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bmp" ContentType="image/bmp"/>
  <Default Extension="jpeg" ContentType="image/jpeg"/>
  <Default Extension="png" ContentType="image/png"/>
  <Default Extension="gif" ContentType="image/gif"/>
  <Default Extension="tif" ContentType="image/tif"/>
  <Default Extension="emf" ContentType="image/x-emf"/>
  <Default Extension="wmf" ContentType="image/wmf"/>
  <Default Extension="pct" ContentType="image/pct"/>
  <Default Extension="pcx" ContentType="image/pcx"/>
  <Default Extension="tga" ContentType="image/tga"/>
  <Default Extension="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 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fileSharing readOnlyRecommended="0" userName="shashibici"/>
  <workbookPr defaultThemeVersion="124226"/>
  <bookViews>
    <workbookView activeTab="6" xWindow="240" yWindow="60" windowWidth="9705" windowHeight="3000" tabRatio="305"/>
  </bookViews>
  <sheets>
    <sheet name="装备性能表" sheetId="1" r:id="rId4"/>
    <sheet name="属性增加表" sheetId="3" r:id="rId5"/>
    <sheet name="怪物配备表" sheetId="2" r:id="rId6"/>
    <sheet name="金钱经验表" sheetId="5" r:id="rId7"/>
    <sheet name="游戏公式" sheetId="7" r:id="rId8"/>
    <sheet name="套装表" sheetId="6" r:id="rId9"/>
    <sheet name="技能-状态列表" sheetId="8" r:id="rId10"/>
  </sheets>
  <definedNames>
    <definedName name="_xlnm.Print_Area" localSheetId="3">金钱经验表!$A$1:$AK$28</definedName>
  </definedNames>
  <extLst>
    <ext uri="smNativeData">
      <pm:revision xmlns:pm="pm" day="1491977578" val="694"/>
    </ext>
  </extLst>
</workbook>
</file>

<file path=xl/sharedStrings.xml><?xml version="1.0" encoding="utf-8"?>
<sst xmlns="http://schemas.openxmlformats.org/spreadsheetml/2006/main" count="601" uniqueCount="481">
  <si>
    <t>武器等级</t>
  </si>
  <si>
    <t>等级</t>
  </si>
  <si>
    <t>技能点</t>
  </si>
  <si>
    <t>新技能点</t>
  </si>
  <si>
    <t>生命HP</t>
  </si>
  <si>
    <t>最大HP增加倍数</t>
  </si>
  <si>
    <t>魔法MP</t>
  </si>
  <si>
    <t>攻击</t>
  </si>
  <si>
    <t>防御</t>
  </si>
  <si>
    <t>恢复率</t>
  </si>
  <si>
    <t>HP恢复</t>
  </si>
  <si>
    <t>MP恢复</t>
  </si>
  <si>
    <t>力量</t>
  </si>
  <si>
    <t>智力</t>
  </si>
  <si>
    <t>敏捷</t>
  </si>
  <si>
    <t>物害</t>
  </si>
  <si>
    <t>魔伤</t>
  </si>
  <si>
    <t>物威</t>
  </si>
  <si>
    <t>魔威</t>
  </si>
  <si>
    <t>攻速</t>
  </si>
  <si>
    <t>攻频</t>
  </si>
  <si>
    <t>命中</t>
  </si>
  <si>
    <t>命中率</t>
  </si>
  <si>
    <t>闪避</t>
  </si>
  <si>
    <t>闪避率</t>
  </si>
  <si>
    <t>暴击技巧</t>
  </si>
  <si>
    <t>暴威</t>
  </si>
  <si>
    <t>暴击率</t>
  </si>
  <si>
    <t>7☆</t>
  </si>
  <si>
    <t>8☆☆</t>
  </si>
  <si>
    <t>9☆☆☆</t>
  </si>
  <si>
    <t>10☆☆☆☆</t>
  </si>
  <si>
    <t>11☆☆☆☆☆</t>
  </si>
  <si>
    <t>12☆-</t>
  </si>
  <si>
    <t>13☆☆-</t>
  </si>
  <si>
    <t>14☆☆☆-</t>
  </si>
  <si>
    <t>15☆☆☆☆-</t>
  </si>
  <si>
    <t>16☆☆☆☆☆-</t>
  </si>
  <si>
    <t>17☆=</t>
  </si>
  <si>
    <t>18☆☆=</t>
  </si>
  <si>
    <t>19☆☆☆=</t>
  </si>
  <si>
    <t>20☆☆☆☆=</t>
  </si>
  <si>
    <t>21☆☆☆☆☆=</t>
  </si>
  <si>
    <t>22☆≡</t>
  </si>
  <si>
    <t>23☆☆≡</t>
  </si>
  <si>
    <t>24☆☆☆≡</t>
  </si>
  <si>
    <t>25☆☆☆☆≡</t>
  </si>
  <si>
    <t>26☆☆☆☆☆≡</t>
  </si>
  <si>
    <t>27★</t>
  </si>
  <si>
    <t>28★★</t>
  </si>
  <si>
    <t>29★★★</t>
  </si>
  <si>
    <t>30★★★★</t>
  </si>
  <si>
    <t>31★★★★★</t>
  </si>
  <si>
    <t>32★-</t>
  </si>
  <si>
    <t>33★★-</t>
  </si>
  <si>
    <t>34★★★-</t>
  </si>
  <si>
    <t>35★★★★-</t>
  </si>
  <si>
    <t>36★★★★★-</t>
  </si>
  <si>
    <t>37★=</t>
  </si>
  <si>
    <t>38★★=</t>
  </si>
  <si>
    <t>39★★★=</t>
  </si>
  <si>
    <t>40★★★★=</t>
  </si>
  <si>
    <t>41★★★★★=</t>
  </si>
  <si>
    <t>42★≡</t>
  </si>
  <si>
    <t>43★★≡</t>
  </si>
  <si>
    <t>44★★★≡</t>
  </si>
  <si>
    <t>45★★★★≡</t>
  </si>
  <si>
    <t>46★★★★★≡</t>
  </si>
  <si>
    <t>等级</t>
  </si>
  <si>
    <t>二次增量</t>
  </si>
  <si>
    <t>一次增量</t>
  </si>
  <si>
    <t>直接生命</t>
  </si>
  <si>
    <t>生命</t>
  </si>
  <si>
    <t>属性值</t>
  </si>
  <si>
    <t>攻击</t>
  </si>
  <si>
    <t>防御</t>
  </si>
  <si>
    <t>属性攻击</t>
  </si>
  <si>
    <t>属性防御</t>
  </si>
  <si>
    <t>怪物等级</t>
  </si>
  <si>
    <t>怪物名称</t>
  </si>
  <si>
    <t>所在楼层</t>
  </si>
  <si>
    <t>武器1</t>
  </si>
  <si>
    <t>武器2</t>
  </si>
  <si>
    <t>头部</t>
  </si>
  <si>
    <t>颈部</t>
  </si>
  <si>
    <t>盾</t>
  </si>
  <si>
    <t>衣服</t>
  </si>
  <si>
    <t>指环</t>
  </si>
  <si>
    <t>鞋子</t>
  </si>
  <si>
    <t>宝物1</t>
  </si>
  <si>
    <t>宝物2</t>
  </si>
  <si>
    <t>宝物3</t>
  </si>
  <si>
    <t>宝物4</t>
  </si>
  <si>
    <t>史莱姆</t>
  </si>
  <si>
    <t>0、</t>
  </si>
  <si>
    <t>小蝙蝠</t>
  </si>
  <si>
    <t>0、1</t>
  </si>
  <si>
    <t>骷髅犬</t>
  </si>
  <si>
    <t>0、1、2</t>
  </si>
  <si>
    <t>大史莱姆</t>
  </si>
  <si>
    <t>1、2</t>
  </si>
  <si>
    <t>小鼹鼠</t>
  </si>
  <si>
    <t>急速蝙蝠</t>
  </si>
  <si>
    <t>2、3</t>
  </si>
  <si>
    <t>贝史莱姆</t>
  </si>
  <si>
    <t>3、4</t>
  </si>
  <si>
    <t>骷髅人</t>
  </si>
  <si>
    <t>强盗鼹鼠</t>
  </si>
  <si>
    <t>2、4</t>
  </si>
  <si>
    <t>精英小蝙蝠</t>
  </si>
  <si>
    <t>2、</t>
  </si>
  <si>
    <t>金属史莱姆</t>
  </si>
  <si>
    <t>0、2</t>
  </si>
  <si>
    <t>大骷髅</t>
  </si>
  <si>
    <t>兽人</t>
  </si>
  <si>
    <t>1、5</t>
  </si>
  <si>
    <t>大蝙蝠</t>
  </si>
  <si>
    <t>2、5、6</t>
  </si>
  <si>
    <t>电波史莱姆</t>
  </si>
  <si>
    <t>6、</t>
  </si>
  <si>
    <t>修行鼹鼠</t>
  </si>
  <si>
    <t>7、8</t>
  </si>
  <si>
    <t>红骷髅</t>
  </si>
  <si>
    <t>3、7、8</t>
  </si>
  <si>
    <t>精英蝙蝠</t>
  </si>
  <si>
    <t>精英史莱姆</t>
  </si>
  <si>
    <t>兽人战士</t>
  </si>
  <si>
    <t>骷髅守卫</t>
  </si>
  <si>
    <t>7、</t>
  </si>
  <si>
    <t>战士鼹鼠</t>
  </si>
  <si>
    <t>蝙蝠王</t>
  </si>
  <si>
    <t>战士史莱姆</t>
  </si>
  <si>
    <t>1★</t>
  </si>
  <si>
    <t>骷髅骑士</t>
  </si>
  <si>
    <t>2★</t>
  </si>
  <si>
    <t>兽人王</t>
  </si>
  <si>
    <t>3★</t>
  </si>
  <si>
    <t>土元素</t>
  </si>
  <si>
    <t>精英蝙蝠王</t>
  </si>
  <si>
    <t>4★</t>
  </si>
  <si>
    <t>史莱姆骑士</t>
  </si>
  <si>
    <t>5★</t>
  </si>
  <si>
    <t>骷髅死神</t>
  </si>
  <si>
    <t>水元素</t>
  </si>
  <si>
    <t>地狱杵锤</t>
  </si>
  <si>
    <t>吸血鬼</t>
  </si>
  <si>
    <t>史莱姆王</t>
  </si>
  <si>
    <t>火元素</t>
  </si>
  <si>
    <t>骷髅王</t>
  </si>
  <si>
    <t>影子人</t>
  </si>
  <si>
    <t>石头人</t>
  </si>
  <si>
    <t>风元素</t>
  </si>
  <si>
    <t>巫师</t>
  </si>
  <si>
    <t>红骷髅王</t>
  </si>
  <si>
    <t>岩石守卫</t>
  </si>
  <si>
    <t>机械守卫</t>
  </si>
  <si>
    <t>森林狼</t>
  </si>
  <si>
    <t>见习法师</t>
  </si>
  <si>
    <t>守卫者</t>
  </si>
  <si>
    <t>机械战士</t>
  </si>
  <si>
    <t>影魔</t>
  </si>
  <si>
    <t>法师</t>
  </si>
  <si>
    <t>幽冥守卫</t>
  </si>
  <si>
    <t>机械炮手</t>
  </si>
  <si>
    <t>幻影刺客</t>
  </si>
  <si>
    <t>大法师</t>
  </si>
  <si>
    <t>黑骑士</t>
  </si>
  <si>
    <t>机械队长</t>
  </si>
  <si>
    <t>毒龙</t>
  </si>
  <si>
    <t>幽冥法师</t>
  </si>
  <si>
    <t>精英骑士</t>
  </si>
  <si>
    <t>右护法</t>
  </si>
  <si>
    <t>左护法</t>
  </si>
  <si>
    <t>破法者</t>
  </si>
  <si>
    <t>寻龙</t>
  </si>
  <si>
    <t>水龙</t>
  </si>
  <si>
    <t>黑衣魔王</t>
  </si>
  <si>
    <t>红衣魔王</t>
  </si>
  <si>
    <t>消费价格</t>
  </si>
  <si>
    <t>武盾价格</t>
  </si>
  <si>
    <t>其他价格</t>
  </si>
  <si>
    <t>所在楼层</t>
  </si>
  <si>
    <t>宝石价值</t>
  </si>
  <si>
    <t>宝石个数</t>
  </si>
  <si>
    <t>宝石积累</t>
  </si>
  <si>
    <t>金币价值</t>
  </si>
  <si>
    <t>金币个数</t>
  </si>
  <si>
    <t>金币积累</t>
  </si>
  <si>
    <t>怪物金钱积累</t>
  </si>
  <si>
    <t>消费水平</t>
  </si>
  <si>
    <t>武器/盾*3*1.4=4.2</t>
  </si>
  <si>
    <t>其他*5</t>
  </si>
  <si>
    <t>宝物*4*1.2=4.8</t>
  </si>
  <si>
    <t>怪物等级</t>
  </si>
  <si>
    <t>所在楼层</t>
  </si>
  <si>
    <t>武器等</t>
  </si>
  <si>
    <t>武器价值</t>
  </si>
  <si>
    <t>一次增量</t>
  </si>
  <si>
    <t>怪物金钱</t>
  </si>
  <si>
    <t>怪物金钱</t>
  </si>
  <si>
    <t>怪物经验</t>
  </si>
  <si>
    <t>小经验卷轴</t>
  </si>
  <si>
    <t>主角等级</t>
  </si>
  <si>
    <t>升级经验</t>
  </si>
  <si>
    <t>本级金钱</t>
  </si>
  <si>
    <t>金钱积累</t>
  </si>
  <si>
    <t>经验累积</t>
  </si>
  <si>
    <t>0、1</t>
  </si>
  <si>
    <t>1、</t>
  </si>
  <si>
    <t>0、</t>
  </si>
  <si>
    <t>1、2</t>
  </si>
  <si>
    <t>1、2</t>
  </si>
  <si>
    <t>1、2</t>
  </si>
  <si>
    <t>2、</t>
  </si>
  <si>
    <t>0、1、2</t>
  </si>
  <si>
    <t>2、3</t>
  </si>
  <si>
    <t>3、4</t>
  </si>
  <si>
    <t>1、2</t>
  </si>
  <si>
    <t>4、5</t>
  </si>
  <si>
    <t>4、</t>
  </si>
  <si>
    <t>2、3</t>
  </si>
  <si>
    <t>4、5</t>
  </si>
  <si>
    <t>5、6</t>
  </si>
  <si>
    <t>3、4</t>
  </si>
  <si>
    <t>6、6</t>
  </si>
  <si>
    <t>中经验卷轴</t>
  </si>
  <si>
    <t>7、8</t>
  </si>
  <si>
    <t>5、7</t>
  </si>
  <si>
    <t>9、10</t>
  </si>
  <si>
    <t>2、4</t>
  </si>
  <si>
    <t>6、7</t>
  </si>
  <si>
    <t>其他</t>
  </si>
  <si>
    <t>2、</t>
  </si>
  <si>
    <t>7、7</t>
  </si>
  <si>
    <t>12★</t>
  </si>
  <si>
    <t>0、2</t>
  </si>
  <si>
    <t>13★★</t>
  </si>
  <si>
    <t>2、3、4</t>
  </si>
  <si>
    <t>14★★★</t>
  </si>
  <si>
    <t>1、5</t>
  </si>
  <si>
    <t>8、8</t>
  </si>
  <si>
    <t>15★★★★</t>
  </si>
  <si>
    <t>2、5、6</t>
  </si>
  <si>
    <t>16★★★★★</t>
  </si>
  <si>
    <t>6、</t>
  </si>
  <si>
    <t>7、8</t>
  </si>
  <si>
    <t>8、9</t>
  </si>
  <si>
    <t>大经验卷轴</t>
  </si>
  <si>
    <t>3、7、8</t>
  </si>
  <si>
    <t>9、9</t>
  </si>
  <si>
    <t>10、10</t>
  </si>
  <si>
    <t>7、</t>
  </si>
  <si>
    <t>10、11</t>
  </si>
  <si>
    <t>11、11</t>
  </si>
  <si>
    <t>11、12</t>
  </si>
  <si>
    <t>12、12</t>
  </si>
  <si>
    <t>12、13</t>
  </si>
  <si>
    <t>13、13</t>
  </si>
  <si>
    <t>13、14</t>
  </si>
  <si>
    <t>14、14</t>
  </si>
  <si>
    <t>15、14</t>
  </si>
  <si>
    <t>15、15</t>
  </si>
  <si>
    <t>16、15</t>
  </si>
  <si>
    <t>16、16</t>
  </si>
  <si>
    <t>17、16</t>
  </si>
  <si>
    <t>17、17</t>
  </si>
  <si>
    <t>18、17</t>
  </si>
  <si>
    <t>18、18</t>
  </si>
  <si>
    <t>19、18</t>
  </si>
  <si>
    <t>19、19</t>
  </si>
  <si>
    <t>20、19</t>
  </si>
  <si>
    <t>20、20</t>
  </si>
  <si>
    <t>21、20</t>
  </si>
  <si>
    <t>21、21</t>
  </si>
  <si>
    <t>22、21</t>
  </si>
  <si>
    <t>22、22</t>
  </si>
  <si>
    <t>23、22</t>
  </si>
  <si>
    <t>23、23</t>
  </si>
  <si>
    <t>24、23</t>
  </si>
  <si>
    <t>24、24</t>
  </si>
  <si>
    <t>25、24</t>
  </si>
  <si>
    <t>25、25</t>
  </si>
  <si>
    <t>26、25</t>
  </si>
  <si>
    <t>26、26</t>
  </si>
  <si>
    <t>27、26</t>
  </si>
  <si>
    <t>27、27</t>
  </si>
  <si>
    <t>28、27</t>
  </si>
  <si>
    <t>28、28</t>
  </si>
  <si>
    <t>29、27</t>
  </si>
  <si>
    <t>29、29</t>
  </si>
  <si>
    <t>30、29</t>
  </si>
  <si>
    <t>30、30</t>
  </si>
  <si>
    <t>31、30</t>
  </si>
  <si>
    <t>31、31</t>
  </si>
  <si>
    <t>32、31</t>
  </si>
  <si>
    <t>32、32</t>
  </si>
  <si>
    <t>命中技巧</t>
  </si>
  <si>
    <t>闪避技巧</t>
  </si>
  <si>
    <t>hit_eva</t>
  </si>
  <si>
    <t>攻击敏捷</t>
  </si>
  <si>
    <t>目标敏捷</t>
  </si>
  <si>
    <t>hit_cle</t>
  </si>
  <si>
    <t>攻击防御</t>
  </si>
  <si>
    <t>目标防御</t>
  </si>
  <si>
    <t>hit_def</t>
  </si>
  <si>
    <t>触底-命中3倍弥补</t>
  </si>
  <si>
    <t>触底难实现</t>
  </si>
  <si>
    <t>稍难实现</t>
  </si>
  <si>
    <t>命中2倍弥补</t>
  </si>
  <si>
    <t>容易实现</t>
  </si>
  <si>
    <t>很容易实现</t>
  </si>
  <si>
    <t>命中触底，敏捷两倍弥补</t>
  </si>
  <si>
    <t>力量-敏捷标准情况</t>
  </si>
  <si>
    <t>命中等于闪避贡献为0</t>
  </si>
  <si>
    <t>敏捷相同没有贡献</t>
  </si>
  <si>
    <t>标准情况</t>
  </si>
  <si>
    <t>敏捷-力量标准情况</t>
  </si>
  <si>
    <t>命中1.5倍-正常100%命中</t>
  </si>
  <si>
    <t>1.5倍容易实现</t>
  </si>
  <si>
    <t>稍难实现</t>
  </si>
  <si>
    <t>两倍命中-容易实现</t>
  </si>
  <si>
    <t>敏捷-力量容易实现</t>
  </si>
  <si>
    <t>难实现</t>
  </si>
  <si>
    <t>命中2.5倍-稍难实现</t>
  </si>
  <si>
    <t>敏捷-力量稍难实现</t>
  </si>
  <si>
    <t>命中3倍-难实现</t>
  </si>
  <si>
    <t>敏捷-力量难实现</t>
  </si>
  <si>
    <t>命中3.5倍以上-很难实现</t>
  </si>
  <si>
    <t>敏捷-力量很难实现</t>
  </si>
  <si>
    <t>完成？</t>
  </si>
  <si>
    <t>名字</t>
  </si>
  <si>
    <t>编号</t>
  </si>
  <si>
    <t>命中</t>
  </si>
  <si>
    <t>暴击技巧</t>
  </si>
  <si>
    <t>暴威</t>
  </si>
  <si>
    <t>暴击率</t>
  </si>
  <si>
    <t>完成</t>
  </si>
  <si>
    <t>☆</t>
  </si>
  <si>
    <t>嗜血套装=</t>
  </si>
  <si>
    <t>嗜血面具+</t>
  </si>
  <si>
    <t>嗜血胸坠+</t>
  </si>
  <si>
    <t>嗜血指环+</t>
  </si>
  <si>
    <t>嗜血履+</t>
  </si>
  <si>
    <t>合计</t>
  </si>
  <si>
    <t>风影套装=</t>
  </si>
  <si>
    <t>风影战衣+</t>
  </si>
  <si>
    <t>急速胸坠+</t>
  </si>
  <si>
    <t>急速指环+</t>
  </si>
  <si>
    <t>完成</t>
  </si>
  <si>
    <t>☆☆☆☆</t>
  </si>
  <si>
    <t>青龙套装=</t>
  </si>
  <si>
    <t>青龙刀☆+</t>
  </si>
  <si>
    <t>偃月刀☆+</t>
  </si>
  <si>
    <t>青龙盔☆+</t>
  </si>
  <si>
    <t>青龙盾☆+</t>
  </si>
  <si>
    <t>青龙铠☆+</t>
  </si>
  <si>
    <t>青龙靴☆+</t>
  </si>
  <si>
    <t>合计</t>
  </si>
  <si>
    <t>完成</t>
  </si>
  <si>
    <t>☆☆☆☆</t>
  </si>
  <si>
    <t>白虎套装=</t>
  </si>
  <si>
    <t>白虎刃☆+</t>
  </si>
  <si>
    <t>白虎盔☆+</t>
  </si>
  <si>
    <t>白虎盾☆+</t>
  </si>
  <si>
    <t>白虎铠☆+</t>
  </si>
  <si>
    <t>白虎掌☆+</t>
  </si>
  <si>
    <t>白虎靴☆+</t>
  </si>
  <si>
    <t>合计</t>
  </si>
  <si>
    <t>技能编号</t>
  </si>
  <si>
    <t>技能名称</t>
  </si>
  <si>
    <t>实现类</t>
  </si>
  <si>
    <t>技能种类</t>
  </si>
  <si>
    <t>技能效果</t>
  </si>
  <si>
    <t>技能动画</t>
  </si>
  <si>
    <t>level</t>
  </si>
  <si>
    <t>par1</t>
  </si>
  <si>
    <t>par2</t>
  </si>
  <si>
    <t>par3</t>
  </si>
  <si>
    <t>疾风I</t>
  </si>
  <si>
    <t>触发技</t>
  </si>
  <si>
    <t>角色每次攻击被闪避时攻速提升20%，命中提升100%，持续5秒，不可叠加</t>
  </si>
  <si>
    <t>疾风II</t>
  </si>
  <si>
    <t>触发技</t>
  </si>
  <si>
    <t>角色每次攻击被闪避时攻速提升40%，命中提升200%，持续10秒，不可叠加</t>
  </si>
  <si>
    <t>疾风III</t>
  </si>
  <si>
    <t>角色每次攻击被闪避时攻速提升80%，命中提升300%，持续20秒，不可叠加</t>
  </si>
  <si>
    <t>反击I</t>
  </si>
  <si>
    <t>角色每次受到攻击有30%几率进行一次反击，不能触发效果</t>
  </si>
  <si>
    <t>反击II</t>
  </si>
  <si>
    <t>角色每次受到攻击有60%几率进行一次反击，不能触发效果</t>
  </si>
  <si>
    <t>反击III</t>
  </si>
  <si>
    <t>角色每次受到攻击有100%几率进行一次反击，不能触发效果</t>
  </si>
  <si>
    <t>致死</t>
  </si>
  <si>
    <t>角色攻击时若攻击、防御、力量、敏捷、物理伤害均大于对方，有15%几率致死</t>
  </si>
  <si>
    <t>假死</t>
  </si>
  <si>
    <t>当一次攻击可以杀死自己时，有50%几率避免此次攻击造成的伤害</t>
  </si>
  <si>
    <t>虚弱</t>
  </si>
  <si>
    <t>攻击时50%几率造成虚弱，持续5秒，对方物理伤害和攻击减少20%</t>
  </si>
  <si>
    <t>祝福I</t>
  </si>
  <si>
    <t>锁定技</t>
  </si>
  <si>
    <t>使角色的攻击随机值总是取最大值</t>
  </si>
  <si>
    <t>祝福II</t>
  </si>
  <si>
    <t>使角色的攻击随机值总是取最大值且至少有50%几率暴击</t>
  </si>
  <si>
    <t>祝福III</t>
  </si>
  <si>
    <t>使角色的攻击随机值总是取最大值，且总是暴击，且对方闪避有50%几率失效</t>
  </si>
  <si>
    <t>反转</t>
  </si>
  <si>
    <t>若角色力量小于对方，则物理伤害、生命恢复增加百分比为两者力量差百分比的500%；
若角色敏捷小于对方，则攻击速度、防御力增加百分比为两者敏捷差百分比的500%。</t>
  </si>
  <si>
    <t>不屈</t>
  </si>
  <si>
    <t>攻击提升百分比为失去生命百分比的50%</t>
  </si>
  <si>
    <t>不屈II</t>
  </si>
  <si>
    <t>攻击提升百分比为失去生命百分比的100%</t>
  </si>
  <si>
    <t>不屈III</t>
  </si>
  <si>
    <t>攻击提升百分比为失去生命百分比的200%</t>
  </si>
  <si>
    <t>威慑</t>
  </si>
  <si>
    <t>角色力量大于对方时，对方防御减少20%；
角色敏捷大于对方时，对方物理伤害减少20%</t>
  </si>
  <si>
    <t>威慑II</t>
  </si>
  <si>
    <t>角色力量大于对方时，攻击速度和防御减少30%；
角色敏捷大于对方时，物理伤害和生命恢复减少30%</t>
  </si>
  <si>
    <t>威慑III</t>
  </si>
  <si>
    <t>角色力量大于对方时，闪避技巧、攻击速度和防御减少40%；
角色敏捷大于对方时，命中技巧、物理伤害和生命恢复减少40%</t>
  </si>
  <si>
    <t>激昂</t>
  </si>
  <si>
    <t>角色攻击速度提升20%</t>
  </si>
  <si>
    <t>激昂II</t>
  </si>
  <si>
    <t>角色攻击速度提升40%</t>
  </si>
  <si>
    <t>角色攻击速度提升100%</t>
  </si>
  <si>
    <t>顽强I</t>
  </si>
  <si>
    <t>生命恢复速度提升百分比为失去生命百分比的150%</t>
  </si>
  <si>
    <t>顽强II</t>
  </si>
  <si>
    <t>生命恢复速度提升百分比为失去生命百分比的300%</t>
  </si>
  <si>
    <t>顽强III</t>
  </si>
  <si>
    <t>生命恢复速度提升百分比为失去生命百分比的600%</t>
  </si>
  <si>
    <t>坚守I</t>
  </si>
  <si>
    <t>防御提升百分比为失去生命百分比的40%</t>
  </si>
  <si>
    <t>坚守II</t>
  </si>
  <si>
    <t>防御提升百分比为失去生命百分比的80%</t>
  </si>
  <si>
    <t>坚守III</t>
  </si>
  <si>
    <t>防御提升百分比为失去生命百分比的160%</t>
  </si>
  <si>
    <t>嗜血</t>
  </si>
  <si>
    <t>攻击速度提升百分比为失去生命的100%，物理伤害提升百分比为失去生命百分比的50%</t>
  </si>
  <si>
    <t>狂暴</t>
  </si>
  <si>
    <t>防御力减少20%；暴击技巧提升1000%；暴击威力提升100%</t>
  </si>
  <si>
    <t>狂暴II</t>
  </si>
  <si>
    <t>防御力减少40%；攻速提升50%；暴击技巧提升1000%；暴击威力提升100%</t>
  </si>
  <si>
    <t>狂暴III</t>
  </si>
  <si>
    <t>防御力减少60%；闪避技巧提升100%；攻速提升100%；暴击技巧提升1000%；暴击威力提升100%</t>
  </si>
  <si>
    <t>狂暴IV</t>
  </si>
  <si>
    <t>防御力减少80%；
命中技巧提升100%；闪避技巧提升100%；攻速提升100%；暴击技巧提升1000%；暴击威力提升100%</t>
  </si>
  <si>
    <t>冰冻I</t>
  </si>
  <si>
    <t>角色每次攻击命中会造成冷冻效果；对方攻速减少30%，持续5秒，不可叠加</t>
  </si>
  <si>
    <t>冰冻II</t>
  </si>
  <si>
    <t>角色每次攻击命中会造成冷冻效果；对方攻速减少50%，持续7秒，不可叠加</t>
  </si>
  <si>
    <t>冰冻III</t>
  </si>
  <si>
    <t>角色每次攻击命中会造成冷冻效果；对方攻速减少70%，持续15秒，不可叠加</t>
  </si>
  <si>
    <t>复仇</t>
  </si>
  <si>
    <t>角色受到暴击之后立即发动下一次攻击</t>
  </si>
  <si>
    <t>北斗</t>
  </si>
  <si>
    <t>攻速提升百分比为失去生命百分比的50%</t>
  </si>
  <si>
    <t>七星</t>
  </si>
  <si>
    <t>角色每连续攻击七次会恢复当前生命值相当的生命</t>
  </si>
  <si>
    <t>铜头</t>
  </si>
  <si>
    <t>角色不会受到暴击伤害</t>
  </si>
  <si>
    <t>铁壁</t>
  </si>
  <si>
    <t>角色每次攻击必定造成暴击</t>
  </si>
  <si>
    <t>降龙</t>
  </si>
  <si>
    <t>特殊技</t>
  </si>
  <si>
    <t>敌我双方所有触发技无效</t>
  </si>
  <si>
    <t>伏虎</t>
  </si>
  <si>
    <t>敌我双方所有锁定技无效</t>
  </si>
  <si>
    <t>巨化I</t>
  </si>
  <si>
    <t>每次攻击必暴击，攻速减慢10%</t>
  </si>
  <si>
    <t>巨化II</t>
  </si>
  <si>
    <t>每次攻击必暴击，生命恢复+100%，攻速减慢15%</t>
  </si>
  <si>
    <t>巨化III</t>
  </si>
  <si>
    <t>每次攻击必暴击，生命恢复+100%，生命最大值+100%，攻速减慢20%</t>
  </si>
  <si>
    <t>必中</t>
  </si>
  <si>
    <t>每次攻击必定命中</t>
  </si>
  <si>
    <t>鲁莽</t>
  </si>
  <si>
    <t>力量+100%，闪避-50%</t>
  </si>
  <si>
    <t>谨慎</t>
  </si>
  <si>
    <t>闪避+100%，命中+100%，物理伤害-50%</t>
  </si>
  <si>
    <t>急功</t>
  </si>
  <si>
    <t>攻速+100%，防御-50%</t>
  </si>
</sst>
</file>

<file path=xl/styles.xml><?xml version="1.0" encoding="utf-8"?>
<styleSheet xmlns="http://schemas.openxmlformats.org/spreadsheetml/2006/main">
  <numFmts count="19">
    <numFmt numFmtId="5" formatCode="#,##0\ &quot;￥&quot;;\-#,##0\ &quot;￥&quot;"/>
    <numFmt numFmtId="6" formatCode="#,##0\ &quot;￥&quot;;[Red]\-#,##0\ &quot;￥&quot;"/>
    <numFmt numFmtId="7" formatCode="#,##0.00\ &quot;￥&quot;;\-#,##0.00\ &quot;￥&quot;"/>
    <numFmt numFmtId="8" formatCode="#,##0.00\ &quot;￥&quot;;[Red]\-#,##0.00\ &quot;￥&quot;"/>
    <numFmt numFmtId="42" formatCode="_-* #,##0\ &quot;￥&quot;_-;\-* #,##0\ &quot;￥&quot;_-;_-* &quot;-&quot;\ &quot;￥&quot;_-;_-@_-"/>
    <numFmt numFmtId="41" formatCode="_-* #,##0\ _￥_-;\-* #,##0\ _￥_-;_-* &quot;-&quot;\ _￥_-;_-@_-"/>
    <numFmt numFmtId="44" formatCode="_-* #,##0.00\ &quot;￥&quot;_-;\-* #,##0.00\ &quot;￥&quot;_-;_-* &quot;-&quot;??\ &quot;￥&quot;_-;_-@_-"/>
    <numFmt numFmtId="43" formatCode="_-* #,##0.00\ _￥_-;\-* #,##0.00\ _￥_-;_-* &quot;-&quot;??\ _￥_-;_-@_-"/>
    <numFmt numFmtId="164" formatCode="0_ "/>
    <numFmt numFmtId="165" formatCode="0.0_ "/>
    <numFmt numFmtId="166" formatCode="#,##0_ "/>
    <numFmt numFmtId="167" formatCode="#,##0.0_ "/>
    <numFmt numFmtId="168" formatCode="0.000_ "/>
    <numFmt numFmtId="169" formatCode="#,##0;[Red]#,##0"/>
    <numFmt numFmtId="170" formatCode="#,##0_);[Red]\(#,##0\)"/>
    <numFmt numFmtId="2" formatCode="0.00"/>
    <numFmt numFmtId="1" formatCode="0"/>
    <numFmt numFmtId="3" formatCode="#,##0"/>
    <numFmt numFmtId="171" formatCode="0.0"/>
  </numFmts>
  <fonts count="21">
    <font>
      <name val="Arial"/>
      <family val="2"/>
      <sz val="10"/>
    </font>
    <font>
      <name val="Arial"/>
      <family val="2"/>
      <sz val="10"/>
    </font>
    <font>
      <name val="宋体"/>
      <charset val="134"/>
      <sz val="11"/>
    </font>
    <font>
      <name val="宋体"/>
      <charset val="134"/>
      <b/>
      <color rgb="FF1F497D"/>
      <sz val="18"/>
    </font>
    <font>
      <name val="宋体"/>
      <charset val="134"/>
      <sz val="9"/>
    </font>
    <font>
      <name val="宋体"/>
      <charset val="134"/>
      <b/>
      <color rgb="FF0B0B0B"/>
      <sz val="18"/>
    </font>
    <font>
      <name val="宋体"/>
      <charset val="134"/>
      <b/>
      <sz val="18"/>
    </font>
    <font>
      <name val="宋体"/>
      <charset val="134"/>
      <b/>
      <color rgb="FFFFFFFF"/>
      <sz val="18"/>
    </font>
    <font>
      <name val="宋体"/>
      <charset val="134"/>
      <b/>
      <color rgb="FF00FF00"/>
      <sz val="18"/>
    </font>
    <font>
      <name val="宋体"/>
      <charset val="134"/>
      <b/>
      <color rgb="FFFF0000"/>
      <sz val="18"/>
    </font>
    <font>
      <name val="宋体"/>
      <charset val="134"/>
      <b/>
      <color rgb="FF00B050"/>
      <sz val="18"/>
    </font>
    <font>
      <name val="宋体"/>
      <charset val="134"/>
      <b/>
      <sz val="18"/>
      <u val="single"/>
    </font>
    <font>
      <name val="宋体"/>
      <charset val="134"/>
      <b/>
      <sz val="14"/>
    </font>
    <font>
      <name val="宋体"/>
      <charset val="134"/>
      <color rgb="FFFF0000"/>
      <sz val="11"/>
    </font>
    <font>
      <name val="宋体"/>
      <charset val="134"/>
      <color rgb="FF538DD5"/>
      <sz val="11"/>
    </font>
    <font>
      <name val="宋体"/>
      <charset val="134"/>
      <sz val="12"/>
    </font>
    <font>
      <name val="宋体"/>
      <charset val="134"/>
      <color rgb="FFFF0000"/>
      <sz val="12"/>
    </font>
    <font>
      <name val="宋体"/>
      <charset val="134"/>
      <color rgb="FF0B0B0B"/>
      <sz val="12"/>
    </font>
    <font>
      <name val="宋体"/>
      <charset val="134"/>
      <color rgb="FF0B0B0B"/>
      <sz val="11"/>
    </font>
    <font>
      <name val="宋体"/>
      <charset val="134"/>
      <b/>
      <color rgb="FF0000FF"/>
      <sz val="18"/>
    </font>
    <font>
      <name val="宋体"/>
      <charset val="134"/>
      <color rgb="FF0000FF"/>
      <sz val="11"/>
    </font>
  </fonts>
  <fills count="30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none"/>
    </fill>
    <fill>
      <patternFill patternType="solid">
        <fgColor rgb="FF00B050"/>
        <bgColor rgb="FFFFFFFF"/>
      </patternFill>
    </fill>
    <fill>
      <patternFill patternType="none"/>
    </fill>
    <fill>
      <patternFill patternType="solid">
        <fgColor rgb="FF00B050"/>
        <bgColor rgb="FFFFFFFF"/>
      </patternFill>
    </fill>
    <fill>
      <patternFill patternType="none"/>
    </fill>
    <fill>
      <patternFill patternType="solid">
        <fgColor rgb="FF00B050"/>
        <bgColor rgb="FFFFFFFF"/>
      </patternFill>
    </fill>
    <fill>
      <patternFill patternType="none"/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none"/>
    </fill>
    <fill>
      <patternFill patternType="none"/>
    </fill>
    <fill>
      <patternFill patternType="solid">
        <fgColor rgb="FF0066FF"/>
        <bgColor rgb="FFFFFFFF"/>
      </patternFill>
    </fill>
    <fill>
      <patternFill patternType="solid">
        <fgColor rgb="FFC5D9F1"/>
        <bgColor rgb="FFFFFFFF"/>
      </patternFill>
    </fill>
    <fill>
      <patternFill patternType="none"/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none"/>
    </fill>
    <fill>
      <patternFill patternType="none"/>
    </fill>
    <fill>
      <patternFill patternType="none"/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0000"/>
        <bgColor rgb="FFFFFFFF"/>
      </patternFill>
    </fill>
    <fill>
      <patternFill patternType="none"/>
    </fill>
    <fill>
      <patternFill patternType="none"/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none"/>
    </fill>
    <fill>
      <patternFill patternType="none"/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66FF"/>
        <bgColor rgb="FFFFFFFF"/>
      </patternFill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</fills>
  <borders count="301"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thin"/>
    </border>
    <border>
      <left style="none"/>
      <right style="none"/>
      <top style="thin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none"/>
      <right style="thin"/>
      <top style="thin"/>
      <bottom style="none"/>
    </border>
    <border>
      <left style="thin"/>
      <right style="thin"/>
      <top style="thin"/>
      <bottom style="none"/>
    </border>
    <border>
      <left style="thin"/>
      <right style="none"/>
      <top style="thin"/>
      <bottom style="none"/>
    </border>
    <border>
      <left style="none"/>
      <right style="thin"/>
      <top style="thin"/>
      <bottom style="none"/>
    </border>
    <border>
      <left style="none"/>
      <right style="thin"/>
      <top style="thin"/>
      <bottom style="none"/>
    </border>
    <border>
      <left style="none"/>
      <right style="thin"/>
      <top style="thin"/>
      <bottom style="none"/>
    </border>
    <border>
      <left style="thin"/>
      <right style="thin"/>
      <top style="thin"/>
      <bottom style="none"/>
    </border>
    <border>
      <left style="thin"/>
      <right style="none"/>
      <top style="thin"/>
      <bottom style="none"/>
    </border>
    <border>
      <left style="none"/>
      <right style="none"/>
      <top style="thin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thin"/>
      <bottom style="none"/>
    </border>
    <border>
      <left style="thin"/>
      <right style="thin"/>
      <top style="thin"/>
      <bottom style="none"/>
    </border>
    <border>
      <left style="none"/>
      <right style="thin"/>
      <top style="thin"/>
      <bottom style="none"/>
    </border>
    <border>
      <left style="thin"/>
      <right style="thin"/>
      <top style="thin"/>
      <bottom style="none"/>
    </border>
    <border>
      <left style="thin"/>
      <right style="thin"/>
      <top style="thin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thin"/>
      <right style="none"/>
      <top style="thin"/>
      <bottom style="none"/>
    </border>
    <border>
      <left style="medium"/>
      <right style="none"/>
      <top style="thin"/>
      <bottom style="none"/>
    </border>
    <border>
      <left style="none"/>
      <right style="medium"/>
      <top style="thin"/>
      <bottom style="none"/>
    </border>
    <border>
      <left style="none"/>
      <right style="none"/>
      <top style="thin"/>
      <bottom style="none"/>
    </border>
    <border>
      <left style="none"/>
      <right style="thin"/>
      <top style="none"/>
      <bottom style="thin"/>
    </border>
    <border>
      <left style="thin"/>
      <right style="thin"/>
      <top style="none"/>
      <bottom style="thin"/>
    </border>
    <border>
      <left style="thin"/>
      <right style="none"/>
      <top style="none"/>
      <bottom style="thin"/>
    </border>
    <border>
      <left style="medium"/>
      <right style="none"/>
      <top style="none"/>
      <bottom style="thin"/>
    </border>
    <border>
      <left style="none"/>
      <right style="medium"/>
      <top style="none"/>
      <bottom style="thin"/>
    </border>
    <border>
      <left style="thin"/>
      <right style="none"/>
      <top style="thin"/>
      <bottom style="none"/>
    </border>
    <border>
      <left style="medium"/>
      <right style="none"/>
      <top style="thin"/>
      <bottom style="none"/>
    </border>
    <border>
      <left style="none"/>
      <right style="medium"/>
      <top style="thin"/>
      <bottom style="none"/>
    </border>
    <border>
      <left style="none"/>
      <right style="none"/>
      <top style="thin"/>
      <bottom style="none"/>
    </border>
    <border>
      <left style="none"/>
      <right style="thin"/>
      <top style="none"/>
      <bottom style="thin"/>
    </border>
    <border>
      <left style="thin"/>
      <right style="thin"/>
      <top style="none"/>
      <bottom style="thin"/>
    </border>
    <border>
      <left style="thin"/>
      <right style="none"/>
      <top style="none"/>
      <bottom style="thin"/>
    </border>
    <border>
      <left style="medium"/>
      <right style="none"/>
      <top style="none"/>
      <bottom style="thin"/>
    </border>
    <border>
      <left style="none"/>
      <right style="medium"/>
      <top style="none"/>
      <bottom style="thin"/>
    </border>
    <border>
      <left style="none"/>
      <right style="none"/>
      <top style="none"/>
      <bottom style="thin"/>
    </border>
    <border>
      <left style="medium"/>
      <right style="none"/>
      <top style="thin"/>
      <bottom style="none"/>
    </border>
    <border>
      <left style="none"/>
      <right style="medium"/>
      <top style="thin"/>
      <bottom style="none"/>
    </border>
    <border>
      <left style="none"/>
      <right style="thin"/>
      <top style="none"/>
      <bottom style="thin"/>
    </border>
    <border>
      <left style="thin"/>
      <right style="thin"/>
      <top style="none"/>
      <bottom style="thin"/>
    </border>
    <border>
      <left style="thin"/>
      <right style="none"/>
      <top style="none"/>
      <bottom style="thin"/>
    </border>
    <border>
      <left style="medium"/>
      <right style="none"/>
      <top style="none"/>
      <bottom style="thin"/>
    </border>
    <border>
      <left style="none"/>
      <right style="medium"/>
      <top style="none"/>
      <bottom style="thin"/>
    </border>
    <border>
      <left style="none"/>
      <right style="none"/>
      <top style="none"/>
      <bottom style="thin"/>
    </border>
    <border>
      <left style="none"/>
      <right style="medium"/>
      <top style="thin"/>
      <bottom style="none"/>
    </border>
    <border>
      <left style="medium"/>
      <right style="none"/>
      <top style="thin"/>
      <bottom style="none"/>
    </border>
    <border>
      <left style="thin"/>
      <right style="none"/>
      <top style="thin"/>
      <bottom style="none"/>
    </border>
    <border>
      <left style="none"/>
      <right style="none"/>
      <top style="thin"/>
      <bottom style="none"/>
    </border>
    <border>
      <left style="none"/>
      <right style="medium"/>
      <top style="thin"/>
      <bottom style="none"/>
    </border>
    <border>
      <left style="medium"/>
      <right style="none"/>
      <top style="thin"/>
      <bottom style="none"/>
    </border>
    <border>
      <left style="none"/>
      <right style="thin"/>
      <top style="none"/>
      <bottom style="thin"/>
    </border>
    <border>
      <left style="thin"/>
      <right style="none"/>
      <top style="none"/>
      <bottom style="thin"/>
    </border>
    <border>
      <left style="none"/>
      <right style="none"/>
      <top style="none"/>
      <bottom style="thin"/>
    </border>
    <border>
      <left style="none"/>
      <right style="medium"/>
      <top style="none"/>
      <bottom style="thin"/>
    </border>
    <border>
      <left style="medium"/>
      <right style="none"/>
      <top style="none"/>
      <bottom style="thin"/>
    </border>
    <border>
      <left style="thin"/>
      <right style="thin"/>
      <top style="none"/>
      <bottom style="thin"/>
    </border>
    <border>
      <left style="none"/>
      <right style="medium"/>
      <top style="none"/>
      <bottom style="none"/>
    </border>
    <border>
      <left style="thin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none"/>
      <right style="thin"/>
      <top style="none"/>
      <bottom style="none"/>
    </border>
    <border>
      <left style="thick"/>
      <right style="thin"/>
      <top style="none"/>
      <bottom style="none"/>
    </border>
    <border>
      <left style="thick"/>
      <right style="thin"/>
      <top style="none"/>
      <bottom style="none"/>
    </border>
    <border>
      <left style="thick"/>
      <right style="thin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medium"/>
      <right style="medium"/>
      <top style="none"/>
      <bottom style="none"/>
    </border>
    <border>
      <left style="medium"/>
      <right style="medium"/>
      <top style="none"/>
      <bottom style="medium"/>
    </border>
    <border>
      <left style="none"/>
      <right style="none"/>
      <top style="none"/>
      <bottom style="medium"/>
    </border>
    <border>
      <left style="medium"/>
      <right style="medium"/>
      <top style="none"/>
      <bottom style="none"/>
    </border>
    <border>
      <left style="medium"/>
      <right style="medium"/>
      <top style="none"/>
      <bottom style="medium"/>
    </border>
    <border>
      <left style="medium"/>
      <right style="medium"/>
      <top style="none"/>
      <bottom style="none"/>
    </border>
    <border>
      <left style="medium"/>
      <right style="medium"/>
      <top style="none"/>
      <bottom style="none"/>
    </border>
    <border>
      <left style="none"/>
      <right style="none"/>
      <top style="none"/>
      <bottom style="medium"/>
    </border>
    <border>
      <left style="medium"/>
      <right style="medium"/>
      <top style="thin">
        <color rgb="FFFFFF00"/>
      </top>
      <bottom style="thin">
        <color rgb="FFFFFF00"/>
      </bottom>
    </border>
    <border>
      <left style="none"/>
      <right style="none"/>
      <top style="thin">
        <color rgb="FFFFFF00"/>
      </top>
      <bottom style="thin">
        <color rgb="FFFFFF00"/>
      </bottom>
    </border>
    <border>
      <left style="medium"/>
      <right style="medium"/>
      <top style="thin">
        <color rgb="FFFFFF00"/>
      </top>
      <bottom style="thin">
        <color rgb="FFFFFF00"/>
      </bottom>
    </border>
    <border>
      <left style="none"/>
      <right style="none"/>
      <top style="thin">
        <color rgb="FFFFFF00"/>
      </top>
      <bottom style="thin">
        <color rgb="FFFFFF00"/>
      </bottom>
    </border>
    <border>
      <left style="none"/>
      <right style="medium"/>
      <top style="thin">
        <color rgb="FFFFFF00"/>
      </top>
      <bottom style="thin">
        <color rgb="FFFFFF00"/>
      </bottom>
    </border>
    <border>
      <left style="none"/>
      <right style="medium"/>
      <top style="thin">
        <color rgb="FFFFFF00"/>
      </top>
      <bottom style="thin">
        <color rgb="FFFFFF00"/>
      </bottom>
    </border>
    <border>
      <left style="none"/>
      <right style="none"/>
      <top style="thin">
        <color rgb="FFFFFF00"/>
      </top>
      <bottom style="thin">
        <color rgb="FFFFFF00"/>
      </bottom>
    </border>
    <border>
      <left style="none"/>
      <right style="none"/>
      <top style="thin">
        <color rgb="FFFFFF00"/>
      </top>
      <bottom style="thin">
        <color rgb="FFFFFF00"/>
      </bottom>
    </border>
    <border>
      <left style="thin"/>
      <right style="thick"/>
      <top style="none"/>
      <bottom style="none"/>
    </border>
    <border>
      <left style="thin"/>
      <right style="thick"/>
      <top style="none"/>
      <bottom style="none"/>
    </border>
    <border>
      <left style="thick"/>
      <right style="thin"/>
      <top style="none"/>
      <bottom style="thin"/>
    </border>
    <border>
      <left style="thick"/>
      <right style="thin"/>
      <top style="none"/>
      <bottom style="none"/>
    </border>
    <border>
      <left style="thick"/>
      <right style="thin"/>
      <top style="none"/>
      <bottom style="medium"/>
    </border>
    <border>
      <left style="thick"/>
      <right style="thin"/>
      <top style="none"/>
      <bottom style="thick"/>
    </border>
    <border>
      <left style="none"/>
      <right style="none"/>
      <top style="none"/>
      <bottom style="thick"/>
    </border>
    <border>
      <left style="none"/>
      <right style="none"/>
      <top style="thin"/>
      <bottom style="none"/>
    </border>
    <border>
      <left style="none"/>
      <right style="none"/>
      <top style="none"/>
      <bottom style="thin"/>
    </border>
    <border>
      <left style="none"/>
      <right style="thin"/>
      <top style="thin"/>
      <bottom style="none"/>
    </border>
    <border>
      <left style="thin"/>
      <right style="none"/>
      <top style="none"/>
      <bottom style="medium"/>
    </border>
    <border>
      <left style="thin"/>
      <right style="thick"/>
      <top style="none"/>
      <bottom style="none"/>
    </border>
    <border>
      <left style="thick"/>
      <right style="thick"/>
      <top style="medium"/>
      <bottom style="medium"/>
    </border>
    <border>
      <left style="none"/>
      <right style="thin"/>
      <top style="medium"/>
      <bottom style="medium"/>
    </border>
    <border>
      <left style="none"/>
      <right style="none"/>
      <top style="medium"/>
      <bottom style="medium"/>
    </border>
    <border>
      <left style="thin"/>
      <right style="thin"/>
      <top style="thin"/>
      <bottom style="none"/>
    </border>
    <border>
      <left style="thin"/>
      <right style="thin"/>
      <top style="none"/>
      <bottom style="thick"/>
    </border>
    <border>
      <left style="none"/>
      <right style="thin"/>
      <top style="none"/>
      <bottom style="thick"/>
    </border>
    <border>
      <left style="none"/>
      <right style="none"/>
      <top style="thin"/>
      <bottom style="none"/>
    </border>
    <border>
      <left style="none"/>
      <right style="none"/>
      <top style="none"/>
      <bottom style="thick"/>
    </border>
    <border>
      <left style="thin"/>
      <right style="thin"/>
      <top style="medium"/>
      <bottom style="medium"/>
    </border>
    <border>
      <left style="thin"/>
      <right style="medium"/>
      <top style="medium"/>
      <bottom style="medium"/>
    </border>
    <border>
      <left style="thin"/>
      <right style="medium"/>
      <top style="thin"/>
      <bottom style="none"/>
    </border>
    <border>
      <left style="thin"/>
      <right style="medium"/>
      <top style="none"/>
      <bottom style="thin"/>
    </border>
    <border>
      <left style="thin"/>
      <right style="medium"/>
      <top style="thin"/>
      <bottom style="none"/>
    </border>
    <border>
      <left style="thin"/>
      <right style="medium"/>
      <top style="none"/>
      <bottom style="thin"/>
    </border>
    <border>
      <left style="thin"/>
      <right style="medium"/>
      <top style="thin"/>
      <bottom style="none"/>
    </border>
    <border>
      <left style="thin"/>
      <right style="medium"/>
      <top style="none"/>
      <bottom style="thick"/>
    </border>
    <border>
      <left style="thin"/>
      <right style="medium"/>
      <top style="none"/>
      <bottom style="thin"/>
    </border>
    <border>
      <left style="thin"/>
      <right style="medium"/>
      <top style="none"/>
      <bottom style="none"/>
    </border>
    <border>
      <left style="thick"/>
      <right style="thin"/>
      <top style="none"/>
      <bottom style="none"/>
    </border>
    <border>
      <left style="none"/>
      <right style="none"/>
      <top style="medium"/>
      <bottom style="medium"/>
    </border>
    <border>
      <left style="thick"/>
      <right style="thin"/>
      <top style="thin"/>
      <bottom style="none"/>
    </border>
    <border>
      <left style="thick"/>
      <right style="thin"/>
      <top style="none"/>
      <bottom style="thin"/>
    </border>
    <border>
      <left style="thick"/>
      <right style="thin"/>
      <top style="none"/>
      <bottom style="thick"/>
    </border>
    <border>
      <left style="medium"/>
      <right style="thin"/>
      <top style="medium"/>
      <bottom style="medium"/>
    </border>
    <border>
      <left style="medium"/>
      <right style="thin"/>
      <top style="thin"/>
      <bottom style="none"/>
    </border>
    <border>
      <left style="medium"/>
      <right style="thin"/>
      <top style="none"/>
      <bottom style="thin"/>
    </border>
    <border>
      <left style="medium"/>
      <right style="thin"/>
      <top style="none"/>
      <bottom style="thick"/>
    </border>
    <border>
      <left style="thick"/>
      <right style="thick"/>
      <top style="none"/>
      <bottom style="medium"/>
    </border>
    <border>
      <left style="thick"/>
      <right style="thick"/>
      <top style="none"/>
      <bottom style="none"/>
    </border>
    <border>
      <left style="thick"/>
      <right style="thick"/>
      <top style="thin"/>
      <bottom style="none"/>
    </border>
    <border>
      <left style="thick"/>
      <right style="thick"/>
      <top style="none"/>
      <bottom style="thin"/>
    </border>
    <border>
      <left style="thick"/>
      <right style="thick"/>
      <top style="none"/>
      <bottom style="thick"/>
    </border>
    <border>
      <left style="none"/>
      <right style="thin"/>
      <top style="thin"/>
      <bottom style="thin"/>
    </border>
    <border>
      <left style="thick"/>
      <right style="thick"/>
      <top style="thin"/>
      <bottom style="thin"/>
    </border>
    <border>
      <left style="thick"/>
      <right style="thin"/>
      <top style="thin"/>
      <bottom style="thin"/>
    </border>
    <border>
      <left style="thin"/>
      <right style="thin"/>
      <top style="thin"/>
      <bottom style="thin"/>
    </border>
    <border>
      <left style="none"/>
      <right style="none"/>
      <top style="thin"/>
      <bottom style="thin"/>
    </border>
    <border>
      <left style="medium"/>
      <right style="thin"/>
      <top style="thin"/>
      <bottom style="thin"/>
    </border>
    <border>
      <left style="thin"/>
      <right style="medium"/>
      <top style="thin"/>
      <bottom style="thin"/>
    </border>
    <border>
      <left style="none"/>
      <right style="none"/>
      <top style="thin"/>
      <bottom style="thin"/>
    </border>
    <border>
      <left style="none"/>
      <right style="thin"/>
      <top style="thin"/>
      <bottom style="thin"/>
    </border>
    <border>
      <left style="thin"/>
      <right style="thin"/>
      <top style="thin"/>
      <bottom style="thin"/>
    </border>
    <border>
      <left style="none"/>
      <right style="none"/>
      <top style="thin"/>
      <bottom style="thin"/>
    </border>
    <border>
      <left style="thin"/>
      <right style="medium"/>
      <top style="thin"/>
      <bottom style="thin"/>
    </border>
    <border>
      <left style="none"/>
      <right style="thin"/>
      <top style="thin"/>
      <bottom style="thin"/>
    </border>
    <border>
      <left style="thin"/>
      <right style="thin"/>
      <top style="thin"/>
      <bottom style="thin"/>
    </border>
    <border>
      <left style="none"/>
      <right style="none"/>
      <top style="thin"/>
      <bottom style="thin"/>
    </border>
    <border>
      <left style="thin"/>
      <right style="medium"/>
      <top style="thin"/>
      <bottom style="thin"/>
    </border>
    <border>
      <left style="thin"/>
      <right style="thin"/>
      <top style="none"/>
      <bottom style="medium"/>
    </border>
    <border>
      <left style="thin"/>
      <right style="thick"/>
      <top style="thin"/>
      <bottom style="none"/>
    </border>
    <border>
      <left style="none"/>
      <right style="thin"/>
      <top style="thin"/>
      <bottom style="none"/>
    </border>
    <border>
      <left style="thin"/>
      <right style="thick"/>
      <top style="medium"/>
      <bottom style="medium"/>
    </border>
    <border>
      <left style="none"/>
      <right style="thin"/>
      <top style="medium"/>
      <bottom style="medium"/>
    </border>
    <border>
      <left style="thin"/>
      <right style="thin"/>
      <top style="medium"/>
      <bottom style="medium"/>
    </border>
    <border>
      <left style="none"/>
      <right style="medium"/>
      <top style="medium"/>
      <bottom style="medium"/>
    </border>
    <border>
      <left style="thin"/>
      <right style="none"/>
      <top style="medium"/>
      <bottom style="medium"/>
    </border>
    <border>
      <left style="medium"/>
      <right style="none"/>
      <top style="medium"/>
      <bottom style="medium"/>
    </border>
    <border>
      <left style="thin"/>
      <right style="medium"/>
      <top style="medium"/>
      <bottom style="medium"/>
    </border>
    <border>
      <left style="none"/>
      <right style="none"/>
      <top style="medium"/>
      <bottom style="medium"/>
    </border>
    <border>
      <left style="thin"/>
      <right style="thick"/>
      <top style="none"/>
      <bottom style="none"/>
    </border>
    <border>
      <left style="thin"/>
      <right style="thick"/>
      <top style="medium"/>
      <bottom style="thick"/>
    </border>
    <border>
      <left style="none"/>
      <right style="thin"/>
      <top style="medium"/>
      <bottom style="thick"/>
    </border>
    <border>
      <left style="thin"/>
      <right style="thin"/>
      <top style="medium"/>
      <bottom style="thick"/>
    </border>
    <border>
      <left style="thin"/>
      <right style="none"/>
      <top style="medium"/>
      <bottom style="thick"/>
    </border>
    <border>
      <left style="none"/>
      <right style="none"/>
      <top style="medium"/>
      <bottom style="thick"/>
    </border>
    <border>
      <left style="thin"/>
      <right style="thick"/>
      <top style="medium"/>
      <bottom style="medium"/>
    </border>
    <border>
      <left style="none"/>
      <right style="thin"/>
      <top style="medium"/>
      <bottom style="medium"/>
    </border>
    <border>
      <left style="thin"/>
      <right style="thin"/>
      <top style="medium"/>
      <bottom style="medium"/>
    </border>
    <border>
      <left style="none"/>
      <right style="medium"/>
      <top style="medium"/>
      <bottom style="medium"/>
    </border>
    <border>
      <left style="thin"/>
      <right style="none"/>
      <top style="medium"/>
      <bottom style="medium"/>
    </border>
    <border>
      <left style="medium"/>
      <right style="none"/>
      <top style="medium"/>
      <bottom style="medium"/>
    </border>
    <border>
      <left style="thin"/>
      <right style="medium"/>
      <top style="medium"/>
      <bottom style="medium"/>
    </border>
    <border>
      <left style="none"/>
      <right style="none"/>
      <top style="medium"/>
      <bottom style="medium"/>
    </border>
    <border>
      <left style="thin"/>
      <right style="thick"/>
      <top style="medium"/>
      <bottom style="thick"/>
    </border>
    <border>
      <left style="none"/>
      <right style="thin"/>
      <top style="medium"/>
      <bottom style="thick"/>
    </border>
    <border>
      <left style="thin"/>
      <right style="thin"/>
      <top style="medium"/>
      <bottom style="thick"/>
    </border>
    <border>
      <left style="thin"/>
      <right style="none"/>
      <top style="medium"/>
      <bottom style="thick"/>
    </border>
    <border>
      <left style="none"/>
      <right style="none"/>
      <top style="medium"/>
      <bottom style="thick"/>
    </border>
    <border>
      <left style="thin"/>
      <right style="thick"/>
      <top style="none"/>
      <bottom style="none"/>
    </border>
    <border>
      <left style="thick"/>
      <right style="thin"/>
      <top style="thin"/>
      <bottom style="thin"/>
    </border>
    <border>
      <left style="thin"/>
      <right style="thick"/>
      <top style="thin"/>
      <bottom style="thin"/>
    </border>
    <border>
      <left style="thick"/>
      <right style="thin"/>
      <top style="thin"/>
      <bottom style="thin"/>
    </border>
    <border>
      <left style="thin"/>
      <right style="thin"/>
      <top style="thin"/>
      <bottom style="thin"/>
    </border>
    <border>
      <left style="thick"/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ck"/>
      <top style="thin"/>
      <bottom style="thin"/>
    </border>
    <border>
      <left style="thin"/>
      <right style="thick"/>
      <top style="thin"/>
      <bottom style="thin"/>
    </border>
    <border>
      <left style="thick"/>
      <right style="thick"/>
      <top style="none"/>
      <bottom style="none"/>
    </border>
    <border>
      <left style="thick"/>
      <right style="thick"/>
      <top style="none"/>
      <bottom style="none"/>
    </border>
    <border>
      <left style="thin"/>
      <right style="thin"/>
      <top style="none"/>
      <bottom style="medium"/>
    </border>
    <border>
      <left style="thin"/>
      <right style="thin"/>
      <top style="none"/>
      <bottom style="none"/>
    </border>
    <border>
      <left style="thin"/>
      <right style="thin"/>
      <top style="thin"/>
      <bottom style="none"/>
    </border>
    <border>
      <left style="thin"/>
      <right style="thin"/>
      <top style="none"/>
      <bottom style="thin"/>
    </border>
    <border>
      <left style="thin"/>
      <right style="none"/>
      <top style="thin"/>
      <bottom style="thin"/>
    </border>
    <border>
      <left style="thin"/>
      <right style="thin"/>
      <top style="thin"/>
      <bottom style="thin"/>
    </border>
    <border>
      <left style="thin"/>
      <right style="none"/>
      <top style="thin"/>
      <bottom style="thin"/>
    </border>
    <border>
      <left style="thin"/>
      <right style="none"/>
      <top style="thin"/>
      <bottom style="none"/>
    </border>
    <border>
      <left style="thin"/>
      <right style="none"/>
      <top style="thin"/>
      <bottom style="thin"/>
    </border>
    <border>
      <left style="thin"/>
      <right style="none"/>
      <top style="none"/>
      <bottom style="thick"/>
    </border>
    <border>
      <left style="thin"/>
      <right style="thin"/>
      <top style="none"/>
      <bottom style="thick"/>
    </border>
    <border>
      <left style="thin"/>
      <right style="thick"/>
      <top style="thin"/>
      <bottom style="none"/>
    </border>
    <border>
      <left style="thin"/>
      <right style="thick"/>
      <top style="none"/>
      <bottom style="none"/>
    </border>
    <border>
      <left style="thin"/>
      <right style="thick"/>
      <top style="none"/>
      <bottom style="thin"/>
    </border>
    <border>
      <left style="thin"/>
      <right style="thick"/>
      <top style="thin"/>
      <bottom style="none"/>
    </border>
    <border>
      <left style="thin"/>
      <right style="thick"/>
      <top style="thin"/>
      <bottom style="thin"/>
    </border>
    <border>
      <left style="thin"/>
      <right style="thick"/>
      <top style="none"/>
      <bottom style="thin"/>
    </border>
    <border>
      <left style="thin"/>
      <right style="thick"/>
      <top style="thin"/>
      <bottom style="none"/>
    </border>
    <border>
      <left style="thin"/>
      <right style="thick"/>
      <top style="none"/>
      <bottom style="none"/>
    </border>
    <border>
      <left style="thin"/>
      <right style="thick"/>
      <top style="none"/>
      <bottom style="thick"/>
    </border>
    <border>
      <left style="thin"/>
      <right style="thick"/>
      <top style="none"/>
      <bottom style="thin"/>
    </border>
    <border>
      <left style="none"/>
      <right style="thin"/>
      <top style="none"/>
      <bottom style="thin"/>
    </border>
    <border>
      <left style="thick"/>
      <right style="thin"/>
      <top style="none"/>
      <bottom style="none"/>
    </border>
    <border>
      <left style="thick"/>
      <right style="thin"/>
      <top style="none"/>
      <bottom style="none"/>
    </border>
    <border>
      <left style="thick"/>
      <right style="thick"/>
      <top style="none"/>
      <bottom style="none"/>
    </border>
    <border>
      <left style="none"/>
      <right style="thin"/>
      <top style="none"/>
      <bottom style="thin"/>
    </border>
    <border>
      <left style="thick"/>
      <right style="thick"/>
      <top style="none"/>
      <bottom style="none"/>
    </border>
    <border>
      <left style="none"/>
      <right style="thin"/>
      <top style="thin"/>
      <bottom style="thin"/>
    </border>
    <border>
      <left style="thin"/>
      <right style="none"/>
      <top style="thin"/>
      <bottom style="thin"/>
    </border>
    <border>
      <left style="none"/>
      <right style="thin"/>
      <top style="none"/>
      <bottom style="medium"/>
    </border>
    <border>
      <left style="thin"/>
      <right style="thick"/>
      <top style="none"/>
      <bottom style="medium"/>
    </border>
    <border>
      <left style="thin"/>
      <right style="thick"/>
      <top style="none"/>
      <bottom style="thin"/>
    </border>
    <border>
      <left style="thin"/>
      <right style="thick"/>
      <top style="none"/>
      <bottom style="none"/>
    </border>
    <border>
      <left style="thin"/>
      <right style="thick"/>
      <top style="thin"/>
      <bottom style="thin"/>
    </border>
    <border>
      <left style="thick"/>
      <right style="thin"/>
      <top style="thin"/>
      <bottom style="none"/>
    </border>
    <border>
      <left style="thick"/>
      <right style="thin"/>
      <top style="none"/>
      <bottom style="none"/>
    </border>
    <border>
      <left style="thick"/>
      <right style="thin"/>
      <top style="none"/>
      <bottom style="thin"/>
    </border>
    <border>
      <left style="thick"/>
      <right style="thin"/>
      <top style="none"/>
      <bottom style="thin"/>
    </border>
    <border>
      <left style="thick"/>
      <right style="thin"/>
      <top style="thin"/>
      <bottom style="none"/>
    </border>
    <border>
      <left style="thin"/>
      <right style="thick"/>
      <top style="thin"/>
      <bottom style="thin"/>
    </border>
    <border>
      <left style="thin"/>
      <right style="thick"/>
      <top style="thin"/>
      <bottom style="thin"/>
    </border>
    <border>
      <left style="thin"/>
      <right style="thick"/>
      <top style="thin"/>
      <bottom style="thin"/>
    </border>
    <border>
      <left style="medium"/>
      <right style="thin"/>
      <top style="none"/>
      <bottom style="none"/>
    </border>
    <border>
      <left style="medium"/>
      <right style="thin"/>
      <top style="thin"/>
      <bottom style="none"/>
    </border>
    <border>
      <left style="thin"/>
      <right style="medium"/>
      <top style="thin"/>
      <bottom style="none"/>
    </border>
    <border>
      <left style="medium"/>
      <right style="thin"/>
      <top style="thin"/>
      <bottom style="none"/>
    </border>
    <border>
      <left style="medium"/>
      <right style="thin"/>
      <top style="none"/>
      <bottom style="thin"/>
    </border>
    <border>
      <left style="medium"/>
      <right style="thin"/>
      <top style="thin"/>
      <bottom style="none"/>
    </border>
    <border>
      <left style="thin"/>
      <right style="medium"/>
      <top style="thin"/>
      <bottom style="none"/>
    </border>
    <border>
      <left style="medium"/>
      <right style="thin"/>
      <top style="none"/>
      <bottom style="thin"/>
    </border>
    <border>
      <left style="thin"/>
      <right style="medium"/>
      <top style="none"/>
      <bottom style="thin"/>
    </border>
    <border>
      <left style="medium"/>
      <right style="thin"/>
      <top style="thin"/>
      <bottom style="none"/>
    </border>
    <border>
      <left style="medium"/>
      <right style="thin"/>
      <top style="none"/>
      <bottom style="thin"/>
    </border>
    <border>
      <left style="medium"/>
      <right style="thin"/>
      <top style="thin"/>
      <bottom style="none"/>
    </border>
    <border>
      <left style="thin"/>
      <right style="medium"/>
      <top style="thin"/>
      <bottom style="none"/>
    </border>
    <border>
      <left style="medium"/>
      <right style="thin"/>
      <top style="none"/>
      <bottom style="thin"/>
    </border>
    <border>
      <left style="none"/>
      <right style="none"/>
      <top style="none"/>
      <bottom style="none"/>
    </border>
  </borders>
  <cellStyleXfs count="9">
    <xf numFmtId="0" fontId="2" fillId="0" borderId="0" applyNumberFormat="1" applyFont="1" applyFill="1" applyBorder="1" applyAlignment="1" applyProtection="1">
      <alignment vertical="center"/>
      <protection locked="1" hidden="0"/>
    </xf>
    <xf numFmtId="0" fontId="3" fillId="2" borderId="1" applyNumberFormat="1" applyFont="1" applyFill="1" applyBorder="1" applyAlignment="1" applyProtection="1">
      <alignment vertical="center"/>
      <protection locked="1" hidden="0"/>
    </xf>
    <xf numFmtId="0" fontId="6" fillId="3" borderId="2" applyNumberFormat="1" applyFont="1" applyFill="1" applyBorder="1" applyAlignment="1" applyProtection="1">
      <alignment vertical="center"/>
      <protection locked="1" hidden="0"/>
    </xf>
    <xf numFmtId="0" fontId="5" fillId="4" borderId="3" applyNumberFormat="1" applyFont="1" applyFill="1" applyBorder="1" applyAlignment="1" applyProtection="1">
      <alignment vertical="center"/>
      <protection locked="1" hidden="0"/>
    </xf>
    <xf numFmtId="0" fontId="5" fillId="5" borderId="4" applyNumberFormat="1" applyFont="1" applyFill="1" applyBorder="1" applyAlignment="1" applyProtection="1">
      <alignment vertical="center"/>
      <protection locked="1" hidden="0"/>
    </xf>
    <xf numFmtId="0" fontId="6" fillId="6" borderId="5" applyNumberFormat="1" applyFont="1" applyFill="1" applyBorder="1" applyAlignment="1" applyProtection="1">
      <alignment vertical="center"/>
      <protection locked="1" hidden="0"/>
    </xf>
    <xf numFmtId="0" fontId="6" fillId="7" borderId="6" applyNumberFormat="1" applyFont="1" applyFill="1" applyBorder="1" applyAlignment="1" applyProtection="1">
      <alignment vertical="center"/>
      <protection locked="1" hidden="0"/>
    </xf>
    <xf numFmtId="0" fontId="5" fillId="8" borderId="7" applyNumberFormat="1" applyFont="1" applyFill="1" applyBorder="1" applyAlignment="1" applyProtection="1">
      <alignment vertical="center"/>
      <protection locked="1" hidden="0"/>
    </xf>
    <xf numFmtId="0" fontId="6" fillId="9" borderId="8" applyNumberFormat="1" applyFont="1" applyFill="1" applyBorder="1" applyAlignment="1" applyProtection="1">
      <alignment vertical="center"/>
      <protection locked="1" hidden="0"/>
    </xf>
  </cellStyleXfs>
  <cellXfs count="758">
    <xf numFmtId="0" fontId="2" fillId="0" borderId="0" xfId="0" applyNumberFormat="1" applyFont="1" applyFill="1" applyBorder="1" applyAlignment="1" applyProtection="1">
      <protection locked="1" hidden="0"/>
    </xf>
    <xf numFmtId="0" fontId="2" fillId="0" borderId="0" xfId="0" applyNumberFormat="1" applyFont="1" applyFill="1" applyBorder="1" applyAlignment="1" applyProtection="1">
      <protection locked="1" hidden="0"/>
    </xf>
    <xf numFmtId="0" fontId="3" fillId="2" borderId="1" xfId="1" applyNumberFormat="1" applyFont="1" applyFill="1" applyBorder="1" applyAlignment="1" applyProtection="1">
      <protection locked="1" hidden="0"/>
    </xf>
    <xf numFmtId="0" fontId="6" fillId="3" borderId="2" xfId="2" applyNumberFormat="1" applyFont="1" applyFill="1" applyBorder="1" applyAlignment="1" applyProtection="1">
      <protection locked="1" hidden="0"/>
    </xf>
    <xf numFmtId="0" fontId="5" fillId="4" borderId="3" xfId="3" applyNumberFormat="1" applyFont="1" applyFill="1" applyBorder="1" applyAlignment="1" applyProtection="1">
      <protection locked="1" hidden="0"/>
    </xf>
    <xf numFmtId="0" fontId="5" fillId="5" borderId="4" xfId="4" applyNumberFormat="1" applyFont="1" applyFill="1" applyBorder="1" applyAlignment="1" applyProtection="1">
      <protection locked="1" hidden="0"/>
    </xf>
    <xf numFmtId="0" fontId="6" fillId="6" borderId="5" xfId="5" applyNumberFormat="1" applyFont="1" applyFill="1" applyBorder="1" applyAlignment="1" applyProtection="1">
      <protection locked="1" hidden="0"/>
    </xf>
    <xf numFmtId="0" fontId="6" fillId="7" borderId="6" xfId="6" applyNumberFormat="1" applyFont="1" applyFill="1" applyBorder="1" applyAlignment="1" applyProtection="1">
      <protection locked="1" hidden="0"/>
    </xf>
    <xf numFmtId="0" fontId="5" fillId="8" borderId="7" xfId="7" applyNumberFormat="1" applyFont="1" applyFill="1" applyBorder="1" applyAlignment="1" applyProtection="1">
      <protection locked="1" hidden="0"/>
    </xf>
    <xf numFmtId="0" fontId="6" fillId="9" borderId="8" xfId="8" applyNumberFormat="1" applyFont="1" applyFill="1" applyBorder="1" applyAlignment="1" applyProtection="1">
      <protection locked="1" hidden="0"/>
    </xf>
    <xf numFmtId="0" fontId="2" fillId="0" borderId="0" xfId="0" applyNumberFormat="1" applyFont="1" applyFill="1" applyBorder="1" applyAlignment="1" applyProtection="1">
      <alignment/>
      <protection locked="1" hidden="0"/>
    </xf>
    <xf numFmtId="0" fontId="3" fillId="2" borderId="1" xfId="1" applyNumberFormat="1" applyFont="1" applyFill="1" applyBorder="1" applyAlignment="1" applyProtection="1">
      <alignment/>
      <protection locked="1" hidden="0"/>
    </xf>
    <xf numFmtId="0" fontId="6" fillId="3" borderId="2" xfId="2" applyNumberFormat="1" applyFont="1" applyFill="1" applyBorder="1" applyAlignment="1" applyProtection="1">
      <alignment/>
      <protection locked="1" hidden="0"/>
    </xf>
    <xf numFmtId="0" fontId="5" fillId="4" borderId="3" xfId="3" applyNumberFormat="1" applyFont="1" applyFill="1" applyBorder="1" applyAlignment="1" applyProtection="1">
      <alignment/>
      <protection locked="1" hidden="0"/>
    </xf>
    <xf numFmtId="0" fontId="5" fillId="5" borderId="4" xfId="4" applyNumberFormat="1" applyFont="1" applyFill="1" applyBorder="1" applyAlignment="1" applyProtection="1">
      <alignment/>
      <protection locked="1" hidden="0"/>
    </xf>
    <xf numFmtId="0" fontId="6" fillId="6" borderId="5" xfId="5" applyNumberFormat="1" applyFont="1" applyFill="1" applyBorder="1" applyAlignment="1" applyProtection="1">
      <alignment/>
      <protection locked="1" hidden="0"/>
    </xf>
    <xf numFmtId="0" fontId="6" fillId="7" borderId="6" xfId="6" applyNumberFormat="1" applyFont="1" applyFill="1" applyBorder="1" applyAlignment="1" applyProtection="1">
      <alignment/>
      <protection locked="1" hidden="0"/>
    </xf>
    <xf numFmtId="0" fontId="5" fillId="8" borderId="7" xfId="7" applyNumberFormat="1" applyFont="1" applyFill="1" applyBorder="1" applyAlignment="1" applyProtection="1">
      <alignment/>
      <protection locked="1" hidden="0"/>
    </xf>
    <xf numFmtId="0" fontId="6" fillId="9" borderId="8" xfId="8" applyNumberFormat="1" applyFont="1" applyFill="1" applyBorder="1" applyAlignment="1" applyProtection="1">
      <alignment/>
      <protection locked="1" hidden="0"/>
    </xf>
    <xf numFmtId="0" fontId="5" fillId="10" borderId="9" xfId="3" applyNumberFormat="1" applyFont="1" applyFill="1" applyBorder="1" applyAlignment="1" applyProtection="1">
      <alignment/>
      <protection locked="1" hidden="0"/>
    </xf>
    <xf numFmtId="0" fontId="5" fillId="11" borderId="10" xfId="3" applyNumberFormat="1" applyFont="1" applyFill="1" applyBorder="1" applyAlignment="1" applyProtection="1">
      <alignment/>
      <protection locked="1" hidden="0"/>
    </xf>
    <xf numFmtId="0" fontId="3" fillId="12" borderId="11" xfId="1" applyNumberFormat="1" applyFont="1" applyFill="1" applyBorder="1" applyAlignment="1" applyProtection="1">
      <alignment/>
      <protection locked="1" hidden="0"/>
    </xf>
    <xf numFmtId="0" fontId="3" fillId="13" borderId="12" xfId="1" applyNumberFormat="1" applyFont="1" applyFill="1" applyBorder="1" applyAlignment="1" applyProtection="1">
      <alignment/>
      <protection locked="1" hidden="0"/>
    </xf>
    <xf numFmtId="0" fontId="5" fillId="14" borderId="13" xfId="3" applyNumberFormat="1" applyFont="1" applyFill="1" applyBorder="1" applyAlignment="1" applyProtection="1">
      <alignment/>
      <protection locked="1" hidden="0"/>
    </xf>
    <xf numFmtId="0" fontId="5" fillId="15" borderId="14" xfId="3" applyNumberFormat="1" applyFont="1" applyFill="1" applyBorder="1" applyAlignment="1" applyProtection="1">
      <alignment/>
      <protection locked="1" hidden="0"/>
    </xf>
    <xf numFmtId="0" fontId="5" fillId="16" borderId="15" xfId="3" applyNumberFormat="1" applyFont="1" applyFill="1" applyBorder="1" applyAlignment="1" applyProtection="1">
      <alignment/>
      <protection locked="1" hidden="0"/>
    </xf>
    <xf numFmtId="0" fontId="6" fillId="17" borderId="16" xfId="5" applyNumberFormat="1" applyFont="1" applyFill="1" applyBorder="1" applyAlignment="1" applyProtection="1">
      <alignment/>
      <protection locked="1" hidden="0"/>
    </xf>
    <xf numFmtId="0" fontId="6" fillId="18" borderId="17" xfId="5" applyNumberFormat="1" applyFont="1" applyFill="1" applyBorder="1" applyAlignment="1" applyProtection="1">
      <alignment/>
      <protection locked="1" hidden="0"/>
    </xf>
    <xf numFmtId="0" fontId="6" fillId="19" borderId="18" xfId="5" applyNumberFormat="1" applyFont="1" applyFill="1" applyBorder="1" applyAlignment="1" applyProtection="1">
      <alignment/>
      <protection locked="1" hidden="0"/>
    </xf>
    <xf numFmtId="0" fontId="6" fillId="20" borderId="19" xfId="6" applyNumberFormat="1" applyFont="1" applyFill="1" applyBorder="1" applyAlignment="1" applyProtection="1">
      <alignment/>
      <protection locked="1" hidden="0"/>
    </xf>
    <xf numFmtId="0" fontId="6" fillId="21" borderId="20" xfId="6" applyNumberFormat="1" applyFont="1" applyFill="1" applyBorder="1" applyAlignment="1" applyProtection="1">
      <alignment/>
      <protection locked="1" hidden="0"/>
    </xf>
    <xf numFmtId="0" fontId="6" fillId="22" borderId="21" xfId="6" applyNumberFormat="1" applyFont="1" applyFill="1" applyBorder="1" applyAlignment="1" applyProtection="1">
      <alignment/>
      <protection locked="1" hidden="0"/>
    </xf>
    <xf numFmtId="0" fontId="3" fillId="23" borderId="22" xfId="1" applyNumberFormat="1" applyFont="1" applyFill="1" applyBorder="1" applyAlignment="1" applyProtection="1">
      <alignment/>
      <protection locked="1" hidden="0"/>
    </xf>
    <xf numFmtId="0" fontId="5" fillId="24" borderId="23" xfId="3" applyNumberFormat="1" applyFont="1" applyFill="1" applyBorder="1" applyAlignment="1" applyProtection="1">
      <alignment/>
      <protection locked="1" hidden="0"/>
    </xf>
    <xf numFmtId="0" fontId="5" fillId="25" borderId="24" xfId="3" applyNumberFormat="1" applyFont="1" applyFill="1" applyBorder="1" applyAlignment="1" applyProtection="1">
      <alignment/>
      <protection locked="1" hidden="0"/>
    </xf>
    <xf numFmtId="0" fontId="5" fillId="26" borderId="25" xfId="3" applyNumberFormat="1" applyFont="1" applyFill="1" applyBorder="1" applyAlignment="1" applyProtection="1">
      <alignment/>
      <protection locked="1" hidden="0"/>
    </xf>
    <xf numFmtId="0" fontId="6" fillId="27" borderId="26" xfId="2" applyNumberFormat="1" applyFont="1" applyFill="1" applyBorder="1" applyAlignment="1" applyProtection="1">
      <alignment/>
      <protection locked="1" hidden="0"/>
    </xf>
    <xf numFmtId="0" fontId="5" fillId="28" borderId="27" xfId="4" applyNumberFormat="1" applyFont="1" applyFill="1" applyBorder="1" applyAlignment="1" applyProtection="1">
      <alignment/>
      <protection locked="1" hidden="0"/>
    </xf>
    <xf numFmtId="0" fontId="6" fillId="29" borderId="28" xfId="6" applyNumberFormat="1" applyFont="1" applyFill="1" applyBorder="1" applyAlignment="1" applyProtection="1">
      <alignment/>
      <protection locked="1" hidden="0"/>
    </xf>
    <xf numFmtId="0" fontId="6" fillId="30" borderId="29" xfId="6" applyNumberFormat="1" applyFont="1" applyFill="1" applyBorder="1" applyAlignment="1" applyProtection="1">
      <alignment/>
      <protection locked="1" hidden="0"/>
    </xf>
    <xf numFmtId="0" fontId="6" fillId="31" borderId="30" xfId="6" applyNumberFormat="1" applyFont="1" applyFill="1" applyBorder="1" applyAlignment="1" applyProtection="1">
      <alignment/>
      <protection locked="1" hidden="0"/>
    </xf>
    <xf numFmtId="0" fontId="6" fillId="32" borderId="31" xfId="6" applyNumberFormat="1" applyFont="1" applyFill="1" applyBorder="1" applyAlignment="1" applyProtection="1">
      <alignment/>
      <protection locked="1" hidden="0"/>
    </xf>
    <xf numFmtId="0" fontId="5" fillId="33" borderId="32" xfId="7" applyNumberFormat="1" applyFont="1" applyFill="1" applyBorder="1" applyAlignment="1" applyProtection="1">
      <alignment/>
      <protection locked="1" hidden="0"/>
    </xf>
    <xf numFmtId="0" fontId="5" fillId="34" borderId="33" xfId="7" applyNumberFormat="1" applyFont="1" applyFill="1" applyBorder="1" applyAlignment="1" applyProtection="1">
      <alignment/>
      <protection locked="1" hidden="0"/>
    </xf>
    <xf numFmtId="0" fontId="5" fillId="35" borderId="34" xfId="7" applyNumberFormat="1" applyFont="1" applyFill="1" applyBorder="1" applyAlignment="1" applyProtection="1">
      <alignment/>
      <protection locked="1" hidden="0"/>
    </xf>
    <xf numFmtId="0" fontId="6" fillId="36" borderId="35" xfId="2" applyNumberFormat="1" applyFont="1" applyFill="1" applyBorder="1" applyAlignment="1" applyProtection="1">
      <alignment/>
      <protection locked="1" hidden="0"/>
    </xf>
    <xf numFmtId="0" fontId="6" fillId="37" borderId="36" xfId="2" applyNumberFormat="1" applyFont="1" applyFill="1" applyBorder="1" applyAlignment="1" applyProtection="1">
      <alignment/>
      <protection locked="1" hidden="0"/>
    </xf>
    <xf numFmtId="0" fontId="6" fillId="38" borderId="37" xfId="2" applyNumberFormat="1" applyFont="1" applyFill="1" applyBorder="1" applyAlignment="1" applyProtection="1">
      <alignment/>
      <protection locked="1" hidden="0"/>
    </xf>
    <xf numFmtId="0" fontId="5" fillId="39" borderId="38" xfId="4" applyNumberFormat="1" applyFont="1" applyFill="1" applyBorder="1" applyAlignment="1" applyProtection="1">
      <alignment/>
      <protection locked="1" hidden="0"/>
    </xf>
    <xf numFmtId="0" fontId="5" fillId="40" borderId="39" xfId="4" applyNumberFormat="1" applyFont="1" applyFill="1" applyBorder="1" applyAlignment="1" applyProtection="1">
      <alignment/>
      <protection locked="1" hidden="0"/>
    </xf>
    <xf numFmtId="0" fontId="5" fillId="41" borderId="40" xfId="4" applyNumberFormat="1" applyFont="1" applyFill="1" applyBorder="1" applyAlignment="1" applyProtection="1">
      <alignment/>
      <protection locked="1" hidden="0"/>
    </xf>
    <xf numFmtId="0" fontId="5" fillId="42" borderId="41" xfId="7" applyNumberFormat="1" applyFont="1" applyFill="1" applyBorder="1" applyAlignment="1" applyProtection="1">
      <alignment/>
      <protection locked="1" hidden="0"/>
    </xf>
    <xf numFmtId="0" fontId="5" fillId="43" borderId="42" xfId="4" applyNumberFormat="1" applyFont="1" applyFill="1" applyBorder="1" applyAlignment="1" applyProtection="1">
      <alignment/>
      <protection locked="1" hidden="0"/>
    </xf>
    <xf numFmtId="0" fontId="5" fillId="44" borderId="43" xfId="7" applyNumberFormat="1" applyFont="1" applyFill="1" applyBorder="1" applyAlignment="1" applyProtection="1">
      <alignment/>
      <protection locked="1" hidden="0"/>
    </xf>
    <xf numFmtId="0" fontId="6" fillId="45" borderId="44" xfId="2" applyNumberFormat="1" applyFont="1" applyFill="1" applyBorder="1" applyAlignment="1" applyProtection="1">
      <alignment/>
      <protection locked="1" hidden="0"/>
    </xf>
    <xf numFmtId="0" fontId="6" fillId="46" borderId="45" xfId="8" applyNumberFormat="1" applyFont="1" applyFill="1" applyBorder="1" applyAlignment="1" applyProtection="1">
      <alignment/>
      <protection locked="1" hidden="0"/>
    </xf>
    <xf numFmtId="0" fontId="6" fillId="47" borderId="46" xfId="8" applyNumberFormat="1" applyFont="1" applyFill="1" applyBorder="1" applyAlignment="1" applyProtection="1">
      <alignment/>
      <protection locked="1" hidden="0"/>
    </xf>
    <xf numFmtId="0" fontId="6" fillId="48" borderId="47" xfId="8" applyNumberFormat="1" applyFont="1" applyFill="1" applyBorder="1" applyAlignment="1" applyProtection="1">
      <alignment/>
      <protection locked="1" hidden="0"/>
    </xf>
    <xf numFmtId="0" fontId="5" fillId="49" borderId="48" xfId="7" applyNumberFormat="1" applyFont="1" applyFill="1" applyBorder="1" applyAlignment="1" applyProtection="1">
      <alignment/>
      <protection locked="1" hidden="0"/>
    </xf>
    <xf numFmtId="0" fontId="5" fillId="50" borderId="49" xfId="7" applyNumberFormat="1" applyFont="1" applyFill="1" applyBorder="1" applyAlignment="1" applyProtection="1">
      <alignment/>
      <protection locked="1" hidden="0"/>
    </xf>
    <xf numFmtId="0" fontId="5" fillId="51" borderId="50" xfId="3" applyNumberFormat="1" applyFont="1" applyFill="1" applyBorder="1" applyAlignment="1" applyProtection="1">
      <alignment/>
      <protection locked="1" hidden="0"/>
    </xf>
    <xf numFmtId="0" fontId="5" fillId="52" borderId="51" xfId="3" applyNumberFormat="1" applyFont="1" applyFill="1" applyBorder="1" applyAlignment="1" applyProtection="1">
      <alignment/>
      <protection locked="1" hidden="0"/>
    </xf>
    <xf numFmtId="0" fontId="6" fillId="53" borderId="52" xfId="2" applyNumberFormat="1" applyFont="1" applyFill="1" applyBorder="1" applyAlignment="1" applyProtection="1">
      <alignment/>
      <protection locked="1" hidden="0"/>
    </xf>
    <xf numFmtId="0" fontId="6" fillId="54" borderId="53" xfId="2" applyNumberFormat="1" applyFont="1" applyFill="1" applyBorder="1" applyAlignment="1" applyProtection="1">
      <alignment/>
      <protection locked="1" hidden="0"/>
    </xf>
    <xf numFmtId="0" fontId="5" fillId="55" borderId="54" xfId="4" applyNumberFormat="1" applyFont="1" applyFill="1" applyBorder="1" applyAlignment="1" applyProtection="1">
      <alignment/>
      <protection locked="1" hidden="0"/>
    </xf>
    <xf numFmtId="0" fontId="5" fillId="56" borderId="55" xfId="4" applyNumberFormat="1" applyFont="1" applyFill="1" applyBorder="1" applyAlignment="1" applyProtection="1">
      <alignment/>
      <protection locked="1" hidden="0"/>
    </xf>
    <xf numFmtId="0" fontId="6" fillId="57" borderId="56" xfId="5" applyNumberFormat="1" applyFont="1" applyFill="1" applyBorder="1" applyAlignment="1" applyProtection="1">
      <alignment/>
      <protection locked="1" hidden="0"/>
    </xf>
    <xf numFmtId="0" fontId="6" fillId="58" borderId="57" xfId="5" applyNumberFormat="1" applyFont="1" applyFill="1" applyBorder="1" applyAlignment="1" applyProtection="1">
      <alignment/>
      <protection locked="1" hidden="0"/>
    </xf>
    <xf numFmtId="0" fontId="6" fillId="59" borderId="58" xfId="6" applyNumberFormat="1" applyFont="1" applyFill="1" applyBorder="1" applyAlignment="1" applyProtection="1">
      <alignment/>
      <protection locked="1" hidden="0"/>
    </xf>
    <xf numFmtId="0" fontId="6" fillId="60" borderId="59" xfId="6" applyNumberFormat="1" applyFont="1" applyFill="1" applyBorder="1" applyAlignment="1" applyProtection="1">
      <alignment/>
      <protection locked="1" hidden="0"/>
    </xf>
    <xf numFmtId="0" fontId="3" fillId="61" borderId="60" xfId="1" applyNumberFormat="1" applyFont="1" applyFill="1" applyBorder="1" applyAlignment="1" applyProtection="1">
      <alignment/>
      <protection locked="1" hidden="0"/>
    </xf>
    <xf numFmtId="0" fontId="3" fillId="62" borderId="61" xfId="1" applyNumberFormat="1" applyFont="1" applyFill="1" applyBorder="1" applyAlignment="1" applyProtection="1">
      <alignment/>
      <protection locked="1" hidden="0"/>
    </xf>
    <xf numFmtId="0" fontId="5" fillId="63" borderId="62" xfId="7" applyNumberFormat="1" applyFont="1" applyFill="1" applyBorder="1" applyAlignment="1" applyProtection="1">
      <alignment/>
      <protection locked="1" hidden="0"/>
    </xf>
    <xf numFmtId="0" fontId="5" fillId="64" borderId="63" xfId="7" applyNumberFormat="1" applyFont="1" applyFill="1" applyBorder="1" applyAlignment="1" applyProtection="1">
      <alignment/>
      <protection locked="1" hidden="0"/>
    </xf>
    <xf numFmtId="0" fontId="5" fillId="65" borderId="64" xfId="7" applyNumberFormat="1" applyFont="1" applyFill="1" applyBorder="1" applyAlignment="1" applyProtection="1">
      <alignment/>
      <protection locked="1" hidden="0"/>
    </xf>
    <xf numFmtId="0" fontId="5" fillId="66" borderId="65" xfId="7" applyNumberFormat="1" applyFont="1" applyFill="1" applyBorder="1" applyAlignment="1" applyProtection="1">
      <alignment/>
      <protection locked="1" hidden="0"/>
    </xf>
    <xf numFmtId="0" fontId="5" fillId="67" borderId="66" xfId="3" applyNumberFormat="1" applyFont="1" applyFill="1" applyBorder="1" applyAlignment="1" applyProtection="1">
      <alignment/>
      <protection locked="1" hidden="0"/>
    </xf>
    <xf numFmtId="0" fontId="5" fillId="68" borderId="67" xfId="3" applyNumberFormat="1" applyFont="1" applyFill="1" applyBorder="1" applyAlignment="1" applyProtection="1">
      <alignment/>
      <protection locked="1" hidden="0"/>
    </xf>
    <xf numFmtId="0" fontId="5" fillId="69" borderId="68" xfId="3" applyNumberFormat="1" applyFont="1" applyFill="1" applyBorder="1" applyAlignment="1" applyProtection="1">
      <alignment/>
      <protection locked="1" hidden="0"/>
    </xf>
    <xf numFmtId="0" fontId="5" fillId="70" borderId="69" xfId="3" applyNumberFormat="1" applyFont="1" applyFill="1" applyBorder="1" applyAlignment="1" applyProtection="1">
      <alignment/>
      <protection locked="1" hidden="0"/>
    </xf>
    <xf numFmtId="0" fontId="5" fillId="71" borderId="70" xfId="3" applyNumberFormat="1" applyFont="1" applyFill="1" applyBorder="1" applyAlignment="1" applyProtection="1">
      <alignment/>
      <protection locked="1" hidden="0"/>
    </xf>
    <xf numFmtId="0" fontId="5" fillId="72" borderId="71" xfId="4" applyNumberFormat="1" applyFont="1" applyFill="1" applyBorder="1" applyAlignment="1" applyProtection="1">
      <alignment/>
      <protection locked="1" hidden="0"/>
    </xf>
    <xf numFmtId="0" fontId="5" fillId="73" borderId="72" xfId="4" applyNumberFormat="1" applyFont="1" applyFill="1" applyBorder="1" applyAlignment="1" applyProtection="1">
      <alignment/>
      <protection locked="1" hidden="0"/>
    </xf>
    <xf numFmtId="0" fontId="5" fillId="74" borderId="73" xfId="4" applyNumberFormat="1" applyFont="1" applyFill="1" applyBorder="1" applyAlignment="1" applyProtection="1">
      <alignment/>
      <protection locked="1" hidden="0"/>
    </xf>
    <xf numFmtId="0" fontId="5" fillId="75" borderId="74" xfId="4" applyNumberFormat="1" applyFont="1" applyFill="1" applyBorder="1" applyAlignment="1" applyProtection="1">
      <alignment/>
      <protection locked="1" hidden="0"/>
    </xf>
    <xf numFmtId="0" fontId="5" fillId="76" borderId="75" xfId="4" applyNumberFormat="1" applyFont="1" applyFill="1" applyBorder="1" applyAlignment="1" applyProtection="1">
      <alignment/>
      <protection locked="1" hidden="0"/>
    </xf>
    <xf numFmtId="0" fontId="5" fillId="77" borderId="76" xfId="4" applyNumberFormat="1" applyFont="1" applyFill="1" applyBorder="1" applyAlignment="1" applyProtection="1">
      <alignment/>
      <protection locked="1" hidden="0"/>
    </xf>
    <xf numFmtId="0" fontId="5" fillId="78" borderId="77" xfId="4" applyNumberFormat="1" applyFont="1" applyFill="1" applyBorder="1" applyAlignment="1" applyProtection="1">
      <alignment/>
      <protection locked="1" hidden="0"/>
    </xf>
    <xf numFmtId="0" fontId="5" fillId="79" borderId="78" xfId="4" applyNumberFormat="1" applyFont="1" applyFill="1" applyBorder="1" applyAlignment="1" applyProtection="1">
      <alignment/>
      <protection locked="1" hidden="0"/>
    </xf>
    <xf numFmtId="0" fontId="5" fillId="80" borderId="79" xfId="4" applyNumberFormat="1" applyFont="1" applyFill="1" applyBorder="1" applyAlignment="1" applyProtection="1">
      <alignment/>
      <protection locked="1" hidden="0"/>
    </xf>
    <xf numFmtId="0" fontId="5" fillId="81" borderId="80" xfId="4" applyNumberFormat="1" applyFont="1" applyFill="1" applyBorder="1" applyAlignment="1" applyProtection="1">
      <alignment/>
      <protection locked="1" hidden="0"/>
    </xf>
    <xf numFmtId="0" fontId="6" fillId="82" borderId="81" xfId="6" applyNumberFormat="1" applyFont="1" applyFill="1" applyBorder="1" applyAlignment="1" applyProtection="1">
      <alignment/>
      <protection locked="1" hidden="0"/>
    </xf>
    <xf numFmtId="0" fontId="6" fillId="83" borderId="82" xfId="6" applyNumberFormat="1" applyFont="1" applyFill="1" applyBorder="1" applyAlignment="1" applyProtection="1">
      <alignment/>
      <protection locked="1" hidden="0"/>
    </xf>
    <xf numFmtId="0" fontId="6" fillId="84" borderId="83" xfId="6" applyNumberFormat="1" applyFont="1" applyFill="1" applyBorder="1" applyAlignment="1" applyProtection="1">
      <alignment/>
      <protection locked="1" hidden="0"/>
    </xf>
    <xf numFmtId="0" fontId="6" fillId="85" borderId="84" xfId="6" applyNumberFormat="1" applyFont="1" applyFill="1" applyBorder="1" applyAlignment="1" applyProtection="1">
      <alignment/>
      <protection locked="1" hidden="0"/>
    </xf>
    <xf numFmtId="0" fontId="6" fillId="86" borderId="85" xfId="6" applyNumberFormat="1" applyFont="1" applyFill="1" applyBorder="1" applyAlignment="1" applyProtection="1">
      <alignment/>
      <protection locked="1" hidden="0"/>
    </xf>
    <xf numFmtId="0" fontId="6" fillId="87" borderId="86" xfId="6" applyNumberFormat="1" applyFont="1" applyFill="1" applyBorder="1" applyAlignment="1" applyProtection="1">
      <alignment/>
      <protection locked="1" hidden="0"/>
    </xf>
    <xf numFmtId="0" fontId="6" fillId="88" borderId="87" xfId="6" applyNumberFormat="1" applyFont="1" applyFill="1" applyBorder="1" applyAlignment="1" applyProtection="1">
      <alignment/>
      <protection locked="1" hidden="0"/>
    </xf>
    <xf numFmtId="0" fontId="6" fillId="89" borderId="88" xfId="6" applyNumberFormat="1" applyFont="1" applyFill="1" applyBorder="1" applyAlignment="1" applyProtection="1">
      <alignment/>
      <protection locked="1" hidden="0"/>
    </xf>
    <xf numFmtId="0" fontId="5" fillId="90" borderId="89" xfId="3" applyNumberFormat="1" applyFont="1" applyFill="1" applyBorder="1" applyAlignment="1" applyProtection="1">
      <alignment/>
      <protection locked="1" hidden="0"/>
    </xf>
    <xf numFmtId="0" fontId="5" fillId="91" borderId="90" xfId="3" applyNumberFormat="1" applyFont="1" applyFill="1" applyBorder="1" applyAlignment="1" applyProtection="1">
      <alignment/>
      <protection locked="1" hidden="0"/>
    </xf>
    <xf numFmtId="0" fontId="6" fillId="92" borderId="91" xfId="2" applyNumberFormat="1" applyFont="1" applyFill="1" applyBorder="1" applyAlignment="1" applyProtection="1">
      <alignment/>
      <protection locked="1" hidden="0"/>
    </xf>
    <xf numFmtId="0" fontId="6" fillId="93" borderId="92" xfId="2" applyNumberFormat="1" applyFont="1" applyFill="1" applyBorder="1" applyAlignment="1" applyProtection="1">
      <alignment/>
      <protection locked="1" hidden="0"/>
    </xf>
    <xf numFmtId="0" fontId="6" fillId="94" borderId="93" xfId="2" applyNumberFormat="1" applyFont="1" applyFill="1" applyBorder="1" applyAlignment="1" applyProtection="1">
      <alignment/>
      <protection locked="1" hidden="0"/>
    </xf>
    <xf numFmtId="0" fontId="6" fillId="95" borderId="94" xfId="2" applyNumberFormat="1" applyFont="1" applyFill="1" applyBorder="1" applyAlignment="1" applyProtection="1">
      <alignment/>
      <protection locked="1" hidden="0"/>
    </xf>
    <xf numFmtId="0" fontId="6" fillId="96" borderId="95" xfId="2" applyNumberFormat="1" applyFont="1" applyFill="1" applyBorder="1" applyAlignment="1" applyProtection="1">
      <alignment/>
      <protection locked="1" hidden="0"/>
    </xf>
    <xf numFmtId="0" fontId="6" fillId="97" borderId="96" xfId="2" applyNumberFormat="1" applyFont="1" applyFill="1" applyBorder="1" applyAlignment="1" applyProtection="1">
      <alignment/>
      <protection locked="1" hidden="0"/>
    </xf>
    <xf numFmtId="0" fontId="6" fillId="98" borderId="97" xfId="2" applyNumberFormat="1" applyFont="1" applyFill="1" applyBorder="1" applyAlignment="1" applyProtection="1">
      <alignment/>
      <protection locked="1" hidden="0"/>
    </xf>
    <xf numFmtId="0" fontId="6" fillId="99" borderId="98" xfId="2" applyNumberFormat="1" applyFont="1" applyFill="1" applyBorder="1" applyAlignment="1" applyProtection="1">
      <alignment/>
      <protection locked="1" hidden="0"/>
    </xf>
    <xf numFmtId="0" fontId="6" fillId="100" borderId="99" xfId="2" applyNumberFormat="1" applyFont="1" applyFill="1" applyBorder="1" applyAlignment="1" applyProtection="1">
      <alignment/>
      <protection locked="1" hidden="0"/>
    </xf>
    <xf numFmtId="0" fontId="6" fillId="101" borderId="100" xfId="2" applyNumberFormat="1" applyFont="1" applyFill="1" applyBorder="1" applyAlignment="1" applyProtection="1">
      <alignment/>
      <protection locked="1" hidden="0"/>
    </xf>
    <xf numFmtId="0" fontId="2" fillId="0" borderId="101" xfId="0" applyNumberFormat="1" applyFont="1" applyFill="1" applyBorder="1" applyAlignment="1" applyProtection="1">
      <alignment/>
      <protection locked="1" hidden="0"/>
    </xf>
    <xf numFmtId="0" fontId="6" fillId="103" borderId="102" xfId="8" applyNumberFormat="1" applyFont="1" applyFill="1" applyBorder="1" applyAlignment="1" applyProtection="1">
      <alignment/>
      <protection locked="1" hidden="0"/>
    </xf>
    <xf numFmtId="0" fontId="2" fillId="0" borderId="103" xfId="0" applyNumberFormat="1" applyFont="1" applyFill="1" applyBorder="1" applyAlignment="1" applyProtection="1">
      <alignment/>
      <protection locked="1" hidden="0"/>
    </xf>
    <xf numFmtId="0" fontId="7" fillId="34" borderId="33" xfId="7" applyNumberFormat="1" applyFont="1" applyFill="1" applyBorder="1" applyAlignment="1" applyProtection="1">
      <alignment/>
      <protection locked="1" hidden="0"/>
    </xf>
    <xf numFmtId="0" fontId="7" fillId="15" borderId="14" xfId="3" applyNumberFormat="1" applyFont="1" applyFill="1" applyBorder="1" applyAlignment="1" applyProtection="1">
      <alignment/>
      <protection locked="1" hidden="0"/>
    </xf>
    <xf numFmtId="164" fontId="6" fillId="22" borderId="21" xfId="6" applyNumberFormat="1" applyFont="1" applyFill="1" applyBorder="1" applyAlignment="1" applyProtection="1">
      <alignment/>
      <protection locked="1" hidden="0"/>
    </xf>
    <xf numFmtId="164" fontId="5" fillId="35" borderId="34" xfId="7" applyNumberFormat="1" applyFont="1" applyFill="1" applyBorder="1" applyAlignment="1" applyProtection="1">
      <alignment/>
      <protection locked="1" hidden="0"/>
    </xf>
    <xf numFmtId="164" fontId="5" fillId="16" borderId="15" xfId="3" applyNumberFormat="1" applyFont="1" applyFill="1" applyBorder="1" applyAlignment="1" applyProtection="1">
      <alignment/>
      <protection locked="1" hidden="0"/>
    </xf>
    <xf numFmtId="164" fontId="6" fillId="37" borderId="36" xfId="2" applyNumberFormat="1" applyFont="1" applyFill="1" applyBorder="1" applyAlignment="1" applyProtection="1">
      <alignment/>
      <protection locked="1" hidden="0"/>
    </xf>
    <xf numFmtId="164" fontId="5" fillId="40" borderId="39" xfId="4" applyNumberFormat="1" applyFont="1" applyFill="1" applyBorder="1" applyAlignment="1" applyProtection="1">
      <alignment/>
      <protection locked="1" hidden="0"/>
    </xf>
    <xf numFmtId="164" fontId="6" fillId="19" borderId="18" xfId="5" applyNumberFormat="1" applyFont="1" applyFill="1" applyBorder="1" applyAlignment="1" applyProtection="1">
      <alignment/>
      <protection locked="1" hidden="0"/>
    </xf>
    <xf numFmtId="164" fontId="6" fillId="105" borderId="104" xfId="8" applyNumberFormat="1" applyFont="1" applyFill="1" applyBorder="1" applyAlignment="1" applyProtection="1">
      <alignment/>
      <protection locked="1" hidden="0"/>
    </xf>
    <xf numFmtId="164" fontId="2" fillId="0" borderId="105" xfId="0" applyNumberFormat="1" applyFont="1" applyFill="1" applyBorder="1" applyAlignment="1" applyProtection="1">
      <alignment/>
      <protection locked="1" hidden="0"/>
    </xf>
    <xf numFmtId="0" fontId="6" fillId="33" borderId="32" xfId="7" applyNumberFormat="1" applyFont="1" applyFill="1" applyBorder="1" applyAlignment="1" applyProtection="1">
      <alignment/>
      <protection locked="1" hidden="0"/>
    </xf>
    <xf numFmtId="0" fontId="7" fillId="33" borderId="32" xfId="7" applyNumberFormat="1" applyFont="1" applyFill="1" applyBorder="1" applyAlignment="1" applyProtection="1">
      <alignment/>
      <protection locked="1" hidden="0"/>
    </xf>
    <xf numFmtId="0" fontId="6" fillId="107" borderId="106" xfId="8" applyNumberFormat="1" applyFont="1" applyFill="1" applyBorder="1" applyAlignment="1" applyProtection="1">
      <alignment/>
      <protection locked="1" hidden="0"/>
    </xf>
    <xf numFmtId="0" fontId="2" fillId="0" borderId="107" xfId="0" applyNumberFormat="1" applyFont="1" applyFill="1" applyBorder="1" applyAlignment="1" applyProtection="1">
      <alignment/>
      <protection locked="1" hidden="0"/>
    </xf>
    <xf numFmtId="0" fontId="6" fillId="109" borderId="108" xfId="6" applyNumberFormat="1" applyFont="1" applyFill="1" applyBorder="1" applyAlignment="1" applyProtection="1">
      <alignment/>
      <protection locked="1" hidden="0"/>
    </xf>
    <xf numFmtId="0" fontId="5" fillId="110" borderId="109" xfId="7" applyNumberFormat="1" applyFont="1" applyFill="1" applyBorder="1" applyAlignment="1" applyProtection="1">
      <alignment/>
      <protection locked="1" hidden="0"/>
    </xf>
    <xf numFmtId="0" fontId="6" fillId="111" borderId="110" xfId="2" applyNumberFormat="1" applyFont="1" applyFill="1" applyBorder="1" applyAlignment="1" applyProtection="1">
      <alignment/>
      <protection locked="1" hidden="0"/>
    </xf>
    <xf numFmtId="0" fontId="6" fillId="112" borderId="111" xfId="6" applyNumberFormat="1" applyFont="1" applyFill="1" applyBorder="1" applyAlignment="1" applyProtection="1">
      <alignment/>
      <protection locked="1" hidden="0"/>
    </xf>
    <xf numFmtId="0" fontId="6" fillId="113" borderId="112" xfId="6" applyNumberFormat="1" applyFont="1" applyFill="1" applyBorder="1" applyAlignment="1" applyProtection="1">
      <alignment/>
      <protection locked="1" hidden="0"/>
    </xf>
    <xf numFmtId="0" fontId="7" fillId="114" borderId="113" xfId="7" applyNumberFormat="1" applyFont="1" applyFill="1" applyBorder="1" applyAlignment="1" applyProtection="1">
      <alignment/>
      <protection locked="1" hidden="0"/>
    </xf>
    <xf numFmtId="0" fontId="5" fillId="115" borderId="114" xfId="7" applyNumberFormat="1" applyFont="1" applyFill="1" applyBorder="1" applyAlignment="1" applyProtection="1">
      <alignment/>
      <protection locked="1" hidden="0"/>
    </xf>
    <xf numFmtId="0" fontId="5" fillId="114" borderId="113" xfId="7" applyNumberFormat="1" applyFont="1" applyFill="1" applyBorder="1" applyAlignment="1" applyProtection="1">
      <alignment/>
      <protection locked="1" hidden="0"/>
    </xf>
    <xf numFmtId="0" fontId="7" fillId="115" borderId="114" xfId="7" applyNumberFormat="1" applyFont="1" applyFill="1" applyBorder="1" applyAlignment="1" applyProtection="1">
      <alignment/>
      <protection locked="1" hidden="0"/>
    </xf>
    <xf numFmtId="0" fontId="7" fillId="116" borderId="115" xfId="3" applyNumberFormat="1" applyFont="1" applyFill="1" applyBorder="1" applyAlignment="1" applyProtection="1">
      <alignment/>
      <protection locked="1" hidden="0"/>
    </xf>
    <xf numFmtId="0" fontId="5" fillId="117" borderId="116" xfId="3" applyNumberFormat="1" applyFont="1" applyFill="1" applyBorder="1" applyAlignment="1" applyProtection="1">
      <alignment/>
      <protection locked="1" hidden="0"/>
    </xf>
    <xf numFmtId="0" fontId="5" fillId="116" borderId="115" xfId="3" applyNumberFormat="1" applyFont="1" applyFill="1" applyBorder="1" applyAlignment="1" applyProtection="1">
      <alignment/>
      <protection locked="1" hidden="0"/>
    </xf>
    <xf numFmtId="0" fontId="6" fillId="118" borderId="117" xfId="2" applyNumberFormat="1" applyFont="1" applyFill="1" applyBorder="1" applyAlignment="1" applyProtection="1">
      <alignment/>
      <protection locked="1" hidden="0"/>
    </xf>
    <xf numFmtId="0" fontId="5" fillId="119" borderId="118" xfId="4" applyNumberFormat="1" applyFont="1" applyFill="1" applyBorder="1" applyAlignment="1" applyProtection="1">
      <alignment/>
      <protection locked="1" hidden="0"/>
    </xf>
    <xf numFmtId="0" fontId="5" fillId="120" borderId="119" xfId="4" applyNumberFormat="1" applyFont="1" applyFill="1" applyBorder="1" applyAlignment="1" applyProtection="1">
      <alignment/>
      <protection locked="1" hidden="0"/>
    </xf>
    <xf numFmtId="0" fontId="6" fillId="121" borderId="120" xfId="5" applyNumberFormat="1" applyFont="1" applyFill="1" applyBorder="1" applyAlignment="1" applyProtection="1">
      <alignment/>
      <protection locked="1" hidden="0"/>
    </xf>
    <xf numFmtId="0" fontId="6" fillId="122" borderId="121" xfId="8" applyNumberFormat="1" applyFont="1" applyFill="1" applyBorder="1" applyAlignment="1" applyProtection="1">
      <alignment/>
      <protection locked="1" hidden="0"/>
    </xf>
    <xf numFmtId="0" fontId="6" fillId="123" borderId="122" xfId="8" applyNumberFormat="1" applyFont="1" applyFill="1" applyBorder="1" applyAlignment="1" applyProtection="1">
      <alignment/>
      <protection locked="1" hidden="0"/>
    </xf>
    <xf numFmtId="0" fontId="2" fillId="0" borderId="123" xfId="0" applyNumberFormat="1" applyFont="1" applyFill="1" applyBorder="1" applyAlignment="1" applyProtection="1">
      <alignment/>
      <protection locked="1" hidden="0"/>
    </xf>
    <xf numFmtId="0" fontId="2" fillId="0" borderId="124" xfId="0" applyNumberFormat="1" applyFont="1" applyFill="1" applyBorder="1" applyAlignment="1" applyProtection="1">
      <alignment/>
      <protection locked="1" hidden="0"/>
    </xf>
    <xf numFmtId="0" fontId="7" fillId="14" borderId="13" xfId="3" applyNumberFormat="1" applyFont="1" applyFill="1" applyBorder="1" applyAlignment="1" applyProtection="1">
      <alignment/>
      <protection locked="1" hidden="0"/>
    </xf>
    <xf numFmtId="0" fontId="7" fillId="117" borderId="116" xfId="3" applyNumberFormat="1" applyFont="1" applyFill="1" applyBorder="1" applyAlignment="1" applyProtection="1">
      <alignment/>
      <protection locked="1" hidden="0"/>
    </xf>
    <xf numFmtId="0" fontId="7" fillId="126" borderId="125" xfId="2" applyNumberFormat="1" applyFont="1" applyFill="1" applyBorder="1" applyAlignment="1" applyProtection="1">
      <alignment/>
      <protection locked="1" hidden="0"/>
    </xf>
    <xf numFmtId="0" fontId="7" fillId="38" borderId="37" xfId="2" applyNumberFormat="1" applyFont="1" applyFill="1" applyBorder="1" applyAlignment="1" applyProtection="1">
      <alignment/>
      <protection locked="1" hidden="0"/>
    </xf>
    <xf numFmtId="0" fontId="7" fillId="36" borderId="35" xfId="2" applyNumberFormat="1" applyFont="1" applyFill="1" applyBorder="1" applyAlignment="1" applyProtection="1">
      <alignment/>
      <protection locked="1" hidden="0"/>
    </xf>
    <xf numFmtId="0" fontId="6" fillId="15" borderId="14" xfId="3" applyNumberFormat="1" applyFont="1" applyFill="1" applyBorder="1" applyAlignment="1" applyProtection="1">
      <alignment/>
      <protection locked="1" hidden="0"/>
    </xf>
    <xf numFmtId="0" fontId="7" fillId="119" borderId="118" xfId="4" applyNumberFormat="1" applyFont="1" applyFill="1" applyBorder="1" applyAlignment="1" applyProtection="1">
      <alignment/>
      <protection locked="1" hidden="0"/>
    </xf>
    <xf numFmtId="0" fontId="7" fillId="41" borderId="40" xfId="4" applyNumberFormat="1" applyFont="1" applyFill="1" applyBorder="1" applyAlignment="1" applyProtection="1">
      <alignment/>
      <protection locked="1" hidden="0"/>
    </xf>
    <xf numFmtId="0" fontId="7" fillId="39" borderId="38" xfId="4" applyNumberFormat="1" applyFont="1" applyFill="1" applyBorder="1" applyAlignment="1" applyProtection="1">
      <alignment/>
      <protection locked="1" hidden="0"/>
    </xf>
    <xf numFmtId="0" fontId="7" fillId="120" borderId="119" xfId="4" applyNumberFormat="1" applyFont="1" applyFill="1" applyBorder="1" applyAlignment="1" applyProtection="1">
      <alignment/>
      <protection locked="1" hidden="0"/>
    </xf>
    <xf numFmtId="0" fontId="7" fillId="127" borderId="126" xfId="5" applyNumberFormat="1" applyFont="1" applyFill="1" applyBorder="1" applyAlignment="1" applyProtection="1">
      <alignment/>
      <protection locked="1" hidden="0"/>
    </xf>
    <xf numFmtId="0" fontId="6" fillId="41" borderId="40" xfId="4" applyNumberFormat="1" applyFont="1" applyFill="1" applyBorder="1" applyAlignment="1" applyProtection="1">
      <alignment/>
      <protection locked="1" hidden="0"/>
    </xf>
    <xf numFmtId="0" fontId="7" fillId="17" borderId="16" xfId="5" applyNumberFormat="1" applyFont="1" applyFill="1" applyBorder="1" applyAlignment="1" applyProtection="1">
      <alignment/>
      <protection locked="1" hidden="0"/>
    </xf>
    <xf numFmtId="0" fontId="7" fillId="18" borderId="17" xfId="5" applyNumberFormat="1" applyFont="1" applyFill="1" applyBorder="1" applyAlignment="1" applyProtection="1">
      <alignment/>
      <protection locked="1" hidden="0"/>
    </xf>
    <xf numFmtId="0" fontId="7" fillId="121" borderId="120" xfId="5" applyNumberFormat="1" applyFont="1" applyFill="1" applyBorder="1" applyAlignment="1" applyProtection="1">
      <alignment/>
      <protection locked="1" hidden="0"/>
    </xf>
    <xf numFmtId="0" fontId="7" fillId="123" borderId="122" xfId="8" applyNumberFormat="1" applyFont="1" applyFill="1" applyBorder="1" applyAlignment="1" applyProtection="1">
      <alignment/>
      <protection locked="1" hidden="0"/>
    </xf>
    <xf numFmtId="0" fontId="7" fillId="103" borderId="102" xfId="8" applyNumberFormat="1" applyFont="1" applyFill="1" applyBorder="1" applyAlignment="1" applyProtection="1">
      <alignment/>
      <protection locked="1" hidden="0"/>
    </xf>
    <xf numFmtId="0" fontId="7" fillId="122" borderId="121" xfId="8" applyNumberFormat="1" applyFont="1" applyFill="1" applyBorder="1" applyAlignment="1" applyProtection="1">
      <alignment/>
      <protection locked="1" hidden="0"/>
    </xf>
    <xf numFmtId="0" fontId="7" fillId="107" borderId="106" xfId="8" applyNumberFormat="1" applyFont="1" applyFill="1" applyBorder="1" applyAlignment="1" applyProtection="1">
      <alignment/>
      <protection locked="1" hidden="0"/>
    </xf>
    <xf numFmtId="0" fontId="2" fillId="0" borderId="127" xfId="0" applyNumberFormat="1" applyFont="1" applyFill="1" applyBorder="1" applyAlignment="1" applyProtection="1">
      <alignment/>
      <protection locked="1" hidden="0"/>
    </xf>
    <xf numFmtId="0" fontId="6" fillId="129" borderId="128" xfId="6" applyNumberFormat="1" applyFont="1" applyFill="1" applyBorder="1" applyAlignment="1" applyProtection="1">
      <alignment/>
      <protection locked="1" hidden="0"/>
    </xf>
    <xf numFmtId="0" fontId="6" fillId="130" borderId="129" xfId="6" applyNumberFormat="1" applyFont="1" applyFill="1" applyBorder="1" applyAlignment="1" applyProtection="1">
      <alignment/>
      <protection locked="1" hidden="0"/>
    </xf>
    <xf numFmtId="0" fontId="6" fillId="131" borderId="130" xfId="2" applyNumberFormat="1" applyFont="1" applyFill="1" applyBorder="1" applyAlignment="1" applyProtection="1">
      <alignment/>
      <protection locked="1" hidden="0"/>
    </xf>
    <xf numFmtId="0" fontId="6" fillId="132" borderId="131" xfId="4" applyNumberFormat="1" applyFont="1" applyFill="1" applyBorder="1" applyAlignment="1" applyProtection="1">
      <alignment/>
      <protection locked="1" hidden="0"/>
    </xf>
    <xf numFmtId="0" fontId="6" fillId="133" borderId="132" xfId="5" applyNumberFormat="1" applyFont="1" applyFill="1" applyBorder="1" applyAlignment="1" applyProtection="1">
      <alignment/>
      <protection locked="1" hidden="0"/>
    </xf>
    <xf numFmtId="0" fontId="6" fillId="134" borderId="133" xfId="4" applyNumberFormat="1" applyFont="1" applyFill="1" applyBorder="1" applyAlignment="1" applyProtection="1">
      <alignment/>
      <protection locked="1" hidden="0"/>
    </xf>
    <xf numFmtId="0" fontId="6" fillId="135" borderId="134" xfId="4" applyNumberFormat="1" applyFont="1" applyFill="1" applyBorder="1" applyAlignment="1" applyProtection="1">
      <alignment/>
      <protection locked="1" hidden="0"/>
    </xf>
    <xf numFmtId="0" fontId="6" fillId="5" borderId="4" xfId="4" applyNumberFormat="1" applyFont="1" applyFill="1" applyBorder="1" applyAlignment="1" applyProtection="1">
      <alignment/>
      <protection locked="1" hidden="0"/>
    </xf>
    <xf numFmtId="0" fontId="6" fillId="136" borderId="135" xfId="2" applyNumberFormat="1" applyFont="1" applyFill="1" applyBorder="1" applyAlignment="1" applyProtection="1">
      <alignment/>
      <protection locked="1" hidden="0"/>
    </xf>
    <xf numFmtId="0" fontId="6" fillId="137" borderId="136" xfId="2" applyNumberFormat="1" applyFont="1" applyFill="1" applyBorder="1" applyAlignment="1" applyProtection="1">
      <alignment/>
      <protection locked="1" hidden="0"/>
    </xf>
    <xf numFmtId="0" fontId="5" fillId="138" borderId="137" xfId="7" applyNumberFormat="1" applyFont="1" applyFill="1" applyBorder="1" applyAlignment="1" applyProtection="1">
      <alignment/>
      <protection locked="1" hidden="0"/>
    </xf>
    <xf numFmtId="0" fontId="5" fillId="139" borderId="138" xfId="7" applyNumberFormat="1" applyFont="1" applyFill="1" applyBorder="1" applyAlignment="1" applyProtection="1">
      <alignment/>
      <protection locked="1" hidden="0"/>
    </xf>
    <xf numFmtId="165" fontId="6" fillId="129" borderId="128" xfId="6" applyNumberFormat="1" applyFont="1" applyFill="1" applyBorder="1" applyAlignment="1" applyProtection="1">
      <alignment/>
      <protection locked="1" hidden="0"/>
    </xf>
    <xf numFmtId="165" fontId="6" fillId="131" borderId="130" xfId="2" applyNumberFormat="1" applyFont="1" applyFill="1" applyBorder="1" applyAlignment="1" applyProtection="1">
      <alignment/>
      <protection locked="1" hidden="0"/>
    </xf>
    <xf numFmtId="165" fontId="6" fillId="136" borderId="135" xfId="2" applyNumberFormat="1" applyFont="1" applyFill="1" applyBorder="1" applyAlignment="1" applyProtection="1">
      <alignment/>
      <protection locked="1" hidden="0"/>
    </xf>
    <xf numFmtId="165" fontId="5" fillId="138" borderId="137" xfId="7" applyNumberFormat="1" applyFont="1" applyFill="1" applyBorder="1" applyAlignment="1" applyProtection="1">
      <alignment/>
      <protection locked="1" hidden="0"/>
    </xf>
    <xf numFmtId="165" fontId="2" fillId="0" borderId="127" xfId="0" applyNumberFormat="1" applyFont="1" applyFill="1" applyBorder="1" applyAlignment="1" applyProtection="1">
      <alignment/>
      <protection locked="1" hidden="0"/>
    </xf>
    <xf numFmtId="0" fontId="6" fillId="140" borderId="139" xfId="5" applyNumberFormat="1" applyFont="1" applyFill="1" applyBorder="1" applyAlignment="1" applyProtection="1">
      <alignment/>
      <protection locked="1" hidden="0"/>
    </xf>
    <xf numFmtId="0" fontId="6" fillId="141" borderId="140" xfId="4" applyNumberFormat="1" applyFont="1" applyFill="1" applyBorder="1" applyAlignment="1" applyProtection="1">
      <alignment/>
      <protection locked="1" hidden="0"/>
    </xf>
    <xf numFmtId="0" fontId="6" fillId="142" borderId="141" xfId="5" applyNumberFormat="1" applyFont="1" applyFill="1" applyBorder="1" applyAlignment="1" applyProtection="1">
      <alignment/>
      <protection locked="1" hidden="0"/>
    </xf>
    <xf numFmtId="0" fontId="6" fillId="143" borderId="142" xfId="4" applyNumberFormat="1" applyFont="1" applyFill="1" applyBorder="1" applyAlignment="1" applyProtection="1">
      <alignment/>
      <protection locked="1" hidden="0"/>
    </xf>
    <xf numFmtId="0" fontId="6" fillId="144" borderId="143" xfId="2" applyNumberFormat="1" applyFont="1" applyFill="1" applyBorder="1" applyAlignment="1" applyProtection="1">
      <alignment/>
      <protection locked="1" hidden="0"/>
    </xf>
    <xf numFmtId="0" fontId="5" fillId="145" borderId="144" xfId="4" applyNumberFormat="1" applyFont="1" applyFill="1" applyBorder="1" applyAlignment="1" applyProtection="1">
      <alignment/>
      <protection locked="1" hidden="0"/>
    </xf>
    <xf numFmtId="0" fontId="6" fillId="146" borderId="145" xfId="6" applyNumberFormat="1" applyFont="1" applyFill="1" applyBorder="1" applyAlignment="1" applyProtection="1">
      <alignment/>
      <protection locked="1" hidden="0"/>
    </xf>
    <xf numFmtId="0" fontId="3" fillId="147" borderId="146" xfId="1" applyNumberFormat="1" applyFont="1" applyFill="1" applyBorder="1" applyAlignment="1" applyProtection="1">
      <alignment/>
      <protection locked="1" hidden="0"/>
    </xf>
    <xf numFmtId="0" fontId="6" fillId="148" borderId="147" xfId="6" applyNumberFormat="1" applyFont="1" applyFill="1" applyBorder="1" applyAlignment="1" applyProtection="1">
      <alignment/>
      <protection locked="1" hidden="0"/>
    </xf>
    <xf numFmtId="0" fontId="6" fillId="149" borderId="148" xfId="6" applyNumberFormat="1" applyFont="1" applyFill="1" applyBorder="1" applyAlignment="1" applyProtection="1">
      <alignment/>
      <protection locked="1" hidden="0"/>
    </xf>
    <xf numFmtId="0" fontId="2" fillId="0" borderId="149" xfId="0" applyNumberFormat="1" applyFont="1" applyFill="1" applyBorder="1" applyAlignment="1" applyProtection="1">
      <alignment/>
      <protection locked="1" hidden="0"/>
    </xf>
    <xf numFmtId="0" fontId="2" fillId="0" borderId="150" xfId="0" applyNumberFormat="1" applyFont="1" applyFill="1" applyBorder="1" applyAlignment="1" applyProtection="1">
      <alignment/>
      <protection locked="1" hidden="0"/>
    </xf>
    <xf numFmtId="0" fontId="2" fillId="0" borderId="151" xfId="0" applyNumberFormat="1" applyFont="1" applyFill="1" applyBorder="1" applyAlignment="1" applyProtection="1">
      <alignment/>
      <protection locked="1" hidden="0"/>
    </xf>
    <xf numFmtId="0" fontId="6" fillId="153" borderId="152" xfId="5" applyNumberFormat="1" applyFont="1" applyFill="1" applyBorder="1" applyAlignment="1" applyProtection="1">
      <alignment/>
      <protection locked="1" hidden="0"/>
    </xf>
    <xf numFmtId="166" fontId="6" fillId="154" borderId="153" xfId="6" applyNumberFormat="1" applyFont="1" applyFill="1" applyBorder="1" applyAlignment="1" applyProtection="1">
      <alignment/>
      <protection locked="1" hidden="0"/>
    </xf>
    <xf numFmtId="166" fontId="5" fillId="35" borderId="34" xfId="7" applyNumberFormat="1" applyFont="1" applyFill="1" applyBorder="1" applyAlignment="1" applyProtection="1">
      <alignment/>
      <protection locked="1" hidden="0"/>
    </xf>
    <xf numFmtId="166" fontId="5" fillId="26" borderId="25" xfId="3" applyNumberFormat="1" applyFont="1" applyFill="1" applyBorder="1" applyAlignment="1" applyProtection="1">
      <alignment/>
      <protection locked="1" hidden="0"/>
    </xf>
    <xf numFmtId="166" fontId="5" fillId="16" borderId="15" xfId="3" applyNumberFormat="1" applyFont="1" applyFill="1" applyBorder="1" applyAlignment="1" applyProtection="1">
      <alignment/>
      <protection locked="1" hidden="0"/>
    </xf>
    <xf numFmtId="166" fontId="5" fillId="40" borderId="39" xfId="4" applyNumberFormat="1" applyFont="1" applyFill="1" applyBorder="1" applyAlignment="1" applyProtection="1">
      <alignment/>
      <protection locked="1" hidden="0"/>
    </xf>
    <xf numFmtId="166" fontId="3" fillId="13" borderId="12" xfId="1" applyNumberFormat="1" applyFont="1" applyFill="1" applyBorder="1" applyAlignment="1" applyProtection="1">
      <alignment/>
      <protection locked="1" hidden="0"/>
    </xf>
    <xf numFmtId="0" fontId="6" fillId="155" borderId="154" xfId="6" applyNumberFormat="1" applyFont="1" applyFill="1" applyBorder="1" applyAlignment="1" applyProtection="1">
      <alignment/>
      <protection locked="1" hidden="0"/>
    </xf>
    <xf numFmtId="0" fontId="8" fillId="156" borderId="155" xfId="4" applyNumberFormat="1" applyFont="1" applyFill="1" applyBorder="1" applyAlignment="1" applyProtection="1">
      <alignment/>
      <protection locked="1" hidden="0"/>
    </xf>
    <xf numFmtId="0" fontId="2" fillId="0" borderId="156" xfId="0" applyNumberFormat="1" applyFont="1" applyFill="1" applyBorder="1" applyAlignment="1" applyProtection="1">
      <alignment/>
      <protection locked="1" hidden="0"/>
    </xf>
    <xf numFmtId="166" fontId="6" fillId="21" borderId="20" xfId="6" applyNumberFormat="1" applyFont="1" applyFill="1" applyBorder="1" applyAlignment="1" applyProtection="1">
      <alignment/>
      <protection locked="1" hidden="0"/>
    </xf>
    <xf numFmtId="166" fontId="2" fillId="0" borderId="157" xfId="0" applyNumberFormat="1" applyFont="1" applyFill="1" applyBorder="1" applyAlignment="1" applyProtection="1">
      <alignment/>
      <protection locked="1" hidden="0"/>
    </xf>
    <xf numFmtId="166" fontId="5" fillId="34" borderId="33" xfId="7" applyNumberFormat="1" applyFont="1" applyFill="1" applyBorder="1" applyAlignment="1" applyProtection="1">
      <alignment/>
      <protection locked="1" hidden="0"/>
    </xf>
    <xf numFmtId="166" fontId="5" fillId="25" borderId="24" xfId="3" applyNumberFormat="1" applyFont="1" applyFill="1" applyBorder="1" applyAlignment="1" applyProtection="1">
      <alignment/>
      <protection locked="1" hidden="0"/>
    </xf>
    <xf numFmtId="166" fontId="5" fillId="15" borderId="14" xfId="3" applyNumberFormat="1" applyFont="1" applyFill="1" applyBorder="1" applyAlignment="1" applyProtection="1">
      <alignment/>
      <protection locked="1" hidden="0"/>
    </xf>
    <xf numFmtId="166" fontId="5" fillId="68" borderId="67" xfId="3" applyNumberFormat="1" applyFont="1" applyFill="1" applyBorder="1" applyAlignment="1" applyProtection="1">
      <alignment/>
      <protection locked="1" hidden="0"/>
    </xf>
    <xf numFmtId="166" fontId="6" fillId="36" borderId="35" xfId="2" applyNumberFormat="1" applyFont="1" applyFill="1" applyBorder="1" applyAlignment="1" applyProtection="1">
      <alignment/>
      <protection locked="1" hidden="0"/>
    </xf>
    <xf numFmtId="166" fontId="5" fillId="43" borderId="42" xfId="4" applyNumberFormat="1" applyFont="1" applyFill="1" applyBorder="1" applyAlignment="1" applyProtection="1">
      <alignment/>
      <protection locked="1" hidden="0"/>
    </xf>
    <xf numFmtId="166" fontId="5" fillId="39" borderId="38" xfId="4" applyNumberFormat="1" applyFont="1" applyFill="1" applyBorder="1" applyAlignment="1" applyProtection="1">
      <alignment/>
      <protection locked="1" hidden="0"/>
    </xf>
    <xf numFmtId="166" fontId="5" fillId="77" borderId="76" xfId="4" applyNumberFormat="1" applyFont="1" applyFill="1" applyBorder="1" applyAlignment="1" applyProtection="1">
      <alignment/>
      <protection locked="1" hidden="0"/>
    </xf>
    <xf numFmtId="166" fontId="6" fillId="159" borderId="158" xfId="5" applyNumberFormat="1" applyFont="1" applyFill="1" applyBorder="1" applyAlignment="1" applyProtection="1">
      <alignment/>
      <protection locked="1" hidden="0"/>
    </xf>
    <xf numFmtId="166" fontId="6" fillId="18" borderId="17" xfId="5" applyNumberFormat="1" applyFont="1" applyFill="1" applyBorder="1" applyAlignment="1" applyProtection="1">
      <alignment/>
      <protection locked="1" hidden="0"/>
    </xf>
    <xf numFmtId="166" fontId="6" fillId="160" borderId="159" xfId="6" applyNumberFormat="1" applyFont="1" applyFill="1" applyBorder="1" applyAlignment="1" applyProtection="1">
      <alignment/>
      <protection locked="1" hidden="0"/>
    </xf>
    <xf numFmtId="166" fontId="6" fillId="85" borderId="84" xfId="6" applyNumberFormat="1" applyFont="1" applyFill="1" applyBorder="1" applyAlignment="1" applyProtection="1">
      <alignment/>
      <protection locked="1" hidden="0"/>
    </xf>
    <xf numFmtId="166" fontId="3" fillId="12" borderId="11" xfId="1" applyNumberFormat="1" applyFont="1" applyFill="1" applyBorder="1" applyAlignment="1" applyProtection="1">
      <alignment/>
      <protection locked="1" hidden="0"/>
    </xf>
    <xf numFmtId="166" fontId="2" fillId="0" borderId="156" xfId="0" applyNumberFormat="1" applyFont="1" applyFill="1" applyBorder="1" applyAlignment="1" applyProtection="1">
      <alignment/>
      <protection locked="1" hidden="0"/>
    </xf>
    <xf numFmtId="166" fontId="6" fillId="20" borderId="19" xfId="6" applyNumberFormat="1" applyFont="1" applyFill="1" applyBorder="1" applyAlignment="1" applyProtection="1">
      <alignment/>
      <protection locked="1" hidden="0"/>
    </xf>
    <xf numFmtId="166" fontId="5" fillId="33" borderId="32" xfId="7" applyNumberFormat="1" applyFont="1" applyFill="1" applyBorder="1" applyAlignment="1" applyProtection="1">
      <alignment/>
      <protection locked="1" hidden="0"/>
    </xf>
    <xf numFmtId="166" fontId="5" fillId="24" borderId="23" xfId="3" applyNumberFormat="1" applyFont="1" applyFill="1" applyBorder="1" applyAlignment="1" applyProtection="1">
      <alignment/>
      <protection locked="1" hidden="0"/>
    </xf>
    <xf numFmtId="166" fontId="5" fillId="14" borderId="13" xfId="3" applyNumberFormat="1" applyFont="1" applyFill="1" applyBorder="1" applyAlignment="1" applyProtection="1">
      <alignment/>
      <protection locked="1" hidden="0"/>
    </xf>
    <xf numFmtId="166" fontId="5" fillId="67" borderId="66" xfId="3" applyNumberFormat="1" applyFont="1" applyFill="1" applyBorder="1" applyAlignment="1" applyProtection="1">
      <alignment/>
      <protection locked="1" hidden="0"/>
    </xf>
    <xf numFmtId="166" fontId="6" fillId="38" borderId="37" xfId="2" applyNumberFormat="1" applyFont="1" applyFill="1" applyBorder="1" applyAlignment="1" applyProtection="1">
      <alignment/>
      <protection locked="1" hidden="0"/>
    </xf>
    <xf numFmtId="166" fontId="5" fillId="28" borderId="27" xfId="4" applyNumberFormat="1" applyFont="1" applyFill="1" applyBorder="1" applyAlignment="1" applyProtection="1">
      <alignment/>
      <protection locked="1" hidden="0"/>
    </xf>
    <xf numFmtId="166" fontId="5" fillId="41" borderId="40" xfId="4" applyNumberFormat="1" applyFont="1" applyFill="1" applyBorder="1" applyAlignment="1" applyProtection="1">
      <alignment/>
      <protection locked="1" hidden="0"/>
    </xf>
    <xf numFmtId="166" fontId="5" fillId="76" borderId="75" xfId="4" applyNumberFormat="1" applyFont="1" applyFill="1" applyBorder="1" applyAlignment="1" applyProtection="1">
      <alignment/>
      <protection locked="1" hidden="0"/>
    </xf>
    <xf numFmtId="166" fontId="6" fillId="153" borderId="152" xfId="5" applyNumberFormat="1" applyFont="1" applyFill="1" applyBorder="1" applyAlignment="1" applyProtection="1">
      <alignment/>
      <protection locked="1" hidden="0"/>
    </xf>
    <xf numFmtId="166" fontId="6" fillId="17" borderId="16" xfId="5" applyNumberFormat="1" applyFont="1" applyFill="1" applyBorder="1" applyAlignment="1" applyProtection="1">
      <alignment/>
      <protection locked="1" hidden="0"/>
    </xf>
    <xf numFmtId="166" fontId="6" fillId="161" borderId="160" xfId="6" applyNumberFormat="1" applyFont="1" applyFill="1" applyBorder="1" applyAlignment="1" applyProtection="1">
      <alignment/>
      <protection locked="1" hidden="0"/>
    </xf>
    <xf numFmtId="166" fontId="6" fillId="84" borderId="83" xfId="6" applyNumberFormat="1" applyFont="1" applyFill="1" applyBorder="1" applyAlignment="1" applyProtection="1">
      <alignment/>
      <protection locked="1" hidden="0"/>
    </xf>
    <xf numFmtId="166" fontId="3" fillId="23" borderId="22" xfId="1" applyNumberFormat="1" applyFont="1" applyFill="1" applyBorder="1" applyAlignment="1" applyProtection="1">
      <alignment/>
      <protection locked="1" hidden="0"/>
    </xf>
    <xf numFmtId="166" fontId="6" fillId="7" borderId="6" xfId="6" applyNumberFormat="1" applyFont="1" applyFill="1" applyBorder="1" applyAlignment="1" applyProtection="1">
      <alignment/>
      <protection locked="1" hidden="0"/>
    </xf>
    <xf numFmtId="166" fontId="5" fillId="8" borderId="7" xfId="7" applyNumberFormat="1" applyFont="1" applyFill="1" applyBorder="1" applyAlignment="1" applyProtection="1">
      <alignment/>
      <protection locked="1" hidden="0"/>
    </xf>
    <xf numFmtId="166" fontId="5" fillId="11" borderId="10" xfId="3" applyNumberFormat="1" applyFont="1" applyFill="1" applyBorder="1" applyAlignment="1" applyProtection="1">
      <alignment/>
      <protection locked="1" hidden="0"/>
    </xf>
    <xf numFmtId="166" fontId="5" fillId="4" borderId="3" xfId="3" applyNumberFormat="1" applyFont="1" applyFill="1" applyBorder="1" applyAlignment="1" applyProtection="1">
      <alignment/>
      <protection locked="1" hidden="0"/>
    </xf>
    <xf numFmtId="166" fontId="5" fillId="10" borderId="9" xfId="3" applyNumberFormat="1" applyFont="1" applyFill="1" applyBorder="1" applyAlignment="1" applyProtection="1">
      <alignment/>
      <protection locked="1" hidden="0"/>
    </xf>
    <xf numFmtId="166" fontId="6" fillId="3" borderId="2" xfId="2" applyNumberFormat="1" applyFont="1" applyFill="1" applyBorder="1" applyAlignment="1" applyProtection="1">
      <alignment/>
      <protection locked="1" hidden="0"/>
    </xf>
    <xf numFmtId="166" fontId="5" fillId="75" borderId="74" xfId="4" applyNumberFormat="1" applyFont="1" applyFill="1" applyBorder="1" applyAlignment="1" applyProtection="1">
      <alignment/>
      <protection locked="1" hidden="0"/>
    </xf>
    <xf numFmtId="166" fontId="5" fillId="5" borderId="4" xfId="4" applyNumberFormat="1" applyFont="1" applyFill="1" applyBorder="1" applyAlignment="1" applyProtection="1">
      <alignment/>
      <protection locked="1" hidden="0"/>
    </xf>
    <xf numFmtId="166" fontId="5" fillId="81" borderId="80" xfId="4" applyNumberFormat="1" applyFont="1" applyFill="1" applyBorder="1" applyAlignment="1" applyProtection="1">
      <alignment/>
      <protection locked="1" hidden="0"/>
    </xf>
    <xf numFmtId="166" fontId="6" fillId="162" borderId="161" xfId="5" applyNumberFormat="1" applyFont="1" applyFill="1" applyBorder="1" applyAlignment="1" applyProtection="1">
      <alignment/>
      <protection locked="1" hidden="0"/>
    </xf>
    <xf numFmtId="166" fontId="6" fillId="6" borderId="5" xfId="5" applyNumberFormat="1" applyFont="1" applyFill="1" applyBorder="1" applyAlignment="1" applyProtection="1">
      <alignment/>
      <protection locked="1" hidden="0"/>
    </xf>
    <xf numFmtId="166" fontId="6" fillId="163" borderId="162" xfId="6" applyNumberFormat="1" applyFont="1" applyFill="1" applyBorder="1" applyAlignment="1" applyProtection="1">
      <alignment/>
      <protection locked="1" hidden="0"/>
    </xf>
    <xf numFmtId="166" fontId="6" fillId="89" borderId="88" xfId="6" applyNumberFormat="1" applyFont="1" applyFill="1" applyBorder="1" applyAlignment="1" applyProtection="1">
      <alignment/>
      <protection locked="1" hidden="0"/>
    </xf>
    <xf numFmtId="166" fontId="3" fillId="2" borderId="1" xfId="1" applyNumberFormat="1" applyFont="1" applyFill="1" applyBorder="1" applyAlignment="1" applyProtection="1">
      <alignment/>
      <protection locked="1" hidden="0"/>
    </xf>
    <xf numFmtId="166" fontId="2" fillId="0" borderId="163" xfId="0" applyNumberFormat="1" applyFont="1" applyFill="1" applyBorder="1" applyAlignment="1" applyProtection="1">
      <alignment/>
      <protection locked="1" hidden="0"/>
    </xf>
    <xf numFmtId="166" fontId="6" fillId="113" borderId="112" xfId="6" applyNumberFormat="1" applyFont="1" applyFill="1" applyBorder="1" applyAlignment="1" applyProtection="1">
      <alignment/>
      <protection locked="1" hidden="0"/>
    </xf>
    <xf numFmtId="166" fontId="2" fillId="0" borderId="164" xfId="0" applyNumberFormat="1" applyFont="1" applyFill="1" applyBorder="1" applyAlignment="1" applyProtection="1">
      <alignment/>
      <protection locked="1" hidden="0"/>
    </xf>
    <xf numFmtId="166" fontId="5" fillId="115" borderId="114" xfId="7" applyNumberFormat="1" applyFont="1" applyFill="1" applyBorder="1" applyAlignment="1" applyProtection="1">
      <alignment/>
      <protection locked="1" hidden="0"/>
    </xf>
    <xf numFmtId="166" fontId="5" fillId="166" borderId="165" xfId="3" applyNumberFormat="1" applyFont="1" applyFill="1" applyBorder="1" applyAlignment="1" applyProtection="1">
      <alignment/>
      <protection locked="1" hidden="0"/>
    </xf>
    <xf numFmtId="166" fontId="5" fillId="117" borderId="116" xfId="3" applyNumberFormat="1" applyFont="1" applyFill="1" applyBorder="1" applyAlignment="1" applyProtection="1">
      <alignment/>
      <protection locked="1" hidden="0"/>
    </xf>
    <xf numFmtId="166" fontId="5" fillId="167" borderId="166" xfId="3" applyNumberFormat="1" applyFont="1" applyFill="1" applyBorder="1" applyAlignment="1" applyProtection="1">
      <alignment/>
      <protection locked="1" hidden="0"/>
    </xf>
    <xf numFmtId="166" fontId="6" fillId="126" borderId="125" xfId="2" applyNumberFormat="1" applyFont="1" applyFill="1" applyBorder="1" applyAlignment="1" applyProtection="1">
      <alignment/>
      <protection locked="1" hidden="0"/>
    </xf>
    <xf numFmtId="166" fontId="5" fillId="168" borderId="167" xfId="4" applyNumberFormat="1" applyFont="1" applyFill="1" applyBorder="1" applyAlignment="1" applyProtection="1">
      <alignment/>
      <protection locked="1" hidden="0"/>
    </xf>
    <xf numFmtId="166" fontId="5" fillId="120" borderId="119" xfId="4" applyNumberFormat="1" applyFont="1" applyFill="1" applyBorder="1" applyAlignment="1" applyProtection="1">
      <alignment/>
      <protection locked="1" hidden="0"/>
    </xf>
    <xf numFmtId="166" fontId="5" fillId="169" borderId="168" xfId="4" applyNumberFormat="1" applyFont="1" applyFill="1" applyBorder="1" applyAlignment="1" applyProtection="1">
      <alignment/>
      <protection locked="1" hidden="0"/>
    </xf>
    <xf numFmtId="166" fontId="6" fillId="170" borderId="169" xfId="5" applyNumberFormat="1" applyFont="1" applyFill="1" applyBorder="1" applyAlignment="1" applyProtection="1">
      <alignment/>
      <protection locked="1" hidden="0"/>
    </xf>
    <xf numFmtId="166" fontId="6" fillId="121" borderId="120" xfId="5" applyNumberFormat="1" applyFont="1" applyFill="1" applyBorder="1" applyAlignment="1" applyProtection="1">
      <alignment/>
      <protection locked="1" hidden="0"/>
    </xf>
    <xf numFmtId="166" fontId="6" fillId="171" borderId="170" xfId="6" applyNumberFormat="1" applyFont="1" applyFill="1" applyBorder="1" applyAlignment="1" applyProtection="1">
      <alignment/>
      <protection locked="1" hidden="0"/>
    </xf>
    <xf numFmtId="166" fontId="6" fillId="172" borderId="171" xfId="6" applyNumberFormat="1" applyFont="1" applyFill="1" applyBorder="1" applyAlignment="1" applyProtection="1">
      <alignment/>
      <protection locked="1" hidden="0"/>
    </xf>
    <xf numFmtId="166" fontId="3" fillId="173" borderId="172" xfId="1" applyNumberFormat="1" applyFont="1" applyFill="1" applyBorder="1" applyAlignment="1" applyProtection="1">
      <alignment/>
      <protection locked="1" hidden="0"/>
    </xf>
    <xf numFmtId="0" fontId="6" fillId="174" borderId="173" xfId="8" applyNumberFormat="1" applyFont="1" applyFill="1" applyBorder="1" applyAlignment="1" applyProtection="1">
      <alignment/>
      <protection locked="1" hidden="0"/>
    </xf>
    <xf numFmtId="0" fontId="6" fillId="175" borderId="174" xfId="8" applyNumberFormat="1" applyFont="1" applyFill="1" applyBorder="1" applyAlignment="1" applyProtection="1">
      <alignment/>
      <protection locked="1" hidden="0"/>
    </xf>
    <xf numFmtId="0" fontId="6" fillId="176" borderId="175" xfId="8" applyNumberFormat="1" applyFont="1" applyFill="1" applyBorder="1" applyAlignment="1" applyProtection="1">
      <alignment/>
      <protection locked="1" hidden="0"/>
    </xf>
    <xf numFmtId="0" fontId="6" fillId="177" borderId="176" xfId="8" applyNumberFormat="1" applyFont="1" applyFill="1" applyBorder="1" applyAlignment="1" applyProtection="1">
      <alignment/>
      <protection locked="1" hidden="0"/>
    </xf>
    <xf numFmtId="0" fontId="6" fillId="178" borderId="177" xfId="8" applyNumberFormat="1" applyFont="1" applyFill="1" applyBorder="1" applyAlignment="1" applyProtection="1">
      <alignment/>
      <protection locked="1" hidden="0"/>
    </xf>
    <xf numFmtId="0" fontId="6" fillId="179" borderId="178" xfId="8" applyNumberFormat="1" applyFont="1" applyFill="1" applyBorder="1" applyAlignment="1" applyProtection="1">
      <alignment/>
      <protection locked="1" hidden="0"/>
    </xf>
    <xf numFmtId="0" fontId="6" fillId="180" borderId="179" xfId="8" applyNumberFormat="1" applyFont="1" applyFill="1" applyBorder="1" applyAlignment="1" applyProtection="1">
      <alignment/>
      <protection locked="1" hidden="0"/>
    </xf>
    <xf numFmtId="0" fontId="6" fillId="181" borderId="180" xfId="8" applyNumberFormat="1" applyFont="1" applyFill="1" applyBorder="1" applyAlignment="1" applyProtection="1">
      <alignment/>
      <protection locked="1" hidden="0"/>
    </xf>
    <xf numFmtId="0" fontId="6" fillId="182" borderId="181" xfId="8" applyNumberFormat="1" applyFont="1" applyFill="1" applyBorder="1" applyAlignment="1" applyProtection="1">
      <alignment/>
      <protection locked="1" hidden="0"/>
    </xf>
    <xf numFmtId="0" fontId="6" fillId="161" borderId="160" xfId="6" applyNumberFormat="1" applyFont="1" applyFill="1" applyBorder="1" applyAlignment="1" applyProtection="1">
      <alignment/>
      <protection locked="1" hidden="0"/>
    </xf>
    <xf numFmtId="0" fontId="8" fillId="183" borderId="182" xfId="4" applyNumberFormat="1" applyFont="1" applyFill="1" applyBorder="1" applyAlignment="1" applyProtection="1">
      <alignment/>
      <protection locked="1" hidden="0"/>
    </xf>
    <xf numFmtId="0" fontId="8" fillId="184" borderId="183" xfId="4" applyNumberFormat="1" applyFont="1" applyFill="1" applyBorder="1" applyAlignment="1" applyProtection="1">
      <alignment/>
      <protection locked="1" hidden="0"/>
    </xf>
    <xf numFmtId="0" fontId="8" fillId="185" borderId="184" xfId="4" applyNumberFormat="1" applyFont="1" applyFill="1" applyBorder="1" applyAlignment="1" applyProtection="1">
      <alignment/>
      <protection locked="1" hidden="0"/>
    </xf>
    <xf numFmtId="0" fontId="8" fillId="186" borderId="185" xfId="4" applyNumberFormat="1" applyFont="1" applyFill="1" applyBorder="1" applyAlignment="1" applyProtection="1">
      <alignment/>
      <protection locked="1" hidden="0"/>
    </xf>
    <xf numFmtId="0" fontId="8" fillId="187" borderId="186" xfId="4" applyNumberFormat="1" applyFont="1" applyFill="1" applyBorder="1" applyAlignment="1" applyProtection="1">
      <alignment/>
      <protection locked="1" hidden="0"/>
    </xf>
    <xf numFmtId="0" fontId="6" fillId="188" borderId="187" xfId="2" applyNumberFormat="1" applyFont="1" applyFill="1" applyBorder="1" applyAlignment="1" applyProtection="1">
      <alignment/>
      <protection locked="1" hidden="0"/>
    </xf>
    <xf numFmtId="0" fontId="8" fillId="189" borderId="188" xfId="4" applyNumberFormat="1" applyFont="1" applyFill="1" applyBorder="1" applyAlignment="1" applyProtection="1">
      <alignment/>
      <protection locked="1" hidden="0"/>
    </xf>
    <xf numFmtId="0" fontId="6" fillId="190" borderId="189" xfId="8" applyNumberFormat="1" applyFont="1" applyFill="1" applyBorder="1" applyAlignment="1" applyProtection="1">
      <alignment/>
      <protection locked="1" hidden="0"/>
    </xf>
    <xf numFmtId="166" fontId="6" fillId="191" borderId="190" xfId="2" applyNumberFormat="1" applyFont="1" applyFill="1" applyBorder="1" applyAlignment="1" applyProtection="1">
      <alignment/>
      <protection locked="1" hidden="0"/>
    </xf>
    <xf numFmtId="166" fontId="6" fillId="188" borderId="187" xfId="2" applyNumberFormat="1" applyFont="1" applyFill="1" applyBorder="1" applyAlignment="1" applyProtection="1">
      <alignment/>
      <protection locked="1" hidden="0"/>
    </xf>
    <xf numFmtId="166" fontId="6" fillId="192" borderId="191" xfId="2" applyNumberFormat="1" applyFont="1" applyFill="1" applyBorder="1" applyAlignment="1" applyProtection="1">
      <alignment/>
      <protection locked="1" hidden="0"/>
    </xf>
    <xf numFmtId="0" fontId="6" fillId="193" borderId="192" xfId="8" applyNumberFormat="1" applyFont="1" applyFill="1" applyBorder="1" applyAlignment="1" applyProtection="1">
      <alignment/>
      <protection locked="1" hidden="0"/>
    </xf>
    <xf numFmtId="166" fontId="6" fillId="194" borderId="193" xfId="2" applyNumberFormat="1" applyFont="1" applyFill="1" applyBorder="1" applyAlignment="1" applyProtection="1">
      <alignment/>
      <protection locked="1" hidden="0"/>
    </xf>
    <xf numFmtId="0" fontId="2" fillId="0" borderId="194" xfId="0" applyNumberFormat="1" applyFont="1" applyFill="1" applyBorder="1" applyAlignment="1" applyProtection="1">
      <alignment/>
      <protection locked="1" hidden="0"/>
    </xf>
    <xf numFmtId="0" fontId="5" fillId="196" borderId="195" xfId="4" applyNumberFormat="1" applyFont="1" applyFill="1" applyBorder="1" applyAlignment="1" applyProtection="1">
      <alignment/>
      <protection locked="1" hidden="0"/>
    </xf>
    <xf numFmtId="0" fontId="5" fillId="197" borderId="196" xfId="4" applyNumberFormat="1" applyFont="1" applyFill="1" applyBorder="1" applyAlignment="1" applyProtection="1">
      <alignment/>
      <protection locked="1" hidden="0"/>
    </xf>
    <xf numFmtId="166" fontId="5" fillId="197" borderId="196" xfId="4" applyNumberFormat="1" applyFont="1" applyFill="1" applyBorder="1" applyAlignment="1" applyProtection="1">
      <alignment/>
      <protection locked="1" hidden="0"/>
    </xf>
    <xf numFmtId="166" fontId="5" fillId="196" borderId="195" xfId="4" applyNumberFormat="1" applyFont="1" applyFill="1" applyBorder="1" applyAlignment="1" applyProtection="1">
      <alignment/>
      <protection locked="1" hidden="0"/>
    </xf>
    <xf numFmtId="166" fontId="5" fillId="198" borderId="197" xfId="4" applyNumberFormat="1" applyFont="1" applyFill="1" applyBorder="1" applyAlignment="1" applyProtection="1">
      <alignment/>
      <protection locked="1" hidden="0"/>
    </xf>
    <xf numFmtId="166" fontId="5" fillId="199" borderId="198" xfId="4" applyNumberFormat="1" applyFont="1" applyFill="1" applyBorder="1" applyAlignment="1" applyProtection="1">
      <alignment/>
      <protection locked="1" hidden="0"/>
    </xf>
    <xf numFmtId="0" fontId="6" fillId="200" borderId="199" xfId="5" applyNumberFormat="1" applyFont="1" applyFill="1" applyBorder="1" applyAlignment="1" applyProtection="1">
      <alignment/>
      <protection locked="1" hidden="0"/>
    </xf>
    <xf numFmtId="166" fontId="6" fillId="201" borderId="200" xfId="5" applyNumberFormat="1" applyFont="1" applyFill="1" applyBorder="1" applyAlignment="1" applyProtection="1">
      <alignment/>
      <protection locked="1" hidden="0"/>
    </xf>
    <xf numFmtId="166" fontId="6" fillId="200" borderId="199" xfId="5" applyNumberFormat="1" applyFont="1" applyFill="1" applyBorder="1" applyAlignment="1" applyProtection="1">
      <alignment/>
      <protection locked="1" hidden="0"/>
    </xf>
    <xf numFmtId="166" fontId="6" fillId="202" borderId="201" xfId="5" applyNumberFormat="1" applyFont="1" applyFill="1" applyBorder="1" applyAlignment="1" applyProtection="1">
      <alignment/>
      <protection locked="1" hidden="0"/>
    </xf>
    <xf numFmtId="166" fontId="6" fillId="203" borderId="202" xfId="5" applyNumberFormat="1" applyFont="1" applyFill="1" applyBorder="1" applyAlignment="1" applyProtection="1">
      <alignment/>
      <protection locked="1" hidden="0"/>
    </xf>
    <xf numFmtId="166" fontId="6" fillId="204" borderId="203" xfId="6" applyNumberFormat="1" applyFont="1" applyFill="1" applyBorder="1" applyAlignment="1" applyProtection="1">
      <alignment/>
      <protection locked="1" hidden="0"/>
    </xf>
    <xf numFmtId="167" fontId="6" fillId="29" borderId="28" xfId="6" applyNumberFormat="1" applyFont="1" applyFill="1" applyBorder="1" applyAlignment="1" applyProtection="1">
      <alignment/>
      <protection locked="1" hidden="0"/>
    </xf>
    <xf numFmtId="167" fontId="5" fillId="44" borderId="43" xfId="7" applyNumberFormat="1" applyFont="1" applyFill="1" applyBorder="1" applyAlignment="1" applyProtection="1">
      <alignment/>
      <protection locked="1" hidden="0"/>
    </xf>
    <xf numFmtId="167" fontId="5" fillId="33" borderId="32" xfId="7" applyNumberFormat="1" applyFont="1" applyFill="1" applyBorder="1" applyAlignment="1" applyProtection="1">
      <alignment/>
      <protection locked="1" hidden="0"/>
    </xf>
    <xf numFmtId="167" fontId="5" fillId="24" borderId="23" xfId="3" applyNumberFormat="1" applyFont="1" applyFill="1" applyBorder="1" applyAlignment="1" applyProtection="1">
      <alignment/>
      <protection locked="1" hidden="0"/>
    </xf>
    <xf numFmtId="167" fontId="5" fillId="14" borderId="13" xfId="3" applyNumberFormat="1" applyFont="1" applyFill="1" applyBorder="1" applyAlignment="1" applyProtection="1">
      <alignment/>
      <protection locked="1" hidden="0"/>
    </xf>
    <xf numFmtId="167" fontId="5" fillId="67" borderId="66" xfId="3" applyNumberFormat="1" applyFont="1" applyFill="1" applyBorder="1" applyAlignment="1" applyProtection="1">
      <alignment/>
      <protection locked="1" hidden="0"/>
    </xf>
    <xf numFmtId="167" fontId="6" fillId="27" borderId="26" xfId="2" applyNumberFormat="1" applyFont="1" applyFill="1" applyBorder="1" applyAlignment="1" applyProtection="1">
      <alignment/>
      <protection locked="1" hidden="0"/>
    </xf>
    <xf numFmtId="167" fontId="6" fillId="38" borderId="37" xfId="2" applyNumberFormat="1" applyFont="1" applyFill="1" applyBorder="1" applyAlignment="1" applyProtection="1">
      <alignment/>
      <protection locked="1" hidden="0"/>
    </xf>
    <xf numFmtId="167" fontId="6" fillId="96" borderId="95" xfId="2" applyNumberFormat="1" applyFont="1" applyFill="1" applyBorder="1" applyAlignment="1" applyProtection="1">
      <alignment/>
      <protection locked="1" hidden="0"/>
    </xf>
    <xf numFmtId="167" fontId="5" fillId="28" borderId="27" xfId="4" applyNumberFormat="1" applyFont="1" applyFill="1" applyBorder="1" applyAlignment="1" applyProtection="1">
      <alignment/>
      <protection locked="1" hidden="0"/>
    </xf>
    <xf numFmtId="167" fontId="5" fillId="41" borderId="40" xfId="4" applyNumberFormat="1" applyFont="1" applyFill="1" applyBorder="1" applyAlignment="1" applyProtection="1">
      <alignment/>
      <protection locked="1" hidden="0"/>
    </xf>
    <xf numFmtId="167" fontId="5" fillId="76" borderId="75" xfId="4" applyNumberFormat="1" applyFont="1" applyFill="1" applyBorder="1" applyAlignment="1" applyProtection="1">
      <alignment/>
      <protection locked="1" hidden="0"/>
    </xf>
    <xf numFmtId="167" fontId="6" fillId="17" borderId="16" xfId="5" applyNumberFormat="1" applyFont="1" applyFill="1" applyBorder="1" applyAlignment="1" applyProtection="1">
      <alignment/>
      <protection locked="1" hidden="0"/>
    </xf>
    <xf numFmtId="167" fontId="6" fillId="20" borderId="19" xfId="6" applyNumberFormat="1" applyFont="1" applyFill="1" applyBorder="1" applyAlignment="1" applyProtection="1">
      <alignment/>
      <protection locked="1" hidden="0"/>
    </xf>
    <xf numFmtId="167" fontId="6" fillId="84" borderId="83" xfId="6" applyNumberFormat="1" applyFont="1" applyFill="1" applyBorder="1" applyAlignment="1" applyProtection="1">
      <alignment/>
      <protection locked="1" hidden="0"/>
    </xf>
    <xf numFmtId="167" fontId="3" fillId="23" borderId="22" xfId="1" applyNumberFormat="1" applyFont="1" applyFill="1" applyBorder="1" applyAlignment="1" applyProtection="1">
      <alignment/>
      <protection locked="1" hidden="0"/>
    </xf>
    <xf numFmtId="167" fontId="6" fillId="155" borderId="154" xfId="6" applyNumberFormat="1" applyFont="1" applyFill="1" applyBorder="1" applyAlignment="1" applyProtection="1">
      <alignment/>
      <protection locked="1" hidden="0"/>
    </xf>
    <xf numFmtId="167" fontId="6" fillId="30" borderId="29" xfId="6" applyNumberFormat="1" applyFont="1" applyFill="1" applyBorder="1" applyAlignment="1" applyProtection="1">
      <alignment/>
      <protection locked="1" hidden="0"/>
    </xf>
    <xf numFmtId="167" fontId="6" fillId="205" borderId="204" xfId="6" applyNumberFormat="1" applyFont="1" applyFill="1" applyBorder="1" applyAlignment="1" applyProtection="1">
      <alignment/>
      <protection locked="1" hidden="0"/>
    </xf>
    <xf numFmtId="167" fontId="6" fillId="21" borderId="20" xfId="6" applyNumberFormat="1" applyFont="1" applyFill="1" applyBorder="1" applyAlignment="1" applyProtection="1">
      <alignment/>
      <protection locked="1" hidden="0"/>
    </xf>
    <xf numFmtId="167" fontId="6" fillId="48" borderId="47" xfId="8" applyNumberFormat="1" applyFont="1" applyFill="1" applyBorder="1" applyAlignment="1" applyProtection="1">
      <alignment/>
      <protection locked="1" hidden="0"/>
    </xf>
    <xf numFmtId="167" fontId="6" fillId="31" borderId="30" xfId="6" applyNumberFormat="1" applyFont="1" applyFill="1" applyBorder="1" applyAlignment="1" applyProtection="1">
      <alignment/>
      <protection locked="1" hidden="0"/>
    </xf>
    <xf numFmtId="167" fontId="6" fillId="47" borderId="46" xfId="8" applyNumberFormat="1" applyFont="1" applyFill="1" applyBorder="1" applyAlignment="1" applyProtection="1">
      <alignment/>
      <protection locked="1" hidden="0"/>
    </xf>
    <xf numFmtId="167" fontId="6" fillId="46" borderId="45" xfId="8" applyNumberFormat="1" applyFont="1" applyFill="1" applyBorder="1" applyAlignment="1" applyProtection="1">
      <alignment/>
      <protection locked="1" hidden="0"/>
    </xf>
    <xf numFmtId="167" fontId="6" fillId="123" borderId="122" xfId="8" applyNumberFormat="1" applyFont="1" applyFill="1" applyBorder="1" applyAlignment="1" applyProtection="1">
      <alignment/>
      <protection locked="1" hidden="0"/>
    </xf>
    <xf numFmtId="167" fontId="6" fillId="60" borderId="59" xfId="6" applyNumberFormat="1" applyFont="1" applyFill="1" applyBorder="1" applyAlignment="1" applyProtection="1">
      <alignment/>
      <protection locked="1" hidden="0"/>
    </xf>
    <xf numFmtId="167" fontId="6" fillId="206" borderId="205" xfId="8" applyNumberFormat="1" applyFont="1" applyFill="1" applyBorder="1" applyAlignment="1" applyProtection="1">
      <alignment/>
      <protection locked="1" hidden="0"/>
    </xf>
    <xf numFmtId="167" fontId="6" fillId="7" borderId="6" xfId="6" applyNumberFormat="1" applyFont="1" applyFill="1" applyBorder="1" applyAlignment="1" applyProtection="1">
      <alignment/>
      <protection locked="1" hidden="0"/>
    </xf>
    <xf numFmtId="167" fontId="5" fillId="207" borderId="206" xfId="7" applyNumberFormat="1" applyFont="1" applyFill="1" applyBorder="1" applyAlignment="1" applyProtection="1">
      <alignment/>
      <protection locked="1" hidden="0"/>
    </xf>
    <xf numFmtId="167" fontId="5" fillId="208" borderId="207" xfId="7" applyNumberFormat="1" applyFont="1" applyFill="1" applyBorder="1" applyAlignment="1" applyProtection="1">
      <alignment/>
      <protection locked="1" hidden="0"/>
    </xf>
    <xf numFmtId="167" fontId="5" fillId="209" borderId="208" xfId="7" applyNumberFormat="1" applyFont="1" applyFill="1" applyBorder="1" applyAlignment="1" applyProtection="1">
      <alignment/>
      <protection locked="1" hidden="0"/>
    </xf>
    <xf numFmtId="167" fontId="5" fillId="210" borderId="209" xfId="7" applyNumberFormat="1" applyFont="1" applyFill="1" applyBorder="1" applyAlignment="1" applyProtection="1">
      <alignment/>
      <protection locked="1" hidden="0"/>
    </xf>
    <xf numFmtId="167" fontId="5" fillId="211" borderId="210" xfId="7" applyNumberFormat="1" applyFont="1" applyFill="1" applyBorder="1" applyAlignment="1" applyProtection="1">
      <alignment/>
      <protection locked="1" hidden="0"/>
    </xf>
    <xf numFmtId="167" fontId="5" fillId="212" borderId="211" xfId="7" applyNumberFormat="1" applyFont="1" applyFill="1" applyBorder="1" applyAlignment="1" applyProtection="1">
      <alignment/>
      <protection locked="1" hidden="0"/>
    </xf>
    <xf numFmtId="167" fontId="5" fillId="213" borderId="212" xfId="7" applyNumberFormat="1" applyFont="1" applyFill="1" applyBorder="1" applyAlignment="1" applyProtection="1">
      <alignment/>
      <protection locked="1" hidden="0"/>
    </xf>
    <xf numFmtId="167" fontId="5" fillId="214" borderId="213" xfId="7" applyNumberFormat="1" applyFont="1" applyFill="1" applyBorder="1" applyAlignment="1" applyProtection="1">
      <alignment/>
      <protection locked="1" hidden="0"/>
    </xf>
    <xf numFmtId="167" fontId="5" fillId="215" borderId="214" xfId="7" applyNumberFormat="1" applyFont="1" applyFill="1" applyBorder="1" applyAlignment="1" applyProtection="1">
      <alignment/>
      <protection locked="1" hidden="0"/>
    </xf>
    <xf numFmtId="167" fontId="5" fillId="34" borderId="33" xfId="7" applyNumberFormat="1" applyFont="1" applyFill="1" applyBorder="1" applyAlignment="1" applyProtection="1">
      <alignment/>
      <protection locked="1" hidden="0"/>
    </xf>
    <xf numFmtId="167" fontId="5" fillId="50" borderId="49" xfId="7" applyNumberFormat="1" applyFont="1" applyFill="1" applyBorder="1" applyAlignment="1" applyProtection="1">
      <alignment/>
      <protection locked="1" hidden="0"/>
    </xf>
    <xf numFmtId="167" fontId="5" fillId="35" borderId="34" xfId="7" applyNumberFormat="1" applyFont="1" applyFill="1" applyBorder="1" applyAlignment="1" applyProtection="1">
      <alignment/>
      <protection locked="1" hidden="0"/>
    </xf>
    <xf numFmtId="167" fontId="5" fillId="49" borderId="48" xfId="7" applyNumberFormat="1" applyFont="1" applyFill="1" applyBorder="1" applyAlignment="1" applyProtection="1">
      <alignment/>
      <protection locked="1" hidden="0"/>
    </xf>
    <xf numFmtId="167" fontId="5" fillId="115" borderId="114" xfId="7" applyNumberFormat="1" applyFont="1" applyFill="1" applyBorder="1" applyAlignment="1" applyProtection="1">
      <alignment/>
      <protection locked="1" hidden="0"/>
    </xf>
    <xf numFmtId="167" fontId="5" fillId="8" borderId="7" xfId="7" applyNumberFormat="1" applyFont="1" applyFill="1" applyBorder="1" applyAlignment="1" applyProtection="1">
      <alignment/>
      <protection locked="1" hidden="0"/>
    </xf>
    <xf numFmtId="167" fontId="5" fillId="216" borderId="215" xfId="7" applyNumberFormat="1" applyFont="1" applyFill="1" applyBorder="1" applyAlignment="1" applyProtection="1">
      <alignment/>
      <protection locked="1" hidden="0"/>
    </xf>
    <xf numFmtId="167" fontId="5" fillId="217" borderId="216" xfId="7" applyNumberFormat="1" applyFont="1" applyFill="1" applyBorder="1" applyAlignment="1" applyProtection="1">
      <alignment/>
      <protection locked="1" hidden="0"/>
    </xf>
    <xf numFmtId="167" fontId="5" fillId="218" borderId="217" xfId="7" applyNumberFormat="1" applyFont="1" applyFill="1" applyBorder="1" applyAlignment="1" applyProtection="1">
      <alignment/>
      <protection locked="1" hidden="0"/>
    </xf>
    <xf numFmtId="167" fontId="5" fillId="219" borderId="218" xfId="7" applyNumberFormat="1" applyFont="1" applyFill="1" applyBorder="1" applyAlignment="1" applyProtection="1">
      <alignment/>
      <protection locked="1" hidden="0"/>
    </xf>
    <xf numFmtId="167" fontId="5" fillId="220" borderId="219" xfId="7" applyNumberFormat="1" applyFont="1" applyFill="1" applyBorder="1" applyAlignment="1" applyProtection="1">
      <alignment/>
      <protection locked="1" hidden="0"/>
    </xf>
    <xf numFmtId="167" fontId="5" fillId="221" borderId="220" xfId="4" applyNumberFormat="1" applyFont="1" applyFill="1" applyBorder="1" applyAlignment="1" applyProtection="1">
      <alignment/>
      <protection locked="1" hidden="0"/>
    </xf>
    <xf numFmtId="167" fontId="5" fillId="222" borderId="221" xfId="4" applyNumberFormat="1" applyFont="1" applyFill="1" applyBorder="1" applyAlignment="1" applyProtection="1">
      <alignment/>
      <protection locked="1" hidden="0"/>
    </xf>
    <xf numFmtId="167" fontId="5" fillId="223" borderId="222" xfId="4" applyNumberFormat="1" applyFont="1" applyFill="1" applyBorder="1" applyAlignment="1" applyProtection="1">
      <alignment/>
      <protection locked="1" hidden="0"/>
    </xf>
    <xf numFmtId="167" fontId="5" fillId="224" borderId="223" xfId="4" applyNumberFormat="1" applyFont="1" applyFill="1" applyBorder="1" applyAlignment="1" applyProtection="1">
      <alignment/>
      <protection locked="1" hidden="0"/>
    </xf>
    <xf numFmtId="167" fontId="5" fillId="225" borderId="224" xfId="4" applyNumberFormat="1" applyFont="1" applyFill="1" applyBorder="1" applyAlignment="1" applyProtection="1">
      <alignment/>
      <protection locked="1" hidden="0"/>
    </xf>
    <xf numFmtId="167" fontId="5" fillId="226" borderId="225" xfId="4" applyNumberFormat="1" applyFont="1" applyFill="1" applyBorder="1" applyAlignment="1" applyProtection="1">
      <alignment/>
      <protection locked="1" hidden="0"/>
    </xf>
    <xf numFmtId="167" fontId="5" fillId="227" borderId="226" xfId="4" applyNumberFormat="1" applyFont="1" applyFill="1" applyBorder="1" applyAlignment="1" applyProtection="1">
      <alignment/>
      <protection locked="1" hidden="0"/>
    </xf>
    <xf numFmtId="167" fontId="5" fillId="228" borderId="227" xfId="4" applyNumberFormat="1" applyFont="1" applyFill="1" applyBorder="1" applyAlignment="1" applyProtection="1">
      <alignment/>
      <protection locked="1" hidden="0"/>
    </xf>
    <xf numFmtId="167" fontId="5" fillId="145" borderId="144" xfId="4" applyNumberFormat="1" applyFont="1" applyFill="1" applyBorder="1" applyAlignment="1" applyProtection="1">
      <alignment/>
      <protection locked="1" hidden="0"/>
    </xf>
    <xf numFmtId="167" fontId="5" fillId="39" borderId="38" xfId="4" applyNumberFormat="1" applyFont="1" applyFill="1" applyBorder="1" applyAlignment="1" applyProtection="1">
      <alignment/>
      <protection locked="1" hidden="0"/>
    </xf>
    <xf numFmtId="167" fontId="5" fillId="56" borderId="55" xfId="4" applyNumberFormat="1" applyFont="1" applyFill="1" applyBorder="1" applyAlignment="1" applyProtection="1">
      <alignment/>
      <protection locked="1" hidden="0"/>
    </xf>
    <xf numFmtId="167" fontId="5" fillId="40" borderId="39" xfId="4" applyNumberFormat="1" applyFont="1" applyFill="1" applyBorder="1" applyAlignment="1" applyProtection="1">
      <alignment/>
      <protection locked="1" hidden="0"/>
    </xf>
    <xf numFmtId="167" fontId="5" fillId="55" borderId="54" xfId="4" applyNumberFormat="1" applyFont="1" applyFill="1" applyBorder="1" applyAlignment="1" applyProtection="1">
      <alignment/>
      <protection locked="1" hidden="0"/>
    </xf>
    <xf numFmtId="167" fontId="5" fillId="120" borderId="119" xfId="4" applyNumberFormat="1" applyFont="1" applyFill="1" applyBorder="1" applyAlignment="1" applyProtection="1">
      <alignment/>
      <protection locked="1" hidden="0"/>
    </xf>
    <xf numFmtId="167" fontId="5" fillId="5" borderId="4" xfId="4" applyNumberFormat="1" applyFont="1" applyFill="1" applyBorder="1" applyAlignment="1" applyProtection="1">
      <alignment/>
      <protection locked="1" hidden="0"/>
    </xf>
    <xf numFmtId="167" fontId="5" fillId="229" borderId="228" xfId="4" applyNumberFormat="1" applyFont="1" applyFill="1" applyBorder="1" applyAlignment="1" applyProtection="1">
      <alignment/>
      <protection locked="1" hidden="0"/>
    </xf>
    <xf numFmtId="167" fontId="5" fillId="230" borderId="229" xfId="4" applyNumberFormat="1" applyFont="1" applyFill="1" applyBorder="1" applyAlignment="1" applyProtection="1">
      <alignment/>
      <protection locked="1" hidden="0"/>
    </xf>
    <xf numFmtId="167" fontId="5" fillId="231" borderId="230" xfId="4" applyNumberFormat="1" applyFont="1" applyFill="1" applyBorder="1" applyAlignment="1" applyProtection="1">
      <alignment/>
      <protection locked="1" hidden="0"/>
    </xf>
    <xf numFmtId="167" fontId="5" fillId="232" borderId="231" xfId="4" applyNumberFormat="1" applyFont="1" applyFill="1" applyBorder="1" applyAlignment="1" applyProtection="1">
      <alignment/>
      <protection locked="1" hidden="0"/>
    </xf>
    <xf numFmtId="167" fontId="5" fillId="233" borderId="232" xfId="4" applyNumberFormat="1" applyFont="1" applyFill="1" applyBorder="1" applyAlignment="1" applyProtection="1">
      <alignment/>
      <protection locked="1" hidden="0"/>
    </xf>
    <xf numFmtId="167" fontId="3" fillId="2" borderId="1" xfId="1" applyNumberFormat="1" applyFont="1" applyFill="1" applyBorder="1" applyAlignment="1" applyProtection="1">
      <alignment/>
      <protection locked="1" hidden="0"/>
    </xf>
    <xf numFmtId="167" fontId="2" fillId="0" borderId="0" xfId="0" applyNumberFormat="1" applyFont="1" applyFill="1" applyBorder="1" applyAlignment="1" applyProtection="1">
      <alignment/>
      <protection locked="1" hidden="0"/>
    </xf>
    <xf numFmtId="167" fontId="3" fillId="234" borderId="233" xfId="1" applyNumberFormat="1" applyFont="1" applyFill="1" applyBorder="1" applyAlignment="1" applyProtection="1">
      <alignment/>
      <protection locked="1" hidden="0"/>
    </xf>
    <xf numFmtId="167" fontId="3" fillId="12" borderId="11" xfId="1" applyNumberFormat="1" applyFont="1" applyFill="1" applyBorder="1" applyAlignment="1" applyProtection="1">
      <alignment/>
      <protection locked="1" hidden="0"/>
    </xf>
    <xf numFmtId="167" fontId="3" fillId="62" borderId="61" xfId="1" applyNumberFormat="1" applyFont="1" applyFill="1" applyBorder="1" applyAlignment="1" applyProtection="1">
      <alignment/>
      <protection locked="1" hidden="0"/>
    </xf>
    <xf numFmtId="167" fontId="3" fillId="13" borderId="12" xfId="1" applyNumberFormat="1" applyFont="1" applyFill="1" applyBorder="1" applyAlignment="1" applyProtection="1">
      <alignment/>
      <protection locked="1" hidden="0"/>
    </xf>
    <xf numFmtId="167" fontId="3" fillId="61" borderId="60" xfId="1" applyNumberFormat="1" applyFont="1" applyFill="1" applyBorder="1" applyAlignment="1" applyProtection="1">
      <alignment/>
      <protection locked="1" hidden="0"/>
    </xf>
    <xf numFmtId="167" fontId="3" fillId="173" borderId="172" xfId="1" applyNumberFormat="1" applyFont="1" applyFill="1" applyBorder="1" applyAlignment="1" applyProtection="1">
      <alignment/>
      <protection locked="1" hidden="0"/>
    </xf>
    <xf numFmtId="0" fontId="6" fillId="105" borderId="104" xfId="8" applyNumberFormat="1" applyFont="1" applyFill="1" applyBorder="1" applyAlignment="1" applyProtection="1">
      <alignment/>
      <protection locked="1" hidden="0"/>
    </xf>
    <xf numFmtId="0" fontId="6" fillId="126" borderId="125" xfId="2" applyNumberFormat="1" applyFont="1" applyFill="1" applyBorder="1" applyAlignment="1" applyProtection="1">
      <alignment/>
      <protection locked="1" hidden="0"/>
    </xf>
    <xf numFmtId="0" fontId="6" fillId="127" borderId="126" xfId="5" applyNumberFormat="1" applyFont="1" applyFill="1" applyBorder="1" applyAlignment="1" applyProtection="1">
      <alignment/>
      <protection locked="1" hidden="0"/>
    </xf>
    <xf numFmtId="0" fontId="9" fillId="50" borderId="49" xfId="7" applyNumberFormat="1" applyFont="1" applyFill="1" applyBorder="1" applyAlignment="1" applyProtection="1">
      <alignment/>
      <protection locked="1" hidden="0"/>
    </xf>
    <xf numFmtId="0" fontId="9" fillId="58" borderId="57" xfId="5" applyNumberFormat="1" applyFont="1" applyFill="1" applyBorder="1" applyAlignment="1" applyProtection="1">
      <alignment/>
      <protection locked="1" hidden="0"/>
    </xf>
    <xf numFmtId="0" fontId="9" fillId="54" borderId="53" xfId="2" applyNumberFormat="1" applyFont="1" applyFill="1" applyBorder="1" applyAlignment="1" applyProtection="1">
      <alignment/>
      <protection locked="1" hidden="0"/>
    </xf>
    <xf numFmtId="0" fontId="10" fillId="56" borderId="55" xfId="4" applyNumberFormat="1" applyFont="1" applyFill="1" applyBorder="1" applyAlignment="1" applyProtection="1">
      <alignment/>
      <protection locked="1" hidden="0"/>
    </xf>
    <xf numFmtId="0" fontId="10" fillId="58" borderId="57" xfId="5" applyNumberFormat="1" applyFont="1" applyFill="1" applyBorder="1" applyAlignment="1" applyProtection="1">
      <alignment/>
      <protection locked="1" hidden="0"/>
    </xf>
    <xf numFmtId="0" fontId="9" fillId="48" borderId="47" xfId="8" applyNumberFormat="1" applyFont="1" applyFill="1" applyBorder="1" applyAlignment="1" applyProtection="1">
      <alignment/>
      <protection locked="1" hidden="0"/>
    </xf>
    <xf numFmtId="0" fontId="11" fillId="48" borderId="47" xfId="8" applyNumberFormat="1" applyFont="1" applyFill="1" applyBorder="1" applyAlignment="1" applyProtection="1">
      <alignment/>
      <protection locked="1" hidden="0"/>
    </xf>
    <xf numFmtId="0" fontId="10" fillId="50" borderId="49" xfId="7" applyNumberFormat="1" applyFont="1" applyFill="1" applyBorder="1" applyAlignment="1" applyProtection="1">
      <alignment/>
      <protection locked="1" hidden="0"/>
    </xf>
    <xf numFmtId="0" fontId="6" fillId="235" borderId="234" xfId="2" applyNumberFormat="1" applyFont="1" applyFill="1" applyBorder="1" applyAlignment="1" applyProtection="1">
      <alignment/>
      <protection locked="1" hidden="0"/>
    </xf>
    <xf numFmtId="0" fontId="6" fillId="191" borderId="190" xfId="2" applyNumberFormat="1" applyFont="1" applyFill="1" applyBorder="1" applyAlignment="1" applyProtection="1">
      <alignment/>
      <protection locked="1" hidden="0"/>
    </xf>
    <xf numFmtId="0" fontId="6" fillId="236" borderId="235" xfId="2" applyNumberFormat="1" applyFont="1" applyFill="1" applyBorder="1" applyAlignment="1" applyProtection="1">
      <alignment/>
      <protection locked="1" hidden="0"/>
    </xf>
    <xf numFmtId="0" fontId="5" fillId="237" borderId="236" xfId="4" applyNumberFormat="1" applyFont="1" applyFill="1" applyBorder="1" applyAlignment="1" applyProtection="1">
      <alignment/>
      <protection locked="1" hidden="0"/>
    </xf>
    <xf numFmtId="0" fontId="6" fillId="238" borderId="237" xfId="8" applyNumberFormat="1" applyFont="1" applyFill="1" applyBorder="1" applyAlignment="1" applyProtection="1">
      <alignment/>
      <protection locked="1" hidden="0"/>
    </xf>
    <xf numFmtId="0" fontId="5" fillId="239" borderId="238" xfId="3" applyNumberFormat="1" applyFont="1" applyFill="1" applyBorder="1" applyAlignment="1" applyProtection="1">
      <alignment/>
      <protection locked="1" hidden="0"/>
    </xf>
    <xf numFmtId="0" fontId="5" fillId="240" borderId="239" xfId="3" applyNumberFormat="1" applyFont="1" applyFill="1" applyBorder="1" applyAlignment="1" applyProtection="1">
      <alignment/>
      <protection locked="1" hidden="0"/>
    </xf>
    <xf numFmtId="0" fontId="5" fillId="241" borderId="240" xfId="3" applyNumberFormat="1" applyFont="1" applyFill="1" applyBorder="1" applyAlignment="1" applyProtection="1">
      <alignment/>
      <protection locked="1" hidden="0"/>
    </xf>
    <xf numFmtId="168" fontId="6" fillId="236" borderId="235" xfId="2" applyNumberFormat="1" applyFont="1" applyFill="1" applyBorder="1" applyAlignment="1" applyProtection="1">
      <alignment/>
      <protection locked="1" hidden="0"/>
    </xf>
    <xf numFmtId="168" fontId="5" fillId="241" borderId="240" xfId="3" applyNumberFormat="1" applyFont="1" applyFill="1" applyBorder="1" applyAlignment="1" applyProtection="1">
      <alignment/>
      <protection locked="1" hidden="0"/>
    </xf>
    <xf numFmtId="168" fontId="6" fillId="242" borderId="241" xfId="5" applyNumberFormat="1" applyFont="1" applyFill="1" applyBorder="1" applyAlignment="1" applyProtection="1">
      <alignment/>
      <protection locked="1" hidden="0"/>
    </xf>
    <xf numFmtId="0" fontId="6" fillId="243" borderId="242" xfId="2" applyNumberFormat="1" applyFont="1" applyFill="1" applyBorder="1" applyAlignment="1" applyProtection="1">
      <alignment/>
      <protection locked="1" hidden="0"/>
    </xf>
    <xf numFmtId="0" fontId="5" fillId="244" borderId="243" xfId="7" applyNumberFormat="1" applyFont="1" applyFill="1" applyBorder="1" applyAlignment="1" applyProtection="1">
      <alignment/>
      <protection locked="1" hidden="0"/>
    </xf>
    <xf numFmtId="169" fontId="6" fillId="154" borderId="153" xfId="6" applyNumberFormat="1" applyFont="1" applyFill="1" applyBorder="1" applyAlignment="1" applyProtection="1">
      <alignment/>
      <protection locked="1" hidden="0"/>
    </xf>
    <xf numFmtId="169" fontId="6" fillId="245" borderId="244" xfId="6" applyNumberFormat="1" applyFont="1" applyFill="1" applyBorder="1" applyAlignment="1" applyProtection="1">
      <alignment/>
      <protection locked="1" hidden="0"/>
    </xf>
    <xf numFmtId="169" fontId="5" fillId="35" borderId="34" xfId="7" applyNumberFormat="1" applyFont="1" applyFill="1" applyBorder="1" applyAlignment="1" applyProtection="1">
      <alignment/>
      <protection locked="1" hidden="0"/>
    </xf>
    <xf numFmtId="169" fontId="5" fillId="246" borderId="245" xfId="7" applyNumberFormat="1" applyFont="1" applyFill="1" applyBorder="1" applyAlignment="1" applyProtection="1">
      <alignment/>
      <protection locked="1" hidden="0"/>
    </xf>
    <xf numFmtId="169" fontId="5" fillId="26" borderId="25" xfId="3" applyNumberFormat="1" applyFont="1" applyFill="1" applyBorder="1" applyAlignment="1" applyProtection="1">
      <alignment/>
      <protection locked="1" hidden="0"/>
    </xf>
    <xf numFmtId="169" fontId="5" fillId="247" borderId="246" xfId="3" applyNumberFormat="1" applyFont="1" applyFill="1" applyBorder="1" applyAlignment="1" applyProtection="1">
      <alignment/>
      <protection locked="1" hidden="0"/>
    </xf>
    <xf numFmtId="169" fontId="5" fillId="16" borderId="15" xfId="3" applyNumberFormat="1" applyFont="1" applyFill="1" applyBorder="1" applyAlignment="1" applyProtection="1">
      <alignment/>
      <protection locked="1" hidden="0"/>
    </xf>
    <xf numFmtId="169" fontId="5" fillId="246" borderId="245" xfId="3" applyNumberFormat="1" applyFont="1" applyFill="1" applyBorder="1" applyAlignment="1" applyProtection="1">
      <alignment/>
      <protection locked="1" hidden="0"/>
    </xf>
    <xf numFmtId="169" fontId="5" fillId="69" borderId="68" xfId="3" applyNumberFormat="1" applyFont="1" applyFill="1" applyBorder="1" applyAlignment="1" applyProtection="1">
      <alignment/>
      <protection locked="1" hidden="0"/>
    </xf>
    <xf numFmtId="169" fontId="5" fillId="248" borderId="247" xfId="3" applyNumberFormat="1" applyFont="1" applyFill="1" applyBorder="1" applyAlignment="1" applyProtection="1">
      <alignment/>
      <protection locked="1" hidden="0"/>
    </xf>
    <xf numFmtId="169" fontId="6" fillId="37" borderId="36" xfId="2" applyNumberFormat="1" applyFont="1" applyFill="1" applyBorder="1" applyAlignment="1" applyProtection="1">
      <alignment/>
      <protection locked="1" hidden="0"/>
    </xf>
    <xf numFmtId="169" fontId="6" fillId="246" borderId="245" xfId="2" applyNumberFormat="1" applyFont="1" applyFill="1" applyBorder="1" applyAlignment="1" applyProtection="1">
      <alignment/>
      <protection locked="1" hidden="0"/>
    </xf>
    <xf numFmtId="169" fontId="6" fillId="249" borderId="248" xfId="2" applyNumberFormat="1" applyFont="1" applyFill="1" applyBorder="1" applyAlignment="1" applyProtection="1">
      <alignment/>
      <protection locked="1" hidden="0"/>
    </xf>
    <xf numFmtId="169" fontId="6" fillId="250" borderId="249" xfId="2" applyNumberFormat="1" applyFont="1" applyFill="1" applyBorder="1" applyAlignment="1" applyProtection="1">
      <alignment/>
      <protection locked="1" hidden="0"/>
    </xf>
    <xf numFmtId="169" fontId="5" fillId="72" borderId="71" xfId="4" applyNumberFormat="1" applyFont="1" applyFill="1" applyBorder="1" applyAlignment="1" applyProtection="1">
      <alignment/>
      <protection locked="1" hidden="0"/>
    </xf>
    <xf numFmtId="169" fontId="5" fillId="247" borderId="246" xfId="4" applyNumberFormat="1" applyFont="1" applyFill="1" applyBorder="1" applyAlignment="1" applyProtection="1">
      <alignment/>
      <protection locked="1" hidden="0"/>
    </xf>
    <xf numFmtId="169" fontId="5" fillId="40" borderId="39" xfId="4" applyNumberFormat="1" applyFont="1" applyFill="1" applyBorder="1" applyAlignment="1" applyProtection="1">
      <alignment/>
      <protection locked="1" hidden="0"/>
    </xf>
    <xf numFmtId="169" fontId="5" fillId="246" borderId="245" xfId="4" applyNumberFormat="1" applyFont="1" applyFill="1" applyBorder="1" applyAlignment="1" applyProtection="1">
      <alignment/>
      <protection locked="1" hidden="0"/>
    </xf>
    <xf numFmtId="169" fontId="5" fillId="251" borderId="250" xfId="4" applyNumberFormat="1" applyFont="1" applyFill="1" applyBorder="1" applyAlignment="1" applyProtection="1">
      <alignment/>
      <protection locked="1" hidden="0"/>
    </xf>
    <xf numFmtId="169" fontId="5" fillId="250" borderId="249" xfId="4" applyNumberFormat="1" applyFont="1" applyFill="1" applyBorder="1" applyAlignment="1" applyProtection="1">
      <alignment/>
      <protection locked="1" hidden="0"/>
    </xf>
    <xf numFmtId="169" fontId="5" fillId="78" borderId="77" xfId="4" applyNumberFormat="1" applyFont="1" applyFill="1" applyBorder="1" applyAlignment="1" applyProtection="1">
      <alignment/>
      <protection locked="1" hidden="0"/>
    </xf>
    <xf numFmtId="169" fontId="5" fillId="248" borderId="247" xfId="4" applyNumberFormat="1" applyFont="1" applyFill="1" applyBorder="1" applyAlignment="1" applyProtection="1">
      <alignment/>
      <protection locked="1" hidden="0"/>
    </xf>
    <xf numFmtId="169" fontId="6" fillId="252" borderId="251" xfId="5" applyNumberFormat="1" applyFont="1" applyFill="1" applyBorder="1" applyAlignment="1" applyProtection="1">
      <alignment/>
      <protection locked="1" hidden="0"/>
    </xf>
    <xf numFmtId="169" fontId="6" fillId="247" borderId="246" xfId="5" applyNumberFormat="1" applyFont="1" applyFill="1" applyBorder="1" applyAlignment="1" applyProtection="1">
      <alignment/>
      <protection locked="1" hidden="0"/>
    </xf>
    <xf numFmtId="169" fontId="6" fillId="19" borderId="18" xfId="5" applyNumberFormat="1" applyFont="1" applyFill="1" applyBorder="1" applyAlignment="1" applyProtection="1">
      <alignment/>
      <protection locked="1" hidden="0"/>
    </xf>
    <xf numFmtId="169" fontId="6" fillId="246" borderId="245" xfId="5" applyNumberFormat="1" applyFont="1" applyFill="1" applyBorder="1" applyAlignment="1" applyProtection="1">
      <alignment/>
      <protection locked="1" hidden="0"/>
    </xf>
    <xf numFmtId="169" fontId="6" fillId="253" borderId="252" xfId="5" applyNumberFormat="1" applyFont="1" applyFill="1" applyBorder="1" applyAlignment="1" applyProtection="1">
      <alignment/>
      <protection locked="1" hidden="0"/>
    </xf>
    <xf numFmtId="169" fontId="6" fillId="250" borderId="249" xfId="5" applyNumberFormat="1" applyFont="1" applyFill="1" applyBorder="1" applyAlignment="1" applyProtection="1">
      <alignment/>
      <protection locked="1" hidden="0"/>
    </xf>
    <xf numFmtId="169" fontId="6" fillId="22" borderId="21" xfId="6" applyNumberFormat="1" applyFont="1" applyFill="1" applyBorder="1" applyAlignment="1" applyProtection="1">
      <alignment/>
      <protection locked="1" hidden="0"/>
    </xf>
    <xf numFmtId="169" fontId="6" fillId="246" borderId="245" xfId="6" applyNumberFormat="1" applyFont="1" applyFill="1" applyBorder="1" applyAlignment="1" applyProtection="1">
      <alignment/>
      <protection locked="1" hidden="0"/>
    </xf>
    <xf numFmtId="169" fontId="6" fillId="254" borderId="253" xfId="6" applyNumberFormat="1" applyFont="1" applyFill="1" applyBorder="1" applyAlignment="1" applyProtection="1">
      <alignment/>
      <protection locked="1" hidden="0"/>
    </xf>
    <xf numFmtId="169" fontId="6" fillId="255" borderId="254" xfId="6" applyNumberFormat="1" applyFont="1" applyFill="1" applyBorder="1" applyAlignment="1" applyProtection="1">
      <alignment/>
      <protection locked="1" hidden="0"/>
    </xf>
    <xf numFmtId="169" fontId="6" fillId="86" borderId="85" xfId="6" applyNumberFormat="1" applyFont="1" applyFill="1" applyBorder="1" applyAlignment="1" applyProtection="1">
      <alignment/>
      <protection locked="1" hidden="0"/>
    </xf>
    <xf numFmtId="169" fontId="5" fillId="34" borderId="33" xfId="7" applyNumberFormat="1" applyFont="1" applyFill="1" applyBorder="1" applyAlignment="1" applyProtection="1">
      <alignment/>
      <protection locked="1" hidden="0"/>
    </xf>
    <xf numFmtId="169" fontId="3" fillId="13" borderId="12" xfId="1" applyNumberFormat="1" applyFont="1" applyFill="1" applyBorder="1" applyAlignment="1" applyProtection="1">
      <alignment/>
      <protection locked="1" hidden="0"/>
    </xf>
    <xf numFmtId="169" fontId="3" fillId="246" borderId="245" xfId="1" applyNumberFormat="1" applyFont="1" applyFill="1" applyBorder="1" applyAlignment="1" applyProtection="1">
      <alignment/>
      <protection locked="1" hidden="0"/>
    </xf>
    <xf numFmtId="166" fontId="6" fillId="155" borderId="154" xfId="6" applyNumberFormat="1" applyFont="1" applyFill="1" applyBorder="1" applyAlignment="1" applyProtection="1">
      <alignment/>
      <protection locked="1" hidden="0"/>
    </xf>
    <xf numFmtId="166" fontId="5" fillId="215" borderId="214" xfId="7" applyNumberFormat="1" applyFont="1" applyFill="1" applyBorder="1" applyAlignment="1" applyProtection="1">
      <alignment/>
      <protection locked="1" hidden="0"/>
    </xf>
    <xf numFmtId="166" fontId="5" fillId="256" borderId="255" xfId="3" applyNumberFormat="1" applyFont="1" applyFill="1" applyBorder="1" applyAlignment="1" applyProtection="1">
      <alignment/>
      <protection locked="1" hidden="0"/>
    </xf>
    <xf numFmtId="166" fontId="5" fillId="257" borderId="256" xfId="3" applyNumberFormat="1" applyFont="1" applyFill="1" applyBorder="1" applyAlignment="1" applyProtection="1">
      <alignment/>
      <protection locked="1" hidden="0"/>
    </xf>
    <xf numFmtId="166" fontId="5" fillId="258" borderId="257" xfId="3" applyNumberFormat="1" applyFont="1" applyFill="1" applyBorder="1" applyAlignment="1" applyProtection="1">
      <alignment/>
      <protection locked="1" hidden="0"/>
    </xf>
    <xf numFmtId="166" fontId="6" fillId="144" borderId="143" xfId="2" applyNumberFormat="1" applyFont="1" applyFill="1" applyBorder="1" applyAlignment="1" applyProtection="1">
      <alignment/>
      <protection locked="1" hidden="0"/>
    </xf>
    <xf numFmtId="166" fontId="6" fillId="236" borderId="235" xfId="2" applyNumberFormat="1" applyFont="1" applyFill="1" applyBorder="1" applyAlignment="1" applyProtection="1">
      <alignment/>
      <protection locked="1" hidden="0"/>
    </xf>
    <xf numFmtId="166" fontId="5" fillId="259" borderId="258" xfId="4" applyNumberFormat="1" applyFont="1" applyFill="1" applyBorder="1" applyAlignment="1" applyProtection="1">
      <alignment/>
      <protection locked="1" hidden="0"/>
    </xf>
    <xf numFmtId="166" fontId="5" fillId="145" borderId="144" xfId="4" applyNumberFormat="1" applyFont="1" applyFill="1" applyBorder="1" applyAlignment="1" applyProtection="1">
      <alignment/>
      <protection locked="1" hidden="0"/>
    </xf>
    <xf numFmtId="166" fontId="5" fillId="260" borderId="259" xfId="4" applyNumberFormat="1" applyFont="1" applyFill="1" applyBorder="1" applyAlignment="1" applyProtection="1">
      <alignment/>
      <protection locked="1" hidden="0"/>
    </xf>
    <xf numFmtId="166" fontId="5" fillId="261" borderId="260" xfId="4" applyNumberFormat="1" applyFont="1" applyFill="1" applyBorder="1" applyAlignment="1" applyProtection="1">
      <alignment/>
      <protection locked="1" hidden="0"/>
    </xf>
    <xf numFmtId="166" fontId="6" fillId="262" borderId="261" xfId="5" applyNumberFormat="1" applyFont="1" applyFill="1" applyBorder="1" applyAlignment="1" applyProtection="1">
      <alignment/>
      <protection locked="1" hidden="0"/>
    </xf>
    <xf numFmtId="166" fontId="6" fillId="263" borderId="262" xfId="5" applyNumberFormat="1" applyFont="1" applyFill="1" applyBorder="1" applyAlignment="1" applyProtection="1">
      <alignment/>
      <protection locked="1" hidden="0"/>
    </xf>
    <xf numFmtId="166" fontId="6" fillId="242" borderId="241" xfId="5" applyNumberFormat="1" applyFont="1" applyFill="1" applyBorder="1" applyAlignment="1" applyProtection="1">
      <alignment/>
      <protection locked="1" hidden="0"/>
    </xf>
    <xf numFmtId="166" fontId="6" fillId="264" borderId="263" xfId="6" applyNumberFormat="1" applyFont="1" applyFill="1" applyBorder="1" applyAlignment="1" applyProtection="1">
      <alignment/>
      <protection locked="1" hidden="0"/>
    </xf>
    <xf numFmtId="166" fontId="6" fillId="265" borderId="264" xfId="6" applyNumberFormat="1" applyFont="1" applyFill="1" applyBorder="1" applyAlignment="1" applyProtection="1">
      <alignment/>
      <protection locked="1" hidden="0"/>
    </xf>
    <xf numFmtId="166" fontId="5" fillId="266" borderId="265" xfId="7" applyNumberFormat="1" applyFont="1" applyFill="1" applyBorder="1" applyAlignment="1" applyProtection="1">
      <alignment/>
      <protection locked="1" hidden="0"/>
    </xf>
    <xf numFmtId="166" fontId="3" fillId="234" borderId="233" xfId="1" applyNumberFormat="1" applyFont="1" applyFill="1" applyBorder="1" applyAlignment="1" applyProtection="1">
      <alignment/>
      <protection locked="1" hidden="0"/>
    </xf>
    <xf numFmtId="0" fontId="5" fillId="267" borderId="266" xfId="4" applyNumberFormat="1" applyFont="1" applyFill="1" applyBorder="1" applyAlignment="1" applyProtection="1">
      <alignment/>
      <protection locked="1" hidden="0"/>
    </xf>
    <xf numFmtId="0" fontId="5" fillId="184" borderId="183" xfId="4" applyNumberFormat="1" applyFont="1" applyFill="1" applyBorder="1" applyAlignment="1" applyProtection="1">
      <alignment/>
      <protection locked="1" hidden="0"/>
    </xf>
    <xf numFmtId="0" fontId="6" fillId="268" borderId="267" xfId="5" applyNumberFormat="1" applyFont="1" applyFill="1" applyBorder="1" applyAlignment="1" applyProtection="1">
      <alignment/>
      <protection locked="1" hidden="0"/>
    </xf>
    <xf numFmtId="0" fontId="6" fillId="269" borderId="268" xfId="5" applyNumberFormat="1" applyFont="1" applyFill="1" applyBorder="1" applyAlignment="1" applyProtection="1">
      <alignment/>
      <protection locked="1" hidden="0"/>
    </xf>
    <xf numFmtId="0" fontId="6" fillId="270" borderId="269" xfId="5" applyNumberFormat="1" applyFont="1" applyFill="1" applyBorder="1" applyAlignment="1" applyProtection="1">
      <alignment/>
      <protection locked="1" hidden="0"/>
    </xf>
    <xf numFmtId="0" fontId="6" fillId="263" borderId="262" xfId="5" applyNumberFormat="1" applyFont="1" applyFill="1" applyBorder="1" applyAlignment="1" applyProtection="1">
      <alignment/>
      <protection locked="1" hidden="0"/>
    </xf>
    <xf numFmtId="0" fontId="5" fillId="266" borderId="265" xfId="7" applyNumberFormat="1" applyFont="1" applyFill="1" applyBorder="1" applyAlignment="1" applyProtection="1">
      <alignment/>
      <protection locked="1" hidden="0"/>
    </xf>
    <xf numFmtId="0" fontId="5" fillId="215" borderId="214" xfId="7" applyNumberFormat="1" applyFont="1" applyFill="1" applyBorder="1" applyAlignment="1" applyProtection="1">
      <alignment/>
      <protection locked="1" hidden="0"/>
    </xf>
    <xf numFmtId="0" fontId="6" fillId="271" borderId="270" xfId="6" applyNumberFormat="1" applyFont="1" applyFill="1" applyBorder="1" applyAlignment="1" applyProtection="1">
      <alignment/>
      <protection locked="1" hidden="0"/>
    </xf>
    <xf numFmtId="0" fontId="6" fillId="272" borderId="271" xfId="8" applyNumberFormat="1" applyFont="1" applyFill="1" applyBorder="1" applyAlignment="1" applyProtection="1">
      <alignment/>
      <protection locked="1" hidden="0"/>
    </xf>
    <xf numFmtId="166" fontId="6" fillId="97" borderId="96" xfId="2" applyNumberFormat="1" applyFont="1" applyFill="1" applyBorder="1" applyAlignment="1" applyProtection="1">
      <alignment/>
      <protection locked="1" hidden="0"/>
    </xf>
    <xf numFmtId="166" fontId="6" fillId="37" borderId="36" xfId="2" applyNumberFormat="1" applyFont="1" applyFill="1" applyBorder="1" applyAlignment="1" applyProtection="1">
      <alignment/>
      <protection locked="1" hidden="0"/>
    </xf>
    <xf numFmtId="166" fontId="5" fillId="251" borderId="250" xfId="4" applyNumberFormat="1" applyFont="1" applyFill="1" applyBorder="1" applyAlignment="1" applyProtection="1">
      <alignment/>
      <protection locked="1" hidden="0"/>
    </xf>
    <xf numFmtId="166" fontId="6" fillId="105" borderId="104" xfId="8" applyNumberFormat="1" applyFont="1" applyFill="1" applyBorder="1" applyAlignment="1" applyProtection="1">
      <alignment/>
      <protection locked="1" hidden="0"/>
    </xf>
    <xf numFmtId="166" fontId="6" fillId="249" borderId="248" xfId="2" applyNumberFormat="1" applyFont="1" applyFill="1" applyBorder="1" applyAlignment="1" applyProtection="1">
      <alignment/>
      <protection locked="1" hidden="0"/>
    </xf>
    <xf numFmtId="166" fontId="5" fillId="78" borderId="77" xfId="4" applyNumberFormat="1" applyFont="1" applyFill="1" applyBorder="1" applyAlignment="1" applyProtection="1">
      <alignment/>
      <protection locked="1" hidden="0"/>
    </xf>
    <xf numFmtId="166" fontId="5" fillId="72" borderId="71" xfId="4" applyNumberFormat="1" applyFont="1" applyFill="1" applyBorder="1" applyAlignment="1" applyProtection="1">
      <alignment/>
      <protection locked="1" hidden="0"/>
    </xf>
    <xf numFmtId="166" fontId="6" fillId="273" borderId="272" xfId="8" applyNumberFormat="1" applyFont="1" applyFill="1" applyBorder="1" applyAlignment="1" applyProtection="1">
      <alignment/>
      <protection locked="1" hidden="0"/>
    </xf>
    <xf numFmtId="0" fontId="6" fillId="274" borderId="273" xfId="6" applyNumberFormat="1" applyFont="1" applyFill="1" applyBorder="1" applyAlignment="1" applyProtection="1">
      <alignment/>
      <protection locked="1" hidden="0"/>
    </xf>
    <xf numFmtId="166" fontId="6" fillId="275" borderId="274" xfId="6" applyNumberFormat="1" applyFont="1" applyFill="1" applyBorder="1" applyAlignment="1" applyProtection="1">
      <alignment/>
      <protection locked="1" hidden="0"/>
    </xf>
    <xf numFmtId="166" fontId="6" fillId="276" borderId="275" xfId="2" applyNumberFormat="1" applyFont="1" applyFill="1" applyBorder="1" applyAlignment="1" applyProtection="1">
      <alignment/>
      <protection locked="1" hidden="0"/>
    </xf>
    <xf numFmtId="166" fontId="6" fillId="277" borderId="276" xfId="8" applyNumberFormat="1" applyFont="1" applyFill="1" applyBorder="1" applyAlignment="1" applyProtection="1">
      <alignment/>
      <protection locked="1" hidden="0"/>
    </xf>
    <xf numFmtId="166" fontId="6" fillId="278" borderId="277" xfId="8" applyNumberFormat="1" applyFont="1" applyFill="1" applyBorder="1" applyAlignment="1" applyProtection="1">
      <alignment/>
      <protection locked="1" hidden="0"/>
    </xf>
    <xf numFmtId="166" fontId="6" fillId="109" borderId="108" xfId="6" applyNumberFormat="1" applyFont="1" applyFill="1" applyBorder="1" applyAlignment="1" applyProtection="1">
      <alignment/>
      <protection locked="1" hidden="0"/>
    </xf>
    <xf numFmtId="166" fontId="5" fillId="110" borderId="109" xfId="7" applyNumberFormat="1" applyFont="1" applyFill="1" applyBorder="1" applyAlignment="1" applyProtection="1">
      <alignment/>
      <protection locked="1" hidden="0"/>
    </xf>
    <xf numFmtId="166" fontId="5" fillId="279" borderId="278" xfId="3" applyNumberFormat="1" applyFont="1" applyFill="1" applyBorder="1" applyAlignment="1" applyProtection="1">
      <alignment/>
      <protection locked="1" hidden="0"/>
    </xf>
    <xf numFmtId="166" fontId="5" fillId="280" borderId="279" xfId="3" applyNumberFormat="1" applyFont="1" applyFill="1" applyBorder="1" applyAlignment="1" applyProtection="1">
      <alignment/>
      <protection locked="1" hidden="0"/>
    </xf>
    <xf numFmtId="166" fontId="6" fillId="281" borderId="280" xfId="2" applyNumberFormat="1" applyFont="1" applyFill="1" applyBorder="1" applyAlignment="1" applyProtection="1">
      <alignment/>
      <protection locked="1" hidden="0"/>
    </xf>
    <xf numFmtId="166" fontId="6" fillId="101" borderId="100" xfId="2" applyNumberFormat="1" applyFont="1" applyFill="1" applyBorder="1" applyAlignment="1" applyProtection="1">
      <alignment/>
      <protection locked="1" hidden="0"/>
    </xf>
    <xf numFmtId="166" fontId="6" fillId="111" borderId="110" xfId="2" applyNumberFormat="1" applyFont="1" applyFill="1" applyBorder="1" applyAlignment="1" applyProtection="1">
      <alignment/>
      <protection locked="1" hidden="0"/>
    </xf>
    <xf numFmtId="166" fontId="5" fillId="267" borderId="266" xfId="4" applyNumberFormat="1" applyFont="1" applyFill="1" applyBorder="1" applyAlignment="1" applyProtection="1">
      <alignment/>
      <protection locked="1" hidden="0"/>
    </xf>
    <xf numFmtId="166" fontId="5" fillId="237" borderId="236" xfId="4" applyNumberFormat="1" applyFont="1" applyFill="1" applyBorder="1" applyAlignment="1" applyProtection="1">
      <alignment/>
      <protection locked="1" hidden="0"/>
    </xf>
    <xf numFmtId="166" fontId="6" fillId="174" borderId="173" xfId="8" applyNumberFormat="1" applyFont="1" applyFill="1" applyBorder="1" applyAlignment="1" applyProtection="1">
      <alignment/>
      <protection locked="1" hidden="0"/>
    </xf>
    <xf numFmtId="166" fontId="6" fillId="103" borderId="102" xfId="8" applyNumberFormat="1" applyFont="1" applyFill="1" applyBorder="1" applyAlignment="1" applyProtection="1">
      <alignment/>
      <protection locked="1" hidden="0"/>
    </xf>
    <xf numFmtId="166" fontId="6" fillId="235" borderId="234" xfId="2" applyNumberFormat="1" applyFont="1" applyFill="1" applyBorder="1" applyAlignment="1" applyProtection="1">
      <alignment/>
      <protection locked="1" hidden="0"/>
    </xf>
    <xf numFmtId="166" fontId="5" fillId="282" borderId="281" xfId="4" applyNumberFormat="1" applyFont="1" applyFill="1" applyBorder="1" applyAlignment="1" applyProtection="1">
      <alignment/>
      <protection locked="1" hidden="0"/>
    </xf>
    <xf numFmtId="166" fontId="5" fillId="283" borderId="282" xfId="4" applyNumberFormat="1" applyFont="1" applyFill="1" applyBorder="1" applyAlignment="1" applyProtection="1">
      <alignment/>
      <protection locked="1" hidden="0"/>
    </xf>
    <xf numFmtId="166" fontId="6" fillId="190" borderId="189" xfId="8" applyNumberFormat="1" applyFont="1" applyFill="1" applyBorder="1" applyAlignment="1" applyProtection="1">
      <alignment/>
      <protection locked="1" hidden="0"/>
    </xf>
    <xf numFmtId="166" fontId="6" fillId="238" borderId="237" xfId="8" applyNumberFormat="1" applyFont="1" applyFill="1" applyBorder="1" applyAlignment="1" applyProtection="1">
      <alignment/>
      <protection locked="1" hidden="0"/>
    </xf>
    <xf numFmtId="166" fontId="3" fillId="147" borderId="146" xfId="1" applyNumberFormat="1" applyFont="1" applyFill="1" applyBorder="1" applyAlignment="1" applyProtection="1">
      <alignment/>
      <protection locked="1" hidden="0"/>
    </xf>
    <xf numFmtId="166" fontId="6" fillId="284" borderId="283" xfId="6" applyNumberFormat="1" applyFont="1" applyFill="1" applyBorder="1" applyAlignment="1" applyProtection="1">
      <alignment/>
      <protection locked="1" hidden="0"/>
    </xf>
    <xf numFmtId="166" fontId="5" fillId="285" borderId="284" xfId="7" applyNumberFormat="1" applyFont="1" applyFill="1" applyBorder="1" applyAlignment="1" applyProtection="1">
      <alignment/>
      <protection locked="1" hidden="0"/>
    </xf>
    <xf numFmtId="166" fontId="5" fillId="241" borderId="240" xfId="3" applyNumberFormat="1" applyFont="1" applyFill="1" applyBorder="1" applyAlignment="1" applyProtection="1">
      <alignment/>
      <protection locked="1" hidden="0"/>
    </xf>
    <xf numFmtId="166" fontId="3" fillId="286" borderId="285" xfId="1" applyNumberFormat="1" applyFont="1" applyFill="1" applyBorder="1" applyAlignment="1" applyProtection="1">
      <alignment/>
      <protection locked="1" hidden="0"/>
    </xf>
    <xf numFmtId="170" fontId="6" fillId="21" borderId="20" xfId="6" applyNumberFormat="1" applyFont="1" applyFill="1" applyBorder="1" applyAlignment="1" applyProtection="1">
      <alignment/>
      <protection locked="1" hidden="0"/>
    </xf>
    <xf numFmtId="170" fontId="2" fillId="0" borderId="157" xfId="0" applyNumberFormat="1" applyFont="1" applyFill="1" applyBorder="1" applyAlignment="1" applyProtection="1">
      <alignment/>
      <protection locked="1" hidden="0"/>
    </xf>
    <xf numFmtId="170" fontId="5" fillId="34" borderId="33" xfId="7" applyNumberFormat="1" applyFont="1" applyFill="1" applyBorder="1" applyAlignment="1" applyProtection="1">
      <alignment/>
      <protection locked="1" hidden="0"/>
    </xf>
    <xf numFmtId="170" fontId="5" fillId="25" borderId="24" xfId="3" applyNumberFormat="1" applyFont="1" applyFill="1" applyBorder="1" applyAlignment="1" applyProtection="1">
      <alignment/>
      <protection locked="1" hidden="0"/>
    </xf>
    <xf numFmtId="170" fontId="5" fillId="15" borderId="14" xfId="3" applyNumberFormat="1" applyFont="1" applyFill="1" applyBorder="1" applyAlignment="1" applyProtection="1">
      <alignment/>
      <protection locked="1" hidden="0"/>
    </xf>
    <xf numFmtId="170" fontId="5" fillId="68" borderId="67" xfId="3" applyNumberFormat="1" applyFont="1" applyFill="1" applyBorder="1" applyAlignment="1" applyProtection="1">
      <alignment/>
      <protection locked="1" hidden="0"/>
    </xf>
    <xf numFmtId="170" fontId="6" fillId="36" borderId="35" xfId="2" applyNumberFormat="1" applyFont="1" applyFill="1" applyBorder="1" applyAlignment="1" applyProtection="1">
      <alignment/>
      <protection locked="1" hidden="0"/>
    </xf>
    <xf numFmtId="170" fontId="6" fillId="191" borderId="190" xfId="2" applyNumberFormat="1" applyFont="1" applyFill="1" applyBorder="1" applyAlignment="1" applyProtection="1">
      <alignment/>
      <protection locked="1" hidden="0"/>
    </xf>
    <xf numFmtId="170" fontId="5" fillId="43" borderId="42" xfId="4" applyNumberFormat="1" applyFont="1" applyFill="1" applyBorder="1" applyAlignment="1" applyProtection="1">
      <alignment/>
      <protection locked="1" hidden="0"/>
    </xf>
    <xf numFmtId="170" fontId="5" fillId="39" borderId="38" xfId="4" applyNumberFormat="1" applyFont="1" applyFill="1" applyBorder="1" applyAlignment="1" applyProtection="1">
      <alignment/>
      <protection locked="1" hidden="0"/>
    </xf>
    <xf numFmtId="170" fontId="5" fillId="197" borderId="196" xfId="4" applyNumberFormat="1" applyFont="1" applyFill="1" applyBorder="1" applyAlignment="1" applyProtection="1">
      <alignment/>
      <protection locked="1" hidden="0"/>
    </xf>
    <xf numFmtId="170" fontId="5" fillId="77" borderId="76" xfId="4" applyNumberFormat="1" applyFont="1" applyFill="1" applyBorder="1" applyAlignment="1" applyProtection="1">
      <alignment/>
      <protection locked="1" hidden="0"/>
    </xf>
    <xf numFmtId="170" fontId="6" fillId="159" borderId="158" xfId="5" applyNumberFormat="1" applyFont="1" applyFill="1" applyBorder="1" applyAlignment="1" applyProtection="1">
      <alignment/>
      <protection locked="1" hidden="0"/>
    </xf>
    <xf numFmtId="170" fontId="6" fillId="18" borderId="17" xfId="5" applyNumberFormat="1" applyFont="1" applyFill="1" applyBorder="1" applyAlignment="1" applyProtection="1">
      <alignment/>
      <protection locked="1" hidden="0"/>
    </xf>
    <xf numFmtId="170" fontId="6" fillId="201" borderId="200" xfId="5" applyNumberFormat="1" applyFont="1" applyFill="1" applyBorder="1" applyAlignment="1" applyProtection="1">
      <alignment/>
      <protection locked="1" hidden="0"/>
    </xf>
    <xf numFmtId="170" fontId="6" fillId="160" borderId="159" xfId="6" applyNumberFormat="1" applyFont="1" applyFill="1" applyBorder="1" applyAlignment="1" applyProtection="1">
      <alignment/>
      <protection locked="1" hidden="0"/>
    </xf>
    <xf numFmtId="170" fontId="6" fillId="85" borderId="84" xfId="6" applyNumberFormat="1" applyFont="1" applyFill="1" applyBorder="1" applyAlignment="1" applyProtection="1">
      <alignment/>
      <protection locked="1" hidden="0"/>
    </xf>
    <xf numFmtId="170" fontId="3" fillId="12" borderId="11" xfId="1" applyNumberFormat="1" applyFont="1" applyFill="1" applyBorder="1" applyAlignment="1" applyProtection="1">
      <alignment/>
      <protection locked="1" hidden="0"/>
    </xf>
    <xf numFmtId="0" fontId="12" fillId="0" borderId="0" xfId="0" applyNumberFormat="1" applyFont="1" applyFill="1" applyBorder="1" applyAlignment="1" applyProtection="1">
      <alignment horizontal="center" vertical="center"/>
      <protection locked="1" hidden="0"/>
    </xf>
    <xf numFmtId="0" fontId="2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3" fillId="0" borderId="0" xfId="0" applyNumberFormat="1" applyFont="1" applyFill="1" applyBorder="1" applyAlignment="1" applyProtection="1">
      <alignment/>
      <protection locked="1" hidden="0"/>
    </xf>
    <xf numFmtId="0" fontId="14" fillId="0" borderId="0" xfId="0" applyNumberFormat="1" applyFont="1" applyFill="1" applyBorder="1" applyAlignment="1" applyProtection="1">
      <alignment/>
      <protection locked="1" hidden="0"/>
    </xf>
    <xf numFmtId="0" fontId="15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6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1" hidden="0"/>
    </xf>
    <xf numFmtId="0" fontId="17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8" fillId="0" borderId="0" xfId="0" applyNumberFormat="1" applyFont="1" applyFill="1" applyBorder="1" applyAlignment="1" applyProtection="1">
      <alignment/>
      <protection locked="1" hidden="0"/>
    </xf>
    <xf numFmtId="2" fontId="3" fillId="13" borderId="12" xfId="1" applyNumberFormat="1" applyFont="1" applyFill="1" applyBorder="1" applyAlignment="1" applyProtection="1">
      <alignment/>
      <protection locked="1" hidden="0"/>
    </xf>
    <xf numFmtId="2" fontId="6" fillId="22" borderId="21" xfId="6" applyNumberFormat="1" applyFont="1" applyFill="1" applyBorder="1" applyAlignment="1" applyProtection="1">
      <alignment/>
      <protection locked="1" hidden="0"/>
    </xf>
    <xf numFmtId="2" fontId="5" fillId="35" borderId="34" xfId="7" applyNumberFormat="1" applyFont="1" applyFill="1" applyBorder="1" applyAlignment="1" applyProtection="1">
      <alignment/>
      <protection locked="1" hidden="0"/>
    </xf>
    <xf numFmtId="2" fontId="5" fillId="26" borderId="25" xfId="3" applyNumberFormat="1" applyFont="1" applyFill="1" applyBorder="1" applyAlignment="1" applyProtection="1">
      <alignment/>
      <protection locked="1" hidden="0"/>
    </xf>
    <xf numFmtId="2" fontId="5" fillId="16" borderId="15" xfId="3" applyNumberFormat="1" applyFont="1" applyFill="1" applyBorder="1" applyAlignment="1" applyProtection="1">
      <alignment/>
      <protection locked="1" hidden="0"/>
    </xf>
    <xf numFmtId="2" fontId="5" fillId="69" borderId="68" xfId="3" applyNumberFormat="1" applyFont="1" applyFill="1" applyBorder="1" applyAlignment="1" applyProtection="1">
      <alignment/>
      <protection locked="1" hidden="0"/>
    </xf>
    <xf numFmtId="2" fontId="6" fillId="92" borderId="91" xfId="2" applyNumberFormat="1" applyFont="1" applyFill="1" applyBorder="1" applyAlignment="1" applyProtection="1">
      <alignment/>
      <protection locked="1" hidden="0"/>
    </xf>
    <xf numFmtId="2" fontId="6" fillId="37" borderId="36" xfId="2" applyNumberFormat="1" applyFont="1" applyFill="1" applyBorder="1" applyAlignment="1" applyProtection="1">
      <alignment/>
      <protection locked="1" hidden="0"/>
    </xf>
    <xf numFmtId="2" fontId="6" fillId="97" borderId="96" xfId="2" applyNumberFormat="1" applyFont="1" applyFill="1" applyBorder="1" applyAlignment="1" applyProtection="1">
      <alignment/>
      <protection locked="1" hidden="0"/>
    </xf>
    <xf numFmtId="2" fontId="5" fillId="72" borderId="71" xfId="4" applyNumberFormat="1" applyFont="1" applyFill="1" applyBorder="1" applyAlignment="1" applyProtection="1">
      <alignment/>
      <protection locked="1" hidden="0"/>
    </xf>
    <xf numFmtId="2" fontId="5" fillId="40" borderId="39" xfId="4" applyNumberFormat="1" applyFont="1" applyFill="1" applyBorder="1" applyAlignment="1" applyProtection="1">
      <alignment/>
      <protection locked="1" hidden="0"/>
    </xf>
    <xf numFmtId="2" fontId="5" fillId="78" borderId="77" xfId="4" applyNumberFormat="1" applyFont="1" applyFill="1" applyBorder="1" applyAlignment="1" applyProtection="1">
      <alignment/>
      <protection locked="1" hidden="0"/>
    </xf>
    <xf numFmtId="2" fontId="6" fillId="19" borderId="18" xfId="5" applyNumberFormat="1" applyFont="1" applyFill="1" applyBorder="1" applyAlignment="1" applyProtection="1">
      <alignment/>
      <protection locked="1" hidden="0"/>
    </xf>
    <xf numFmtId="2" fontId="6" fillId="31" borderId="30" xfId="6" applyNumberFormat="1" applyFont="1" applyFill="1" applyBorder="1" applyAlignment="1" applyProtection="1">
      <alignment/>
      <protection locked="1" hidden="0"/>
    </xf>
    <xf numFmtId="2" fontId="5" fillId="63" borderId="62" xfId="7" applyNumberFormat="1" applyFont="1" applyFill="1" applyBorder="1" applyAlignment="1" applyProtection="1">
      <alignment/>
      <protection locked="1" hidden="0"/>
    </xf>
    <xf numFmtId="2" fontId="6" fillId="86" borderId="85" xfId="6" applyNumberFormat="1" applyFont="1" applyFill="1" applyBorder="1" applyAlignment="1" applyProtection="1">
      <alignment/>
      <protection locked="1" hidden="0"/>
    </xf>
    <xf numFmtId="1" fontId="3" fillId="13" borderId="12" xfId="1" applyNumberFormat="1" applyFont="1" applyFill="1" applyBorder="1" applyAlignment="1" applyProtection="1">
      <alignment/>
      <protection locked="1" hidden="0"/>
    </xf>
    <xf numFmtId="1" fontId="6" fillId="22" borderId="21" xfId="6" applyNumberFormat="1" applyFont="1" applyFill="1" applyBorder="1" applyAlignment="1" applyProtection="1">
      <alignment/>
      <protection locked="1" hidden="0"/>
    </xf>
    <xf numFmtId="1" fontId="5" fillId="35" borderId="34" xfId="7" applyNumberFormat="1" applyFont="1" applyFill="1" applyBorder="1" applyAlignment="1" applyProtection="1">
      <alignment/>
      <protection locked="1" hidden="0"/>
    </xf>
    <xf numFmtId="1" fontId="5" fillId="26" borderId="25" xfId="3" applyNumberFormat="1" applyFont="1" applyFill="1" applyBorder="1" applyAlignment="1" applyProtection="1">
      <alignment/>
      <protection locked="1" hidden="0"/>
    </xf>
    <xf numFmtId="1" fontId="5" fillId="16" borderId="15" xfId="3" applyNumberFormat="1" applyFont="1" applyFill="1" applyBorder="1" applyAlignment="1" applyProtection="1">
      <alignment/>
      <protection locked="1" hidden="0"/>
    </xf>
    <xf numFmtId="1" fontId="5" fillId="69" borderId="68" xfId="3" applyNumberFormat="1" applyFont="1" applyFill="1" applyBorder="1" applyAlignment="1" applyProtection="1">
      <alignment/>
      <protection locked="1" hidden="0"/>
    </xf>
    <xf numFmtId="1" fontId="6" fillId="92" borderId="91" xfId="2" applyNumberFormat="1" applyFont="1" applyFill="1" applyBorder="1" applyAlignment="1" applyProtection="1">
      <alignment/>
      <protection locked="1" hidden="0"/>
    </xf>
    <xf numFmtId="1" fontId="6" fillId="37" borderId="36" xfId="2" applyNumberFormat="1" applyFont="1" applyFill="1" applyBorder="1" applyAlignment="1" applyProtection="1">
      <alignment/>
      <protection locked="1" hidden="0"/>
    </xf>
    <xf numFmtId="1" fontId="6" fillId="97" borderId="96" xfId="2" applyNumberFormat="1" applyFont="1" applyFill="1" applyBorder="1" applyAlignment="1" applyProtection="1">
      <alignment/>
      <protection locked="1" hidden="0"/>
    </xf>
    <xf numFmtId="1" fontId="5" fillId="72" borderId="71" xfId="4" applyNumberFormat="1" applyFont="1" applyFill="1" applyBorder="1" applyAlignment="1" applyProtection="1">
      <alignment/>
      <protection locked="1" hidden="0"/>
    </xf>
    <xf numFmtId="1" fontId="5" fillId="40" borderId="39" xfId="4" applyNumberFormat="1" applyFont="1" applyFill="1" applyBorder="1" applyAlignment="1" applyProtection="1">
      <alignment/>
      <protection locked="1" hidden="0"/>
    </xf>
    <xf numFmtId="1" fontId="5" fillId="78" borderId="77" xfId="4" applyNumberFormat="1" applyFont="1" applyFill="1" applyBorder="1" applyAlignment="1" applyProtection="1">
      <alignment/>
      <protection locked="1" hidden="0"/>
    </xf>
    <xf numFmtId="1" fontId="6" fillId="19" borderId="18" xfId="5" applyNumberFormat="1" applyFont="1" applyFill="1" applyBorder="1" applyAlignment="1" applyProtection="1">
      <alignment/>
      <protection locked="1" hidden="0"/>
    </xf>
    <xf numFmtId="1" fontId="6" fillId="31" borderId="30" xfId="6" applyNumberFormat="1" applyFont="1" applyFill="1" applyBorder="1" applyAlignment="1" applyProtection="1">
      <alignment/>
      <protection locked="1" hidden="0"/>
    </xf>
    <xf numFmtId="1" fontId="5" fillId="63" borderId="62" xfId="7" applyNumberFormat="1" applyFont="1" applyFill="1" applyBorder="1" applyAlignment="1" applyProtection="1">
      <alignment/>
      <protection locked="1" hidden="0"/>
    </xf>
    <xf numFmtId="1" fontId="6" fillId="86" borderId="85" xfId="6" applyNumberFormat="1" applyFont="1" applyFill="1" applyBorder="1" applyAlignment="1" applyProtection="1">
      <alignment/>
      <protection locked="1" hidden="0"/>
    </xf>
    <xf numFmtId="3" fontId="3" fillId="12" borderId="11" xfId="1" applyNumberFormat="1" applyFont="1" applyFill="1" applyBorder="1" applyAlignment="1" applyProtection="1">
      <alignment/>
      <protection locked="1" hidden="0"/>
    </xf>
    <xf numFmtId="3" fontId="6" fillId="21" borderId="20" xfId="6" applyNumberFormat="1" applyFont="1" applyFill="1" applyBorder="1" applyAlignment="1" applyProtection="1">
      <alignment/>
      <protection locked="1" hidden="0"/>
    </xf>
    <xf numFmtId="3" fontId="5" fillId="34" borderId="33" xfId="7" applyNumberFormat="1" applyFont="1" applyFill="1" applyBorder="1" applyAlignment="1" applyProtection="1">
      <alignment/>
      <protection locked="1" hidden="0"/>
    </xf>
    <xf numFmtId="3" fontId="5" fillId="25" borderId="24" xfId="3" applyNumberFormat="1" applyFont="1" applyFill="1" applyBorder="1" applyAlignment="1" applyProtection="1">
      <alignment/>
      <protection locked="1" hidden="0"/>
    </xf>
    <xf numFmtId="3" fontId="5" fillId="15" borderId="14" xfId="3" applyNumberFormat="1" applyFont="1" applyFill="1" applyBorder="1" applyAlignment="1" applyProtection="1">
      <alignment/>
      <protection locked="1" hidden="0"/>
    </xf>
    <xf numFmtId="3" fontId="5" fillId="68" borderId="67" xfId="3" applyNumberFormat="1" applyFont="1" applyFill="1" applyBorder="1" applyAlignment="1" applyProtection="1">
      <alignment/>
      <protection locked="1" hidden="0"/>
    </xf>
    <xf numFmtId="3" fontId="6" fillId="45" borderId="44" xfId="2" applyNumberFormat="1" applyFont="1" applyFill="1" applyBorder="1" applyAlignment="1" applyProtection="1">
      <alignment/>
      <protection locked="1" hidden="0"/>
    </xf>
    <xf numFmtId="3" fontId="6" fillId="36" borderId="35" xfId="2" applyNumberFormat="1" applyFont="1" applyFill="1" applyBorder="1" applyAlignment="1" applyProtection="1">
      <alignment/>
      <protection locked="1" hidden="0"/>
    </xf>
    <xf numFmtId="3" fontId="6" fillId="101" borderId="100" xfId="2" applyNumberFormat="1" applyFont="1" applyFill="1" applyBorder="1" applyAlignment="1" applyProtection="1">
      <alignment/>
      <protection locked="1" hidden="0"/>
    </xf>
    <xf numFmtId="3" fontId="5" fillId="43" borderId="42" xfId="4" applyNumberFormat="1" applyFont="1" applyFill="1" applyBorder="1" applyAlignment="1" applyProtection="1">
      <alignment/>
      <protection locked="1" hidden="0"/>
    </xf>
    <xf numFmtId="3" fontId="5" fillId="39" borderId="38" xfId="4" applyNumberFormat="1" applyFont="1" applyFill="1" applyBorder="1" applyAlignment="1" applyProtection="1">
      <alignment/>
      <protection locked="1" hidden="0"/>
    </xf>
    <xf numFmtId="3" fontId="5" fillId="77" borderId="76" xfId="4" applyNumberFormat="1" applyFont="1" applyFill="1" applyBorder="1" applyAlignment="1" applyProtection="1">
      <alignment/>
      <protection locked="1" hidden="0"/>
    </xf>
    <xf numFmtId="3" fontId="6" fillId="18" borderId="17" xfId="5" applyNumberFormat="1" applyFont="1" applyFill="1" applyBorder="1" applyAlignment="1" applyProtection="1">
      <alignment/>
      <protection locked="1" hidden="0"/>
    </xf>
    <xf numFmtId="3" fontId="6" fillId="30" borderId="29" xfId="6" applyNumberFormat="1" applyFont="1" applyFill="1" applyBorder="1" applyAlignment="1" applyProtection="1">
      <alignment/>
      <protection locked="1" hidden="0"/>
    </xf>
    <xf numFmtId="3" fontId="6" fillId="85" borderId="84" xfId="6" applyNumberFormat="1" applyFont="1" applyFill="1" applyBorder="1" applyAlignment="1" applyProtection="1">
      <alignment/>
      <protection locked="1" hidden="0"/>
    </xf>
    <xf numFmtId="1" fontId="3" fillId="12" borderId="11" xfId="1" applyNumberFormat="1" applyFont="1" applyFill="1" applyBorder="1" applyAlignment="1" applyProtection="1">
      <alignment/>
      <protection locked="1" hidden="0"/>
    </xf>
    <xf numFmtId="1" fontId="6" fillId="21" borderId="20" xfId="6" applyNumberFormat="1" applyFont="1" applyFill="1" applyBorder="1" applyAlignment="1" applyProtection="1">
      <alignment/>
      <protection locked="1" hidden="0"/>
    </xf>
    <xf numFmtId="1" fontId="5" fillId="34" borderId="33" xfId="7" applyNumberFormat="1" applyFont="1" applyFill="1" applyBorder="1" applyAlignment="1" applyProtection="1">
      <alignment/>
      <protection locked="1" hidden="0"/>
    </xf>
    <xf numFmtId="1" fontId="5" fillId="25" borderId="24" xfId="3" applyNumberFormat="1" applyFont="1" applyFill="1" applyBorder="1" applyAlignment="1" applyProtection="1">
      <alignment/>
      <protection locked="1" hidden="0"/>
    </xf>
    <xf numFmtId="1" fontId="5" fillId="15" borderId="14" xfId="3" applyNumberFormat="1" applyFont="1" applyFill="1" applyBorder="1" applyAlignment="1" applyProtection="1">
      <alignment/>
      <protection locked="1" hidden="0"/>
    </xf>
    <xf numFmtId="1" fontId="5" fillId="68" borderId="67" xfId="3" applyNumberFormat="1" applyFont="1" applyFill="1" applyBorder="1" applyAlignment="1" applyProtection="1">
      <alignment/>
      <protection locked="1" hidden="0"/>
    </xf>
    <xf numFmtId="1" fontId="6" fillId="45" borderId="44" xfId="2" applyNumberFormat="1" applyFont="1" applyFill="1" applyBorder="1" applyAlignment="1" applyProtection="1">
      <alignment/>
      <protection locked="1" hidden="0"/>
    </xf>
    <xf numFmtId="1" fontId="6" fillId="36" borderId="35" xfId="2" applyNumberFormat="1" applyFont="1" applyFill="1" applyBorder="1" applyAlignment="1" applyProtection="1">
      <alignment/>
      <protection locked="1" hidden="0"/>
    </xf>
    <xf numFmtId="1" fontId="6" fillId="101" borderId="100" xfId="2" applyNumberFormat="1" applyFont="1" applyFill="1" applyBorder="1" applyAlignment="1" applyProtection="1">
      <alignment/>
      <protection locked="1" hidden="0"/>
    </xf>
    <xf numFmtId="1" fontId="5" fillId="43" borderId="42" xfId="4" applyNumberFormat="1" applyFont="1" applyFill="1" applyBorder="1" applyAlignment="1" applyProtection="1">
      <alignment/>
      <protection locked="1" hidden="0"/>
    </xf>
    <xf numFmtId="1" fontId="5" fillId="39" borderId="38" xfId="4" applyNumberFormat="1" applyFont="1" applyFill="1" applyBorder="1" applyAlignment="1" applyProtection="1">
      <alignment/>
      <protection locked="1" hidden="0"/>
    </xf>
    <xf numFmtId="1" fontId="5" fillId="77" borderId="76" xfId="4" applyNumberFormat="1" applyFont="1" applyFill="1" applyBorder="1" applyAlignment="1" applyProtection="1">
      <alignment/>
      <protection locked="1" hidden="0"/>
    </xf>
    <xf numFmtId="1" fontId="6" fillId="18" borderId="17" xfId="5" applyNumberFormat="1" applyFont="1" applyFill="1" applyBorder="1" applyAlignment="1" applyProtection="1">
      <alignment/>
      <protection locked="1" hidden="0"/>
    </xf>
    <xf numFmtId="1" fontId="6" fillId="30" borderId="29" xfId="6" applyNumberFormat="1" applyFont="1" applyFill="1" applyBorder="1" applyAlignment="1" applyProtection="1">
      <alignment/>
      <protection locked="1" hidden="0"/>
    </xf>
    <xf numFmtId="1" fontId="6" fillId="85" borderId="84" xfId="6" applyNumberFormat="1" applyFont="1" applyFill="1" applyBorder="1" applyAlignment="1" applyProtection="1">
      <alignment/>
      <protection locked="1" hidden="0"/>
    </xf>
    <xf numFmtId="1" fontId="3" fillId="2" borderId="1" xfId="1" applyNumberFormat="1" applyFont="1" applyFill="1" applyBorder="1" applyAlignment="1" applyProtection="1">
      <alignment/>
      <protection locked="1" hidden="0"/>
    </xf>
    <xf numFmtId="1" fontId="6" fillId="9" borderId="8" xfId="8" applyNumberFormat="1" applyFont="1" applyFill="1" applyBorder="1" applyAlignment="1" applyProtection="1">
      <alignment/>
      <protection locked="1" hidden="0"/>
    </xf>
    <xf numFmtId="1" fontId="5" fillId="66" borderId="65" xfId="7" applyNumberFormat="1" applyFont="1" applyFill="1" applyBorder="1" applyAlignment="1" applyProtection="1">
      <alignment/>
      <protection locked="1" hidden="0"/>
    </xf>
    <xf numFmtId="1" fontId="5" fillId="8" borderId="7" xfId="7" applyNumberFormat="1" applyFont="1" applyFill="1" applyBorder="1" applyAlignment="1" applyProtection="1">
      <alignment/>
      <protection locked="1" hidden="0"/>
    </xf>
    <xf numFmtId="1" fontId="5" fillId="11" borderId="10" xfId="3" applyNumberFormat="1" applyFont="1" applyFill="1" applyBorder="1" applyAlignment="1" applyProtection="1">
      <alignment/>
      <protection locked="1" hidden="0"/>
    </xf>
    <xf numFmtId="1" fontId="5" fillId="4" borderId="3" xfId="3" applyNumberFormat="1" applyFont="1" applyFill="1" applyBorder="1" applyAlignment="1" applyProtection="1">
      <alignment/>
      <protection locked="1" hidden="0"/>
    </xf>
    <xf numFmtId="1" fontId="5" fillId="10" borderId="9" xfId="3" applyNumberFormat="1" applyFont="1" applyFill="1" applyBorder="1" applyAlignment="1" applyProtection="1">
      <alignment/>
      <protection locked="1" hidden="0"/>
    </xf>
    <xf numFmtId="1" fontId="6" fillId="93" borderId="92" xfId="2" applyNumberFormat="1" applyFont="1" applyFill="1" applyBorder="1" applyAlignment="1" applyProtection="1">
      <alignment/>
      <protection locked="1" hidden="0"/>
    </xf>
    <xf numFmtId="1" fontId="6" fillId="3" borderId="2" xfId="2" applyNumberFormat="1" applyFont="1" applyFill="1" applyBorder="1" applyAlignment="1" applyProtection="1">
      <alignment/>
      <protection locked="1" hidden="0"/>
    </xf>
    <xf numFmtId="1" fontId="6" fillId="98" borderId="97" xfId="2" applyNumberFormat="1" applyFont="1" applyFill="1" applyBorder="1" applyAlignment="1" applyProtection="1">
      <alignment/>
      <protection locked="1" hidden="0"/>
    </xf>
    <xf numFmtId="1" fontId="5" fillId="75" borderId="74" xfId="4" applyNumberFormat="1" applyFont="1" applyFill="1" applyBorder="1" applyAlignment="1" applyProtection="1">
      <alignment/>
      <protection locked="1" hidden="0"/>
    </xf>
    <xf numFmtId="1" fontId="5" fillId="5" borderId="4" xfId="4" applyNumberFormat="1" applyFont="1" applyFill="1" applyBorder="1" applyAlignment="1" applyProtection="1">
      <alignment/>
      <protection locked="1" hidden="0"/>
    </xf>
    <xf numFmtId="1" fontId="5" fillId="81" borderId="80" xfId="4" applyNumberFormat="1" applyFont="1" applyFill="1" applyBorder="1" applyAlignment="1" applyProtection="1">
      <alignment/>
      <protection locked="1" hidden="0"/>
    </xf>
    <xf numFmtId="1" fontId="6" fillId="6" borderId="5" xfId="5" applyNumberFormat="1" applyFont="1" applyFill="1" applyBorder="1" applyAlignment="1" applyProtection="1">
      <alignment/>
      <protection locked="1" hidden="0"/>
    </xf>
    <xf numFmtId="1" fontId="6" fillId="32" borderId="31" xfId="6" applyNumberFormat="1" applyFont="1" applyFill="1" applyBorder="1" applyAlignment="1" applyProtection="1">
      <alignment/>
      <protection locked="1" hidden="0"/>
    </xf>
    <xf numFmtId="1" fontId="6" fillId="7" borderId="6" xfId="6" applyNumberFormat="1" applyFont="1" applyFill="1" applyBorder="1" applyAlignment="1" applyProtection="1">
      <alignment/>
      <protection locked="1" hidden="0"/>
    </xf>
    <xf numFmtId="1" fontId="6" fillId="89" borderId="88" xfId="6" applyNumberFormat="1" applyFont="1" applyFill="1" applyBorder="1" applyAlignment="1" applyProtection="1">
      <alignment/>
      <protection locked="1" hidden="0"/>
    </xf>
    <xf numFmtId="1" fontId="3" fillId="23" borderId="22" xfId="1" applyNumberFormat="1" applyFont="1" applyFill="1" applyBorder="1" applyAlignment="1" applyProtection="1">
      <alignment/>
      <protection locked="1" hidden="0"/>
    </xf>
    <xf numFmtId="1" fontId="6" fillId="29" borderId="28" xfId="6" applyNumberFormat="1" applyFont="1" applyFill="1" applyBorder="1" applyAlignment="1" applyProtection="1">
      <alignment/>
      <protection locked="1" hidden="0"/>
    </xf>
    <xf numFmtId="1" fontId="5" fillId="44" borderId="43" xfId="7" applyNumberFormat="1" applyFont="1" applyFill="1" applyBorder="1" applyAlignment="1" applyProtection="1">
      <alignment/>
      <protection locked="1" hidden="0"/>
    </xf>
    <xf numFmtId="1" fontId="5" fillId="33" borderId="32" xfId="7" applyNumberFormat="1" applyFont="1" applyFill="1" applyBorder="1" applyAlignment="1" applyProtection="1">
      <alignment/>
      <protection locked="1" hidden="0"/>
    </xf>
    <xf numFmtId="1" fontId="5" fillId="24" borderId="23" xfId="3" applyNumberFormat="1" applyFont="1" applyFill="1" applyBorder="1" applyAlignment="1" applyProtection="1">
      <alignment/>
      <protection locked="1" hidden="0"/>
    </xf>
    <xf numFmtId="1" fontId="5" fillId="14" borderId="13" xfId="3" applyNumberFormat="1" applyFont="1" applyFill="1" applyBorder="1" applyAlignment="1" applyProtection="1">
      <alignment/>
      <protection locked="1" hidden="0"/>
    </xf>
    <xf numFmtId="1" fontId="5" fillId="67" borderId="66" xfId="3" applyNumberFormat="1" applyFont="1" applyFill="1" applyBorder="1" applyAlignment="1" applyProtection="1">
      <alignment/>
      <protection locked="1" hidden="0"/>
    </xf>
    <xf numFmtId="1" fontId="6" fillId="27" borderId="26" xfId="2" applyNumberFormat="1" applyFont="1" applyFill="1" applyBorder="1" applyAlignment="1" applyProtection="1">
      <alignment/>
      <protection locked="1" hidden="0"/>
    </xf>
    <xf numFmtId="1" fontId="6" fillId="38" borderId="37" xfId="2" applyNumberFormat="1" applyFont="1" applyFill="1" applyBorder="1" applyAlignment="1" applyProtection="1">
      <alignment/>
      <protection locked="1" hidden="0"/>
    </xf>
    <xf numFmtId="1" fontId="6" fillId="96" borderId="95" xfId="2" applyNumberFormat="1" applyFont="1" applyFill="1" applyBorder="1" applyAlignment="1" applyProtection="1">
      <alignment/>
      <protection locked="1" hidden="0"/>
    </xf>
    <xf numFmtId="1" fontId="5" fillId="28" borderId="27" xfId="4" applyNumberFormat="1" applyFont="1" applyFill="1" applyBorder="1" applyAlignment="1" applyProtection="1">
      <alignment/>
      <protection locked="1" hidden="0"/>
    </xf>
    <xf numFmtId="1" fontId="5" fillId="41" borderId="40" xfId="4" applyNumberFormat="1" applyFont="1" applyFill="1" applyBorder="1" applyAlignment="1" applyProtection="1">
      <alignment/>
      <protection locked="1" hidden="0"/>
    </xf>
    <xf numFmtId="1" fontId="5" fillId="76" borderId="75" xfId="4" applyNumberFormat="1" applyFont="1" applyFill="1" applyBorder="1" applyAlignment="1" applyProtection="1">
      <alignment/>
      <protection locked="1" hidden="0"/>
    </xf>
    <xf numFmtId="1" fontId="6" fillId="17" borderId="16" xfId="5" applyNumberFormat="1" applyFont="1" applyFill="1" applyBorder="1" applyAlignment="1" applyProtection="1">
      <alignment/>
      <protection locked="1" hidden="0"/>
    </xf>
    <xf numFmtId="1" fontId="6" fillId="20" borderId="19" xfId="6" applyNumberFormat="1" applyFont="1" applyFill="1" applyBorder="1" applyAlignment="1" applyProtection="1">
      <alignment/>
      <protection locked="1" hidden="0"/>
    </xf>
    <xf numFmtId="1" fontId="6" fillId="84" borderId="83" xfId="6" applyNumberFormat="1" applyFont="1" applyFill="1" applyBorder="1" applyAlignment="1" applyProtection="1">
      <alignment/>
      <protection locked="1" hidden="0"/>
    </xf>
    <xf numFmtId="1" fontId="3" fillId="287" borderId="286" xfId="1" applyNumberFormat="1" applyFont="1" applyFill="1" applyBorder="1" applyAlignment="1" applyProtection="1">
      <alignment/>
      <protection locked="1" hidden="0"/>
    </xf>
    <xf numFmtId="1" fontId="3" fillId="173" borderId="172" xfId="1" applyNumberFormat="1" applyFont="1" applyFill="1" applyBorder="1" applyAlignment="1" applyProtection="1">
      <alignment/>
      <protection locked="1" hidden="0"/>
    </xf>
    <xf numFmtId="1" fontId="6" fillId="122" borderId="121" xfId="8" applyNumberFormat="1" applyFont="1" applyFill="1" applyBorder="1" applyAlignment="1" applyProtection="1">
      <alignment/>
      <protection locked="1" hidden="0"/>
    </xf>
    <xf numFmtId="1" fontId="6" fillId="46" borderId="45" xfId="8" applyNumberFormat="1" applyFont="1" applyFill="1" applyBorder="1" applyAlignment="1" applyProtection="1">
      <alignment/>
      <protection locked="1" hidden="0"/>
    </xf>
    <xf numFmtId="1" fontId="6" fillId="123" borderId="122" xfId="8" applyNumberFormat="1" applyFont="1" applyFill="1" applyBorder="1" applyAlignment="1" applyProtection="1">
      <alignment/>
      <protection locked="1" hidden="0"/>
    </xf>
    <xf numFmtId="1" fontId="5" fillId="288" borderId="287" xfId="7" applyNumberFormat="1" applyFont="1" applyFill="1" applyBorder="1" applyAlignment="1" applyProtection="1">
      <alignment/>
      <protection locked="1" hidden="0"/>
    </xf>
    <xf numFmtId="1" fontId="5" fillId="42" borderId="41" xfId="7" applyNumberFormat="1" applyFont="1" applyFill="1" applyBorder="1" applyAlignment="1" applyProtection="1">
      <alignment/>
      <protection locked="1" hidden="0"/>
    </xf>
    <xf numFmtId="1" fontId="5" fillId="289" borderId="288" xfId="7" applyNumberFormat="1" applyFont="1" applyFill="1" applyBorder="1" applyAlignment="1" applyProtection="1">
      <alignment/>
      <protection locked="1" hidden="0"/>
    </xf>
    <xf numFmtId="1" fontId="5" fillId="114" borderId="113" xfId="7" applyNumberFormat="1" applyFont="1" applyFill="1" applyBorder="1" applyAlignment="1" applyProtection="1">
      <alignment/>
      <protection locked="1" hidden="0"/>
    </xf>
    <xf numFmtId="1" fontId="5" fillId="115" borderId="114" xfId="7" applyNumberFormat="1" applyFont="1" applyFill="1" applyBorder="1" applyAlignment="1" applyProtection="1">
      <alignment/>
      <protection locked="1" hidden="0"/>
    </xf>
    <xf numFmtId="1" fontId="5" fillId="290" borderId="289" xfId="3" applyNumberFormat="1" applyFont="1" applyFill="1" applyBorder="1" applyAlignment="1" applyProtection="1">
      <alignment/>
      <protection locked="1" hidden="0"/>
    </xf>
    <xf numFmtId="1" fontId="5" fillId="166" borderId="165" xfId="3" applyNumberFormat="1" applyFont="1" applyFill="1" applyBorder="1" applyAlignment="1" applyProtection="1">
      <alignment/>
      <protection locked="1" hidden="0"/>
    </xf>
    <xf numFmtId="1" fontId="5" fillId="116" borderId="115" xfId="3" applyNumberFormat="1" applyFont="1" applyFill="1" applyBorder="1" applyAlignment="1" applyProtection="1">
      <alignment/>
      <protection locked="1" hidden="0"/>
    </xf>
    <xf numFmtId="1" fontId="5" fillId="117" borderId="116" xfId="3" applyNumberFormat="1" applyFont="1" applyFill="1" applyBorder="1" applyAlignment="1" applyProtection="1">
      <alignment/>
      <protection locked="1" hidden="0"/>
    </xf>
    <xf numFmtId="1" fontId="5" fillId="291" borderId="290" xfId="3" applyNumberFormat="1" applyFont="1" applyFill="1" applyBorder="1" applyAlignment="1" applyProtection="1">
      <alignment/>
      <protection locked="1" hidden="0"/>
    </xf>
    <xf numFmtId="1" fontId="5" fillId="167" borderId="166" xfId="3" applyNumberFormat="1" applyFont="1" applyFill="1" applyBorder="1" applyAlignment="1" applyProtection="1">
      <alignment/>
      <protection locked="1" hidden="0"/>
    </xf>
    <xf numFmtId="1" fontId="6" fillId="292" borderId="291" xfId="2" applyNumberFormat="1" applyFont="1" applyFill="1" applyBorder="1" applyAlignment="1" applyProtection="1">
      <alignment/>
      <protection locked="1" hidden="0"/>
    </xf>
    <xf numFmtId="1" fontId="6" fillId="293" borderId="292" xfId="2" applyNumberFormat="1" applyFont="1" applyFill="1" applyBorder="1" applyAlignment="1" applyProtection="1">
      <alignment/>
      <protection locked="1" hidden="0"/>
    </xf>
    <xf numFmtId="1" fontId="6" fillId="118" borderId="117" xfId="2" applyNumberFormat="1" applyFont="1" applyFill="1" applyBorder="1" applyAlignment="1" applyProtection="1">
      <alignment/>
      <protection locked="1" hidden="0"/>
    </xf>
    <xf numFmtId="1" fontId="6" fillId="126" borderId="125" xfId="2" applyNumberFormat="1" applyFont="1" applyFill="1" applyBorder="1" applyAlignment="1" applyProtection="1">
      <alignment/>
      <protection locked="1" hidden="0"/>
    </xf>
    <xf numFmtId="1" fontId="6" fillId="294" borderId="293" xfId="2" applyNumberFormat="1" applyFont="1" applyFill="1" applyBorder="1" applyAlignment="1" applyProtection="1">
      <alignment/>
      <protection locked="1" hidden="0"/>
    </xf>
    <xf numFmtId="1" fontId="6" fillId="295" borderId="294" xfId="2" applyNumberFormat="1" applyFont="1" applyFill="1" applyBorder="1" applyAlignment="1" applyProtection="1">
      <alignment/>
      <protection locked="1" hidden="0"/>
    </xf>
    <xf numFmtId="1" fontId="5" fillId="296" borderId="295" xfId="4" applyNumberFormat="1" applyFont="1" applyFill="1" applyBorder="1" applyAlignment="1" applyProtection="1">
      <alignment/>
      <protection locked="1" hidden="0"/>
    </xf>
    <xf numFmtId="1" fontId="5" fillId="168" borderId="167" xfId="4" applyNumberFormat="1" applyFont="1" applyFill="1" applyBorder="1" applyAlignment="1" applyProtection="1">
      <alignment/>
      <protection locked="1" hidden="0"/>
    </xf>
    <xf numFmtId="1" fontId="5" fillId="119" borderId="118" xfId="4" applyNumberFormat="1" applyFont="1" applyFill="1" applyBorder="1" applyAlignment="1" applyProtection="1">
      <alignment/>
      <protection locked="1" hidden="0"/>
    </xf>
    <xf numFmtId="1" fontId="5" fillId="120" borderId="119" xfId="4" applyNumberFormat="1" applyFont="1" applyFill="1" applyBorder="1" applyAlignment="1" applyProtection="1">
      <alignment/>
      <protection locked="1" hidden="0"/>
    </xf>
    <xf numFmtId="1" fontId="5" fillId="297" borderId="296" xfId="4" applyNumberFormat="1" applyFont="1" applyFill="1" applyBorder="1" applyAlignment="1" applyProtection="1">
      <alignment/>
      <protection locked="1" hidden="0"/>
    </xf>
    <xf numFmtId="1" fontId="5" fillId="169" borderId="168" xfId="4" applyNumberFormat="1" applyFont="1" applyFill="1" applyBorder="1" applyAlignment="1" applyProtection="1">
      <alignment/>
      <protection locked="1" hidden="0"/>
    </xf>
    <xf numFmtId="1" fontId="6" fillId="127" borderId="126" xfId="5" applyNumberFormat="1" applyFont="1" applyFill="1" applyBorder="1" applyAlignment="1" applyProtection="1">
      <alignment/>
      <protection locked="1" hidden="0"/>
    </xf>
    <xf numFmtId="1" fontId="6" fillId="121" borderId="120" xfId="5" applyNumberFormat="1" applyFont="1" applyFill="1" applyBorder="1" applyAlignment="1" applyProtection="1">
      <alignment/>
      <protection locked="1" hidden="0"/>
    </xf>
    <xf numFmtId="1" fontId="6" fillId="298" borderId="297" xfId="6" applyNumberFormat="1" applyFont="1" applyFill="1" applyBorder="1" applyAlignment="1" applyProtection="1">
      <alignment/>
      <protection locked="1" hidden="0"/>
    </xf>
    <xf numFmtId="1" fontId="6" fillId="299" borderId="298" xfId="6" applyNumberFormat="1" applyFont="1" applyFill="1" applyBorder="1" applyAlignment="1" applyProtection="1">
      <alignment/>
      <protection locked="1" hidden="0"/>
    </xf>
    <xf numFmtId="1" fontId="6" fillId="112" borderId="111" xfId="6" applyNumberFormat="1" applyFont="1" applyFill="1" applyBorder="1" applyAlignment="1" applyProtection="1">
      <alignment/>
      <protection locked="1" hidden="0"/>
    </xf>
    <xf numFmtId="1" fontId="6" fillId="113" borderId="112" xfId="6" applyNumberFormat="1" applyFont="1" applyFill="1" applyBorder="1" applyAlignment="1" applyProtection="1">
      <alignment/>
      <protection locked="1" hidden="0"/>
    </xf>
    <xf numFmtId="1" fontId="6" fillId="300" borderId="299" xfId="6" applyNumberFormat="1" applyFont="1" applyFill="1" applyBorder="1" applyAlignment="1" applyProtection="1">
      <alignment/>
      <protection locked="1" hidden="0"/>
    </xf>
    <xf numFmtId="1" fontId="6" fillId="172" borderId="171" xfId="6" applyNumberFormat="1" applyFont="1" applyFill="1" applyBorder="1" applyAlignment="1" applyProtection="1">
      <alignment/>
      <protection locked="1" hidden="0"/>
    </xf>
    <xf numFmtId="171" fontId="3" fillId="23" borderId="22" xfId="1" applyNumberFormat="1" applyFont="1" applyFill="1" applyBorder="1" applyAlignment="1" applyProtection="1">
      <alignment/>
      <protection locked="1" hidden="0"/>
    </xf>
    <xf numFmtId="171" fontId="6" fillId="29" borderId="28" xfId="6" applyNumberFormat="1" applyFont="1" applyFill="1" applyBorder="1" applyAlignment="1" applyProtection="1">
      <alignment/>
      <protection locked="1" hidden="0"/>
    </xf>
    <xf numFmtId="171" fontId="5" fillId="44" borderId="43" xfId="7" applyNumberFormat="1" applyFont="1" applyFill="1" applyBorder="1" applyAlignment="1" applyProtection="1">
      <alignment/>
      <protection locked="1" hidden="0"/>
    </xf>
    <xf numFmtId="171" fontId="5" fillId="33" borderId="32" xfId="7" applyNumberFormat="1" applyFont="1" applyFill="1" applyBorder="1" applyAlignment="1" applyProtection="1">
      <alignment/>
      <protection locked="1" hidden="0"/>
    </xf>
    <xf numFmtId="171" fontId="5" fillId="24" borderId="23" xfId="3" applyNumberFormat="1" applyFont="1" applyFill="1" applyBorder="1" applyAlignment="1" applyProtection="1">
      <alignment/>
      <protection locked="1" hidden="0"/>
    </xf>
    <xf numFmtId="171" fontId="5" fillId="14" borderId="13" xfId="3" applyNumberFormat="1" applyFont="1" applyFill="1" applyBorder="1" applyAlignment="1" applyProtection="1">
      <alignment/>
      <protection locked="1" hidden="0"/>
    </xf>
    <xf numFmtId="171" fontId="5" fillId="67" borderId="66" xfId="3" applyNumberFormat="1" applyFont="1" applyFill="1" applyBorder="1" applyAlignment="1" applyProtection="1">
      <alignment/>
      <protection locked="1" hidden="0"/>
    </xf>
    <xf numFmtId="171" fontId="6" fillId="27" borderId="26" xfId="2" applyNumberFormat="1" applyFont="1" applyFill="1" applyBorder="1" applyAlignment="1" applyProtection="1">
      <alignment/>
      <protection locked="1" hidden="0"/>
    </xf>
    <xf numFmtId="171" fontId="6" fillId="38" borderId="37" xfId="2" applyNumberFormat="1" applyFont="1" applyFill="1" applyBorder="1" applyAlignment="1" applyProtection="1">
      <alignment/>
      <protection locked="1" hidden="0"/>
    </xf>
    <xf numFmtId="171" fontId="6" fillId="96" borderId="95" xfId="2" applyNumberFormat="1" applyFont="1" applyFill="1" applyBorder="1" applyAlignment="1" applyProtection="1">
      <alignment/>
      <protection locked="1" hidden="0"/>
    </xf>
    <xf numFmtId="171" fontId="5" fillId="28" borderId="27" xfId="4" applyNumberFormat="1" applyFont="1" applyFill="1" applyBorder="1" applyAlignment="1" applyProtection="1">
      <alignment/>
      <protection locked="1" hidden="0"/>
    </xf>
    <xf numFmtId="171" fontId="5" fillId="41" borderId="40" xfId="4" applyNumberFormat="1" applyFont="1" applyFill="1" applyBorder="1" applyAlignment="1" applyProtection="1">
      <alignment/>
      <protection locked="1" hidden="0"/>
    </xf>
    <xf numFmtId="171" fontId="5" fillId="76" borderId="75" xfId="4" applyNumberFormat="1" applyFont="1" applyFill="1" applyBorder="1" applyAlignment="1" applyProtection="1">
      <alignment/>
      <protection locked="1" hidden="0"/>
    </xf>
    <xf numFmtId="171" fontId="6" fillId="17" borderId="16" xfId="5" applyNumberFormat="1" applyFont="1" applyFill="1" applyBorder="1" applyAlignment="1" applyProtection="1">
      <alignment/>
      <protection locked="1" hidden="0"/>
    </xf>
    <xf numFmtId="171" fontId="6" fillId="20" borderId="19" xfId="6" applyNumberFormat="1" applyFont="1" applyFill="1" applyBorder="1" applyAlignment="1" applyProtection="1">
      <alignment/>
      <protection locked="1" hidden="0"/>
    </xf>
    <xf numFmtId="171" fontId="6" fillId="84" borderId="83" xfId="6" applyNumberFormat="1" applyFont="1" applyFill="1" applyBorder="1" applyAlignment="1" applyProtection="1">
      <alignment/>
      <protection locked="1" hidden="0"/>
    </xf>
    <xf numFmtId="171" fontId="3" fillId="12" borderId="11" xfId="1" applyNumberFormat="1" applyFont="1" applyFill="1" applyBorder="1" applyAlignment="1" applyProtection="1">
      <alignment/>
      <protection locked="1" hidden="0"/>
    </xf>
    <xf numFmtId="171" fontId="6" fillId="30" borderId="29" xfId="6" applyNumberFormat="1" applyFont="1" applyFill="1" applyBorder="1" applyAlignment="1" applyProtection="1">
      <alignment/>
      <protection locked="1" hidden="0"/>
    </xf>
    <xf numFmtId="171" fontId="5" fillId="42" borderId="41" xfId="7" applyNumberFormat="1" applyFont="1" applyFill="1" applyBorder="1" applyAlignment="1" applyProtection="1">
      <alignment/>
      <protection locked="1" hidden="0"/>
    </xf>
    <xf numFmtId="171" fontId="5" fillId="34" borderId="33" xfId="7" applyNumberFormat="1" applyFont="1" applyFill="1" applyBorder="1" applyAlignment="1" applyProtection="1">
      <alignment/>
      <protection locked="1" hidden="0"/>
    </xf>
    <xf numFmtId="171" fontId="5" fillId="25" borderId="24" xfId="3" applyNumberFormat="1" applyFont="1" applyFill="1" applyBorder="1" applyAlignment="1" applyProtection="1">
      <alignment/>
      <protection locked="1" hidden="0"/>
    </xf>
    <xf numFmtId="171" fontId="5" fillId="15" borderId="14" xfId="3" applyNumberFormat="1" applyFont="1" applyFill="1" applyBorder="1" applyAlignment="1" applyProtection="1">
      <alignment/>
      <protection locked="1" hidden="0"/>
    </xf>
    <xf numFmtId="171" fontId="5" fillId="68" borderId="67" xfId="3" applyNumberFormat="1" applyFont="1" applyFill="1" applyBorder="1" applyAlignment="1" applyProtection="1">
      <alignment/>
      <protection locked="1" hidden="0"/>
    </xf>
    <xf numFmtId="171" fontId="6" fillId="45" borderId="44" xfId="2" applyNumberFormat="1" applyFont="1" applyFill="1" applyBorder="1" applyAlignment="1" applyProtection="1">
      <alignment/>
      <protection locked="1" hidden="0"/>
    </xf>
    <xf numFmtId="171" fontId="6" fillId="36" borderId="35" xfId="2" applyNumberFormat="1" applyFont="1" applyFill="1" applyBorder="1" applyAlignment="1" applyProtection="1">
      <alignment/>
      <protection locked="1" hidden="0"/>
    </xf>
    <xf numFmtId="171" fontId="6" fillId="101" borderId="100" xfId="2" applyNumberFormat="1" applyFont="1" applyFill="1" applyBorder="1" applyAlignment="1" applyProtection="1">
      <alignment/>
      <protection locked="1" hidden="0"/>
    </xf>
    <xf numFmtId="171" fontId="5" fillId="43" borderId="42" xfId="4" applyNumberFormat="1" applyFont="1" applyFill="1" applyBorder="1" applyAlignment="1" applyProtection="1">
      <alignment/>
      <protection locked="1" hidden="0"/>
    </xf>
    <xf numFmtId="171" fontId="5" fillId="39" borderId="38" xfId="4" applyNumberFormat="1" applyFont="1" applyFill="1" applyBorder="1" applyAlignment="1" applyProtection="1">
      <alignment/>
      <protection locked="1" hidden="0"/>
    </xf>
    <xf numFmtId="171" fontId="5" fillId="77" borderId="76" xfId="4" applyNumberFormat="1" applyFont="1" applyFill="1" applyBorder="1" applyAlignment="1" applyProtection="1">
      <alignment/>
      <protection locked="1" hidden="0"/>
    </xf>
    <xf numFmtId="171" fontId="6" fillId="18" borderId="17" xfId="5" applyNumberFormat="1" applyFont="1" applyFill="1" applyBorder="1" applyAlignment="1" applyProtection="1">
      <alignment/>
      <protection locked="1" hidden="0"/>
    </xf>
    <xf numFmtId="171" fontId="6" fillId="21" borderId="20" xfId="6" applyNumberFormat="1" applyFont="1" applyFill="1" applyBorder="1" applyAlignment="1" applyProtection="1">
      <alignment/>
      <protection locked="1" hidden="0"/>
    </xf>
    <xf numFmtId="171" fontId="6" fillId="85" borderId="84" xfId="6" applyNumberFormat="1" applyFont="1" applyFill="1" applyBorder="1" applyAlignment="1" applyProtection="1">
      <alignment/>
      <protection locked="1" hidden="0"/>
    </xf>
    <xf numFmtId="2" fontId="3" fillId="12" borderId="11" xfId="1" applyNumberFormat="1" applyFont="1" applyFill="1" applyBorder="1" applyAlignment="1" applyProtection="1">
      <alignment/>
      <protection locked="1" hidden="0"/>
    </xf>
    <xf numFmtId="2" fontId="6" fillId="30" borderId="29" xfId="6" applyNumberFormat="1" applyFont="1" applyFill="1" applyBorder="1" applyAlignment="1" applyProtection="1">
      <alignment/>
      <protection locked="1" hidden="0"/>
    </xf>
    <xf numFmtId="2" fontId="5" fillId="42" borderId="41" xfId="7" applyNumberFormat="1" applyFont="1" applyFill="1" applyBorder="1" applyAlignment="1" applyProtection="1">
      <alignment/>
      <protection locked="1" hidden="0"/>
    </xf>
    <xf numFmtId="2" fontId="5" fillId="34" borderId="33" xfId="7" applyNumberFormat="1" applyFont="1" applyFill="1" applyBorder="1" applyAlignment="1" applyProtection="1">
      <alignment/>
      <protection locked="1" hidden="0"/>
    </xf>
    <xf numFmtId="2" fontId="5" fillId="25" borderId="24" xfId="3" applyNumberFormat="1" applyFont="1" applyFill="1" applyBorder="1" applyAlignment="1" applyProtection="1">
      <alignment/>
      <protection locked="1" hidden="0"/>
    </xf>
    <xf numFmtId="2" fontId="5" fillId="15" borderId="14" xfId="3" applyNumberFormat="1" applyFont="1" applyFill="1" applyBorder="1" applyAlignment="1" applyProtection="1">
      <alignment/>
      <protection locked="1" hidden="0"/>
    </xf>
    <xf numFmtId="2" fontId="5" fillId="68" borderId="67" xfId="3" applyNumberFormat="1" applyFont="1" applyFill="1" applyBorder="1" applyAlignment="1" applyProtection="1">
      <alignment/>
      <protection locked="1" hidden="0"/>
    </xf>
    <xf numFmtId="2" fontId="6" fillId="45" borderId="44" xfId="2" applyNumberFormat="1" applyFont="1" applyFill="1" applyBorder="1" applyAlignment="1" applyProtection="1">
      <alignment/>
      <protection locked="1" hidden="0"/>
    </xf>
    <xf numFmtId="2" fontId="6" fillId="36" borderId="35" xfId="2" applyNumberFormat="1" applyFont="1" applyFill="1" applyBorder="1" applyAlignment="1" applyProtection="1">
      <alignment/>
      <protection locked="1" hidden="0"/>
    </xf>
    <xf numFmtId="2" fontId="6" fillId="101" borderId="100" xfId="2" applyNumberFormat="1" applyFont="1" applyFill="1" applyBorder="1" applyAlignment="1" applyProtection="1">
      <alignment/>
      <protection locked="1" hidden="0"/>
    </xf>
    <xf numFmtId="2" fontId="5" fillId="43" borderId="42" xfId="4" applyNumberFormat="1" applyFont="1" applyFill="1" applyBorder="1" applyAlignment="1" applyProtection="1">
      <alignment/>
      <protection locked="1" hidden="0"/>
    </xf>
    <xf numFmtId="2" fontId="5" fillId="39" borderId="38" xfId="4" applyNumberFormat="1" applyFont="1" applyFill="1" applyBorder="1" applyAlignment="1" applyProtection="1">
      <alignment/>
      <protection locked="1" hidden="0"/>
    </xf>
    <xf numFmtId="2" fontId="5" fillId="77" borderId="76" xfId="4" applyNumberFormat="1" applyFont="1" applyFill="1" applyBorder="1" applyAlignment="1" applyProtection="1">
      <alignment/>
      <protection locked="1" hidden="0"/>
    </xf>
    <xf numFmtId="2" fontId="6" fillId="18" borderId="17" xfId="5" applyNumberFormat="1" applyFont="1" applyFill="1" applyBorder="1" applyAlignment="1" applyProtection="1">
      <alignment/>
      <protection locked="1" hidden="0"/>
    </xf>
    <xf numFmtId="2" fontId="6" fillId="21" borderId="20" xfId="6" applyNumberFormat="1" applyFont="1" applyFill="1" applyBorder="1" applyAlignment="1" applyProtection="1">
      <alignment/>
      <protection locked="1" hidden="0"/>
    </xf>
    <xf numFmtId="2" fontId="6" fillId="85" borderId="84" xfId="6" applyNumberFormat="1" applyFont="1" applyFill="1" applyBorder="1" applyAlignment="1" applyProtection="1">
      <alignment/>
      <protection locked="1" hidden="0"/>
    </xf>
    <xf numFmtId="1" fontId="3" fillId="61" borderId="60" xfId="1" applyNumberFormat="1" applyFont="1" applyFill="1" applyBorder="1" applyAlignment="1" applyProtection="1">
      <alignment/>
      <protection locked="1" hidden="0"/>
    </xf>
    <xf numFmtId="1" fontId="6" fillId="47" borderId="46" xfId="8" applyNumberFormat="1" applyFont="1" applyFill="1" applyBorder="1" applyAlignment="1" applyProtection="1">
      <alignment/>
      <protection locked="1" hidden="0"/>
    </xf>
    <xf numFmtId="1" fontId="5" fillId="64" borderId="63" xfId="7" applyNumberFormat="1" applyFont="1" applyFill="1" applyBorder="1" applyAlignment="1" applyProtection="1">
      <alignment/>
      <protection locked="1" hidden="0"/>
    </xf>
    <xf numFmtId="1" fontId="5" fillId="49" borderId="48" xfId="7" applyNumberFormat="1" applyFont="1" applyFill="1" applyBorder="1" applyAlignment="1" applyProtection="1">
      <alignment/>
      <protection locked="1" hidden="0"/>
    </xf>
    <xf numFmtId="1" fontId="5" fillId="91" borderId="90" xfId="3" applyNumberFormat="1" applyFont="1" applyFill="1" applyBorder="1" applyAlignment="1" applyProtection="1">
      <alignment/>
      <protection locked="1" hidden="0"/>
    </xf>
    <xf numFmtId="1" fontId="5" fillId="51" borderId="50" xfId="3" applyNumberFormat="1" applyFont="1" applyFill="1" applyBorder="1" applyAlignment="1" applyProtection="1">
      <alignment/>
      <protection locked="1" hidden="0"/>
    </xf>
    <xf numFmtId="1" fontId="5" fillId="70" borderId="69" xfId="3" applyNumberFormat="1" applyFont="1" applyFill="1" applyBorder="1" applyAlignment="1" applyProtection="1">
      <alignment/>
      <protection locked="1" hidden="0"/>
    </xf>
    <xf numFmtId="1" fontId="6" fillId="95" borderId="94" xfId="2" applyNumberFormat="1" applyFont="1" applyFill="1" applyBorder="1" applyAlignment="1" applyProtection="1">
      <alignment/>
      <protection locked="1" hidden="0"/>
    </xf>
    <xf numFmtId="1" fontId="6" fillId="53" borderId="52" xfId="2" applyNumberFormat="1" applyFont="1" applyFill="1" applyBorder="1" applyAlignment="1" applyProtection="1">
      <alignment/>
      <protection locked="1" hidden="0"/>
    </xf>
    <xf numFmtId="1" fontId="6" fillId="100" borderId="99" xfId="2" applyNumberFormat="1" applyFont="1" applyFill="1" applyBorder="1" applyAlignment="1" applyProtection="1">
      <alignment/>
      <protection locked="1" hidden="0"/>
    </xf>
    <xf numFmtId="1" fontId="5" fillId="73" borderId="72" xfId="4" applyNumberFormat="1" applyFont="1" applyFill="1" applyBorder="1" applyAlignment="1" applyProtection="1">
      <alignment/>
      <protection locked="1" hidden="0"/>
    </xf>
    <xf numFmtId="1" fontId="5" fillId="55" borderId="54" xfId="4" applyNumberFormat="1" applyFont="1" applyFill="1" applyBorder="1" applyAlignment="1" applyProtection="1">
      <alignment/>
      <protection locked="1" hidden="0"/>
    </xf>
    <xf numFmtId="1" fontId="5" fillId="79" borderId="78" xfId="4" applyNumberFormat="1" applyFont="1" applyFill="1" applyBorder="1" applyAlignment="1" applyProtection="1">
      <alignment/>
      <protection locked="1" hidden="0"/>
    </xf>
    <xf numFmtId="1" fontId="6" fillId="57" borderId="56" xfId="5" applyNumberFormat="1" applyFont="1" applyFill="1" applyBorder="1" applyAlignment="1" applyProtection="1">
      <alignment/>
      <protection locked="1" hidden="0"/>
    </xf>
    <xf numFmtId="1" fontId="6" fillId="82" borderId="81" xfId="6" applyNumberFormat="1" applyFont="1" applyFill="1" applyBorder="1" applyAlignment="1" applyProtection="1">
      <alignment/>
      <protection locked="1" hidden="0"/>
    </xf>
    <xf numFmtId="1" fontId="6" fillId="59" borderId="58" xfId="6" applyNumberFormat="1" applyFont="1" applyFill="1" applyBorder="1" applyAlignment="1" applyProtection="1">
      <alignment/>
      <protection locked="1" hidden="0"/>
    </xf>
    <xf numFmtId="1" fontId="6" fillId="87" borderId="86" xfId="6" applyNumberFormat="1" applyFont="1" applyFill="1" applyBorder="1" applyAlignment="1" applyProtection="1">
      <alignment/>
      <protection locked="1" hidden="0"/>
    </xf>
    <xf numFmtId="171" fontId="3" fillId="2" borderId="1" xfId="1" applyNumberFormat="1" applyFont="1" applyFill="1" applyBorder="1" applyAlignment="1" applyProtection="1">
      <alignment/>
      <protection locked="1" hidden="0"/>
    </xf>
    <xf numFmtId="171" fontId="6" fillId="9" borderId="8" xfId="8" applyNumberFormat="1" applyFont="1" applyFill="1" applyBorder="1" applyAlignment="1" applyProtection="1">
      <alignment/>
      <protection locked="1" hidden="0"/>
    </xf>
    <xf numFmtId="171" fontId="5" fillId="66" borderId="65" xfId="7" applyNumberFormat="1" applyFont="1" applyFill="1" applyBorder="1" applyAlignment="1" applyProtection="1">
      <alignment/>
      <protection locked="1" hidden="0"/>
    </xf>
    <xf numFmtId="171" fontId="5" fillId="8" borderId="7" xfId="7" applyNumberFormat="1" applyFont="1" applyFill="1" applyBorder="1" applyAlignment="1" applyProtection="1">
      <alignment/>
      <protection locked="1" hidden="0"/>
    </xf>
    <xf numFmtId="171" fontId="5" fillId="11" borderId="10" xfId="3" applyNumberFormat="1" applyFont="1" applyFill="1" applyBorder="1" applyAlignment="1" applyProtection="1">
      <alignment/>
      <protection locked="1" hidden="0"/>
    </xf>
    <xf numFmtId="171" fontId="5" fillId="4" borderId="3" xfId="3" applyNumberFormat="1" applyFont="1" applyFill="1" applyBorder="1" applyAlignment="1" applyProtection="1">
      <alignment/>
      <protection locked="1" hidden="0"/>
    </xf>
    <xf numFmtId="171" fontId="5" fillId="10" borderId="9" xfId="3" applyNumberFormat="1" applyFont="1" applyFill="1" applyBorder="1" applyAlignment="1" applyProtection="1">
      <alignment/>
      <protection locked="1" hidden="0"/>
    </xf>
    <xf numFmtId="171" fontId="6" fillId="93" borderId="92" xfId="2" applyNumberFormat="1" applyFont="1" applyFill="1" applyBorder="1" applyAlignment="1" applyProtection="1">
      <alignment/>
      <protection locked="1" hidden="0"/>
    </xf>
    <xf numFmtId="171" fontId="6" fillId="3" borderId="2" xfId="2" applyNumberFormat="1" applyFont="1" applyFill="1" applyBorder="1" applyAlignment="1" applyProtection="1">
      <alignment/>
      <protection locked="1" hidden="0"/>
    </xf>
    <xf numFmtId="171" fontId="6" fillId="98" borderId="97" xfId="2" applyNumberFormat="1" applyFont="1" applyFill="1" applyBorder="1" applyAlignment="1" applyProtection="1">
      <alignment/>
      <protection locked="1" hidden="0"/>
    </xf>
    <xf numFmtId="171" fontId="5" fillId="75" borderId="74" xfId="4" applyNumberFormat="1" applyFont="1" applyFill="1" applyBorder="1" applyAlignment="1" applyProtection="1">
      <alignment/>
      <protection locked="1" hidden="0"/>
    </xf>
    <xf numFmtId="171" fontId="5" fillId="5" borderId="4" xfId="4" applyNumberFormat="1" applyFont="1" applyFill="1" applyBorder="1" applyAlignment="1" applyProtection="1">
      <alignment/>
      <protection locked="1" hidden="0"/>
    </xf>
    <xf numFmtId="171" fontId="5" fillId="81" borderId="80" xfId="4" applyNumberFormat="1" applyFont="1" applyFill="1" applyBorder="1" applyAlignment="1" applyProtection="1">
      <alignment/>
      <protection locked="1" hidden="0"/>
    </xf>
    <xf numFmtId="171" fontId="6" fillId="6" borderId="5" xfId="5" applyNumberFormat="1" applyFont="1" applyFill="1" applyBorder="1" applyAlignment="1" applyProtection="1">
      <alignment/>
      <protection locked="1" hidden="0"/>
    </xf>
    <xf numFmtId="171" fontId="6" fillId="32" borderId="31" xfId="6" applyNumberFormat="1" applyFont="1" applyFill="1" applyBorder="1" applyAlignment="1" applyProtection="1">
      <alignment/>
      <protection locked="1" hidden="0"/>
    </xf>
    <xf numFmtId="171" fontId="6" fillId="7" borderId="6" xfId="6" applyNumberFormat="1" applyFont="1" applyFill="1" applyBorder="1" applyAlignment="1" applyProtection="1">
      <alignment/>
      <protection locked="1" hidden="0"/>
    </xf>
    <xf numFmtId="171" fontId="6" fillId="89" borderId="88" xfId="6" applyNumberFormat="1" applyFont="1" applyFill="1" applyBorder="1" applyAlignment="1" applyProtection="1">
      <alignment/>
      <protection locked="1" hidden="0"/>
    </xf>
    <xf numFmtId="171" fontId="6" fillId="46" borderId="45" xfId="8" applyNumberFormat="1" applyFont="1" applyFill="1" applyBorder="1" applyAlignment="1" applyProtection="1">
      <alignment/>
      <protection locked="1" hidden="0"/>
    </xf>
    <xf numFmtId="0" fontId="2" fillId="0" borderId="0" xfId="0" applyNumberFormat="1" applyFont="1" applyFill="1" applyBorder="1" applyAlignment="1" applyProtection="1">
      <alignment horizontal="right" vertical="center"/>
      <protection locked="1" hidden="0"/>
    </xf>
    <xf numFmtId="0" fontId="12" fillId="0" borderId="0" xfId="0" applyNumberFormat="1" applyFont="1" applyFill="1" applyBorder="1" applyAlignment="1" applyProtection="1">
      <alignment horizontal="right" vertical="center"/>
      <protection locked="1" hidden="0"/>
    </xf>
    <xf numFmtId="0" fontId="15" fillId="0" borderId="0" xfId="0" applyNumberFormat="1" applyFont="1" applyFill="1" applyBorder="1" applyAlignment="1" applyProtection="1">
      <alignment horizontal="right" vertical="center"/>
      <protection locked="1" hidden="0"/>
    </xf>
    <xf numFmtId="0" fontId="13" fillId="0" borderId="0" xfId="0" applyNumberFormat="1" applyFont="1" applyFill="1" applyBorder="1" applyAlignment="1" applyProtection="1">
      <alignment horizontal="right"/>
      <protection locked="1" hidden="0"/>
    </xf>
    <xf numFmtId="0" fontId="16" fillId="0" borderId="0" xfId="0" applyNumberFormat="1" applyFont="1" applyFill="1" applyBorder="1" applyAlignment="1" applyProtection="1">
      <alignment horizontal="right" vertical="center"/>
      <protection locked="1" hidden="0"/>
    </xf>
    <xf numFmtId="0" fontId="2" fillId="0" borderId="0" xfId="0" applyNumberFormat="1" applyFont="1" applyFill="1" applyBorder="1" applyAlignment="1" applyProtection="1">
      <alignment horizontal="right"/>
      <protection locked="1" hidden="0"/>
    </xf>
    <xf numFmtId="0" fontId="18" fillId="0" borderId="0" xfId="0" applyNumberFormat="1" applyFont="1" applyFill="1" applyBorder="1" applyAlignment="1" applyProtection="1">
      <alignment horizontal="right"/>
      <protection locked="1" hidden="0"/>
    </xf>
    <xf numFmtId="0" fontId="17" fillId="0" borderId="0" xfId="0" applyNumberFormat="1" applyFont="1" applyFill="1" applyBorder="1" applyAlignment="1" applyProtection="1">
      <alignment horizontal="right" vertical="center"/>
      <protection locked="1" hidden="0"/>
    </xf>
    <xf numFmtId="0" fontId="14" fillId="0" borderId="0" xfId="0" applyNumberFormat="1" applyFont="1" applyFill="1" applyBorder="1" applyAlignment="1" applyProtection="1">
      <alignment horizontal="right"/>
      <protection locked="1" hidden="0"/>
    </xf>
    <xf numFmtId="0" fontId="15" fillId="0" borderId="0" xfId="0" applyNumberFormat="1" applyFont="1" applyFill="1" applyBorder="1" applyAlignment="1" applyProtection="1">
      <alignment horizontal="right" vertical="center" wrapText="1"/>
      <protection locked="1" hidden="0"/>
    </xf>
    <xf numFmtId="0" fontId="13" fillId="0" borderId="0" xfId="0" applyNumberFormat="1" applyFont="1" applyFill="1" applyBorder="1" applyAlignment="1" applyProtection="1">
      <alignment horizontal="center"/>
      <protection locked="1" hidden="0"/>
    </xf>
    <xf numFmtId="0" fontId="2" fillId="0" borderId="0" xfId="0" applyNumberFormat="1" applyFont="1" applyFill="1" applyBorder="1" applyAlignment="1" applyProtection="1">
      <alignment horizontal="center"/>
      <protection locked="1" hidden="0"/>
    </xf>
    <xf numFmtId="0" fontId="18" fillId="0" borderId="0" xfId="0" applyNumberFormat="1" applyFont="1" applyFill="1" applyBorder="1" applyAlignment="1" applyProtection="1">
      <alignment horizontal="center"/>
      <protection locked="1" hidden="0"/>
    </xf>
    <xf numFmtId="0" fontId="14" fillId="0" borderId="0" xfId="0" applyNumberFormat="1" applyFont="1" applyFill="1" applyBorder="1" applyAlignment="1" applyProtection="1">
      <alignment horizontal="center"/>
      <protection locked="1" hidden="0"/>
    </xf>
    <xf numFmtId="0" fontId="13" fillId="0" borderId="0" xfId="0" applyNumberFormat="1" applyFont="1" applyFill="1" applyBorder="1" applyAlignment="1" applyProtection="1">
      <alignment horizontal="center" vertical="center"/>
      <protection locked="1" hidden="0"/>
    </xf>
  </cellXfs>
  <cellStyles count="9">
    <cellStyle name="常规" xfId="0" builtinId="0"/>
    <cellStyle name="标题" xfId="1" builtinId="15"/>
    <cellStyle name="标题☆" xfId="2"/>
    <cellStyle name="标题空" xfId="3"/>
    <cellStyle name="标题★" xfId="4"/>
    <cellStyle name="标题◇" xfId="5"/>
    <cellStyle name="标题◆" xfId="6"/>
    <cellStyle name="标题空 2" xfId="7"/>
    <cellStyle name="标题33" xfId="8"/>
  </cellStyles>
  <dxfs count="0"/>
  <tableStyles count="0"/>
</styleSheet>
</file>

<file path=xl/_rels/workbook.xml.rels><?xml version="1.0" encoding="UTF-8" standalone="yes" 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haredStrings" Target="sharedStrings.xml"/><Relationship Id="rId3" Type="http://schemas.openxmlformats.org/officeDocument/2006/relationships/styles" Target="style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宋体"/>
        <a:ea typeface="宋体"/>
        <a:cs typeface="宋体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47"/>
  <sheetViews>
    <sheetView view="normal" topLeftCell="P1" zoomScale="55" workbookViewId="0">
      <selection activeCell="V14" sqref="V14"/>
    </sheetView>
  </sheetViews>
  <sheetFormatPr defaultRowHeight="22.50"/>
  <cols>
    <col min="1" max="1" width="28.500000" customWidth="1" style="32"/>
    <col min="2" max="2" width="10.500000" customWidth="1" style="11"/>
    <col min="3" max="3" width="18.745455" customWidth="1" style="545"/>
    <col min="4" max="4" width="22.209091" customWidth="1" style="545"/>
    <col min="5" max="5" width="25.500000" customWidth="1" style="545"/>
    <col min="6" max="6" width="23.127273" customWidth="1" style="561"/>
    <col min="7" max="7" width="25.372727" customWidth="1" style="21"/>
    <col min="8" max="8" width="23.127273" customWidth="1" style="576"/>
    <col min="9" max="9" width="20.745455" customWidth="1" style="591"/>
    <col min="10" max="10" width="18.745455" customWidth="1" style="591"/>
    <col min="11" max="11" width="25.372727" customWidth="1" style="21"/>
    <col min="12" max="12" width="18.745455" customWidth="1" style="608"/>
    <col min="13" max="13" width="18.745455" customWidth="1" style="545"/>
    <col min="14" max="14" width="18.745455" customWidth="1" style="624"/>
    <col min="15" max="15" width="18.745455" customWidth="1" style="576"/>
    <col min="16" max="16" width="18.745455" customWidth="1" style="625"/>
    <col min="17" max="17" width="23.127273" customWidth="1" style="660"/>
    <col min="18" max="18" width="23.127273" customWidth="1" style="676"/>
    <col min="19" max="19" width="16.500000" customWidth="1" style="692"/>
    <col min="20" max="20" width="16.500000" customWidth="1" style="529"/>
    <col min="21" max="21" width="18.745455" customWidth="1" style="708"/>
    <col min="22" max="22" width="20.745455" customWidth="1" style="725"/>
    <col min="23" max="23" width="23.127273" customWidth="1" style="676"/>
    <col min="24" max="24" width="12.627273" customWidth="1" style="11"/>
    <col min="25" max="25" width="23.127273" customWidth="1" style="676"/>
    <col min="26" max="26" width="12.627273" customWidth="1" style="71"/>
    <col min="27" max="27" width="20.745455" customWidth="1" style="608"/>
    <col min="28" max="28" width="12.336364" customWidth="1" style="576"/>
    <col min="29" max="29" width="14.500000" customWidth="1" style="22"/>
    <col min="30" max="256" width="9.000000" customWidth="1" style="11"/>
  </cols>
  <sheetData>
    <row r="1" spans="1:29" s="41" customFormat="1" ht="22.65">
      <c r="A1" s="38" t="s">
        <v>0</v>
      </c>
      <c r="B1" s="41" t="s">
        <v>1</v>
      </c>
      <c r="C1" s="558" t="s">
        <v>2</v>
      </c>
      <c r="D1" s="546" t="s">
        <v>3</v>
      </c>
      <c r="E1" s="546"/>
      <c r="F1" s="562" t="s">
        <v>4</v>
      </c>
      <c r="G1" s="30" t="s">
        <v>5</v>
      </c>
      <c r="H1" s="577" t="s">
        <v>6</v>
      </c>
      <c r="I1" s="592" t="s">
        <v>7</v>
      </c>
      <c r="J1" s="592" t="s">
        <v>8</v>
      </c>
      <c r="K1" s="55" t="s">
        <v>9</v>
      </c>
      <c r="L1" s="609" t="s">
        <v>10</v>
      </c>
      <c r="M1" s="558" t="s">
        <v>11</v>
      </c>
      <c r="N1" s="626" t="s">
        <v>12</v>
      </c>
      <c r="O1" s="627" t="s">
        <v>13</v>
      </c>
      <c r="P1" s="628" t="s">
        <v>14</v>
      </c>
      <c r="Q1" s="661" t="s">
        <v>15</v>
      </c>
      <c r="R1" s="677" t="s">
        <v>16</v>
      </c>
      <c r="S1" s="693" t="s">
        <v>17</v>
      </c>
      <c r="T1" s="542" t="s">
        <v>18</v>
      </c>
      <c r="U1" s="709" t="s">
        <v>19</v>
      </c>
      <c r="V1" s="726" t="s">
        <v>20</v>
      </c>
      <c r="W1" s="742" t="s">
        <v>21</v>
      </c>
      <c r="X1" s="18" t="s">
        <v>22</v>
      </c>
      <c r="Y1" s="742" t="s">
        <v>23</v>
      </c>
      <c r="Z1" s="57" t="s">
        <v>24</v>
      </c>
      <c r="AA1" s="609" t="s">
        <v>25</v>
      </c>
      <c r="AB1" s="589" t="s">
        <v>26</v>
      </c>
      <c r="AC1" s="40" t="s">
        <v>27</v>
      </c>
    </row>
    <row r="2" spans="1:29" s="75" customFormat="1" ht="22.65">
      <c r="A2" s="53" t="n">
        <v>1</v>
      </c>
      <c r="B2" s="75" t="n">
        <v>1</v>
      </c>
      <c r="C2" s="559">
        <f>D2</f>
        <v>4</v>
      </c>
      <c r="D2" s="547" t="n">
        <v>4</v>
      </c>
      <c r="E2" s="547">
        <f>C2*40</f>
        <v>160</v>
      </c>
      <c r="F2" s="563">
        <f>C2*70</f>
        <v>280</v>
      </c>
      <c r="G2" s="43">
        <f>K2*(F2/L2)</f>
        <v>0.049999999999985</v>
      </c>
      <c r="H2" s="578">
        <f>C2*70</f>
        <v>280</v>
      </c>
      <c r="I2" s="593">
        <f>C2*3</f>
        <v>12</v>
      </c>
      <c r="J2" s="593">
        <f>C2*1.5</f>
        <v>6</v>
      </c>
      <c r="K2" s="51">
        <f>(L2/F2)*B2/20</f>
        <v>0.001428571428571</v>
      </c>
      <c r="L2" s="610">
        <f>C2*2</f>
        <v>8</v>
      </c>
      <c r="M2" s="559">
        <f>C2*2</f>
        <v>8</v>
      </c>
      <c r="N2" s="629">
        <f>C2*1</f>
        <v>4</v>
      </c>
      <c r="O2" s="630">
        <f>C2*1</f>
        <v>4</v>
      </c>
      <c r="P2" s="631">
        <f>C2*1</f>
        <v>4</v>
      </c>
      <c r="Q2" s="662">
        <f>C2*0.8</f>
        <v>3.2</v>
      </c>
      <c r="R2" s="678">
        <f>C2*0.8</f>
        <v>3.2</v>
      </c>
      <c r="S2" s="694">
        <f>C2/8</f>
        <v>0.5</v>
      </c>
      <c r="T2" s="543">
        <f>C2/8</f>
        <v>0.5</v>
      </c>
      <c r="U2" s="710">
        <f>C2*0.75</f>
        <v>3</v>
      </c>
      <c r="V2" s="727" t="n">
        <v>4</v>
      </c>
      <c r="W2" s="678">
        <f>C2*1.2</f>
        <v>4.8</v>
      </c>
      <c r="Y2" s="678">
        <f>C2*0.8</f>
        <v>3.2</v>
      </c>
      <c r="Z2" s="74"/>
      <c r="AA2" s="610">
        <f>C2</f>
        <v>4</v>
      </c>
      <c r="AB2" s="630">
        <f>C2/2</f>
        <v>2</v>
      </c>
      <c r="AC2" s="72"/>
    </row>
    <row r="3" spans="1:29" s="17" customFormat="1">
      <c r="A3" s="42" t="n">
        <v>2</v>
      </c>
      <c r="B3" s="17">
        <f>B2+1</f>
        <v>2</v>
      </c>
      <c r="C3" s="547">
        <f>D3</f>
        <v>8</v>
      </c>
      <c r="D3" s="547">
        <f>8</f>
        <v>8</v>
      </c>
      <c r="E3" s="547">
        <f>C3*40</f>
        <v>320</v>
      </c>
      <c r="F3" s="563">
        <f>C3*70</f>
        <v>560</v>
      </c>
      <c r="G3" s="43">
        <f>K3*(F3/L3)</f>
        <v>0.100000000000005</v>
      </c>
      <c r="H3" s="578">
        <f>C3*70</f>
        <v>560</v>
      </c>
      <c r="I3" s="594">
        <f>C3*3</f>
        <v>24</v>
      </c>
      <c r="J3" s="594">
        <f>C3*1.5</f>
        <v>12</v>
      </c>
      <c r="K3" s="43">
        <f>(L3/F3)*B3/20</f>
        <v>0.002857142857143</v>
      </c>
      <c r="L3" s="611">
        <f>C3*2</f>
        <v>16</v>
      </c>
      <c r="M3" s="547">
        <f>C3*2</f>
        <v>16</v>
      </c>
      <c r="N3" s="632">
        <f>C3*1</f>
        <v>8</v>
      </c>
      <c r="O3" s="578">
        <f>C3*1</f>
        <v>8</v>
      </c>
      <c r="P3" s="633">
        <f>C3*1</f>
        <v>8</v>
      </c>
      <c r="Q3" s="663">
        <f>C3*0.8</f>
        <v>6.4</v>
      </c>
      <c r="R3" s="679">
        <f>C3*0.8</f>
        <v>6.4</v>
      </c>
      <c r="S3" s="695">
        <f>C3/8</f>
        <v>1</v>
      </c>
      <c r="T3" s="531">
        <f>C3/8</f>
        <v>1</v>
      </c>
      <c r="U3" s="711">
        <f>C3*0.75</f>
        <v>6</v>
      </c>
      <c r="V3" s="728">
        <f>V2+4</f>
        <v>8</v>
      </c>
      <c r="W3" s="679">
        <f>C3*1.2</f>
        <v>9.6</v>
      </c>
      <c r="Y3" s="679">
        <f>C3*0.8</f>
        <v>6.4</v>
      </c>
      <c r="Z3" s="59"/>
      <c r="AA3" s="611">
        <f>C3</f>
        <v>8</v>
      </c>
      <c r="AB3" s="578">
        <f>C3/2</f>
        <v>4</v>
      </c>
      <c r="AC3" s="44"/>
    </row>
    <row r="4" spans="1:29" s="17" customFormat="1">
      <c r="A4" s="42" t="n">
        <v>3</v>
      </c>
      <c r="B4" s="17">
        <f>B3+1</f>
        <v>3</v>
      </c>
      <c r="C4" s="547">
        <f>D4</f>
        <v>12</v>
      </c>
      <c r="D4" s="547">
        <f>12</f>
        <v>12</v>
      </c>
      <c r="E4" s="547">
        <f>C4*40</f>
        <v>480</v>
      </c>
      <c r="F4" s="563">
        <f>C4*70</f>
        <v>840</v>
      </c>
      <c r="G4" s="43">
        <f>K4*(F4/L4)</f>
        <v>0.14999999999999</v>
      </c>
      <c r="H4" s="578">
        <f>C4*70</f>
        <v>840</v>
      </c>
      <c r="I4" s="594">
        <f>C4*3</f>
        <v>36</v>
      </c>
      <c r="J4" s="594">
        <f>C4*1.5</f>
        <v>18</v>
      </c>
      <c r="K4" s="43">
        <f>(L4/F4)*B4/20</f>
        <v>0.004285714285714</v>
      </c>
      <c r="L4" s="611">
        <f>C4*2</f>
        <v>24</v>
      </c>
      <c r="M4" s="547">
        <f>C4*2</f>
        <v>24</v>
      </c>
      <c r="N4" s="632">
        <f>C4*1</f>
        <v>12</v>
      </c>
      <c r="O4" s="578">
        <f>C4*1</f>
        <v>12</v>
      </c>
      <c r="P4" s="633">
        <f>C4*1</f>
        <v>12</v>
      </c>
      <c r="Q4" s="663">
        <f>C4*0.8</f>
        <v>9.6</v>
      </c>
      <c r="R4" s="679">
        <f>C4*0.8</f>
        <v>9.6</v>
      </c>
      <c r="S4" s="695">
        <f>C4/8</f>
        <v>1.5</v>
      </c>
      <c r="T4" s="531">
        <f>C4/8</f>
        <v>1.5</v>
      </c>
      <c r="U4" s="711">
        <f>C4*0.75</f>
        <v>9</v>
      </c>
      <c r="V4" s="728" t="n">
        <v>10</v>
      </c>
      <c r="W4" s="679">
        <f>C4*1.2</f>
        <v>14.4</v>
      </c>
      <c r="Y4" s="679">
        <f>C4*0.8</f>
        <v>9.6</v>
      </c>
      <c r="Z4" s="59"/>
      <c r="AA4" s="611">
        <f>C4</f>
        <v>12</v>
      </c>
      <c r="AB4" s="578">
        <f>C4/2</f>
        <v>6</v>
      </c>
      <c r="AC4" s="44"/>
    </row>
    <row r="5" spans="1:29" s="20" customFormat="1" ht="22.65">
      <c r="A5" s="33" t="n">
        <v>4</v>
      </c>
      <c r="B5" s="20">
        <f>B4+1</f>
        <v>4</v>
      </c>
      <c r="C5" s="548">
        <f>D5</f>
        <v>16</v>
      </c>
      <c r="D5" s="548">
        <f>D3*2</f>
        <v>16</v>
      </c>
      <c r="E5" s="548">
        <f>C5*40</f>
        <v>640</v>
      </c>
      <c r="F5" s="564">
        <f>C5*70</f>
        <v>1120</v>
      </c>
      <c r="G5" s="34">
        <f>K5*(F5/L5)</f>
        <v>0.20000000000001</v>
      </c>
      <c r="H5" s="579">
        <f>C5*70</f>
        <v>1120</v>
      </c>
      <c r="I5" s="595">
        <f>C5*3</f>
        <v>48</v>
      </c>
      <c r="J5" s="595">
        <f>C5*1.5</f>
        <v>24</v>
      </c>
      <c r="K5" s="34">
        <f>(L5/F5)*B5/20</f>
        <v>0.005714285714286</v>
      </c>
      <c r="L5" s="612">
        <f>C5*2</f>
        <v>32</v>
      </c>
      <c r="M5" s="548">
        <f>C5*2</f>
        <v>32</v>
      </c>
      <c r="N5" s="634">
        <f>C5*1</f>
        <v>16</v>
      </c>
      <c r="O5" s="579">
        <f>C5*1</f>
        <v>16</v>
      </c>
      <c r="P5" s="635">
        <f>C5*1</f>
        <v>16</v>
      </c>
      <c r="Q5" s="664">
        <f>C5*0.8</f>
        <v>12.8</v>
      </c>
      <c r="R5" s="680">
        <f>C5*0.8</f>
        <v>12.8</v>
      </c>
      <c r="S5" s="696">
        <f>C5/8</f>
        <v>2</v>
      </c>
      <c r="T5" s="532">
        <f>C5/8</f>
        <v>2</v>
      </c>
      <c r="U5" s="712">
        <f>C5*0.75</f>
        <v>12</v>
      </c>
      <c r="V5" s="729" t="n">
        <v>12</v>
      </c>
      <c r="W5" s="680">
        <f>C5*1.2</f>
        <v>19.2</v>
      </c>
      <c r="Y5" s="680">
        <f>C5*0.8</f>
        <v>12.8</v>
      </c>
      <c r="Z5" s="99"/>
      <c r="AA5" s="612">
        <f>C5</f>
        <v>16</v>
      </c>
      <c r="AB5" s="579">
        <f>C5/2</f>
        <v>8</v>
      </c>
      <c r="AC5" s="35"/>
    </row>
    <row r="6" spans="1:29" s="13" customFormat="1">
      <c r="A6" s="23" t="n">
        <v>5</v>
      </c>
      <c r="B6" s="13">
        <f>B5+1</f>
        <v>5</v>
      </c>
      <c r="C6" s="549">
        <f>D6</f>
        <v>24</v>
      </c>
      <c r="D6" s="549">
        <f>D4*2</f>
        <v>24</v>
      </c>
      <c r="E6" s="549">
        <f>C6*40</f>
        <v>960</v>
      </c>
      <c r="F6" s="565">
        <f>C6*70</f>
        <v>1680</v>
      </c>
      <c r="G6" s="24">
        <f>K6*(F6/L6)</f>
        <v>0.249999999999995</v>
      </c>
      <c r="H6" s="580">
        <f>C6*70</f>
        <v>1680</v>
      </c>
      <c r="I6" s="596">
        <f>C6*3</f>
        <v>72</v>
      </c>
      <c r="J6" s="596">
        <f>C6*1.5</f>
        <v>36</v>
      </c>
      <c r="K6" s="24">
        <f>(L6/F6)*B6/20</f>
        <v>0.007142857142857</v>
      </c>
      <c r="L6" s="613">
        <f>C6*2</f>
        <v>48</v>
      </c>
      <c r="M6" s="549">
        <f>C6*2</f>
        <v>48</v>
      </c>
      <c r="N6" s="636">
        <f>C6*1</f>
        <v>24</v>
      </c>
      <c r="O6" s="580">
        <f>C6*1</f>
        <v>24</v>
      </c>
      <c r="P6" s="637">
        <f>C6*1</f>
        <v>24</v>
      </c>
      <c r="Q6" s="665">
        <f>C6*0.8</f>
        <v>19.2</v>
      </c>
      <c r="R6" s="681">
        <f>C6*0.8</f>
        <v>19.2</v>
      </c>
      <c r="S6" s="697">
        <f>C6/8</f>
        <v>3</v>
      </c>
      <c r="T6" s="533">
        <f>C6/8</f>
        <v>3</v>
      </c>
      <c r="U6" s="713">
        <f>C6*0.75</f>
        <v>18</v>
      </c>
      <c r="V6" s="730" t="n">
        <v>14</v>
      </c>
      <c r="W6" s="681">
        <f>C6*1.2</f>
        <v>28.8</v>
      </c>
      <c r="Y6" s="681">
        <f>C6*0.8</f>
        <v>19.2</v>
      </c>
      <c r="Z6" s="61"/>
      <c r="AA6" s="613">
        <f>C6</f>
        <v>24</v>
      </c>
      <c r="AB6" s="580">
        <f>C6/2</f>
        <v>12</v>
      </c>
      <c r="AC6" s="25"/>
    </row>
    <row r="7" spans="1:29" s="19" customFormat="1" ht="22.65">
      <c r="A7" s="76" t="n">
        <v>6</v>
      </c>
      <c r="B7" s="19">
        <f>B6+1</f>
        <v>6</v>
      </c>
      <c r="C7" s="550">
        <f>D7</f>
        <v>32</v>
      </c>
      <c r="D7" s="550">
        <f>D5*2</f>
        <v>32</v>
      </c>
      <c r="E7" s="550">
        <f>C7*40</f>
        <v>1280</v>
      </c>
      <c r="F7" s="566">
        <f>C7*70</f>
        <v>2240</v>
      </c>
      <c r="G7" s="77">
        <f>K7*(F7/L7)</f>
        <v>0.300000000000015</v>
      </c>
      <c r="H7" s="581">
        <f>C7*70</f>
        <v>2240</v>
      </c>
      <c r="I7" s="597">
        <f>C7*3</f>
        <v>96</v>
      </c>
      <c r="J7" s="597">
        <f>C7*1.5</f>
        <v>48</v>
      </c>
      <c r="K7" s="77">
        <f>(L7/F7)*B7/20</f>
        <v>0.008571428571429</v>
      </c>
      <c r="L7" s="614">
        <f>C7*2</f>
        <v>64</v>
      </c>
      <c r="M7" s="550">
        <f>C7*2</f>
        <v>64</v>
      </c>
      <c r="N7" s="638">
        <f>C7*1</f>
        <v>32</v>
      </c>
      <c r="O7" s="581">
        <f>C7*1</f>
        <v>32</v>
      </c>
      <c r="P7" s="639">
        <f>C7*1</f>
        <v>32</v>
      </c>
      <c r="Q7" s="666">
        <f>C7*0.8</f>
        <v>25.6</v>
      </c>
      <c r="R7" s="682">
        <f>C7*0.8</f>
        <v>25.6</v>
      </c>
      <c r="S7" s="698">
        <f>C7/8</f>
        <v>4</v>
      </c>
      <c r="T7" s="534">
        <f>C7/8</f>
        <v>4</v>
      </c>
      <c r="U7" s="714">
        <f>C7*0.75</f>
        <v>24</v>
      </c>
      <c r="V7" s="731" t="n">
        <v>16</v>
      </c>
      <c r="W7" s="682">
        <f>C7*1.2</f>
        <v>38.4</v>
      </c>
      <c r="Y7" s="682">
        <f>C7*0.8</f>
        <v>25.6</v>
      </c>
      <c r="Z7" s="80"/>
      <c r="AA7" s="614">
        <f>C7</f>
        <v>32</v>
      </c>
      <c r="AB7" s="581">
        <f>C7/2</f>
        <v>16</v>
      </c>
      <c r="AC7" s="78"/>
    </row>
    <row r="8" spans="1:29" s="102" customFormat="1" ht="22.65">
      <c r="A8" s="36" t="s">
        <v>28</v>
      </c>
      <c r="B8" s="102">
        <f>B7+1</f>
        <v>7</v>
      </c>
      <c r="C8" s="551">
        <f>D8</f>
        <v>48</v>
      </c>
      <c r="D8" s="551">
        <f>D6*2</f>
        <v>48</v>
      </c>
      <c r="E8" s="551">
        <f>C8*40</f>
        <v>1920</v>
      </c>
      <c r="F8" s="567">
        <f>C8*70</f>
        <v>3360</v>
      </c>
      <c r="G8" s="54">
        <f>K8*(F8/L8)</f>
        <v>0.35</v>
      </c>
      <c r="H8" s="582">
        <f>C8*70</f>
        <v>3360</v>
      </c>
      <c r="I8" s="598">
        <f>C8*3</f>
        <v>144</v>
      </c>
      <c r="J8" s="598">
        <f>C8*1.5</f>
        <v>72</v>
      </c>
      <c r="K8" s="54">
        <f>(L8/F8)*B8/20</f>
        <v>0.01</v>
      </c>
      <c r="L8" s="615">
        <f>C8*2</f>
        <v>96</v>
      </c>
      <c r="M8" s="551">
        <f>C8*2</f>
        <v>96</v>
      </c>
      <c r="N8" s="640">
        <f>C8*1</f>
        <v>48</v>
      </c>
      <c r="O8" s="582">
        <f>C8*1</f>
        <v>48</v>
      </c>
      <c r="P8" s="641">
        <f>C8*1</f>
        <v>48</v>
      </c>
      <c r="Q8" s="667">
        <f>C8*0.8</f>
        <v>38.4</v>
      </c>
      <c r="R8" s="683">
        <f>C8*0.8</f>
        <v>38.4</v>
      </c>
      <c r="S8" s="699">
        <f>C8/8</f>
        <v>6</v>
      </c>
      <c r="T8" s="535">
        <f>C8/8</f>
        <v>6</v>
      </c>
      <c r="U8" s="715">
        <f>C8*0.75</f>
        <v>36</v>
      </c>
      <c r="V8" s="732" t="n">
        <v>17</v>
      </c>
      <c r="W8" s="683">
        <f>C8*1.2</f>
        <v>57.6</v>
      </c>
      <c r="Y8" s="683">
        <f>C8*0.8</f>
        <v>38.4</v>
      </c>
      <c r="Z8" s="103"/>
      <c r="AA8" s="615">
        <f>C8</f>
        <v>48</v>
      </c>
      <c r="AB8" s="582">
        <f>C8/2</f>
        <v>24</v>
      </c>
      <c r="AC8" s="101"/>
    </row>
    <row r="9" spans="1:29" s="12" customFormat="1">
      <c r="A9" s="47" t="s">
        <v>29</v>
      </c>
      <c r="B9" s="12">
        <f>B8+1</f>
        <v>8</v>
      </c>
      <c r="C9" s="552">
        <f>D9</f>
        <v>64</v>
      </c>
      <c r="D9" s="552">
        <f>D7*2</f>
        <v>64</v>
      </c>
      <c r="E9" s="552">
        <f>C9*40</f>
        <v>2560</v>
      </c>
      <c r="F9" s="568">
        <f>C9*70</f>
        <v>4480</v>
      </c>
      <c r="G9" s="45">
        <f>K9*(F9/L9)</f>
        <v>0.40000000000002</v>
      </c>
      <c r="H9" s="583">
        <f>C9*70</f>
        <v>4480</v>
      </c>
      <c r="I9" s="599">
        <f>C9*3</f>
        <v>192</v>
      </c>
      <c r="J9" s="599">
        <f>C9*1.5</f>
        <v>96</v>
      </c>
      <c r="K9" s="45">
        <f>(L9/F9)*B9/20</f>
        <v>0.011428571428572</v>
      </c>
      <c r="L9" s="616">
        <f>C9*2</f>
        <v>128</v>
      </c>
      <c r="M9" s="552">
        <f>C9*2</f>
        <v>128</v>
      </c>
      <c r="N9" s="642">
        <f>C9*1</f>
        <v>64</v>
      </c>
      <c r="O9" s="583">
        <f>C9*1</f>
        <v>64</v>
      </c>
      <c r="P9" s="643">
        <f>C9*1</f>
        <v>64</v>
      </c>
      <c r="Q9" s="668">
        <f>C9*0.8</f>
        <v>51.2</v>
      </c>
      <c r="R9" s="684">
        <f>C9*0.8</f>
        <v>51.2</v>
      </c>
      <c r="S9" s="700">
        <f>C9/8</f>
        <v>8</v>
      </c>
      <c r="T9" s="536">
        <f>C9/8</f>
        <v>8</v>
      </c>
      <c r="U9" s="716">
        <f>C9*0.75</f>
        <v>48</v>
      </c>
      <c r="V9" s="733" t="n">
        <v>18</v>
      </c>
      <c r="W9" s="684">
        <f>C9*1.2</f>
        <v>76.8</v>
      </c>
      <c r="Y9" s="684">
        <f>C9*0.8</f>
        <v>51.2</v>
      </c>
      <c r="Z9" s="63"/>
      <c r="AA9" s="616">
        <f>C9</f>
        <v>64</v>
      </c>
      <c r="AB9" s="583">
        <f>C9/2</f>
        <v>32</v>
      </c>
      <c r="AC9" s="46"/>
    </row>
    <row r="10" spans="1:29" s="12" customFormat="1">
      <c r="A10" s="47" t="s">
        <v>30</v>
      </c>
      <c r="B10" s="12">
        <f>B9+1</f>
        <v>9</v>
      </c>
      <c r="C10" s="552">
        <f>D10</f>
        <v>96</v>
      </c>
      <c r="D10" s="552">
        <f>D8*2</f>
        <v>96</v>
      </c>
      <c r="E10" s="552">
        <f>C10*40</f>
        <v>3840</v>
      </c>
      <c r="F10" s="568">
        <f>C10*70</f>
        <v>6720</v>
      </c>
      <c r="G10" s="45">
        <f>K10*(F10/L10)</f>
        <v>0.450000000000005</v>
      </c>
      <c r="H10" s="583">
        <f>C10*70</f>
        <v>6720</v>
      </c>
      <c r="I10" s="599">
        <f>C10*3</f>
        <v>288</v>
      </c>
      <c r="J10" s="599">
        <f>C10*1.5</f>
        <v>144</v>
      </c>
      <c r="K10" s="45">
        <f>(L10/F10)*B10/20</f>
        <v>0.012857142857143</v>
      </c>
      <c r="L10" s="616">
        <f>C10*2</f>
        <v>192</v>
      </c>
      <c r="M10" s="552">
        <f>C10*2</f>
        <v>192</v>
      </c>
      <c r="N10" s="642">
        <f>C10*1</f>
        <v>96</v>
      </c>
      <c r="O10" s="583">
        <f>C10*1</f>
        <v>96</v>
      </c>
      <c r="P10" s="643">
        <f>C10*1</f>
        <v>96</v>
      </c>
      <c r="Q10" s="668">
        <f>C10*0.8</f>
        <v>76.8</v>
      </c>
      <c r="R10" s="684">
        <f>C10*0.8</f>
        <v>76.8</v>
      </c>
      <c r="S10" s="700">
        <f>C10/8</f>
        <v>12</v>
      </c>
      <c r="T10" s="536">
        <f>C10/8</f>
        <v>12</v>
      </c>
      <c r="U10" s="716">
        <f>C10*0.75</f>
        <v>72</v>
      </c>
      <c r="V10" s="733" t="n">
        <v>19</v>
      </c>
      <c r="W10" s="684">
        <f>C10*1.2</f>
        <v>115.2</v>
      </c>
      <c r="Y10" s="684">
        <f>C10*0.8</f>
        <v>76.8</v>
      </c>
      <c r="Z10" s="63"/>
      <c r="AA10" s="616">
        <f>C10</f>
        <v>96</v>
      </c>
      <c r="AB10" s="583">
        <f>C10/2</f>
        <v>48</v>
      </c>
      <c r="AC10" s="46"/>
    </row>
    <row r="11" spans="1:29" s="12" customFormat="1">
      <c r="A11" s="47" t="s">
        <v>31</v>
      </c>
      <c r="B11" s="12">
        <f>B10+1</f>
        <v>10</v>
      </c>
      <c r="C11" s="552">
        <f>D11</f>
        <v>128</v>
      </c>
      <c r="D11" s="552">
        <f>D9*2</f>
        <v>128</v>
      </c>
      <c r="E11" s="552">
        <f>C11*40</f>
        <v>5120</v>
      </c>
      <c r="F11" s="568">
        <f>C11*70</f>
        <v>8960</v>
      </c>
      <c r="G11" s="45">
        <f>K11*(F11/L11)</f>
        <v>0.500000000000025</v>
      </c>
      <c r="H11" s="583">
        <f>C11*70</f>
        <v>8960</v>
      </c>
      <c r="I11" s="599">
        <f>C11*3</f>
        <v>384</v>
      </c>
      <c r="J11" s="599">
        <f>C11*1.5</f>
        <v>192</v>
      </c>
      <c r="K11" s="45">
        <f>(L11/F11)*B11/20</f>
        <v>0.014285714285715</v>
      </c>
      <c r="L11" s="616">
        <f>C11*2</f>
        <v>256</v>
      </c>
      <c r="M11" s="552">
        <f>C11*2</f>
        <v>256</v>
      </c>
      <c r="N11" s="642">
        <f>C11*1</f>
        <v>128</v>
      </c>
      <c r="O11" s="583">
        <f>C11*1</f>
        <v>128</v>
      </c>
      <c r="P11" s="643">
        <f>C11*1</f>
        <v>128</v>
      </c>
      <c r="Q11" s="668">
        <f>C11*0.8</f>
        <v>102.4</v>
      </c>
      <c r="R11" s="684">
        <f>C11*0.8</f>
        <v>102.4</v>
      </c>
      <c r="S11" s="700">
        <f>C11/8</f>
        <v>16</v>
      </c>
      <c r="T11" s="536">
        <f>C11/8</f>
        <v>16</v>
      </c>
      <c r="U11" s="716">
        <f>C11*0.75</f>
        <v>96</v>
      </c>
      <c r="V11" s="733" t="n">
        <v>20</v>
      </c>
      <c r="W11" s="684">
        <f>C11*1.2</f>
        <v>153.6</v>
      </c>
      <c r="Y11" s="684">
        <f>C11*0.8</f>
        <v>102.4</v>
      </c>
      <c r="Z11" s="63"/>
      <c r="AA11" s="616">
        <f>C11</f>
        <v>128</v>
      </c>
      <c r="AB11" s="583">
        <f>C11/2</f>
        <v>64</v>
      </c>
      <c r="AC11" s="46"/>
    </row>
    <row r="12" spans="1:29" s="107" customFormat="1" ht="22.65">
      <c r="A12" s="105" t="s">
        <v>32</v>
      </c>
      <c r="B12" s="107">
        <f>B11+1</f>
        <v>11</v>
      </c>
      <c r="C12" s="553">
        <f>D12</f>
        <v>192</v>
      </c>
      <c r="D12" s="553">
        <f>D10*2</f>
        <v>192</v>
      </c>
      <c r="E12" s="553">
        <f>C12*40</f>
        <v>7680</v>
      </c>
      <c r="F12" s="569">
        <f>C12*70</f>
        <v>13440</v>
      </c>
      <c r="G12" s="110">
        <f>K12*(F12/L12)</f>
        <v>0.55000000000001</v>
      </c>
      <c r="H12" s="584">
        <f>C12*70</f>
        <v>13440</v>
      </c>
      <c r="I12" s="600">
        <f>C12*3</f>
        <v>576</v>
      </c>
      <c r="J12" s="600">
        <f>C12*1.5</f>
        <v>288</v>
      </c>
      <c r="K12" s="110">
        <f>(L12/F12)*B12/20</f>
        <v>0.015714285714286</v>
      </c>
      <c r="L12" s="617">
        <f>C12*2</f>
        <v>384</v>
      </c>
      <c r="M12" s="553">
        <f>C12*2</f>
        <v>384</v>
      </c>
      <c r="N12" s="644">
        <f>C12*1</f>
        <v>192</v>
      </c>
      <c r="O12" s="584">
        <f>C12*1</f>
        <v>192</v>
      </c>
      <c r="P12" s="645">
        <f>C12*1</f>
        <v>192</v>
      </c>
      <c r="Q12" s="669">
        <f>C12*0.8</f>
        <v>153.6</v>
      </c>
      <c r="R12" s="685">
        <f>C12*0.8</f>
        <v>153.6</v>
      </c>
      <c r="S12" s="701">
        <f>C12/8</f>
        <v>24</v>
      </c>
      <c r="T12" s="537">
        <f>C12/8</f>
        <v>24</v>
      </c>
      <c r="U12" s="717">
        <f>C12*0.75</f>
        <v>144</v>
      </c>
      <c r="V12" s="734" t="n">
        <v>21</v>
      </c>
      <c r="W12" s="685">
        <f>C12*1.2</f>
        <v>230.4</v>
      </c>
      <c r="Y12" s="685">
        <f>C12*0.8</f>
        <v>153.6</v>
      </c>
      <c r="Z12" s="108"/>
      <c r="AA12" s="617">
        <f>C12</f>
        <v>192</v>
      </c>
      <c r="AB12" s="584">
        <f>C12/2</f>
        <v>96</v>
      </c>
      <c r="AC12" s="106"/>
    </row>
    <row r="13" spans="1:29" s="84" customFormat="1" ht="22.65">
      <c r="A13" s="37" t="s">
        <v>33</v>
      </c>
      <c r="B13" s="84">
        <f>B12+1</f>
        <v>12</v>
      </c>
      <c r="C13" s="554">
        <f>D13</f>
        <v>256</v>
      </c>
      <c r="D13" s="554">
        <f>D11*2</f>
        <v>256</v>
      </c>
      <c r="E13" s="554">
        <f>C13*40</f>
        <v>10240</v>
      </c>
      <c r="F13" s="570">
        <f>C13*70</f>
        <v>17920</v>
      </c>
      <c r="G13" s="52">
        <f>K13*(F13/L13)</f>
        <v>0.599999999999995</v>
      </c>
      <c r="H13" s="585">
        <f>C13*70</f>
        <v>17920</v>
      </c>
      <c r="I13" s="601">
        <f>C13*3</f>
        <v>768</v>
      </c>
      <c r="J13" s="601">
        <f>C13*1.5</f>
        <v>384</v>
      </c>
      <c r="K13" s="52">
        <f>(L13/F13)*B13/20</f>
        <v>0.017142857142857</v>
      </c>
      <c r="L13" s="618">
        <f>C13*2</f>
        <v>512</v>
      </c>
      <c r="M13" s="554">
        <f>C13*2</f>
        <v>512</v>
      </c>
      <c r="N13" s="646">
        <f>C13*1</f>
        <v>256</v>
      </c>
      <c r="O13" s="585">
        <f>C13*1</f>
        <v>256</v>
      </c>
      <c r="P13" s="647">
        <f>C13*1</f>
        <v>256</v>
      </c>
      <c r="Q13" s="670">
        <f>C13*0.8</f>
        <v>204.8</v>
      </c>
      <c r="R13" s="686">
        <f>C13*0.8</f>
        <v>204.8</v>
      </c>
      <c r="S13" s="702">
        <f>C13/8</f>
        <v>32</v>
      </c>
      <c r="T13" s="538">
        <f>C13/8</f>
        <v>32</v>
      </c>
      <c r="U13" s="718">
        <f>C13*0.75</f>
        <v>192</v>
      </c>
      <c r="V13" s="735" t="n">
        <v>23</v>
      </c>
      <c r="W13" s="686">
        <f>C13*1.2</f>
        <v>307.2</v>
      </c>
      <c r="Y13" s="686">
        <f>C13*0.8</f>
        <v>204.8</v>
      </c>
      <c r="Z13" s="83"/>
      <c r="AA13" s="618">
        <f>C13</f>
        <v>256</v>
      </c>
      <c r="AB13" s="585">
        <f>C13/2</f>
        <v>128</v>
      </c>
      <c r="AC13" s="81"/>
    </row>
    <row r="14" spans="1:29" s="14" customFormat="1">
      <c r="A14" s="50" t="s">
        <v>34</v>
      </c>
      <c r="B14" s="14">
        <f>B13+1</f>
        <v>13</v>
      </c>
      <c r="C14" s="555">
        <f>D14</f>
        <v>384</v>
      </c>
      <c r="D14" s="555">
        <f>D12*2</f>
        <v>384</v>
      </c>
      <c r="E14" s="555">
        <f>C14*40</f>
        <v>15360</v>
      </c>
      <c r="F14" s="571">
        <f>C14*70</f>
        <v>26880</v>
      </c>
      <c r="G14" s="48">
        <f>K14*(F14/L14)</f>
        <v>0.650000000000015</v>
      </c>
      <c r="H14" s="586">
        <f>C14*70</f>
        <v>26880</v>
      </c>
      <c r="I14" s="602">
        <f>C14*3</f>
        <v>1152</v>
      </c>
      <c r="J14" s="602">
        <f>C14*1.5</f>
        <v>576</v>
      </c>
      <c r="K14" s="48">
        <f>(L14/F14)*B14/20</f>
        <v>0.018571428571429</v>
      </c>
      <c r="L14" s="619">
        <f>C14*2</f>
        <v>768</v>
      </c>
      <c r="M14" s="555">
        <f>C14*2</f>
        <v>768</v>
      </c>
      <c r="N14" s="648">
        <f>C14*1</f>
        <v>384</v>
      </c>
      <c r="O14" s="586">
        <f>C14*1</f>
        <v>384</v>
      </c>
      <c r="P14" s="649">
        <f>C14*1</f>
        <v>384</v>
      </c>
      <c r="Q14" s="671">
        <f>C14*0.8</f>
        <v>307.2</v>
      </c>
      <c r="R14" s="687">
        <f>C14*0.8</f>
        <v>307.2</v>
      </c>
      <c r="S14" s="703">
        <f>C14/8</f>
        <v>48</v>
      </c>
      <c r="T14" s="539">
        <f>C14/8</f>
        <v>48</v>
      </c>
      <c r="U14" s="719">
        <f>C14*0.75</f>
        <v>288</v>
      </c>
      <c r="V14" s="736" t="n">
        <v>25</v>
      </c>
      <c r="W14" s="687">
        <f>C14*1.2</f>
        <v>460.8</v>
      </c>
      <c r="Y14" s="687">
        <f>C14*0.8</f>
        <v>307.2</v>
      </c>
      <c r="Z14" s="65"/>
      <c r="AA14" s="619">
        <f>C14</f>
        <v>384</v>
      </c>
      <c r="AB14" s="586">
        <f>C14/2</f>
        <v>192</v>
      </c>
      <c r="AC14" s="49"/>
    </row>
    <row r="15" spans="1:29" s="14" customFormat="1">
      <c r="A15" s="50" t="s">
        <v>35</v>
      </c>
      <c r="B15" s="14">
        <f>B14+1</f>
        <v>14</v>
      </c>
      <c r="C15" s="555">
        <f>D15</f>
        <v>512</v>
      </c>
      <c r="D15" s="555">
        <f>D13*2</f>
        <v>512</v>
      </c>
      <c r="E15" s="555">
        <f>C15*40</f>
        <v>20480</v>
      </c>
      <c r="F15" s="571">
        <f>C15*70</f>
        <v>35840</v>
      </c>
      <c r="G15" s="48">
        <f>K15*(F15/L15)</f>
        <v>0.7</v>
      </c>
      <c r="H15" s="586">
        <f>C15*70</f>
        <v>35840</v>
      </c>
      <c r="I15" s="602">
        <f>C15*3</f>
        <v>1536</v>
      </c>
      <c r="J15" s="602">
        <f>C15*1.5</f>
        <v>768</v>
      </c>
      <c r="K15" s="48">
        <f>(L15/F15)*B15/20</f>
        <v>0.02</v>
      </c>
      <c r="L15" s="619">
        <f>C15*2</f>
        <v>1024</v>
      </c>
      <c r="M15" s="555">
        <f>C15*2</f>
        <v>1024</v>
      </c>
      <c r="N15" s="648">
        <f>C15*1</f>
        <v>512</v>
      </c>
      <c r="O15" s="586">
        <f>C15*1</f>
        <v>512</v>
      </c>
      <c r="P15" s="649">
        <f>C15*1</f>
        <v>512</v>
      </c>
      <c r="Q15" s="671">
        <f>C15*0.8</f>
        <v>409.6</v>
      </c>
      <c r="R15" s="687">
        <f>C15*0.8</f>
        <v>409.6</v>
      </c>
      <c r="S15" s="703">
        <f>C15/8</f>
        <v>64</v>
      </c>
      <c r="T15" s="539">
        <f>C15/8</f>
        <v>64</v>
      </c>
      <c r="U15" s="719">
        <f>C15*0.75</f>
        <v>384</v>
      </c>
      <c r="V15" s="736" t="n">
        <v>28</v>
      </c>
      <c r="W15" s="687">
        <f>C15*1.2</f>
        <v>614.4</v>
      </c>
      <c r="Y15" s="687">
        <f>C15*0.8</f>
        <v>409.6</v>
      </c>
      <c r="Z15" s="65"/>
      <c r="AA15" s="619">
        <f>C15</f>
        <v>512</v>
      </c>
      <c r="AB15" s="586">
        <f>C15/2</f>
        <v>256</v>
      </c>
      <c r="AC15" s="49"/>
    </row>
    <row r="16" spans="1:29" s="14" customFormat="1">
      <c r="A16" s="50" t="s">
        <v>36</v>
      </c>
      <c r="B16" s="14">
        <f>B15+1</f>
        <v>15</v>
      </c>
      <c r="C16" s="555">
        <f>D16</f>
        <v>768</v>
      </c>
      <c r="D16" s="555">
        <f>D14*2</f>
        <v>768</v>
      </c>
      <c r="E16" s="555">
        <f>C16*40</f>
        <v>30720</v>
      </c>
      <c r="F16" s="571">
        <f>C16*70</f>
        <v>53760</v>
      </c>
      <c r="G16" s="48">
        <f>K16*(F16/L16)</f>
        <v>0.75000000000002</v>
      </c>
      <c r="H16" s="586">
        <f>C16*70</f>
        <v>53760</v>
      </c>
      <c r="I16" s="602">
        <f>C16*3</f>
        <v>2304</v>
      </c>
      <c r="J16" s="602">
        <f>C16*1.5</f>
        <v>1152</v>
      </c>
      <c r="K16" s="48">
        <f>(L16/F16)*B16/20</f>
        <v>0.021428571428572</v>
      </c>
      <c r="L16" s="619">
        <f>C16*2</f>
        <v>1536</v>
      </c>
      <c r="M16" s="555">
        <f>C16*2</f>
        <v>1536</v>
      </c>
      <c r="N16" s="648">
        <f>C16*1</f>
        <v>768</v>
      </c>
      <c r="O16" s="586">
        <f>C16*1</f>
        <v>768</v>
      </c>
      <c r="P16" s="649">
        <f>C16*1</f>
        <v>768</v>
      </c>
      <c r="Q16" s="671">
        <f>C16*0.8</f>
        <v>614.4</v>
      </c>
      <c r="R16" s="687">
        <f>C16*0.8</f>
        <v>614.4</v>
      </c>
      <c r="S16" s="703">
        <f>C16/8</f>
        <v>96</v>
      </c>
      <c r="T16" s="539">
        <f>C16/8</f>
        <v>96</v>
      </c>
      <c r="U16" s="719">
        <f>C16*0.75</f>
        <v>576</v>
      </c>
      <c r="V16" s="736" t="n">
        <v>31</v>
      </c>
      <c r="W16" s="687">
        <f>C16*1.2</f>
        <v>921.6</v>
      </c>
      <c r="Y16" s="687">
        <f>C16*0.8</f>
        <v>614.4</v>
      </c>
      <c r="Z16" s="65"/>
      <c r="AA16" s="619">
        <f>C16</f>
        <v>768</v>
      </c>
      <c r="AB16" s="586">
        <f>C16/2</f>
        <v>384</v>
      </c>
      <c r="AC16" s="49"/>
    </row>
    <row r="17" spans="1:29" s="90" customFormat="1" ht="22.65">
      <c r="A17" s="85" t="s">
        <v>37</v>
      </c>
      <c r="B17" s="90">
        <f>B16+1</f>
        <v>16</v>
      </c>
      <c r="C17" s="556">
        <f>D17</f>
        <v>1024</v>
      </c>
      <c r="D17" s="556">
        <f>D15*2</f>
        <v>1024</v>
      </c>
      <c r="E17" s="556">
        <f>C17*40</f>
        <v>40960</v>
      </c>
      <c r="F17" s="572">
        <f>C17*70</f>
        <v>71680</v>
      </c>
      <c r="G17" s="86">
        <f>K17*(F17/L17)</f>
        <v>0.800000000000005</v>
      </c>
      <c r="H17" s="587">
        <f>C17*70</f>
        <v>71680</v>
      </c>
      <c r="I17" s="603">
        <f>C17*3</f>
        <v>3072</v>
      </c>
      <c r="J17" s="603">
        <f>C17*1.5</f>
        <v>1536</v>
      </c>
      <c r="K17" s="86">
        <f>(L17/F17)*B17/20</f>
        <v>0.022857142857143</v>
      </c>
      <c r="L17" s="620">
        <f>C17*2</f>
        <v>2048</v>
      </c>
      <c r="M17" s="556">
        <f>C17*2</f>
        <v>2048</v>
      </c>
      <c r="N17" s="650">
        <f>C17*1</f>
        <v>1024</v>
      </c>
      <c r="O17" s="587">
        <f>C17*1</f>
        <v>1024</v>
      </c>
      <c r="P17" s="651">
        <f>C17*1</f>
        <v>1024</v>
      </c>
      <c r="Q17" s="672">
        <f>C17*0.8</f>
        <v>819.2</v>
      </c>
      <c r="R17" s="688">
        <f>C17*0.8</f>
        <v>819.2</v>
      </c>
      <c r="S17" s="704">
        <f>C17/8</f>
        <v>128</v>
      </c>
      <c r="T17" s="540">
        <f>C17/8</f>
        <v>128</v>
      </c>
      <c r="U17" s="720">
        <f>C17*0.75</f>
        <v>768</v>
      </c>
      <c r="V17" s="737" t="n">
        <v>35</v>
      </c>
      <c r="W17" s="688">
        <f>C17*1.2</f>
        <v>1228.8</v>
      </c>
      <c r="Y17" s="688">
        <f>C17*0.8</f>
        <v>819.2</v>
      </c>
      <c r="Z17" s="89"/>
      <c r="AA17" s="620">
        <f>C17</f>
        <v>1024</v>
      </c>
      <c r="AB17" s="587">
        <f>C17/2</f>
        <v>512</v>
      </c>
      <c r="AC17" s="87"/>
    </row>
    <row r="18" spans="1:29" s="15" customFormat="1">
      <c r="A18" s="26" t="s">
        <v>38</v>
      </c>
      <c r="B18" s="15">
        <f>B17+1</f>
        <v>17</v>
      </c>
      <c r="C18" s="557">
        <f>D18</f>
        <v>1382.4</v>
      </c>
      <c r="D18" s="557">
        <f>D16*1.8</f>
        <v>1382.4</v>
      </c>
      <c r="E18" s="557">
        <f>C18*40</f>
        <v>55296</v>
      </c>
      <c r="F18" s="573">
        <f>C18*70</f>
        <v>96768</v>
      </c>
      <c r="G18" s="27">
        <f>K18*(F18/L18)</f>
        <v>0.850000000000025</v>
      </c>
      <c r="H18" s="588">
        <f>C18*70</f>
        <v>96768</v>
      </c>
      <c r="I18" s="604">
        <f>C18*3</f>
        <v>4147.2</v>
      </c>
      <c r="J18" s="604">
        <f>C18*1.5</f>
        <v>2073.6</v>
      </c>
      <c r="K18" s="27">
        <f>(L18/F18)*B18/20</f>
        <v>0.024285714285715</v>
      </c>
      <c r="L18" s="621">
        <f>C18*2</f>
        <v>2764.8</v>
      </c>
      <c r="M18" s="557">
        <f>C18*2</f>
        <v>2764.8</v>
      </c>
      <c r="N18" s="652">
        <f>C18*1</f>
        <v>1382.4</v>
      </c>
      <c r="O18" s="588">
        <f>C18*1</f>
        <v>1382.4</v>
      </c>
      <c r="P18" s="653">
        <f>C18*1</f>
        <v>1382.4</v>
      </c>
      <c r="Q18" s="673">
        <f>C18*0.8</f>
        <v>1105.92</v>
      </c>
      <c r="R18" s="689">
        <f>C18*0.8</f>
        <v>1105.92</v>
      </c>
      <c r="S18" s="705">
        <f>C18/8</f>
        <v>172.8</v>
      </c>
      <c r="T18" s="541">
        <f>C18/8</f>
        <v>172.8</v>
      </c>
      <c r="U18" s="721">
        <f>C18*0.75</f>
        <v>1036.8</v>
      </c>
      <c r="V18" s="738" t="n">
        <v>40</v>
      </c>
      <c r="W18" s="689">
        <f>C18*1.2</f>
        <v>1658.88</v>
      </c>
      <c r="Y18" s="689">
        <f>C18*0.8</f>
        <v>1105.92</v>
      </c>
      <c r="Z18" s="67"/>
      <c r="AA18" s="621">
        <f>C18</f>
        <v>1382.4</v>
      </c>
      <c r="AB18" s="588">
        <f>C18/2</f>
        <v>691.2</v>
      </c>
      <c r="AC18" s="28"/>
    </row>
    <row r="19" spans="1:29" s="15" customFormat="1">
      <c r="A19" s="26" t="s">
        <v>39</v>
      </c>
      <c r="B19" s="15">
        <f>B18+1</f>
        <v>18</v>
      </c>
      <c r="C19" s="557">
        <f>D19</f>
        <v>1843.2</v>
      </c>
      <c r="D19" s="557">
        <f>D17*1.8</f>
        <v>1843.2</v>
      </c>
      <c r="E19" s="557">
        <f>C19*40</f>
        <v>73728</v>
      </c>
      <c r="F19" s="573">
        <f>C19*70</f>
        <v>129024</v>
      </c>
      <c r="G19" s="27">
        <f>K19*(F19/L19)</f>
        <v>0.90000000000001</v>
      </c>
      <c r="H19" s="588">
        <f>C19*70</f>
        <v>129024</v>
      </c>
      <c r="I19" s="604">
        <f>C19*3</f>
        <v>5529.6</v>
      </c>
      <c r="J19" s="604">
        <f>C19*1.5</f>
        <v>2764.8</v>
      </c>
      <c r="K19" s="27">
        <f>(L19/F19)*B19/20</f>
        <v>0.025714285714286</v>
      </c>
      <c r="L19" s="621">
        <f>C19*2</f>
        <v>3686.4</v>
      </c>
      <c r="M19" s="557">
        <f>C19*2</f>
        <v>3686.4</v>
      </c>
      <c r="N19" s="652">
        <f>C19*1</f>
        <v>1843.2</v>
      </c>
      <c r="O19" s="588">
        <f>C19*1</f>
        <v>1843.2</v>
      </c>
      <c r="P19" s="653">
        <f>C19*1</f>
        <v>1843.2</v>
      </c>
      <c r="Q19" s="673">
        <f>C19*0.8</f>
        <v>1474.56</v>
      </c>
      <c r="R19" s="689">
        <f>C19*0.8</f>
        <v>1474.56</v>
      </c>
      <c r="S19" s="705">
        <f>C19/8</f>
        <v>230.4</v>
      </c>
      <c r="T19" s="541">
        <f>C19/8</f>
        <v>230.4</v>
      </c>
      <c r="U19" s="721">
        <f>C19*0.75</f>
        <v>1382.4</v>
      </c>
      <c r="V19" s="738" t="n">
        <v>46</v>
      </c>
      <c r="W19" s="689">
        <f>C19*1.2</f>
        <v>2211.84</v>
      </c>
      <c r="Y19" s="689">
        <f>C19*0.8</f>
        <v>1474.56</v>
      </c>
      <c r="Z19" s="67"/>
      <c r="AA19" s="621">
        <f>C19</f>
        <v>1843.2</v>
      </c>
      <c r="AB19" s="588">
        <f>C19/2</f>
        <v>921.6</v>
      </c>
      <c r="AC19" s="28"/>
    </row>
    <row r="20" spans="1:29" s="15" customFormat="1">
      <c r="A20" s="26" t="s">
        <v>40</v>
      </c>
      <c r="B20" s="15">
        <f>B19+1</f>
        <v>19</v>
      </c>
      <c r="C20" s="557">
        <f>D20</f>
        <v>2488.32</v>
      </c>
      <c r="D20" s="557">
        <f>D18*1.8</f>
        <v>2488.32</v>
      </c>
      <c r="E20" s="557">
        <f>C20*40</f>
        <v>99532.8</v>
      </c>
      <c r="F20" s="573">
        <f>C20*70</f>
        <v>174182.4</v>
      </c>
      <c r="G20" s="27">
        <f>K20*(F20/L20)</f>
        <v>0.95000000000003</v>
      </c>
      <c r="H20" s="588">
        <f>C20*70</f>
        <v>174182.4</v>
      </c>
      <c r="I20" s="604">
        <f>C20*3</f>
        <v>7464.96</v>
      </c>
      <c r="J20" s="604">
        <f>C20*1.5</f>
        <v>3732.48</v>
      </c>
      <c r="K20" s="27">
        <f>(L20/F20)*B20/20</f>
        <v>0.027142857142858</v>
      </c>
      <c r="L20" s="621">
        <f>C20*2</f>
        <v>4976.64</v>
      </c>
      <c r="M20" s="557">
        <f>C20*2</f>
        <v>4976.64</v>
      </c>
      <c r="N20" s="652">
        <f>C20*1</f>
        <v>2488.32</v>
      </c>
      <c r="O20" s="588">
        <f>C20*1</f>
        <v>2488.32</v>
      </c>
      <c r="P20" s="653">
        <f>C20*1</f>
        <v>2488.32</v>
      </c>
      <c r="Q20" s="673">
        <f>C20*0.8</f>
        <v>1990.656</v>
      </c>
      <c r="R20" s="689">
        <f>C20*0.8</f>
        <v>1990.656</v>
      </c>
      <c r="S20" s="705">
        <f>C20/8</f>
        <v>311.04</v>
      </c>
      <c r="T20" s="541">
        <f>C20/8</f>
        <v>311.04</v>
      </c>
      <c r="U20" s="721">
        <f>C20*0.75</f>
        <v>1866.24</v>
      </c>
      <c r="V20" s="738" t="n">
        <v>53</v>
      </c>
      <c r="W20" s="689">
        <f>C20*1.2</f>
        <v>2985.984</v>
      </c>
      <c r="Y20" s="689">
        <f>C20*0.8</f>
        <v>1990.656</v>
      </c>
      <c r="Z20" s="67"/>
      <c r="AA20" s="621">
        <f>C20</f>
        <v>2488.32</v>
      </c>
      <c r="AB20" s="588">
        <f>C20/2</f>
        <v>1244.16</v>
      </c>
      <c r="AC20" s="28"/>
    </row>
    <row r="21" spans="1:29" s="15" customFormat="1">
      <c r="A21" s="26" t="s">
        <v>41</v>
      </c>
      <c r="B21" s="15">
        <f>B20+1</f>
        <v>20</v>
      </c>
      <c r="C21" s="557">
        <f>D21</f>
        <v>3317.76</v>
      </c>
      <c r="D21" s="557">
        <f>D19*1.8</f>
        <v>3317.76</v>
      </c>
      <c r="E21" s="557">
        <f>C21*40</f>
        <v>132710.4</v>
      </c>
      <c r="F21" s="573">
        <f>C21*70</f>
        <v>232243.2</v>
      </c>
      <c r="G21" s="27">
        <f>K21*(F21/L21)</f>
        <v>1.00000000000002</v>
      </c>
      <c r="H21" s="588">
        <f>C21*70</f>
        <v>232243.2</v>
      </c>
      <c r="I21" s="604">
        <f>C21*3</f>
        <v>9953.28</v>
      </c>
      <c r="J21" s="604">
        <f>C21*1.5</f>
        <v>4976.64</v>
      </c>
      <c r="K21" s="27">
        <f>(L21/F21)*B21/20</f>
        <v>0.028571428571429</v>
      </c>
      <c r="L21" s="621">
        <f>C21*2</f>
        <v>6635.52</v>
      </c>
      <c r="M21" s="557">
        <f>C21*2</f>
        <v>6635.52</v>
      </c>
      <c r="N21" s="652">
        <f>C21*1</f>
        <v>3317.76</v>
      </c>
      <c r="O21" s="588">
        <f>C21*1</f>
        <v>3317.76</v>
      </c>
      <c r="P21" s="653">
        <f>C21*1</f>
        <v>3317.76</v>
      </c>
      <c r="Q21" s="673">
        <f>C21*0.8</f>
        <v>2654.208</v>
      </c>
      <c r="R21" s="689">
        <f>C21*0.8</f>
        <v>2654.208</v>
      </c>
      <c r="S21" s="705">
        <f>C21/8</f>
        <v>414.72</v>
      </c>
      <c r="T21" s="541">
        <f>C21/8</f>
        <v>414.72</v>
      </c>
      <c r="U21" s="721">
        <f>C21*0.75</f>
        <v>2488.32</v>
      </c>
      <c r="V21" s="738" t="n">
        <v>61</v>
      </c>
      <c r="W21" s="689">
        <f>C21*1.2</f>
        <v>3981.312</v>
      </c>
      <c r="Y21" s="689">
        <f>C21*0.8</f>
        <v>2654.208</v>
      </c>
      <c r="Z21" s="67"/>
      <c r="AA21" s="621">
        <f>C21</f>
        <v>3317.76</v>
      </c>
      <c r="AB21" s="588">
        <f>C21/2</f>
        <v>1658.88</v>
      </c>
      <c r="AC21" s="28"/>
    </row>
    <row r="22" spans="1:29" s="15" customFormat="1">
      <c r="A22" s="26" t="s">
        <v>42</v>
      </c>
      <c r="B22" s="15">
        <f>B21+1</f>
        <v>21</v>
      </c>
      <c r="C22" s="557">
        <f>D22</f>
        <v>4478.976</v>
      </c>
      <c r="D22" s="557">
        <f>D20*1.8</f>
        <v>4478.976</v>
      </c>
      <c r="E22" s="557">
        <f>C22*40</f>
        <v>179159.04</v>
      </c>
      <c r="F22" s="573">
        <f>C22*70</f>
        <v>313528.32</v>
      </c>
      <c r="G22" s="27">
        <f>K22*(F22/L22)</f>
        <v>1.05</v>
      </c>
      <c r="H22" s="588">
        <f>C22*70</f>
        <v>313528.32</v>
      </c>
      <c r="I22" s="604">
        <f>C22*3</f>
        <v>13436.928</v>
      </c>
      <c r="J22" s="604">
        <f>C22*1.5</f>
        <v>6718.464</v>
      </c>
      <c r="K22" s="27">
        <f>(L22/F22)*B22/20</f>
        <v>0.03</v>
      </c>
      <c r="L22" s="621">
        <f>C22*2</f>
        <v>8957.952</v>
      </c>
      <c r="M22" s="557">
        <f>C22*2</f>
        <v>8957.952</v>
      </c>
      <c r="N22" s="652">
        <f>C22*1</f>
        <v>4478.976</v>
      </c>
      <c r="O22" s="588">
        <f>C22*1</f>
        <v>4478.976</v>
      </c>
      <c r="P22" s="653">
        <f>C22*1</f>
        <v>4478.976</v>
      </c>
      <c r="Q22" s="673">
        <f>C22*0.8</f>
        <v>3583.1808</v>
      </c>
      <c r="R22" s="689">
        <f>C22*0.8</f>
        <v>3583.1808</v>
      </c>
      <c r="S22" s="705">
        <f>C22/8</f>
        <v>559.872</v>
      </c>
      <c r="T22" s="541">
        <f>C22/8</f>
        <v>559.872</v>
      </c>
      <c r="U22" s="721">
        <f>C22*0.75</f>
        <v>3359.232</v>
      </c>
      <c r="V22" s="738" t="n">
        <v>70</v>
      </c>
      <c r="W22" s="689">
        <f>C22*1.2</f>
        <v>5374.7712</v>
      </c>
      <c r="Y22" s="689">
        <f>C22*0.8</f>
        <v>3583.1808</v>
      </c>
      <c r="Z22" s="67"/>
      <c r="AA22" s="621">
        <f>C22</f>
        <v>4478.976</v>
      </c>
      <c r="AB22" s="588">
        <f>C22/2</f>
        <v>2239.488</v>
      </c>
      <c r="AC22" s="28"/>
    </row>
    <row r="23" spans="1:29" s="41" customFormat="1" ht="22.65">
      <c r="A23" s="38" t="s">
        <v>43</v>
      </c>
      <c r="B23" s="41">
        <f>B22+1</f>
        <v>22</v>
      </c>
      <c r="C23" s="558">
        <f>D23</f>
        <v>5971.968</v>
      </c>
      <c r="D23" s="557">
        <f>D21*1.8</f>
        <v>5971.968</v>
      </c>
      <c r="E23" s="558">
        <f>C23*40</f>
        <v>238878.72</v>
      </c>
      <c r="F23" s="574">
        <f>C23*70</f>
        <v>418037.76</v>
      </c>
      <c r="G23" s="39">
        <f>K23*(F23/L23)</f>
        <v>1.10000000000002</v>
      </c>
      <c r="H23" s="589">
        <f>C23*70</f>
        <v>418037.76</v>
      </c>
      <c r="I23" s="605">
        <f>C23*3</f>
        <v>17915.904</v>
      </c>
      <c r="J23" s="605">
        <f>C23*1.5</f>
        <v>8957.952</v>
      </c>
      <c r="K23" s="39">
        <f>(L23/F23)*B23/20</f>
        <v>0.031428571428572</v>
      </c>
      <c r="L23" s="609">
        <f>C23*2</f>
        <v>11943.936</v>
      </c>
      <c r="M23" s="558">
        <f>C23*2</f>
        <v>11943.936</v>
      </c>
      <c r="N23" s="654">
        <f>C23*1</f>
        <v>5971.968</v>
      </c>
      <c r="O23" s="589">
        <f>C23*1</f>
        <v>5971.968</v>
      </c>
      <c r="P23" s="655">
        <f>C23*1</f>
        <v>5971.968</v>
      </c>
      <c r="Q23" s="661">
        <f>C23*0.8</f>
        <v>4777.5744</v>
      </c>
      <c r="R23" s="677">
        <f>C23*0.8</f>
        <v>4777.5744</v>
      </c>
      <c r="S23" s="693">
        <f>C23/8</f>
        <v>746.496</v>
      </c>
      <c r="T23" s="542">
        <f>C23/8</f>
        <v>746.496</v>
      </c>
      <c r="U23" s="722">
        <f>C23*0.75</f>
        <v>4478.976</v>
      </c>
      <c r="V23" s="739" t="n">
        <v>80</v>
      </c>
      <c r="W23" s="677">
        <f>C23*1.2</f>
        <v>7166.3616</v>
      </c>
      <c r="Y23" s="677">
        <f>C23*0.8</f>
        <v>4777.5744</v>
      </c>
      <c r="Z23" s="92"/>
      <c r="AA23" s="609">
        <f>C23</f>
        <v>5971.968</v>
      </c>
      <c r="AB23" s="589">
        <f>C23/2</f>
        <v>2985.984</v>
      </c>
      <c r="AC23" s="40"/>
    </row>
    <row r="24" spans="1:29" s="16" customFormat="1">
      <c r="A24" s="29" t="s">
        <v>44</v>
      </c>
      <c r="B24" s="16">
        <f>B23+1</f>
        <v>23</v>
      </c>
      <c r="C24" s="546">
        <f>D24</f>
        <v>8062.1568</v>
      </c>
      <c r="D24" s="557">
        <f>D22*1.8</f>
        <v>8062.1568</v>
      </c>
      <c r="E24" s="546">
        <f>C24*40</f>
        <v>322486.272</v>
      </c>
      <c r="F24" s="562">
        <f>C24*70</f>
        <v>564350.976</v>
      </c>
      <c r="G24" s="30">
        <f>K24*(F24/L24)</f>
        <v>1.15000000000001</v>
      </c>
      <c r="H24" s="577">
        <f>C24*70</f>
        <v>564350.976</v>
      </c>
      <c r="I24" s="606">
        <f>C24*3</f>
        <v>24186.4704</v>
      </c>
      <c r="J24" s="606">
        <f>C24*1.5</f>
        <v>12093.2352</v>
      </c>
      <c r="K24" s="30">
        <f>(L24/F24)*B24/20</f>
        <v>0.032857142857143</v>
      </c>
      <c r="L24" s="622">
        <f>C24*2</f>
        <v>16124.3136</v>
      </c>
      <c r="M24" s="546">
        <f>C24*2</f>
        <v>16124.3136</v>
      </c>
      <c r="N24" s="656">
        <f>C24*1</f>
        <v>8062.1568</v>
      </c>
      <c r="O24" s="577">
        <f>C24*1</f>
        <v>8062.1568</v>
      </c>
      <c r="P24" s="657">
        <f>C24*1</f>
        <v>8062.1568</v>
      </c>
      <c r="Q24" s="674">
        <f>C24*0.8</f>
        <v>6449.72544</v>
      </c>
      <c r="R24" s="690">
        <f>C24*0.8</f>
        <v>6449.72544</v>
      </c>
      <c r="S24" s="706">
        <f>C24/8</f>
        <v>1007.7696</v>
      </c>
      <c r="T24" s="530">
        <f>C24/8</f>
        <v>1007.7696</v>
      </c>
      <c r="U24" s="723">
        <f>C24*0.75</f>
        <v>6046.6176</v>
      </c>
      <c r="V24" s="740" t="n">
        <v>91</v>
      </c>
      <c r="W24" s="690">
        <f>C24*1.2</f>
        <v>9674.58816</v>
      </c>
      <c r="Y24" s="690">
        <f>C24*0.8</f>
        <v>6449.72544</v>
      </c>
      <c r="Z24" s="69"/>
      <c r="AA24" s="622">
        <f>C24</f>
        <v>8062.1568</v>
      </c>
      <c r="AB24" s="577">
        <f>C24/2</f>
        <v>4031.0784</v>
      </c>
      <c r="AC24" s="31"/>
    </row>
    <row r="25" spans="1:29" s="16" customFormat="1">
      <c r="A25" s="29" t="s">
        <v>45</v>
      </c>
      <c r="B25" s="16">
        <f>B24+1</f>
        <v>24</v>
      </c>
      <c r="C25" s="546">
        <f>D25</f>
        <v>10749.5424</v>
      </c>
      <c r="D25" s="557">
        <f>D23*1.8</f>
        <v>10749.5424</v>
      </c>
      <c r="E25" s="546">
        <f>C25*40</f>
        <v>429981.696</v>
      </c>
      <c r="F25" s="562">
        <f>C25*70</f>
        <v>752467.968</v>
      </c>
      <c r="G25" s="30">
        <f>K25*(F25/L25)</f>
        <v>1.20000000000003</v>
      </c>
      <c r="H25" s="577">
        <f>C25*70</f>
        <v>752467.968</v>
      </c>
      <c r="I25" s="606">
        <f>C25*3</f>
        <v>32248.6272</v>
      </c>
      <c r="J25" s="606">
        <f>C25*1.5</f>
        <v>16124.3136</v>
      </c>
      <c r="K25" s="30">
        <f>(L25/F25)*B25/20</f>
        <v>0.034285714285715</v>
      </c>
      <c r="L25" s="622">
        <f>C25*2</f>
        <v>21499.0848</v>
      </c>
      <c r="M25" s="546">
        <f>C25*2</f>
        <v>21499.0848</v>
      </c>
      <c r="N25" s="656">
        <f>C25*1</f>
        <v>10749.5424</v>
      </c>
      <c r="O25" s="577">
        <f>C25*1</f>
        <v>10749.5424</v>
      </c>
      <c r="P25" s="657">
        <f>C25*1</f>
        <v>10749.5424</v>
      </c>
      <c r="Q25" s="674">
        <f>C25*0.8</f>
        <v>8599.63392</v>
      </c>
      <c r="R25" s="690">
        <f>C25*0.8</f>
        <v>8599.63392</v>
      </c>
      <c r="S25" s="706">
        <f>C25/8</f>
        <v>1343.6928</v>
      </c>
      <c r="T25" s="530">
        <f>C25/8</f>
        <v>1343.6928</v>
      </c>
      <c r="U25" s="723">
        <f>C25*0.75</f>
        <v>8062.1568</v>
      </c>
      <c r="V25" s="740" t="n">
        <v>102</v>
      </c>
      <c r="W25" s="690">
        <f>C25*1.2</f>
        <v>12899.45088</v>
      </c>
      <c r="Y25" s="690">
        <f>C25*0.8</f>
        <v>8599.63392</v>
      </c>
      <c r="Z25" s="69"/>
      <c r="AA25" s="622">
        <f>C25</f>
        <v>10749.5424</v>
      </c>
      <c r="AB25" s="577">
        <f>C25/2</f>
        <v>5374.7712</v>
      </c>
      <c r="AC25" s="31"/>
    </row>
    <row r="26" spans="1:29" s="16" customFormat="1">
      <c r="A26" s="29" t="s">
        <v>46</v>
      </c>
      <c r="B26" s="16">
        <f>B25+1</f>
        <v>25</v>
      </c>
      <c r="C26" s="546">
        <f>D26</f>
        <v>14511.88224</v>
      </c>
      <c r="D26" s="557">
        <f>D24*1.8</f>
        <v>14511.88224</v>
      </c>
      <c r="E26" s="546">
        <f>C26*40</f>
        <v>580475.2896</v>
      </c>
      <c r="F26" s="562">
        <f>C26*70</f>
        <v>1015831.7568</v>
      </c>
      <c r="G26" s="30">
        <f>K26*(F26/L26)</f>
        <v>1.25000000000001</v>
      </c>
      <c r="H26" s="577">
        <f>C26*70</f>
        <v>1015831.7568</v>
      </c>
      <c r="I26" s="606">
        <f>C26*3</f>
        <v>43535.64672</v>
      </c>
      <c r="J26" s="606">
        <f>C26*1.5</f>
        <v>21767.82336</v>
      </c>
      <c r="K26" s="30">
        <f>(L26/F26)*B26/20</f>
        <v>0.035714285714286</v>
      </c>
      <c r="L26" s="622">
        <f>C26*2</f>
        <v>29023.76448</v>
      </c>
      <c r="M26" s="546">
        <f>C26*2</f>
        <v>29023.76448</v>
      </c>
      <c r="N26" s="656">
        <f>C26*1</f>
        <v>14511.88224</v>
      </c>
      <c r="O26" s="577">
        <f>C26*1</f>
        <v>14511.88224</v>
      </c>
      <c r="P26" s="657">
        <f>C26*1</f>
        <v>14511.88224</v>
      </c>
      <c r="Q26" s="674">
        <f>C26*0.8</f>
        <v>11609.505792</v>
      </c>
      <c r="R26" s="690">
        <f>C26*0.8</f>
        <v>11609.505792</v>
      </c>
      <c r="S26" s="706">
        <f>C26/8</f>
        <v>1813.98528</v>
      </c>
      <c r="T26" s="530">
        <f>C26/8</f>
        <v>1813.98528</v>
      </c>
      <c r="U26" s="723">
        <f>C26*0.75</f>
        <v>10883.91168</v>
      </c>
      <c r="V26" s="740" t="n">
        <v>0</v>
      </c>
      <c r="W26" s="690">
        <f>C26*1.2</f>
        <v>17414.258688</v>
      </c>
      <c r="Y26" s="690">
        <f>C26*0.8</f>
        <v>11609.505792</v>
      </c>
      <c r="Z26" s="69"/>
      <c r="AA26" s="622">
        <f>C26</f>
        <v>14511.88224</v>
      </c>
      <c r="AB26" s="577">
        <f>C26/2</f>
        <v>7255.94112</v>
      </c>
      <c r="AC26" s="31"/>
    </row>
    <row r="27" spans="1:29" s="98" customFormat="1" ht="22.65">
      <c r="A27" s="93" t="s">
        <v>47</v>
      </c>
      <c r="B27" s="98">
        <f>B26+1</f>
        <v>26</v>
      </c>
      <c r="C27" s="560">
        <f>D27</f>
        <v>19349.17632</v>
      </c>
      <c r="D27" s="557">
        <f>D25*1.8</f>
        <v>19349.17632</v>
      </c>
      <c r="E27" s="560">
        <f>C27*40</f>
        <v>773967.0528</v>
      </c>
      <c r="F27" s="575">
        <f>C27*70</f>
        <v>1354442.3424</v>
      </c>
      <c r="G27" s="94">
        <f>K27*(F27/L27)</f>
        <v>1.30000000000003</v>
      </c>
      <c r="H27" s="590">
        <f>C27*70</f>
        <v>1354442.3424</v>
      </c>
      <c r="I27" s="607">
        <f>C27*3</f>
        <v>58047.52896</v>
      </c>
      <c r="J27" s="607">
        <f>C27*1.5</f>
        <v>29023.76448</v>
      </c>
      <c r="K27" s="94">
        <f>(L27/F27)*B27/20</f>
        <v>0.037142857142858</v>
      </c>
      <c r="L27" s="623">
        <f>C27*2</f>
        <v>38698.35264</v>
      </c>
      <c r="M27" s="560">
        <f>C27*2</f>
        <v>38698.35264</v>
      </c>
      <c r="N27" s="658">
        <f>C27*1</f>
        <v>19349.17632</v>
      </c>
      <c r="O27" s="590">
        <f>C27*1</f>
        <v>19349.17632</v>
      </c>
      <c r="P27" s="659">
        <f>C27*1</f>
        <v>19349.17632</v>
      </c>
      <c r="Q27" s="675">
        <f>C27*0.8</f>
        <v>15479.341056</v>
      </c>
      <c r="R27" s="691">
        <f>C27*0.8</f>
        <v>15479.341056</v>
      </c>
      <c r="S27" s="707">
        <f>C27/8</f>
        <v>2418.64704</v>
      </c>
      <c r="T27" s="544">
        <f>C27/8</f>
        <v>2418.64704</v>
      </c>
      <c r="U27" s="724">
        <f>C27*0.75</f>
        <v>14511.88224</v>
      </c>
      <c r="V27" s="741" t="n">
        <v>0</v>
      </c>
      <c r="W27" s="691">
        <f>C27*1.2</f>
        <v>23219.011584</v>
      </c>
      <c r="Y27" s="691">
        <f>C27*0.8</f>
        <v>15479.341056</v>
      </c>
      <c r="Z27" s="97"/>
      <c r="AA27" s="623">
        <f>C27</f>
        <v>19349.17632</v>
      </c>
      <c r="AB27" s="590">
        <f>C27/2</f>
        <v>9674.58816</v>
      </c>
      <c r="AC27" s="95"/>
    </row>
    <row r="28" spans="1:29" s="12" customFormat="1">
      <c r="A28" s="47" t="s">
        <v>48</v>
      </c>
      <c r="B28" s="12">
        <f>B27+1</f>
        <v>27</v>
      </c>
      <c r="C28" s="552">
        <f>D28</f>
        <v>26121.388032</v>
      </c>
      <c r="D28" s="557">
        <f>D26*1.8</f>
        <v>26121.388032</v>
      </c>
      <c r="E28" s="552">
        <f>C28*40</f>
        <v>1044855.52128</v>
      </c>
      <c r="F28" s="568">
        <f>C28*70</f>
        <v>1828497.16224</v>
      </c>
      <c r="G28" s="45">
        <f>K28*(F28/L28)</f>
        <v>1.35000000000002</v>
      </c>
      <c r="H28" s="583">
        <f>C28*70</f>
        <v>1828497.16224</v>
      </c>
      <c r="I28" s="599">
        <f>C28*3</f>
        <v>78364.164096</v>
      </c>
      <c r="J28" s="599">
        <f>C28*1.5</f>
        <v>39182.082048</v>
      </c>
      <c r="K28" s="45">
        <f>(L28/F28)*B28/20</f>
        <v>0.038571428571429</v>
      </c>
      <c r="L28" s="616">
        <f>C28*2</f>
        <v>52242.776064</v>
      </c>
      <c r="M28" s="552">
        <f>C28*2</f>
        <v>52242.776064</v>
      </c>
      <c r="N28" s="642">
        <f>C28*1</f>
        <v>26121.388032</v>
      </c>
      <c r="O28" s="583">
        <f>C28*1</f>
        <v>26121.388032</v>
      </c>
      <c r="P28" s="643">
        <f>C28*1</f>
        <v>26121.388032</v>
      </c>
      <c r="Q28" s="668">
        <f>C28*0.8</f>
        <v>20897.1104256</v>
      </c>
      <c r="R28" s="684">
        <f>C28*0.8</f>
        <v>20897.1104256</v>
      </c>
      <c r="S28" s="700">
        <f>C28/8</f>
        <v>3265.173504</v>
      </c>
      <c r="T28" s="536">
        <f>C28/8</f>
        <v>3265.173504</v>
      </c>
      <c r="U28" s="716">
        <f>C28*0.75</f>
        <v>19591.041024</v>
      </c>
      <c r="V28" s="733" t="n">
        <v>0</v>
      </c>
      <c r="W28" s="684">
        <f>C28*1.2</f>
        <v>31345.6656384</v>
      </c>
      <c r="Y28" s="684">
        <f>C28*0.8</f>
        <v>20897.1104256</v>
      </c>
      <c r="Z28" s="63"/>
      <c r="AA28" s="616">
        <f>C28</f>
        <v>26121.388032</v>
      </c>
      <c r="AB28" s="583">
        <f>C28/2</f>
        <v>13060.694016</v>
      </c>
      <c r="AC28" s="46"/>
    </row>
    <row r="29" spans="1:29" s="12" customFormat="1">
      <c r="A29" s="47" t="s">
        <v>49</v>
      </c>
      <c r="B29" s="12">
        <f>B28+1</f>
        <v>28</v>
      </c>
      <c r="C29" s="552">
        <f>D29</f>
        <v>34828.517376</v>
      </c>
      <c r="D29" s="557">
        <f>D27*1.8</f>
        <v>34828.517376</v>
      </c>
      <c r="E29" s="552">
        <f>C29*40</f>
        <v>1393140.69504</v>
      </c>
      <c r="F29" s="568">
        <f>C29*70</f>
        <v>2437996.21632</v>
      </c>
      <c r="G29" s="45">
        <f>K29*(F29/L29)</f>
        <v>1.40000000000004</v>
      </c>
      <c r="H29" s="583">
        <f>C29*70</f>
        <v>2437996.21632</v>
      </c>
      <c r="I29" s="599">
        <f>C29*3</f>
        <v>104485.552128</v>
      </c>
      <c r="J29" s="599">
        <f>C29*1.5</f>
        <v>52242.776064</v>
      </c>
      <c r="K29" s="45">
        <f>(L29/F29)*B29/20</f>
        <v>0.040000000000001</v>
      </c>
      <c r="L29" s="616">
        <f>C29*2</f>
        <v>69657.034752</v>
      </c>
      <c r="M29" s="552">
        <f>C29*2</f>
        <v>69657.034752</v>
      </c>
      <c r="N29" s="642">
        <f>C29*1</f>
        <v>34828.517376</v>
      </c>
      <c r="O29" s="583">
        <f>C29*1</f>
        <v>34828.517376</v>
      </c>
      <c r="P29" s="643">
        <f>C29*1</f>
        <v>34828.517376</v>
      </c>
      <c r="Q29" s="668">
        <f>C29*0.8</f>
        <v>27862.8139008</v>
      </c>
      <c r="R29" s="684">
        <f>C29*0.8</f>
        <v>27862.8139008</v>
      </c>
      <c r="S29" s="700">
        <f>C29/8</f>
        <v>4353.564672</v>
      </c>
      <c r="T29" s="536">
        <f>C29/8</f>
        <v>4353.564672</v>
      </c>
      <c r="U29" s="716">
        <f>C29*0.75</f>
        <v>26121.388032</v>
      </c>
      <c r="V29" s="733" t="n">
        <v>0</v>
      </c>
      <c r="W29" s="684">
        <f>C29*1.2</f>
        <v>41794.2208512</v>
      </c>
      <c r="Y29" s="684">
        <f>C29*0.8</f>
        <v>27862.8139008</v>
      </c>
      <c r="Z29" s="63"/>
      <c r="AA29" s="616">
        <f>C29</f>
        <v>34828.517376</v>
      </c>
      <c r="AB29" s="583">
        <f>C29/2</f>
        <v>17414.258688</v>
      </c>
      <c r="AC29" s="46"/>
    </row>
    <row r="30" spans="1:29" s="12" customFormat="1">
      <c r="A30" s="47" t="s">
        <v>50</v>
      </c>
      <c r="B30" s="12">
        <f>B29+1</f>
        <v>29</v>
      </c>
      <c r="C30" s="552">
        <f>D30</f>
        <v>47018.4984576</v>
      </c>
      <c r="D30" s="557">
        <f>D28*1.8</f>
        <v>47018.4984576</v>
      </c>
      <c r="E30" s="552">
        <f>C30*40</f>
        <v>1880739.938304</v>
      </c>
      <c r="F30" s="568">
        <f>C30*70</f>
        <v>3291294.892032</v>
      </c>
      <c r="G30" s="45">
        <f>K30*(F30/L30)</f>
        <v>1.45000000000002</v>
      </c>
      <c r="H30" s="583">
        <f>C30*70</f>
        <v>3291294.892032</v>
      </c>
      <c r="I30" s="599">
        <f>C30*3</f>
        <v>141055.4953728</v>
      </c>
      <c r="J30" s="599">
        <f>C30*1.5</f>
        <v>70527.7476864</v>
      </c>
      <c r="K30" s="45">
        <f>(L30/F30)*B30/20</f>
        <v>0.041428571428572</v>
      </c>
      <c r="L30" s="616">
        <f>C30*2</f>
        <v>94036.9969152</v>
      </c>
      <c r="M30" s="552">
        <f>C30*2</f>
        <v>94036.9969152</v>
      </c>
      <c r="N30" s="642">
        <f>C30*1</f>
        <v>47018.4984576</v>
      </c>
      <c r="O30" s="583">
        <f>C30*1</f>
        <v>47018.4984576</v>
      </c>
      <c r="P30" s="643">
        <f>C30*1</f>
        <v>47018.4984576</v>
      </c>
      <c r="Q30" s="668">
        <f>C30*0.8</f>
        <v>37614.79876608</v>
      </c>
      <c r="R30" s="684">
        <f>C30*0.8</f>
        <v>37614.79876608</v>
      </c>
      <c r="S30" s="700">
        <f>C30/8</f>
        <v>5877.3123072</v>
      </c>
      <c r="T30" s="536">
        <f>C30/8</f>
        <v>5877.3123072</v>
      </c>
      <c r="U30" s="716">
        <f>C30*0.75</f>
        <v>35263.8738432</v>
      </c>
      <c r="V30" s="733" t="n">
        <v>0</v>
      </c>
      <c r="W30" s="684">
        <f>C30*1.2</f>
        <v>56422.19814912</v>
      </c>
      <c r="Y30" s="684">
        <f>C30*0.8</f>
        <v>37614.79876608</v>
      </c>
      <c r="Z30" s="63"/>
      <c r="AA30" s="616">
        <f>C30</f>
        <v>47018.4984576</v>
      </c>
      <c r="AB30" s="583">
        <f>C30/2</f>
        <v>23509.2492288</v>
      </c>
      <c r="AC30" s="46"/>
    </row>
    <row r="31" spans="1:29" s="12" customFormat="1">
      <c r="A31" s="47" t="s">
        <v>51</v>
      </c>
      <c r="B31" s="12">
        <f>B30+1</f>
        <v>30</v>
      </c>
      <c r="C31" s="552">
        <f>D31</f>
        <v>62691.3312768</v>
      </c>
      <c r="D31" s="557">
        <f>D29*1.8</f>
        <v>62691.3312768</v>
      </c>
      <c r="E31" s="552">
        <f>C31*40</f>
        <v>2507653.251072</v>
      </c>
      <c r="F31" s="568">
        <f>C31*70</f>
        <v>4388393.189376</v>
      </c>
      <c r="G31" s="45">
        <f>K31*(F31/L31)</f>
        <v>1.50000000000004</v>
      </c>
      <c r="H31" s="583">
        <f>C31*70</f>
        <v>4388393.189376</v>
      </c>
      <c r="I31" s="599">
        <f>C31*3</f>
        <v>188073.9938304</v>
      </c>
      <c r="J31" s="599">
        <f>C31*1.5</f>
        <v>94036.9969152</v>
      </c>
      <c r="K31" s="45">
        <f>(L31/F31)*B31/20</f>
        <v>0.042857142857144</v>
      </c>
      <c r="L31" s="616">
        <f>C31*2</f>
        <v>125382.6625536</v>
      </c>
      <c r="M31" s="552">
        <f>C31*2</f>
        <v>125382.6625536</v>
      </c>
      <c r="N31" s="642">
        <f>C31*1</f>
        <v>62691.3312768</v>
      </c>
      <c r="O31" s="583">
        <f>C31*1</f>
        <v>62691.3312768</v>
      </c>
      <c r="P31" s="643">
        <f>C31*1</f>
        <v>62691.3312768</v>
      </c>
      <c r="Q31" s="668">
        <f>C31*0.8</f>
        <v>50153.06502144</v>
      </c>
      <c r="R31" s="684">
        <f>C31*0.8</f>
        <v>50153.06502144</v>
      </c>
      <c r="S31" s="700">
        <f>C31/8</f>
        <v>7836.4164096</v>
      </c>
      <c r="T31" s="536">
        <f>C31/8</f>
        <v>7836.4164096</v>
      </c>
      <c r="U31" s="716">
        <f>C31*0.75</f>
        <v>47018.4984576</v>
      </c>
      <c r="V31" s="733" t="n">
        <v>0</v>
      </c>
      <c r="W31" s="684">
        <f>C31*1.2</f>
        <v>75229.59753216</v>
      </c>
      <c r="Y31" s="684">
        <f>C31*0.8</f>
        <v>50153.06502144</v>
      </c>
      <c r="Z31" s="63"/>
      <c r="AA31" s="616">
        <f>C31</f>
        <v>62691.3312768</v>
      </c>
      <c r="AB31" s="583">
        <f>C31/2</f>
        <v>31345.6656384</v>
      </c>
      <c r="AC31" s="46"/>
    </row>
    <row r="32" spans="1:29" s="12" customFormat="1">
      <c r="A32" s="47" t="s">
        <v>52</v>
      </c>
      <c r="B32" s="12">
        <f>B31+1</f>
        <v>31</v>
      </c>
      <c r="C32" s="552">
        <f>D32</f>
        <v>84633.29722368</v>
      </c>
      <c r="D32" s="557">
        <f>D30*1.8</f>
        <v>84633.29722368</v>
      </c>
      <c r="E32" s="552">
        <f>C32*40</f>
        <v>3385331.8889472</v>
      </c>
      <c r="F32" s="568">
        <f>C32*70</f>
        <v>5924330.8056576</v>
      </c>
      <c r="G32" s="45">
        <f>K32*(F32/L32)</f>
        <v>1.55000000000003</v>
      </c>
      <c r="H32" s="583">
        <f>C32*70</f>
        <v>5924330.8056576</v>
      </c>
      <c r="I32" s="599">
        <f>C32*3</f>
        <v>253899.89167104</v>
      </c>
      <c r="J32" s="599">
        <f>C32*1.5</f>
        <v>126949.94583552</v>
      </c>
      <c r="K32" s="45">
        <f>(L32/F32)*B32/20</f>
        <v>0.044285714285715</v>
      </c>
      <c r="L32" s="616">
        <f>C32*2</f>
        <v>169266.59444736</v>
      </c>
      <c r="M32" s="552">
        <f>C32*2</f>
        <v>169266.59444736</v>
      </c>
      <c r="N32" s="642">
        <f>C32*1</f>
        <v>84633.29722368</v>
      </c>
      <c r="O32" s="583">
        <f>C32*1</f>
        <v>84633.29722368</v>
      </c>
      <c r="P32" s="643">
        <f>C32*1</f>
        <v>84633.29722368</v>
      </c>
      <c r="Q32" s="668">
        <f>C32*0.8</f>
        <v>67706.637778944</v>
      </c>
      <c r="R32" s="684">
        <f>C32*0.8</f>
        <v>67706.637778944</v>
      </c>
      <c r="S32" s="700">
        <f>C32/8</f>
        <v>10579.16215296</v>
      </c>
      <c r="T32" s="536">
        <f>C32/8</f>
        <v>10579.16215296</v>
      </c>
      <c r="U32" s="716">
        <f>C32*0.75</f>
        <v>63474.97291776</v>
      </c>
      <c r="V32" s="733" t="n">
        <v>0</v>
      </c>
      <c r="W32" s="684">
        <f>C32*1.2</f>
        <v>101559.956668416</v>
      </c>
      <c r="Y32" s="684">
        <f>C32*0.8</f>
        <v>67706.637778944</v>
      </c>
      <c r="Z32" s="63"/>
      <c r="AA32" s="616">
        <f>C32</f>
        <v>84633.29722368</v>
      </c>
      <c r="AB32" s="583">
        <f>C32/2</f>
        <v>42316.64861184</v>
      </c>
      <c r="AC32" s="46"/>
    </row>
    <row r="33" spans="1:29" s="14" customFormat="1">
      <c r="A33" s="50" t="s">
        <v>53</v>
      </c>
      <c r="B33" s="14">
        <f>B32+1</f>
        <v>32</v>
      </c>
      <c r="C33" s="555">
        <f>D33</f>
        <v>112844.39629824</v>
      </c>
      <c r="D33" s="557">
        <f>D31*1.8</f>
        <v>112844.39629824</v>
      </c>
      <c r="E33" s="555">
        <f>C33*40</f>
        <v>4513775.8519296</v>
      </c>
      <c r="F33" s="571">
        <f>C33*70</f>
        <v>7899107.7408768</v>
      </c>
      <c r="G33" s="48">
        <f>K33*(F33/L33)</f>
        <v>1.60000000000001</v>
      </c>
      <c r="H33" s="586">
        <f>C33*70</f>
        <v>7899107.7408768</v>
      </c>
      <c r="I33" s="602">
        <f>C33*3</f>
        <v>338533.18889472</v>
      </c>
      <c r="J33" s="602">
        <f>C33*1.5</f>
        <v>169266.59444736</v>
      </c>
      <c r="K33" s="48">
        <f>(L33/F33)*B33/20</f>
        <v>0.045714285714286</v>
      </c>
      <c r="L33" s="619">
        <f>C33*2</f>
        <v>225688.79259648</v>
      </c>
      <c r="M33" s="555">
        <f>C33*2</f>
        <v>225688.79259648</v>
      </c>
      <c r="N33" s="648">
        <f>C33*1</f>
        <v>112844.39629824</v>
      </c>
      <c r="O33" s="586">
        <f>C33*1</f>
        <v>112844.39629824</v>
      </c>
      <c r="P33" s="649">
        <f>C33*1</f>
        <v>112844.39629824</v>
      </c>
      <c r="Q33" s="671">
        <f>C33*0.8</f>
        <v>90275.517038592</v>
      </c>
      <c r="R33" s="687">
        <f>C33*0.8</f>
        <v>90275.517038592</v>
      </c>
      <c r="S33" s="703">
        <f>C33/8</f>
        <v>14105.54953728</v>
      </c>
      <c r="T33" s="539">
        <f>C33/8</f>
        <v>14105.54953728</v>
      </c>
      <c r="U33" s="719">
        <f>C33*0.75</f>
        <v>84633.29722368</v>
      </c>
      <c r="V33" s="736" t="n">
        <v>0</v>
      </c>
      <c r="W33" s="687">
        <f>C33*1.2</f>
        <v>135413.275557888</v>
      </c>
      <c r="Y33" s="687">
        <f>C33*0.8</f>
        <v>90275.517038592</v>
      </c>
      <c r="Z33" s="65"/>
      <c r="AA33" s="619">
        <f>C33</f>
        <v>112844.39629824</v>
      </c>
      <c r="AB33" s="586">
        <f>C33/2</f>
        <v>56422.19814912</v>
      </c>
      <c r="AC33" s="49"/>
    </row>
    <row r="34" spans="1:29" s="14" customFormat="1">
      <c r="A34" s="50" t="s">
        <v>54</v>
      </c>
      <c r="B34" s="14">
        <f>B33+1</f>
        <v>33</v>
      </c>
      <c r="C34" s="555">
        <f>D34</f>
        <v>152339.935002624</v>
      </c>
      <c r="D34" s="557">
        <f>D32*1.8</f>
        <v>152339.935002624</v>
      </c>
      <c r="E34" s="555">
        <f>C34*40</f>
        <v>6093597.40010496</v>
      </c>
      <c r="F34" s="571">
        <f>C34*70</f>
        <v>10663795.4501837</v>
      </c>
      <c r="G34" s="48">
        <f>K34*(F34/L34)</f>
        <v>1.65000000000003</v>
      </c>
      <c r="H34" s="586">
        <f>C34*70</f>
        <v>10663795.4501837</v>
      </c>
      <c r="I34" s="602">
        <f>C34*3</f>
        <v>457019.805007872</v>
      </c>
      <c r="J34" s="602">
        <f>C34*1.5</f>
        <v>228509.902503936</v>
      </c>
      <c r="K34" s="48">
        <f>(L34/F34)*B34/20</f>
        <v>0.047142857142858</v>
      </c>
      <c r="L34" s="619">
        <f>C34*2</f>
        <v>304679.870005248</v>
      </c>
      <c r="M34" s="555">
        <f>C34*2</f>
        <v>304679.870005248</v>
      </c>
      <c r="N34" s="648">
        <f>C34*1</f>
        <v>152339.935002624</v>
      </c>
      <c r="O34" s="586">
        <f>C34*1</f>
        <v>152339.935002624</v>
      </c>
      <c r="P34" s="649">
        <f>C34*1</f>
        <v>152339.935002624</v>
      </c>
      <c r="Q34" s="671">
        <f>C34*0.8</f>
        <v>121871.948002099</v>
      </c>
      <c r="R34" s="687">
        <f>C34*0.8</f>
        <v>121871.948002099</v>
      </c>
      <c r="S34" s="703">
        <f>C34/8</f>
        <v>19042.491875328</v>
      </c>
      <c r="T34" s="539">
        <f>C34/8</f>
        <v>19042.491875328</v>
      </c>
      <c r="U34" s="719">
        <f>C34*0.75</f>
        <v>114254.951251968</v>
      </c>
      <c r="V34" s="736" t="n">
        <v>0</v>
      </c>
      <c r="W34" s="687">
        <f>C34*1.2</f>
        <v>182807.922003149</v>
      </c>
      <c r="Y34" s="687">
        <f>C34*0.8</f>
        <v>121871.948002099</v>
      </c>
      <c r="Z34" s="65"/>
      <c r="AA34" s="619">
        <f>C34</f>
        <v>152339.935002624</v>
      </c>
      <c r="AB34" s="586">
        <f>C34/2</f>
        <v>76169.967501312</v>
      </c>
      <c r="AC34" s="49"/>
    </row>
    <row r="35" spans="1:29" s="14" customFormat="1">
      <c r="A35" s="50" t="s">
        <v>55</v>
      </c>
      <c r="B35" s="14">
        <f>B34+1</f>
        <v>34</v>
      </c>
      <c r="C35" s="555">
        <f>D35</f>
        <v>203119.913336832</v>
      </c>
      <c r="D35" s="557">
        <f>D33*1.8</f>
        <v>203119.913336832</v>
      </c>
      <c r="E35" s="555">
        <f>C35*40</f>
        <v>8124796.53347328</v>
      </c>
      <c r="F35" s="571">
        <f>C35*70</f>
        <v>14218393.9335782</v>
      </c>
      <c r="G35" s="48">
        <f>K35*(F35/L35)</f>
        <v>1.70000000000001</v>
      </c>
      <c r="H35" s="586">
        <f>C35*70</f>
        <v>14218393.9335782</v>
      </c>
      <c r="I35" s="602">
        <f>C35*3</f>
        <v>609359.740010496</v>
      </c>
      <c r="J35" s="602">
        <f>C35*1.5</f>
        <v>304679.870005248</v>
      </c>
      <c r="K35" s="48">
        <f>(L35/F35)*B35/20</f>
        <v>0.048571428571429</v>
      </c>
      <c r="L35" s="619">
        <f>C35*2</f>
        <v>406239.826673664</v>
      </c>
      <c r="M35" s="555">
        <f>C35*2</f>
        <v>406239.826673664</v>
      </c>
      <c r="N35" s="648">
        <f>C35*1</f>
        <v>203119.913336832</v>
      </c>
      <c r="O35" s="586">
        <f>C35*1</f>
        <v>203119.913336832</v>
      </c>
      <c r="P35" s="649">
        <f>C35*1</f>
        <v>203119.913336832</v>
      </c>
      <c r="Q35" s="671">
        <f>C35*0.8</f>
        <v>162495.930669466</v>
      </c>
      <c r="R35" s="687">
        <f>C35*0.8</f>
        <v>162495.930669466</v>
      </c>
      <c r="S35" s="703">
        <f>C35/8</f>
        <v>25389.989167104</v>
      </c>
      <c r="T35" s="539">
        <f>C35/8</f>
        <v>25389.989167104</v>
      </c>
      <c r="U35" s="719">
        <f>C35*0.75</f>
        <v>152339.935002624</v>
      </c>
      <c r="V35" s="736" t="n">
        <v>0</v>
      </c>
      <c r="W35" s="687">
        <f>C35*1.2</f>
        <v>243743.896004198</v>
      </c>
      <c r="Y35" s="687">
        <f>C35*0.8</f>
        <v>162495.930669466</v>
      </c>
      <c r="Z35" s="65"/>
      <c r="AA35" s="619">
        <f>C35</f>
        <v>203119.913336832</v>
      </c>
      <c r="AB35" s="586">
        <f>C35/2</f>
        <v>101559.956668416</v>
      </c>
      <c r="AC35" s="49"/>
    </row>
    <row r="36" spans="1:29" s="14" customFormat="1">
      <c r="A36" s="50" t="s">
        <v>56</v>
      </c>
      <c r="B36" s="14">
        <f>B35+1</f>
        <v>35</v>
      </c>
      <c r="C36" s="555">
        <f>D36</f>
        <v>274211.883004723</v>
      </c>
      <c r="D36" s="557">
        <f>D34*1.8</f>
        <v>274211.883004723</v>
      </c>
      <c r="E36" s="555">
        <f>C36*40</f>
        <v>10968475.3201889</v>
      </c>
      <c r="F36" s="571">
        <f>C36*70</f>
        <v>19194831.8103306</v>
      </c>
      <c r="G36" s="48">
        <f>K36*(F36/L36)</f>
        <v>1.75000000000004</v>
      </c>
      <c r="H36" s="586">
        <f>C36*70</f>
        <v>19194831.8103306</v>
      </c>
      <c r="I36" s="602">
        <f>C36*3</f>
        <v>822635.649014169</v>
      </c>
      <c r="J36" s="602">
        <f>C36*1.5</f>
        <v>411317.824507085</v>
      </c>
      <c r="K36" s="48">
        <f>(L36/F36)*B36/20</f>
        <v>0.050000000000001</v>
      </c>
      <c r="L36" s="619">
        <f>C36*2</f>
        <v>548423.766009446</v>
      </c>
      <c r="M36" s="555">
        <f>C36*2</f>
        <v>548423.766009446</v>
      </c>
      <c r="N36" s="648">
        <f>C36*1</f>
        <v>274211.883004723</v>
      </c>
      <c r="O36" s="586">
        <f>C36*1</f>
        <v>274211.883004723</v>
      </c>
      <c r="P36" s="649">
        <f>C36*1</f>
        <v>274211.883004723</v>
      </c>
      <c r="Q36" s="671">
        <f>C36*0.8</f>
        <v>219369.506403778</v>
      </c>
      <c r="R36" s="687">
        <f>C36*0.8</f>
        <v>219369.506403778</v>
      </c>
      <c r="S36" s="703">
        <f>C36/8</f>
        <v>34276.4853755904</v>
      </c>
      <c r="T36" s="539">
        <f>C36/8</f>
        <v>34276.4853755904</v>
      </c>
      <c r="U36" s="719">
        <f>C36*0.75</f>
        <v>205658.912253542</v>
      </c>
      <c r="V36" s="736" t="n">
        <v>0</v>
      </c>
      <c r="W36" s="687">
        <f>C36*1.2</f>
        <v>329054.259605668</v>
      </c>
      <c r="Y36" s="687">
        <f>C36*0.8</f>
        <v>219369.506403778</v>
      </c>
      <c r="Z36" s="65"/>
      <c r="AA36" s="619">
        <f>C36</f>
        <v>274211.883004723</v>
      </c>
      <c r="AB36" s="586">
        <f>C36/2</f>
        <v>137105.941502362</v>
      </c>
      <c r="AC36" s="49"/>
    </row>
    <row r="37" spans="1:29" s="14" customFormat="1">
      <c r="A37" s="50" t="s">
        <v>57</v>
      </c>
      <c r="B37" s="14">
        <f>B36+1</f>
        <v>36</v>
      </c>
      <c r="C37" s="555">
        <f>D37</f>
        <v>365615.844006298</v>
      </c>
      <c r="D37" s="557">
        <f>D35*1.8</f>
        <v>365615.844006298</v>
      </c>
      <c r="E37" s="555">
        <f>C37*40</f>
        <v>14624633.7602519</v>
      </c>
      <c r="F37" s="571">
        <f>C37*70</f>
        <v>25593109.0804409</v>
      </c>
      <c r="G37" s="48">
        <f>K37*(F37/L37)</f>
        <v>1.80000000000003</v>
      </c>
      <c r="H37" s="586">
        <f>C37*70</f>
        <v>25593109.0804409</v>
      </c>
      <c r="I37" s="602">
        <f>C37*3</f>
        <v>1096847.53201889</v>
      </c>
      <c r="J37" s="602">
        <f>C37*1.5</f>
        <v>548423.766009447</v>
      </c>
      <c r="K37" s="48">
        <f>(L37/F37)*B37/20</f>
        <v>0.051428571428572</v>
      </c>
      <c r="L37" s="619">
        <f>C37*2</f>
        <v>731231.688012596</v>
      </c>
      <c r="M37" s="555">
        <f>C37*2</f>
        <v>731231.688012596</v>
      </c>
      <c r="N37" s="648">
        <f>C37*1</f>
        <v>365615.844006298</v>
      </c>
      <c r="O37" s="586">
        <f>C37*1</f>
        <v>365615.844006298</v>
      </c>
      <c r="P37" s="649">
        <f>C37*1</f>
        <v>365615.844006298</v>
      </c>
      <c r="Q37" s="671">
        <f>C37*0.8</f>
        <v>292492.675205038</v>
      </c>
      <c r="R37" s="687">
        <f>C37*0.8</f>
        <v>292492.675205038</v>
      </c>
      <c r="S37" s="703">
        <f>C37/8</f>
        <v>45701.9805007873</v>
      </c>
      <c r="T37" s="539">
        <f>C37/8</f>
        <v>45701.9805007873</v>
      </c>
      <c r="U37" s="719">
        <f>C37*0.75</f>
        <v>274211.883004724</v>
      </c>
      <c r="V37" s="736" t="n">
        <v>0</v>
      </c>
      <c r="W37" s="687">
        <f>C37*1.2</f>
        <v>438739.012807558</v>
      </c>
      <c r="Y37" s="687">
        <f>C37*0.8</f>
        <v>292492.675205038</v>
      </c>
      <c r="Z37" s="65"/>
      <c r="AA37" s="619">
        <f>C37</f>
        <v>365615.844006298</v>
      </c>
      <c r="AB37" s="586">
        <f>C37/2</f>
        <v>182807.922003149</v>
      </c>
      <c r="AC37" s="49"/>
    </row>
    <row r="38" spans="1:29" s="15" customFormat="1">
      <c r="A38" s="26" t="s">
        <v>58</v>
      </c>
      <c r="B38" s="15">
        <f>B37+1</f>
        <v>37</v>
      </c>
      <c r="C38" s="557">
        <f>D38</f>
        <v>493581.389408501</v>
      </c>
      <c r="D38" s="557">
        <f>D36*1.8</f>
        <v>493581.389408501</v>
      </c>
      <c r="E38" s="557">
        <f>C38*40</f>
        <v>19743255.57634</v>
      </c>
      <c r="F38" s="573">
        <f>C38*70</f>
        <v>34550697.2585951</v>
      </c>
      <c r="G38" s="27">
        <f>K38*(F38/L38)</f>
        <v>1.85000000000004</v>
      </c>
      <c r="H38" s="588">
        <f>C38*70</f>
        <v>34550697.2585951</v>
      </c>
      <c r="I38" s="604">
        <f>C38*3</f>
        <v>1480744.1682255</v>
      </c>
      <c r="J38" s="604">
        <f>C38*1.5</f>
        <v>740372.084112752</v>
      </c>
      <c r="K38" s="27">
        <f>(L38/F38)*B38/20</f>
        <v>0.052857142857144</v>
      </c>
      <c r="L38" s="621">
        <f>C38*2</f>
        <v>987162.778817002</v>
      </c>
      <c r="M38" s="557">
        <f>C38*2</f>
        <v>987162.778817002</v>
      </c>
      <c r="N38" s="652">
        <f>C38*1</f>
        <v>493581.389408501</v>
      </c>
      <c r="O38" s="588">
        <f>C38*1</f>
        <v>493581.389408501</v>
      </c>
      <c r="P38" s="653">
        <f>C38*1</f>
        <v>493581.389408501</v>
      </c>
      <c r="Q38" s="673">
        <f>C38*0.8</f>
        <v>394865.111526801</v>
      </c>
      <c r="R38" s="689">
        <f>C38*0.8</f>
        <v>394865.111526801</v>
      </c>
      <c r="S38" s="705">
        <f>C38/8</f>
        <v>61697.6736760626</v>
      </c>
      <c r="T38" s="541">
        <f>C38/8</f>
        <v>61697.6736760626</v>
      </c>
      <c r="U38" s="721">
        <f>C38*0.75</f>
        <v>370186.042056376</v>
      </c>
      <c r="V38" s="738" t="n">
        <v>0</v>
      </c>
      <c r="W38" s="689">
        <f>C38*1.2</f>
        <v>592297.667290201</v>
      </c>
      <c r="Y38" s="689">
        <f>C38*0.8</f>
        <v>394865.111526801</v>
      </c>
      <c r="Z38" s="67"/>
      <c r="AA38" s="621">
        <f>C38</f>
        <v>493581.389408501</v>
      </c>
      <c r="AB38" s="588">
        <f>C38/2</f>
        <v>246790.694704251</v>
      </c>
      <c r="AC38" s="28"/>
    </row>
    <row r="39" spans="1:29" s="15" customFormat="1">
      <c r="A39" s="26" t="s">
        <v>59</v>
      </c>
      <c r="B39" s="15">
        <f>B38+1</f>
        <v>38</v>
      </c>
      <c r="C39" s="557">
        <f>D39</f>
        <v>658108.519211337</v>
      </c>
      <c r="D39" s="557">
        <f>D37*1.8</f>
        <v>658108.519211337</v>
      </c>
      <c r="E39" s="557">
        <f>C39*40</f>
        <v>26324340.7684535</v>
      </c>
      <c r="F39" s="573">
        <f>C39*70</f>
        <v>46067596.3447936</v>
      </c>
      <c r="G39" s="27">
        <f>K39*(F39/L39)</f>
        <v>1.89999999999996</v>
      </c>
      <c r="H39" s="588">
        <f>C39*70</f>
        <v>46067596.3447936</v>
      </c>
      <c r="I39" s="604">
        <f>C39*3</f>
        <v>1974325.55763401</v>
      </c>
      <c r="J39" s="604">
        <f>C39*1.5</f>
        <v>987162.778817006</v>
      </c>
      <c r="K39" s="27">
        <f>(L39/F39)*B39/20</f>
        <v>0.054285714285713</v>
      </c>
      <c r="L39" s="621">
        <f>C39*2</f>
        <v>1316217.03842267</v>
      </c>
      <c r="M39" s="557">
        <f>C39*2</f>
        <v>1316217.03842267</v>
      </c>
      <c r="N39" s="652">
        <f>C39*1</f>
        <v>658108.519211337</v>
      </c>
      <c r="O39" s="588">
        <f>C39*1</f>
        <v>658108.519211337</v>
      </c>
      <c r="P39" s="653">
        <f>C39*1</f>
        <v>658108.519211337</v>
      </c>
      <c r="Q39" s="673">
        <f>C39*0.8</f>
        <v>526486.81536907</v>
      </c>
      <c r="R39" s="689">
        <f>C39*0.8</f>
        <v>526486.81536907</v>
      </c>
      <c r="S39" s="705">
        <f>C39/8</f>
        <v>82263.5649014171</v>
      </c>
      <c r="T39" s="541">
        <f>C39/8</f>
        <v>82263.5649014171</v>
      </c>
      <c r="U39" s="721">
        <f>C39*0.75</f>
        <v>493581.389408503</v>
      </c>
      <c r="V39" s="738" t="n">
        <v>0</v>
      </c>
      <c r="W39" s="689">
        <f>C39*1.2</f>
        <v>789730.223053604</v>
      </c>
      <c r="Y39" s="689">
        <f>C39*0.8</f>
        <v>526486.81536907</v>
      </c>
      <c r="Z39" s="67"/>
      <c r="AA39" s="621">
        <f>C39</f>
        <v>658108.519211337</v>
      </c>
      <c r="AB39" s="588">
        <f>C39/2</f>
        <v>329054.259605669</v>
      </c>
      <c r="AC39" s="28"/>
    </row>
    <row r="40" spans="1:29" s="15" customFormat="1">
      <c r="A40" s="26" t="s">
        <v>60</v>
      </c>
      <c r="B40" s="15">
        <f>B39+1</f>
        <v>39</v>
      </c>
      <c r="C40" s="557">
        <f>D40</f>
        <v>888446.500935302</v>
      </c>
      <c r="D40" s="557">
        <f>D38*1.8</f>
        <v>888446.500935302</v>
      </c>
      <c r="E40" s="557">
        <f>C40*40</f>
        <v>35537860.0374121</v>
      </c>
      <c r="F40" s="573">
        <f>C40*70</f>
        <v>62191255.0654711</v>
      </c>
      <c r="G40" s="27">
        <f>K40*(F40/L40)</f>
        <v>1.95000000000005</v>
      </c>
      <c r="H40" s="588">
        <f>C40*70</f>
        <v>62191255.0654711</v>
      </c>
      <c r="I40" s="604">
        <f>C40*3</f>
        <v>2665339.50280591</v>
      </c>
      <c r="J40" s="604">
        <f>C40*1.5</f>
        <v>1332669.75140295</v>
      </c>
      <c r="K40" s="27">
        <f>(L40/F40)*B40/20</f>
        <v>0.055714285714287</v>
      </c>
      <c r="L40" s="621">
        <f>C40*2</f>
        <v>1776893.0018706</v>
      </c>
      <c r="M40" s="557">
        <f>C40*2</f>
        <v>1776893.0018706</v>
      </c>
      <c r="N40" s="652">
        <f>C40*1</f>
        <v>888446.500935302</v>
      </c>
      <c r="O40" s="588">
        <f>C40*1</f>
        <v>888446.500935302</v>
      </c>
      <c r="P40" s="653">
        <f>C40*1</f>
        <v>888446.500935302</v>
      </c>
      <c r="Q40" s="673">
        <f>C40*0.8</f>
        <v>710757.200748242</v>
      </c>
      <c r="R40" s="689">
        <f>C40*0.8</f>
        <v>710757.200748242</v>
      </c>
      <c r="S40" s="705">
        <f>C40/8</f>
        <v>111055.812616913</v>
      </c>
      <c r="T40" s="541">
        <f>C40/8</f>
        <v>111055.812616913</v>
      </c>
      <c r="U40" s="721">
        <f>C40*0.75</f>
        <v>666334.875701477</v>
      </c>
      <c r="V40" s="738" t="n">
        <v>0</v>
      </c>
      <c r="W40" s="689">
        <f>C40*1.2</f>
        <v>1066135.80112236</v>
      </c>
      <c r="Y40" s="689">
        <f>C40*0.8</f>
        <v>710757.200748242</v>
      </c>
      <c r="Z40" s="67"/>
      <c r="AA40" s="621">
        <f>C40</f>
        <v>888446.500935302</v>
      </c>
      <c r="AB40" s="588">
        <f>C40/2</f>
        <v>444223.250467651</v>
      </c>
      <c r="AC40" s="28"/>
    </row>
    <row r="41" spans="1:29" s="15" customFormat="1">
      <c r="A41" s="26" t="s">
        <v>61</v>
      </c>
      <c r="B41" s="15">
        <f>B40+1</f>
        <v>40</v>
      </c>
      <c r="C41" s="557">
        <f>D41</f>
        <v>1184595.33458041</v>
      </c>
      <c r="D41" s="557">
        <f>D39*1.8</f>
        <v>1184595.33458041</v>
      </c>
      <c r="E41" s="557">
        <f>C41*40</f>
        <v>47383813.3832164</v>
      </c>
      <c r="F41" s="573">
        <f>C41*70</f>
        <v>82921673.4206287</v>
      </c>
      <c r="G41" s="27">
        <f>K41*(F41/L41)</f>
        <v>2.00000000000003</v>
      </c>
      <c r="H41" s="588">
        <f>C41*70</f>
        <v>82921673.4206287</v>
      </c>
      <c r="I41" s="604">
        <f>C41*3</f>
        <v>3553786.00374123</v>
      </c>
      <c r="J41" s="604">
        <f>C41*1.5</f>
        <v>1776893.00187062</v>
      </c>
      <c r="K41" s="27">
        <f>(L41/F41)*B41/20</f>
        <v>0.057142857142858</v>
      </c>
      <c r="L41" s="621">
        <f>C41*2</f>
        <v>2369190.66916082</v>
      </c>
      <c r="M41" s="557">
        <f>C41*2</f>
        <v>2369190.66916082</v>
      </c>
      <c r="N41" s="652">
        <f>C41*1</f>
        <v>1184595.33458041</v>
      </c>
      <c r="O41" s="588">
        <f>C41*1</f>
        <v>1184595.33458041</v>
      </c>
      <c r="P41" s="653">
        <f>C41*1</f>
        <v>1184595.33458041</v>
      </c>
      <c r="Q41" s="673">
        <f>C41*0.8</f>
        <v>947676.267664328</v>
      </c>
      <c r="R41" s="689">
        <f>C41*0.8</f>
        <v>947676.267664328</v>
      </c>
      <c r="S41" s="705">
        <f>C41/8</f>
        <v>148074.416822551</v>
      </c>
      <c r="T41" s="541">
        <f>C41/8</f>
        <v>148074.416822551</v>
      </c>
      <c r="U41" s="721">
        <f>C41*0.75</f>
        <v>888446.500935308</v>
      </c>
      <c r="V41" s="738" t="n">
        <v>0</v>
      </c>
      <c r="W41" s="689">
        <f>C41*1.2</f>
        <v>1421514.40149649</v>
      </c>
      <c r="Y41" s="689">
        <f>C41*0.8</f>
        <v>947676.267664328</v>
      </c>
      <c r="Z41" s="67"/>
      <c r="AA41" s="621">
        <f>C41</f>
        <v>1184595.33458041</v>
      </c>
      <c r="AB41" s="588">
        <f>C41/2</f>
        <v>592297.667290205</v>
      </c>
      <c r="AC41" s="28"/>
    </row>
    <row r="42" spans="1:29" s="15" customFormat="1">
      <c r="A42" s="26" t="s">
        <v>62</v>
      </c>
      <c r="B42" s="15">
        <f>B41+1</f>
        <v>41</v>
      </c>
      <c r="C42" s="557">
        <f>D42</f>
        <v>1599203.70168354</v>
      </c>
      <c r="D42" s="557">
        <f>D40*1.8</f>
        <v>1599203.70168354</v>
      </c>
      <c r="E42" s="557">
        <f>C42*40</f>
        <v>63968148.0673416</v>
      </c>
      <c r="F42" s="573">
        <f>C42*70</f>
        <v>111944259.117848</v>
      </c>
      <c r="G42" s="27">
        <f>K42*(F42/L42)</f>
        <v>2.05000000000006</v>
      </c>
      <c r="H42" s="588">
        <f>C42*70</f>
        <v>111944259.117848</v>
      </c>
      <c r="I42" s="604">
        <f>C42*3</f>
        <v>4797611.10505062</v>
      </c>
      <c r="J42" s="604">
        <f>C42*1.5</f>
        <v>2398805.55252531</v>
      </c>
      <c r="K42" s="27">
        <f>(L42/F42)*B42/20</f>
        <v>0.05857142857143</v>
      </c>
      <c r="L42" s="621">
        <f>C42*2</f>
        <v>3198407.40336708</v>
      </c>
      <c r="M42" s="557">
        <f>C42*2</f>
        <v>3198407.40336708</v>
      </c>
      <c r="N42" s="652">
        <f>C42*1</f>
        <v>1599203.70168354</v>
      </c>
      <c r="O42" s="588">
        <f>C42*1</f>
        <v>1599203.70168354</v>
      </c>
      <c r="P42" s="653">
        <f>C42*1</f>
        <v>1599203.70168354</v>
      </c>
      <c r="Q42" s="673">
        <f>C42*0.8</f>
        <v>1279362.96134683</v>
      </c>
      <c r="R42" s="689">
        <f>C42*0.8</f>
        <v>1279362.96134683</v>
      </c>
      <c r="S42" s="705">
        <f>C42/8</f>
        <v>199900.462710443</v>
      </c>
      <c r="T42" s="541">
        <f>C42/8</f>
        <v>199900.462710443</v>
      </c>
      <c r="U42" s="721">
        <f>C42*0.75</f>
        <v>1199402.77626266</v>
      </c>
      <c r="V42" s="738" t="n">
        <v>0</v>
      </c>
      <c r="W42" s="689">
        <f>C42*1.2</f>
        <v>1919044.44202025</v>
      </c>
      <c r="Y42" s="689">
        <f>C42*0.8</f>
        <v>1279362.96134683</v>
      </c>
      <c r="Z42" s="67"/>
      <c r="AA42" s="621">
        <f>C42</f>
        <v>1599203.70168354</v>
      </c>
      <c r="AB42" s="588">
        <f>C42/2</f>
        <v>799601.85084177</v>
      </c>
      <c r="AC42" s="28"/>
    </row>
    <row r="43" spans="1:29" s="16" customFormat="1">
      <c r="A43" s="29" t="s">
        <v>63</v>
      </c>
      <c r="B43" s="16">
        <f>B42+1</f>
        <v>42</v>
      </c>
      <c r="C43" s="546">
        <f>D43</f>
        <v>2132271.60224474</v>
      </c>
      <c r="D43" s="557">
        <f>D41*1.8</f>
        <v>2132271.60224474</v>
      </c>
      <c r="E43" s="546">
        <f>C43*40</f>
        <v>85290864.0897896</v>
      </c>
      <c r="F43" s="562">
        <f>C43*70</f>
        <v>149259012.157132</v>
      </c>
      <c r="G43" s="30">
        <f>K43*(F43/L43)</f>
        <v>2.10000000000004</v>
      </c>
      <c r="H43" s="577">
        <f>C43*70</f>
        <v>149259012.157132</v>
      </c>
      <c r="I43" s="606">
        <f>C43*3</f>
        <v>6396814.80673422</v>
      </c>
      <c r="J43" s="606">
        <f>C43*1.5</f>
        <v>3198407.40336711</v>
      </c>
      <c r="K43" s="30">
        <f>(L43/F43)*B43/20</f>
        <v>0.060000000000001</v>
      </c>
      <c r="L43" s="622">
        <f>C43*2</f>
        <v>4264543.20448948</v>
      </c>
      <c r="M43" s="546">
        <f>C43*2</f>
        <v>4264543.20448948</v>
      </c>
      <c r="N43" s="656">
        <f>C43*1</f>
        <v>2132271.60224474</v>
      </c>
      <c r="O43" s="577">
        <f>C43*1</f>
        <v>2132271.60224474</v>
      </c>
      <c r="P43" s="657">
        <f>C43*1</f>
        <v>2132271.60224474</v>
      </c>
      <c r="Q43" s="674">
        <f>C43*0.8</f>
        <v>1705817.28179579</v>
      </c>
      <c r="R43" s="690">
        <f>C43*0.8</f>
        <v>1705817.28179579</v>
      </c>
      <c r="S43" s="706">
        <f>C43/8</f>
        <v>266533.950280593</v>
      </c>
      <c r="T43" s="530">
        <f>C43/8</f>
        <v>266533.950280593</v>
      </c>
      <c r="U43" s="723">
        <f>C43*0.75</f>
        <v>1599203.70168356</v>
      </c>
      <c r="V43" s="740" t="n">
        <v>0</v>
      </c>
      <c r="W43" s="690">
        <f>C43*1.2</f>
        <v>2558725.92269369</v>
      </c>
      <c r="Y43" s="690">
        <f>C43*0.8</f>
        <v>1705817.28179579</v>
      </c>
      <c r="Z43" s="69"/>
      <c r="AA43" s="622">
        <f>C43</f>
        <v>2132271.60224474</v>
      </c>
      <c r="AB43" s="577">
        <f>C43/2</f>
        <v>1066135.80112237</v>
      </c>
      <c r="AC43" s="31"/>
    </row>
    <row r="44" spans="1:29" s="16" customFormat="1">
      <c r="A44" s="29" t="s">
        <v>64</v>
      </c>
      <c r="B44" s="16">
        <f>B43+1</f>
        <v>43</v>
      </c>
      <c r="C44" s="546">
        <f>D44</f>
        <v>2878566.66303037</v>
      </c>
      <c r="D44" s="557">
        <f>D42*1.8</f>
        <v>2878566.66303037</v>
      </c>
      <c r="E44" s="546">
        <f>C44*40</f>
        <v>115142666.521215</v>
      </c>
      <c r="F44" s="562">
        <f>C44*70</f>
        <v>201499666.412126</v>
      </c>
      <c r="G44" s="30">
        <f>K44*(F44/L44)</f>
        <v>2.15000000000006</v>
      </c>
      <c r="H44" s="577">
        <f>C44*70</f>
        <v>201499666.412126</v>
      </c>
      <c r="I44" s="606">
        <f>C44*3</f>
        <v>8635699.98909111</v>
      </c>
      <c r="J44" s="606">
        <f>C44*1.5</f>
        <v>4317849.99454556</v>
      </c>
      <c r="K44" s="30">
        <f>(L44/F44)*B44/20</f>
        <v>0.061428571428573</v>
      </c>
      <c r="L44" s="622">
        <f>C44*2</f>
        <v>5757133.32606074</v>
      </c>
      <c r="M44" s="546">
        <f>C44*2</f>
        <v>5757133.32606074</v>
      </c>
      <c r="N44" s="656">
        <f>C44*1</f>
        <v>2878566.66303037</v>
      </c>
      <c r="O44" s="577">
        <f>C44*1</f>
        <v>2878566.66303037</v>
      </c>
      <c r="P44" s="657">
        <f>C44*1</f>
        <v>2878566.66303037</v>
      </c>
      <c r="Q44" s="674">
        <f>C44*0.8</f>
        <v>2302853.3304243</v>
      </c>
      <c r="R44" s="690">
        <f>C44*0.8</f>
        <v>2302853.3304243</v>
      </c>
      <c r="S44" s="706">
        <f>C44/8</f>
        <v>359820.832878796</v>
      </c>
      <c r="T44" s="530">
        <f>C44/8</f>
        <v>359820.832878796</v>
      </c>
      <c r="U44" s="723">
        <f>C44*0.75</f>
        <v>2158924.99727278</v>
      </c>
      <c r="V44" s="740" t="n">
        <v>0</v>
      </c>
      <c r="W44" s="690">
        <f>C44*1.2</f>
        <v>3454279.99563644</v>
      </c>
      <c r="Y44" s="690">
        <f>C44*0.8</f>
        <v>2302853.3304243</v>
      </c>
      <c r="Z44" s="69"/>
      <c r="AA44" s="622">
        <f>C44</f>
        <v>2878566.66303037</v>
      </c>
      <c r="AB44" s="577">
        <f>C44/2</f>
        <v>1439283.33151519</v>
      </c>
      <c r="AC44" s="31"/>
    </row>
    <row r="45" spans="1:29" s="16" customFormat="1">
      <c r="A45" s="29" t="s">
        <v>65</v>
      </c>
      <c r="B45" s="16">
        <f>B44+1</f>
        <v>44</v>
      </c>
      <c r="C45" s="546">
        <f>D45</f>
        <v>3838088.88404053</v>
      </c>
      <c r="D45" s="557">
        <f>D43*1.8</f>
        <v>3838088.88404053</v>
      </c>
      <c r="E45" s="546">
        <f>C45*40</f>
        <v>153523555.361621</v>
      </c>
      <c r="F45" s="562">
        <f>C45*70</f>
        <v>268666221.882837</v>
      </c>
      <c r="G45" s="30">
        <f>K45*(F45/L45)</f>
        <v>2.20000000000004</v>
      </c>
      <c r="H45" s="577">
        <f>C45*70</f>
        <v>268666221.882837</v>
      </c>
      <c r="I45" s="606">
        <f>C45*3</f>
        <v>11514266.6521216</v>
      </c>
      <c r="J45" s="606">
        <f>C45*1.5</f>
        <v>5757133.3260608</v>
      </c>
      <c r="K45" s="30">
        <f>(L45/F45)*B45/20</f>
        <v>0.062857142857144</v>
      </c>
      <c r="L45" s="622">
        <f>C45*2</f>
        <v>7676177.76808106</v>
      </c>
      <c r="M45" s="546">
        <f>C45*2</f>
        <v>7676177.76808106</v>
      </c>
      <c r="N45" s="656">
        <f>C45*1</f>
        <v>3838088.88404053</v>
      </c>
      <c r="O45" s="577">
        <f>C45*1</f>
        <v>3838088.88404053</v>
      </c>
      <c r="P45" s="657">
        <f>C45*1</f>
        <v>3838088.88404053</v>
      </c>
      <c r="Q45" s="674">
        <f>C45*0.8</f>
        <v>3070471.10723242</v>
      </c>
      <c r="R45" s="690">
        <f>C45*0.8</f>
        <v>3070471.10723242</v>
      </c>
      <c r="S45" s="706">
        <f>C45/8</f>
        <v>479761.110505066</v>
      </c>
      <c r="T45" s="530">
        <f>C45/8</f>
        <v>479761.110505066</v>
      </c>
      <c r="U45" s="723">
        <f>C45*0.75</f>
        <v>2878566.6630304</v>
      </c>
      <c r="V45" s="740" t="n">
        <v>0</v>
      </c>
      <c r="W45" s="690">
        <f>C45*1.2</f>
        <v>4605706.66084864</v>
      </c>
      <c r="Y45" s="690">
        <f>C45*0.8</f>
        <v>3070471.10723242</v>
      </c>
      <c r="Z45" s="69"/>
      <c r="AA45" s="622">
        <f>C45</f>
        <v>3838088.88404053</v>
      </c>
      <c r="AB45" s="577">
        <f>C45/2</f>
        <v>1919044.44202027</v>
      </c>
      <c r="AC45" s="31"/>
    </row>
    <row r="46" spans="1:29" s="16" customFormat="1">
      <c r="A46" s="29" t="s">
        <v>66</v>
      </c>
      <c r="B46" s="16">
        <f>B45+1</f>
        <v>45</v>
      </c>
      <c r="C46" s="546">
        <f>D46</f>
        <v>5181419.99345467</v>
      </c>
      <c r="D46" s="557">
        <f>D44*1.8</f>
        <v>5181419.99345467</v>
      </c>
      <c r="E46" s="546">
        <f>C46*40</f>
        <v>207256799.738187</v>
      </c>
      <c r="F46" s="562">
        <f>C46*70</f>
        <v>362699399.541827</v>
      </c>
      <c r="G46" s="30">
        <f>K46*(F46/L46)</f>
        <v>2.24999999999997</v>
      </c>
      <c r="H46" s="577">
        <f>C46*70</f>
        <v>362699399.541827</v>
      </c>
      <c r="I46" s="606">
        <f>C46*3</f>
        <v>15544259.980364</v>
      </c>
      <c r="J46" s="606">
        <f>C46*1.5</f>
        <v>7772129.99018201</v>
      </c>
      <c r="K46" s="30">
        <f>(L46/F46)*B46/20</f>
        <v>0.064285714285713</v>
      </c>
      <c r="L46" s="622">
        <f>C46*2</f>
        <v>10362839.9869093</v>
      </c>
      <c r="M46" s="546">
        <f>C46*2</f>
        <v>10362839.9869093</v>
      </c>
      <c r="N46" s="656">
        <f>C46*1</f>
        <v>5181419.99345467</v>
      </c>
      <c r="O46" s="577">
        <f>C46*1</f>
        <v>5181419.99345467</v>
      </c>
      <c r="P46" s="657">
        <f>C46*1</f>
        <v>5181419.99345467</v>
      </c>
      <c r="Q46" s="674">
        <f>C46*0.8</f>
        <v>4145135.99476374</v>
      </c>
      <c r="R46" s="690">
        <f>C46*0.8</f>
        <v>4145135.99476374</v>
      </c>
      <c r="S46" s="706">
        <f>C46/8</f>
        <v>647677.499181834</v>
      </c>
      <c r="T46" s="530">
        <f>C46/8</f>
        <v>647677.499181834</v>
      </c>
      <c r="U46" s="723">
        <f>C46*0.75</f>
        <v>3886064.995091</v>
      </c>
      <c r="V46" s="740" t="n">
        <v>0</v>
      </c>
      <c r="W46" s="690">
        <f>C46*1.2</f>
        <v>6217703.9921456</v>
      </c>
      <c r="Y46" s="690">
        <f>C46*0.8</f>
        <v>4145135.99476374</v>
      </c>
      <c r="Z46" s="69"/>
      <c r="AA46" s="622">
        <f>C46</f>
        <v>5181419.99345467</v>
      </c>
      <c r="AB46" s="577">
        <f>C46/2</f>
        <v>2590709.99672734</v>
      </c>
      <c r="AC46" s="31"/>
    </row>
    <row r="47" spans="1:29" s="16" customFormat="1">
      <c r="A47" s="29" t="s">
        <v>67</v>
      </c>
      <c r="B47" s="16">
        <f>B46+1</f>
        <v>46</v>
      </c>
      <c r="C47" s="546">
        <f>D47</f>
        <v>6908559.99127296</v>
      </c>
      <c r="D47" s="557">
        <f>D45*1.8</f>
        <v>6908559.99127296</v>
      </c>
      <c r="E47" s="546">
        <f>C47*40</f>
        <v>276342399.650918</v>
      </c>
      <c r="F47" s="562">
        <f>C47*70</f>
        <v>483599199.389107</v>
      </c>
      <c r="G47" s="30">
        <f>K47*(F47/L47)</f>
        <v>2.30000000000005</v>
      </c>
      <c r="H47" s="577">
        <f>C47*70</f>
        <v>483599199.389107</v>
      </c>
      <c r="I47" s="606">
        <f>C47*3</f>
        <v>20725679.9738189</v>
      </c>
      <c r="J47" s="606">
        <f>C47*1.5</f>
        <v>10362839.9869094</v>
      </c>
      <c r="K47" s="30">
        <f>(L47/F47)*B47/20</f>
        <v>0.065714285714287</v>
      </c>
      <c r="L47" s="622">
        <f>C47*2</f>
        <v>13817119.9825459</v>
      </c>
      <c r="M47" s="546">
        <f>C47*2</f>
        <v>13817119.9825459</v>
      </c>
      <c r="N47" s="656">
        <f>C47*1</f>
        <v>6908559.99127296</v>
      </c>
      <c r="O47" s="577">
        <f>C47*1</f>
        <v>6908559.99127296</v>
      </c>
      <c r="P47" s="657">
        <f>C47*1</f>
        <v>6908559.99127296</v>
      </c>
      <c r="Q47" s="674">
        <f>C47*0.8</f>
        <v>5526847.99301837</v>
      </c>
      <c r="R47" s="690">
        <f>C47*0.8</f>
        <v>5526847.99301837</v>
      </c>
      <c r="S47" s="706">
        <f>C47/8</f>
        <v>863569.99890912</v>
      </c>
      <c r="T47" s="530">
        <f>C47/8</f>
        <v>863569.99890912</v>
      </c>
      <c r="U47" s="723">
        <f>C47*0.75</f>
        <v>5181419.99345472</v>
      </c>
      <c r="V47" s="740" t="n">
        <v>0</v>
      </c>
      <c r="W47" s="690">
        <f>C47*1.2</f>
        <v>8290271.98952755</v>
      </c>
      <c r="Y47" s="690">
        <f>C47*0.8</f>
        <v>5526847.99301837</v>
      </c>
      <c r="Z47" s="69"/>
      <c r="AA47" s="622">
        <f>C47</f>
        <v>6908559.99127296</v>
      </c>
      <c r="AB47" s="577">
        <f>C47/2</f>
        <v>3454279.99563648</v>
      </c>
      <c r="AC47" s="31"/>
    </row>
  </sheetData>
  <pageMargins left="0.700000" right="0.700000" top="0.750000" bottom="0.750000" header="0.300000" footer="0.300000"/>
  <pageSetup paperSize="9" pageOrder="overThenDown"/>
  <headerFooter/>
</worksheet>
</file>

<file path=xl/worksheets/sheet2.xml><?xml version="1.0" encoding="utf-8"?>
<worksheet xmlns="http://schemas.openxmlformats.org/spreadsheetml/2006/main" xmlns:r="http://schemas.openxmlformats.org/officeDocument/2006/relationships">
  <dimension ref="A1:P68"/>
  <sheetViews>
    <sheetView view="normal" zoomScale="50" workbookViewId="0">
      <selection activeCell="S52" sqref="S52"/>
    </sheetView>
  </sheetViews>
  <sheetFormatPr baseColWidth="19" defaultColWidth="20.627273" defaultRowHeight="22.50"/>
  <cols>
    <col min="1" max="1" width="15.627273" customWidth="1" style="173"/>
    <col min="2" max="3" width="15.627273" customWidth="1" style="167"/>
    <col min="4" max="4" width="15.627273" customWidth="1"/>
    <col min="5" max="5" width="15.627273" customWidth="1" style="167"/>
    <col min="6" max="6" width="15.627273" customWidth="1" style="175"/>
    <col min="7" max="9" width="15.627273" customWidth="1" style="184"/>
    <col min="10" max="10" width="15.627273" customWidth="1" style="175"/>
    <col min="11" max="14" width="15.627273" customWidth="1" style="184"/>
    <col min="15" max="16" width="20.627273" style="184"/>
  </cols>
  <sheetData>
    <row r="1" spans="1:16" s="169" customFormat="1" ht="22.90">
      <c r="A1" s="171" t="s">
        <v>68</v>
      </c>
      <c r="B1" s="168" t="s">
        <v>69</v>
      </c>
      <c r="C1" s="168" t="s">
        <v>70</v>
      </c>
      <c r="D1" s="169" t="s">
        <v>71</v>
      </c>
      <c r="E1" s="168" t="s">
        <v>72</v>
      </c>
      <c r="F1" s="174" t="s">
        <v>68</v>
      </c>
      <c r="G1" s="180" t="s">
        <v>69</v>
      </c>
      <c r="H1" s="180" t="s">
        <v>70</v>
      </c>
      <c r="I1" s="180" t="s">
        <v>73</v>
      </c>
      <c r="J1" s="174" t="s">
        <v>68</v>
      </c>
      <c r="K1" s="180" t="s">
        <v>69</v>
      </c>
      <c r="L1" s="180" t="s">
        <v>70</v>
      </c>
      <c r="M1" s="180" t="s">
        <v>74</v>
      </c>
      <c r="N1" s="180" t="s">
        <v>75</v>
      </c>
      <c r="O1" s="180" t="s">
        <v>76</v>
      </c>
      <c r="P1" s="180" t="s">
        <v>77</v>
      </c>
    </row>
    <row r="2" spans="1:16" s="12" customFormat="1">
      <c r="A2" s="172">
        <f>F2</f>
        <v>1</v>
      </c>
      <c r="B2" s="170" t="n">
        <v>1</v>
      </c>
      <c r="C2" s="170" t="n">
        <v>0</v>
      </c>
      <c r="D2" s="12" t="n">
        <v>400</v>
      </c>
      <c r="E2" s="170">
        <f>D2+I2*14</f>
        <v>540</v>
      </c>
      <c r="F2" s="15" t="n">
        <v>1</v>
      </c>
      <c r="G2" s="181" t="n">
        <v>1</v>
      </c>
      <c r="H2" s="181">
        <f>G2+16</f>
        <v>17</v>
      </c>
      <c r="I2" s="181" t="n">
        <v>10</v>
      </c>
      <c r="J2" s="15" t="n">
        <v>1</v>
      </c>
      <c r="K2" s="181" t="n">
        <v>1</v>
      </c>
      <c r="L2" s="181">
        <f>K2+15</f>
        <v>16</v>
      </c>
      <c r="M2" s="181" t="n">
        <v>0</v>
      </c>
      <c r="N2" s="181" t="n">
        <v>0</v>
      </c>
      <c r="O2" s="181">
        <f>I2*1.25*0.7+M2</f>
        <v>8.75</v>
      </c>
      <c r="P2" s="181">
        <f>I2*0.2+N2</f>
        <v>2</v>
      </c>
    </row>
    <row r="3" spans="1:16" s="177" customFormat="1" ht="22.80">
      <c r="A3" s="185">
        <f>F3</f>
        <v>2</v>
      </c>
      <c r="B3" s="176">
        <f>B2+1</f>
        <v>2</v>
      </c>
      <c r="C3" s="176">
        <f>200+B2*50</f>
        <v>250</v>
      </c>
      <c r="D3" s="177">
        <f>D2+C3</f>
        <v>650</v>
      </c>
      <c r="E3" s="176">
        <f>D3+I3*14</f>
        <v>1028</v>
      </c>
      <c r="F3" s="187">
        <f>F2+1</f>
        <v>2</v>
      </c>
      <c r="G3" s="182">
        <f>G2+0.5</f>
        <v>1.5</v>
      </c>
      <c r="H3" s="182">
        <f>G3+16</f>
        <v>17.5</v>
      </c>
      <c r="I3" s="182">
        <f>I2+H2</f>
        <v>27</v>
      </c>
      <c r="J3" s="187">
        <f>J2+1</f>
        <v>2</v>
      </c>
      <c r="K3" s="182">
        <f>K2+2</f>
        <v>3</v>
      </c>
      <c r="L3" s="182">
        <f>K3+15</f>
        <v>18</v>
      </c>
      <c r="M3" s="182">
        <f>M2+L2</f>
        <v>16</v>
      </c>
      <c r="N3" s="182">
        <f>M3/2</f>
        <v>8</v>
      </c>
      <c r="O3" s="182">
        <f>I3*1.25*0.7+M3</f>
        <v>39.625</v>
      </c>
      <c r="P3" s="182">
        <f>I3*0.2+N3</f>
        <v>13.4</v>
      </c>
    </row>
    <row r="4" spans="1:16" s="177" customFormat="1" ht="22.80">
      <c r="A4" s="185">
        <f>F4</f>
        <v>3</v>
      </c>
      <c r="B4" s="176">
        <f>B3+1</f>
        <v>3</v>
      </c>
      <c r="C4" s="176">
        <f>200+B3*50</f>
        <v>300</v>
      </c>
      <c r="D4" s="177">
        <f>D3+C4</f>
        <v>950</v>
      </c>
      <c r="E4" s="176">
        <f>D4+I4*14</f>
        <v>1573</v>
      </c>
      <c r="F4" s="187">
        <f>F3+1</f>
        <v>3</v>
      </c>
      <c r="G4" s="182">
        <f>G3+0.5</f>
        <v>2</v>
      </c>
      <c r="H4" s="182">
        <f>G4+16</f>
        <v>18</v>
      </c>
      <c r="I4" s="182">
        <f>I3+H3</f>
        <v>44.5</v>
      </c>
      <c r="J4" s="187">
        <f>J3+1</f>
        <v>3</v>
      </c>
      <c r="K4" s="182">
        <f>K3+2</f>
        <v>5</v>
      </c>
      <c r="L4" s="182">
        <f>K4+15</f>
        <v>20</v>
      </c>
      <c r="M4" s="182">
        <f>M3+L3</f>
        <v>34</v>
      </c>
      <c r="N4" s="182">
        <f>M4/2</f>
        <v>17</v>
      </c>
      <c r="O4" s="182">
        <f>I4*1.25*0.7+M4</f>
        <v>72.9375</v>
      </c>
      <c r="P4" s="182">
        <f>I4*0.2+N4</f>
        <v>25.9</v>
      </c>
    </row>
    <row r="5" spans="1:16" s="177" customFormat="1" ht="22.80">
      <c r="A5" s="185">
        <f>F5</f>
        <v>4</v>
      </c>
      <c r="B5" s="176">
        <f>B4+1</f>
        <v>4</v>
      </c>
      <c r="C5" s="176">
        <f>200+B4*50</f>
        <v>350</v>
      </c>
      <c r="D5" s="177">
        <f>D4+C5</f>
        <v>1300</v>
      </c>
      <c r="E5" s="176">
        <f>D5+I5*14</f>
        <v>2175</v>
      </c>
      <c r="F5" s="187">
        <f>F4+1</f>
        <v>4</v>
      </c>
      <c r="G5" s="182">
        <f>G4+0.5</f>
        <v>2.5</v>
      </c>
      <c r="H5" s="182">
        <f>G5+16</f>
        <v>18.5</v>
      </c>
      <c r="I5" s="182">
        <f>I4+H4</f>
        <v>62.5</v>
      </c>
      <c r="J5" s="187">
        <f>J4+1</f>
        <v>4</v>
      </c>
      <c r="K5" s="182">
        <f>K4+2</f>
        <v>7</v>
      </c>
      <c r="L5" s="182">
        <f>K5+15</f>
        <v>22</v>
      </c>
      <c r="M5" s="182">
        <f>M4+L4</f>
        <v>54</v>
      </c>
      <c r="N5" s="182">
        <f>M5/2</f>
        <v>27</v>
      </c>
      <c r="O5" s="182">
        <f>I5*1.25*0.7+M5</f>
        <v>108.6875</v>
      </c>
      <c r="P5" s="182">
        <f>I5*0.2+N5</f>
        <v>39.5</v>
      </c>
    </row>
    <row r="6" spans="1:16" s="177" customFormat="1" ht="22.80">
      <c r="A6" s="185">
        <f>F6</f>
        <v>5</v>
      </c>
      <c r="B6" s="176">
        <f>B5+1</f>
        <v>5</v>
      </c>
      <c r="C6" s="176">
        <f>200+B5*50</f>
        <v>400</v>
      </c>
      <c r="D6" s="177">
        <f>D5+C6</f>
        <v>1700</v>
      </c>
      <c r="E6" s="176">
        <f>D6+I6*14</f>
        <v>2834</v>
      </c>
      <c r="F6" s="187">
        <f>F5+1</f>
        <v>5</v>
      </c>
      <c r="G6" s="182">
        <f>G5+0.5</f>
        <v>3</v>
      </c>
      <c r="H6" s="182">
        <f>G6+16</f>
        <v>19</v>
      </c>
      <c r="I6" s="182">
        <f>I5+H5</f>
        <v>81</v>
      </c>
      <c r="J6" s="187">
        <f>J5+1</f>
        <v>5</v>
      </c>
      <c r="K6" s="182">
        <f>K5+2</f>
        <v>9</v>
      </c>
      <c r="L6" s="182">
        <f>K6+15</f>
        <v>24</v>
      </c>
      <c r="M6" s="182">
        <f>M5+L5</f>
        <v>76</v>
      </c>
      <c r="N6" s="182">
        <f>M6/2</f>
        <v>38</v>
      </c>
      <c r="O6" s="182">
        <f>I6*1.25*0.7+M6</f>
        <v>146.875</v>
      </c>
      <c r="P6" s="182">
        <f>I6*0.2+N6</f>
        <v>54.2</v>
      </c>
    </row>
    <row r="7" spans="1:16" s="179" customFormat="1" ht="22.80">
      <c r="A7" s="186">
        <f>F7</f>
        <v>6</v>
      </c>
      <c r="B7" s="178">
        <f>B6+1</f>
        <v>6</v>
      </c>
      <c r="C7" s="178">
        <f>200+B6*50</f>
        <v>450</v>
      </c>
      <c r="D7" s="179">
        <f>D6+C7</f>
        <v>2150</v>
      </c>
      <c r="E7" s="178">
        <f>D7+I7*14</f>
        <v>3550</v>
      </c>
      <c r="F7" s="188">
        <f>F6+1</f>
        <v>6</v>
      </c>
      <c r="G7" s="183">
        <f>G6+0.5</f>
        <v>3.5</v>
      </c>
      <c r="H7" s="183">
        <f>G7+16</f>
        <v>19.5</v>
      </c>
      <c r="I7" s="183">
        <f>I6+H6</f>
        <v>100</v>
      </c>
      <c r="J7" s="188">
        <f>J6+1</f>
        <v>6</v>
      </c>
      <c r="K7" s="183">
        <f>K6+2</f>
        <v>11</v>
      </c>
      <c r="L7" s="183">
        <f>K7+15</f>
        <v>26</v>
      </c>
      <c r="M7" s="183">
        <f>M6+L6</f>
        <v>100</v>
      </c>
      <c r="N7" s="183">
        <f>M7/2</f>
        <v>50</v>
      </c>
      <c r="O7" s="183">
        <f>I7*1.25*0.7+M7</f>
        <v>187.5</v>
      </c>
      <c r="P7" s="183">
        <f>I7*0.2+N7</f>
        <v>70</v>
      </c>
    </row>
    <row r="8" spans="1:16" s="179" customFormat="1" ht="22.80">
      <c r="A8" s="186">
        <f>F8</f>
        <v>7</v>
      </c>
      <c r="B8" s="178">
        <f>B7+1</f>
        <v>7</v>
      </c>
      <c r="C8" s="178">
        <f>200+B7*50</f>
        <v>500</v>
      </c>
      <c r="D8" s="179">
        <f>D7+C8</f>
        <v>2650</v>
      </c>
      <c r="E8" s="178">
        <f>D8+I8*14</f>
        <v>4323</v>
      </c>
      <c r="F8" s="188">
        <f>F7+1</f>
        <v>7</v>
      </c>
      <c r="G8" s="183">
        <f>G7+0.5</f>
        <v>4</v>
      </c>
      <c r="H8" s="183">
        <f>G8+16</f>
        <v>20</v>
      </c>
      <c r="I8" s="183">
        <f>I7+H7</f>
        <v>119.5</v>
      </c>
      <c r="J8" s="188">
        <f>J7+1</f>
        <v>7</v>
      </c>
      <c r="K8" s="183">
        <f>K7+2</f>
        <v>13</v>
      </c>
      <c r="L8" s="183">
        <f>K8+15</f>
        <v>28</v>
      </c>
      <c r="M8" s="183">
        <f>M7+L7</f>
        <v>126</v>
      </c>
      <c r="N8" s="183">
        <f>M8/2</f>
        <v>63</v>
      </c>
      <c r="O8" s="183">
        <f>I8*1.25*0.7+M8</f>
        <v>230.5625</v>
      </c>
      <c r="P8" s="183">
        <f>I8*0.2+N8</f>
        <v>86.9</v>
      </c>
    </row>
    <row r="9" spans="1:16" s="179" customFormat="1" ht="22.80">
      <c r="A9" s="186">
        <f>F9</f>
        <v>8</v>
      </c>
      <c r="B9" s="178">
        <f>B8+1</f>
        <v>8</v>
      </c>
      <c r="C9" s="178">
        <f>200+B8*50</f>
        <v>550</v>
      </c>
      <c r="D9" s="179">
        <f>D8+C9</f>
        <v>3200</v>
      </c>
      <c r="E9" s="178">
        <f>D9+I9*14</f>
        <v>5153</v>
      </c>
      <c r="F9" s="188">
        <f>F8+1</f>
        <v>8</v>
      </c>
      <c r="G9" s="183">
        <f>G8+0.5</f>
        <v>4.5</v>
      </c>
      <c r="H9" s="183">
        <f>G9+16</f>
        <v>20.5</v>
      </c>
      <c r="I9" s="183">
        <f>I8+H8</f>
        <v>139.5</v>
      </c>
      <c r="J9" s="188">
        <f>J8+1</f>
        <v>8</v>
      </c>
      <c r="K9" s="183">
        <f>K8+2</f>
        <v>15</v>
      </c>
      <c r="L9" s="183">
        <f>K9+15</f>
        <v>30</v>
      </c>
      <c r="M9" s="183">
        <f>M8+L8</f>
        <v>154</v>
      </c>
      <c r="N9" s="183">
        <f>M9/2</f>
        <v>77</v>
      </c>
      <c r="O9" s="183">
        <f>I9*1.25*0.7+M9</f>
        <v>276.0625</v>
      </c>
      <c r="P9" s="183">
        <f>I9*0.2+N9</f>
        <v>104.9</v>
      </c>
    </row>
    <row r="10" spans="1:16" s="179" customFormat="1" ht="22.80">
      <c r="A10" s="186">
        <f>F10</f>
        <v>9</v>
      </c>
      <c r="B10" s="178">
        <f>B9+1</f>
        <v>9</v>
      </c>
      <c r="C10" s="178">
        <f>200+B9*50</f>
        <v>600</v>
      </c>
      <c r="D10" s="179">
        <f>D9+C10</f>
        <v>3800</v>
      </c>
      <c r="E10" s="178">
        <f>D10+I10*14</f>
        <v>6040</v>
      </c>
      <c r="F10" s="188">
        <f>F9+1</f>
        <v>9</v>
      </c>
      <c r="G10" s="183">
        <f>G9+0.5</f>
        <v>5</v>
      </c>
      <c r="H10" s="183">
        <f>G10+16</f>
        <v>21</v>
      </c>
      <c r="I10" s="183">
        <f>I9+H9</f>
        <v>160</v>
      </c>
      <c r="J10" s="188">
        <f>J9+1</f>
        <v>9</v>
      </c>
      <c r="K10" s="183">
        <f>K9+2</f>
        <v>17</v>
      </c>
      <c r="L10" s="183">
        <f>K10+15</f>
        <v>32</v>
      </c>
      <c r="M10" s="183">
        <f>M9+L9</f>
        <v>184</v>
      </c>
      <c r="N10" s="183">
        <f>M10/2</f>
        <v>92</v>
      </c>
      <c r="O10" s="183">
        <f>I10*1.25*0.7+M10</f>
        <v>324</v>
      </c>
      <c r="P10" s="183">
        <f>I10*0.2+N10</f>
        <v>124</v>
      </c>
    </row>
    <row r="11" spans="1:16" s="179" customFormat="1" ht="22.80">
      <c r="A11" s="186">
        <f>F11</f>
        <v>10</v>
      </c>
      <c r="B11" s="178">
        <f>B10+1</f>
        <v>10</v>
      </c>
      <c r="C11" s="178">
        <f>200+B10*50</f>
        <v>650</v>
      </c>
      <c r="D11" s="179">
        <f>D10+C11</f>
        <v>4450</v>
      </c>
      <c r="E11" s="178">
        <f>D11+I11*14</f>
        <v>6984</v>
      </c>
      <c r="F11" s="188">
        <f>F10+1</f>
        <v>10</v>
      </c>
      <c r="G11" s="183">
        <f>G10+0.5</f>
        <v>5.5</v>
      </c>
      <c r="H11" s="183">
        <f>G11+16</f>
        <v>21.5</v>
      </c>
      <c r="I11" s="183">
        <f>I10+H10</f>
        <v>181</v>
      </c>
      <c r="J11" s="188">
        <f>J10+1</f>
        <v>10</v>
      </c>
      <c r="K11" s="183">
        <f>K10+2</f>
        <v>19</v>
      </c>
      <c r="L11" s="183">
        <f>K11+15</f>
        <v>34</v>
      </c>
      <c r="M11" s="183">
        <f>M10+L10</f>
        <v>216</v>
      </c>
      <c r="N11" s="183">
        <f>M11/2</f>
        <v>108</v>
      </c>
      <c r="O11" s="183">
        <f>I11*1.25*0.7+M11</f>
        <v>374.375</v>
      </c>
      <c r="P11" s="183">
        <f>I11*0.2+N11</f>
        <v>144.2</v>
      </c>
    </row>
    <row r="12" spans="1:16" s="177" customFormat="1" ht="22.80">
      <c r="A12" s="185">
        <f>F12</f>
        <v>11</v>
      </c>
      <c r="B12" s="176">
        <f>B11+1</f>
        <v>11</v>
      </c>
      <c r="C12" s="176">
        <f>200+B11*50</f>
        <v>700</v>
      </c>
      <c r="D12" s="177">
        <f>D11+C12</f>
        <v>5150</v>
      </c>
      <c r="E12" s="176">
        <f>D12+I12*14</f>
        <v>7985</v>
      </c>
      <c r="F12" s="187">
        <f>F11+1</f>
        <v>11</v>
      </c>
      <c r="G12" s="182">
        <f>G11+0.5</f>
        <v>6</v>
      </c>
      <c r="H12" s="182">
        <f>G12+16</f>
        <v>22</v>
      </c>
      <c r="I12" s="182">
        <f>I11+H11</f>
        <v>202.5</v>
      </c>
      <c r="J12" s="187">
        <f>J11+1</f>
        <v>11</v>
      </c>
      <c r="K12" s="182">
        <f>K11+2</f>
        <v>21</v>
      </c>
      <c r="L12" s="182">
        <f>K12+15</f>
        <v>36</v>
      </c>
      <c r="M12" s="182">
        <f>M11+L11</f>
        <v>250</v>
      </c>
      <c r="N12" s="182">
        <f>M12/2</f>
        <v>125</v>
      </c>
      <c r="O12" s="182">
        <f>I12*1.25*0.7+M12</f>
        <v>427.1875</v>
      </c>
      <c r="P12" s="182">
        <f>I12*0.2+N12</f>
        <v>165.5</v>
      </c>
    </row>
    <row r="13" spans="1:16" s="177" customFormat="1" ht="22.80">
      <c r="A13" s="185">
        <f>F13</f>
        <v>12</v>
      </c>
      <c r="B13" s="176">
        <f>B12+1</f>
        <v>12</v>
      </c>
      <c r="C13" s="176">
        <f>200+B12*50</f>
        <v>750</v>
      </c>
      <c r="D13" s="177">
        <f>D12+C13</f>
        <v>5900</v>
      </c>
      <c r="E13" s="176">
        <f>D13+I13*14</f>
        <v>9043</v>
      </c>
      <c r="F13" s="187">
        <f>F12+1</f>
        <v>12</v>
      </c>
      <c r="G13" s="182">
        <f>G12+0.5</f>
        <v>6.5</v>
      </c>
      <c r="H13" s="182">
        <f>G13+16</f>
        <v>22.5</v>
      </c>
      <c r="I13" s="182">
        <f>I12+H12</f>
        <v>224.5</v>
      </c>
      <c r="J13" s="187">
        <f>J12+1</f>
        <v>12</v>
      </c>
      <c r="K13" s="182">
        <f>K12+2</f>
        <v>23</v>
      </c>
      <c r="L13" s="182">
        <f>K13+15</f>
        <v>38</v>
      </c>
      <c r="M13" s="182">
        <f>M12+L12</f>
        <v>286</v>
      </c>
      <c r="N13" s="182">
        <f>M13/2</f>
        <v>143</v>
      </c>
      <c r="O13" s="182">
        <f>I13*1.25*0.7+M13</f>
        <v>482.4375</v>
      </c>
      <c r="P13" s="182">
        <f>I13*0.2+N13</f>
        <v>187.9</v>
      </c>
    </row>
    <row r="14" spans="1:16" s="177" customFormat="1" ht="22.80">
      <c r="A14" s="185">
        <f>F14</f>
        <v>13</v>
      </c>
      <c r="B14" s="176">
        <f>B13+1</f>
        <v>13</v>
      </c>
      <c r="C14" s="176">
        <f>200+B13*50</f>
        <v>800</v>
      </c>
      <c r="D14" s="177">
        <f>D13+C14</f>
        <v>6700</v>
      </c>
      <c r="E14" s="176">
        <f>D14+I14*14</f>
        <v>10158</v>
      </c>
      <c r="F14" s="187">
        <f>F13+1</f>
        <v>13</v>
      </c>
      <c r="G14" s="182">
        <f>G13+0.5</f>
        <v>7</v>
      </c>
      <c r="H14" s="182">
        <f>G14+16</f>
        <v>23</v>
      </c>
      <c r="I14" s="182">
        <f>I13+H13</f>
        <v>247</v>
      </c>
      <c r="J14" s="187">
        <f>J13+1</f>
        <v>13</v>
      </c>
      <c r="K14" s="182">
        <f>K13+2</f>
        <v>25</v>
      </c>
      <c r="L14" s="182">
        <f>K14+15</f>
        <v>40</v>
      </c>
      <c r="M14" s="182">
        <f>M13+L13</f>
        <v>324</v>
      </c>
      <c r="N14" s="182">
        <f>M14/2</f>
        <v>162</v>
      </c>
      <c r="O14" s="182">
        <f>I14*1.25*0.7+M14</f>
        <v>540.125</v>
      </c>
      <c r="P14" s="182">
        <f>I14*0.2+N14</f>
        <v>211.4</v>
      </c>
    </row>
    <row r="15" spans="1:16" s="177" customFormat="1" ht="22.80">
      <c r="A15" s="185">
        <f>F15</f>
        <v>14</v>
      </c>
      <c r="B15" s="176">
        <f>B14+1</f>
        <v>14</v>
      </c>
      <c r="C15" s="176">
        <f>200+B14*50</f>
        <v>850</v>
      </c>
      <c r="D15" s="177">
        <f>D14+C15</f>
        <v>7550</v>
      </c>
      <c r="E15" s="176">
        <f>D15+I15*14</f>
        <v>11330</v>
      </c>
      <c r="F15" s="187">
        <f>F14+1</f>
        <v>14</v>
      </c>
      <c r="G15" s="182">
        <f>G14+0.5</f>
        <v>7.5</v>
      </c>
      <c r="H15" s="182">
        <f>G15+16</f>
        <v>23.5</v>
      </c>
      <c r="I15" s="182">
        <f>I14+H14</f>
        <v>270</v>
      </c>
      <c r="J15" s="187">
        <f>J14+1</f>
        <v>14</v>
      </c>
      <c r="K15" s="182">
        <f>K14+2</f>
        <v>27</v>
      </c>
      <c r="L15" s="182">
        <f>K15+15</f>
        <v>42</v>
      </c>
      <c r="M15" s="182">
        <f>M14+L14</f>
        <v>364</v>
      </c>
      <c r="N15" s="182">
        <f>M15/2</f>
        <v>182</v>
      </c>
      <c r="O15" s="182">
        <f>I15*1.25*0.7+M15</f>
        <v>600.25</v>
      </c>
      <c r="P15" s="182">
        <f>I15*0.2+N15</f>
        <v>236</v>
      </c>
    </row>
    <row r="16" spans="1:16" s="177" customFormat="1" ht="22.80">
      <c r="A16" s="185">
        <f>F16</f>
        <v>15</v>
      </c>
      <c r="B16" s="176">
        <f>B15+1</f>
        <v>15</v>
      </c>
      <c r="C16" s="176">
        <f>200+B15*50</f>
        <v>900</v>
      </c>
      <c r="D16" s="177">
        <f>D15+C16</f>
        <v>8450</v>
      </c>
      <c r="E16" s="176">
        <f>D16+I16*14</f>
        <v>12559</v>
      </c>
      <c r="F16" s="187">
        <f>F15+1</f>
        <v>15</v>
      </c>
      <c r="G16" s="182">
        <f>G15+0.5</f>
        <v>8</v>
      </c>
      <c r="H16" s="182">
        <f>G16+16</f>
        <v>24</v>
      </c>
      <c r="I16" s="182">
        <f>I15+H15</f>
        <v>293.5</v>
      </c>
      <c r="J16" s="187">
        <f>J15+1</f>
        <v>15</v>
      </c>
      <c r="K16" s="182">
        <f>K15+2</f>
        <v>29</v>
      </c>
      <c r="L16" s="182">
        <f>K16+15</f>
        <v>44</v>
      </c>
      <c r="M16" s="182">
        <f>M15+L15</f>
        <v>406</v>
      </c>
      <c r="N16" s="182">
        <f>M16/2</f>
        <v>203</v>
      </c>
      <c r="O16" s="182">
        <f>I16*1.25*0.7+M16</f>
        <v>662.8125</v>
      </c>
      <c r="P16" s="182">
        <f>I16*0.2+N16</f>
        <v>261.7</v>
      </c>
    </row>
    <row r="17" spans="1:16" s="179" customFormat="1" ht="22.80">
      <c r="A17" s="186">
        <f>F17</f>
        <v>16</v>
      </c>
      <c r="B17" s="178">
        <f>B16+1</f>
        <v>16</v>
      </c>
      <c r="C17" s="178">
        <f>200+B16*50</f>
        <v>950</v>
      </c>
      <c r="D17" s="179">
        <f>D16+C17</f>
        <v>9400</v>
      </c>
      <c r="E17" s="178">
        <f>D17+I17*14</f>
        <v>13845</v>
      </c>
      <c r="F17" s="188">
        <f>F16+1</f>
        <v>16</v>
      </c>
      <c r="G17" s="183">
        <f>G16+0.5</f>
        <v>8.5</v>
      </c>
      <c r="H17" s="183">
        <f>G17+16</f>
        <v>24.5</v>
      </c>
      <c r="I17" s="183">
        <f>I16+H16</f>
        <v>317.5</v>
      </c>
      <c r="J17" s="188">
        <f>J16+1</f>
        <v>16</v>
      </c>
      <c r="K17" s="183">
        <f>K16+2</f>
        <v>31</v>
      </c>
      <c r="L17" s="183">
        <f>K17+15</f>
        <v>46</v>
      </c>
      <c r="M17" s="183">
        <f>M16+L16</f>
        <v>450</v>
      </c>
      <c r="N17" s="183">
        <f>M17/2</f>
        <v>225</v>
      </c>
      <c r="O17" s="183">
        <f>I17*1.25*0.7+M17</f>
        <v>727.8125</v>
      </c>
      <c r="P17" s="183">
        <f>I17*0.2+N17</f>
        <v>288.5</v>
      </c>
    </row>
    <row r="18" spans="1:16" s="179" customFormat="1" ht="22.80">
      <c r="A18" s="186">
        <f>F18</f>
        <v>17</v>
      </c>
      <c r="B18" s="178">
        <f>B17+1</f>
        <v>17</v>
      </c>
      <c r="C18" s="178">
        <f>200+B17*50</f>
        <v>1000</v>
      </c>
      <c r="D18" s="179">
        <f>D17+C18</f>
        <v>10400</v>
      </c>
      <c r="E18" s="178">
        <f>D18+I18*14</f>
        <v>15188</v>
      </c>
      <c r="F18" s="188">
        <f>F17+1</f>
        <v>17</v>
      </c>
      <c r="G18" s="183">
        <f>G17+0.5</f>
        <v>9</v>
      </c>
      <c r="H18" s="183">
        <f>G18+16</f>
        <v>25</v>
      </c>
      <c r="I18" s="183">
        <f>I17+H17</f>
        <v>342</v>
      </c>
      <c r="J18" s="188">
        <f>J17+1</f>
        <v>17</v>
      </c>
      <c r="K18" s="183">
        <f>K17+2</f>
        <v>33</v>
      </c>
      <c r="L18" s="183">
        <f>K18+15</f>
        <v>48</v>
      </c>
      <c r="M18" s="183">
        <f>M17+L17</f>
        <v>496</v>
      </c>
      <c r="N18" s="183">
        <f>M18/2</f>
        <v>248</v>
      </c>
      <c r="O18" s="183">
        <f>I18*1.25*0.7+M18</f>
        <v>795.25</v>
      </c>
      <c r="P18" s="183">
        <f>I18*0.2+N18</f>
        <v>316.4</v>
      </c>
    </row>
    <row r="19" spans="1:16" s="179" customFormat="1" ht="22.80">
      <c r="A19" s="186">
        <f>F19</f>
        <v>18</v>
      </c>
      <c r="B19" s="178">
        <f>B18+1</f>
        <v>18</v>
      </c>
      <c r="C19" s="178">
        <f>200+B18*50</f>
        <v>1050</v>
      </c>
      <c r="D19" s="179">
        <f>D18+C19</f>
        <v>11450</v>
      </c>
      <c r="E19" s="178">
        <f>D19+I19*14</f>
        <v>16588</v>
      </c>
      <c r="F19" s="188">
        <f>F18+1</f>
        <v>18</v>
      </c>
      <c r="G19" s="183">
        <f>G18+0.5</f>
        <v>9.5</v>
      </c>
      <c r="H19" s="183">
        <f>G19+16</f>
        <v>25.5</v>
      </c>
      <c r="I19" s="183">
        <f>I18+H18</f>
        <v>367</v>
      </c>
      <c r="J19" s="188">
        <f>J18+1</f>
        <v>18</v>
      </c>
      <c r="K19" s="183">
        <f>K18+2</f>
        <v>35</v>
      </c>
      <c r="L19" s="183">
        <f>K19+15</f>
        <v>50</v>
      </c>
      <c r="M19" s="183">
        <f>M18+L18</f>
        <v>544</v>
      </c>
      <c r="N19" s="183">
        <f>M19/2</f>
        <v>272</v>
      </c>
      <c r="O19" s="183">
        <f>I19*1.25*0.7+M19</f>
        <v>865.125</v>
      </c>
      <c r="P19" s="183">
        <f>I19*0.2+N19</f>
        <v>345.4</v>
      </c>
    </row>
    <row r="20" spans="1:16" s="179" customFormat="1" ht="22.80">
      <c r="A20" s="186">
        <f>F20</f>
        <v>19</v>
      </c>
      <c r="B20" s="178">
        <f>B19+1</f>
        <v>19</v>
      </c>
      <c r="C20" s="178">
        <f>200+B19*50</f>
        <v>1100</v>
      </c>
      <c r="D20" s="179">
        <f>D19+C20</f>
        <v>12550</v>
      </c>
      <c r="E20" s="178">
        <f>D20+I20*14</f>
        <v>18045</v>
      </c>
      <c r="F20" s="188">
        <f>F19+1</f>
        <v>19</v>
      </c>
      <c r="G20" s="183">
        <f>G19+0.5</f>
        <v>10</v>
      </c>
      <c r="H20" s="183">
        <f>G20+16</f>
        <v>26</v>
      </c>
      <c r="I20" s="183">
        <f>I19+H19</f>
        <v>392.5</v>
      </c>
      <c r="J20" s="188">
        <f>J19+1</f>
        <v>19</v>
      </c>
      <c r="K20" s="183">
        <f>K19+2</f>
        <v>37</v>
      </c>
      <c r="L20" s="183">
        <f>K20+15</f>
        <v>52</v>
      </c>
      <c r="M20" s="183">
        <f>M19+L19</f>
        <v>594</v>
      </c>
      <c r="N20" s="183">
        <f>M20/2</f>
        <v>297</v>
      </c>
      <c r="O20" s="183">
        <f>I20*1.25*0.7+M20</f>
        <v>937.4375</v>
      </c>
      <c r="P20" s="183">
        <f>I20*0.2+N20</f>
        <v>375.5</v>
      </c>
    </row>
    <row r="21" spans="1:16" s="179" customFormat="1" ht="22.80">
      <c r="A21" s="186">
        <f>F21</f>
        <v>20</v>
      </c>
      <c r="B21" s="178">
        <f>B20+1</f>
        <v>20</v>
      </c>
      <c r="C21" s="178">
        <f>200+B20*50</f>
        <v>1150</v>
      </c>
      <c r="D21" s="179">
        <f>D20+C21</f>
        <v>13700</v>
      </c>
      <c r="E21" s="178">
        <f>D21+I21*14</f>
        <v>19559</v>
      </c>
      <c r="F21" s="188">
        <f>F20+1</f>
        <v>20</v>
      </c>
      <c r="G21" s="183">
        <f>G20+0.5</f>
        <v>10.5</v>
      </c>
      <c r="H21" s="183">
        <f>G21+16</f>
        <v>26.5</v>
      </c>
      <c r="I21" s="183">
        <f>I20+H20</f>
        <v>418.5</v>
      </c>
      <c r="J21" s="188">
        <f>J20+1</f>
        <v>20</v>
      </c>
      <c r="K21" s="183">
        <f>K20+2</f>
        <v>39</v>
      </c>
      <c r="L21" s="183">
        <f>K21+15</f>
        <v>54</v>
      </c>
      <c r="M21" s="183">
        <f>M20+L20</f>
        <v>646</v>
      </c>
      <c r="N21" s="183">
        <f>M21/2</f>
        <v>323</v>
      </c>
      <c r="O21" s="183">
        <f>I21*1.25*0.7+M21</f>
        <v>1012.1875</v>
      </c>
      <c r="P21" s="183">
        <f>I21*0.2+N21</f>
        <v>406.7</v>
      </c>
    </row>
    <row r="22" spans="1:16" s="177" customFormat="1" ht="22.80">
      <c r="A22" s="185">
        <f>F22</f>
        <v>21</v>
      </c>
      <c r="B22" s="176">
        <f>B21+1</f>
        <v>21</v>
      </c>
      <c r="C22" s="176">
        <f>200+B21*50</f>
        <v>1200</v>
      </c>
      <c r="D22" s="177">
        <f>D21+C22</f>
        <v>14900</v>
      </c>
      <c r="E22" s="176">
        <f>D22+I22*14</f>
        <v>21130</v>
      </c>
      <c r="F22" s="187">
        <f>F21+1</f>
        <v>21</v>
      </c>
      <c r="G22" s="182">
        <f>G21+0.5</f>
        <v>11</v>
      </c>
      <c r="H22" s="182">
        <f>G22+16</f>
        <v>27</v>
      </c>
      <c r="I22" s="182">
        <f>I21+H21</f>
        <v>445</v>
      </c>
      <c r="J22" s="187">
        <f>J21+1</f>
        <v>21</v>
      </c>
      <c r="K22" s="182">
        <f>K21+2</f>
        <v>41</v>
      </c>
      <c r="L22" s="182">
        <f>K22+15</f>
        <v>56</v>
      </c>
      <c r="M22" s="182">
        <f>M21+L21</f>
        <v>700</v>
      </c>
      <c r="N22" s="182">
        <f>M22/2</f>
        <v>350</v>
      </c>
      <c r="O22" s="182">
        <f>I22*1.25*0.7+M22</f>
        <v>1089.375</v>
      </c>
      <c r="P22" s="182">
        <f>I22*0.2+N22</f>
        <v>439</v>
      </c>
    </row>
    <row r="23" spans="1:16" s="177" customFormat="1" ht="22.80">
      <c r="A23" s="185">
        <f>F23</f>
        <v>22</v>
      </c>
      <c r="B23" s="176">
        <f>B22+1</f>
        <v>22</v>
      </c>
      <c r="C23" s="176">
        <f>200+B22*50</f>
        <v>1250</v>
      </c>
      <c r="D23" s="177">
        <f>D22+C23</f>
        <v>16150</v>
      </c>
      <c r="E23" s="176">
        <f>D23+I23*14</f>
        <v>22758</v>
      </c>
      <c r="F23" s="187">
        <f>F22+1</f>
        <v>22</v>
      </c>
      <c r="G23" s="182">
        <f>G22+0.5</f>
        <v>11.5</v>
      </c>
      <c r="H23" s="182">
        <f>G23+16</f>
        <v>27.5</v>
      </c>
      <c r="I23" s="182">
        <f>I22+H22</f>
        <v>472</v>
      </c>
      <c r="J23" s="187">
        <f>J22+1</f>
        <v>22</v>
      </c>
      <c r="K23" s="182">
        <f>K22+2</f>
        <v>43</v>
      </c>
      <c r="L23" s="182">
        <f>K23+15</f>
        <v>58</v>
      </c>
      <c r="M23" s="182">
        <f>M22+L22</f>
        <v>756</v>
      </c>
      <c r="N23" s="182">
        <f>M23/2</f>
        <v>378</v>
      </c>
      <c r="O23" s="182">
        <f>I23*1.25*0.7+M23</f>
        <v>1169</v>
      </c>
      <c r="P23" s="182">
        <f>I23*0.2+N23</f>
        <v>472.4</v>
      </c>
    </row>
    <row r="24" spans="1:16" s="177" customFormat="1" ht="22.80">
      <c r="A24" s="185">
        <f>F24</f>
        <v>23</v>
      </c>
      <c r="B24" s="176">
        <f>B23+1</f>
        <v>23</v>
      </c>
      <c r="C24" s="176">
        <f>200+B23*50</f>
        <v>1300</v>
      </c>
      <c r="D24" s="177">
        <f>D23+C24</f>
        <v>17450</v>
      </c>
      <c r="E24" s="176">
        <f>D24+I24*14</f>
        <v>24443</v>
      </c>
      <c r="F24" s="187">
        <f>F23+1</f>
        <v>23</v>
      </c>
      <c r="G24" s="182">
        <f>G23+0.5</f>
        <v>12</v>
      </c>
      <c r="H24" s="182">
        <f>G24+16</f>
        <v>28</v>
      </c>
      <c r="I24" s="182">
        <f>I23+H23</f>
        <v>499.5</v>
      </c>
      <c r="J24" s="187">
        <f>J23+1</f>
        <v>23</v>
      </c>
      <c r="K24" s="182">
        <f>K23+2</f>
        <v>45</v>
      </c>
      <c r="L24" s="182">
        <f>K24+15</f>
        <v>60</v>
      </c>
      <c r="M24" s="182">
        <f>M23+L23</f>
        <v>814</v>
      </c>
      <c r="N24" s="182">
        <f>M24/2</f>
        <v>407</v>
      </c>
      <c r="O24" s="182">
        <f>I24*1.25*0.7+M24</f>
        <v>1251.0625</v>
      </c>
      <c r="P24" s="182">
        <f>I24*0.2+N24</f>
        <v>506.9</v>
      </c>
    </row>
    <row r="25" spans="1:16" s="177" customFormat="1" ht="22.80">
      <c r="A25" s="185">
        <f>F25</f>
        <v>24</v>
      </c>
      <c r="B25" s="176">
        <f>B24+1</f>
        <v>24</v>
      </c>
      <c r="C25" s="176">
        <f>200+B24*50</f>
        <v>1350</v>
      </c>
      <c r="D25" s="177">
        <f>D24+C25</f>
        <v>18800</v>
      </c>
      <c r="E25" s="176">
        <f>D25+I25*14</f>
        <v>26185</v>
      </c>
      <c r="F25" s="187">
        <f>F24+1</f>
        <v>24</v>
      </c>
      <c r="G25" s="182">
        <f>G24+0.5</f>
        <v>12.5</v>
      </c>
      <c r="H25" s="182">
        <f>G25+16</f>
        <v>28.5</v>
      </c>
      <c r="I25" s="182">
        <f>I24+H24</f>
        <v>527.5</v>
      </c>
      <c r="J25" s="187">
        <f>J24+1</f>
        <v>24</v>
      </c>
      <c r="K25" s="182">
        <f>K24+2</f>
        <v>47</v>
      </c>
      <c r="L25" s="182">
        <f>K25+15</f>
        <v>62</v>
      </c>
      <c r="M25" s="182">
        <f>M24+L24</f>
        <v>874</v>
      </c>
      <c r="N25" s="182">
        <f>M25/2</f>
        <v>437</v>
      </c>
      <c r="O25" s="182">
        <f>I25*1.25*0.7+M25</f>
        <v>1335.5625</v>
      </c>
      <c r="P25" s="182">
        <f>I25*0.2+N25</f>
        <v>542.5</v>
      </c>
    </row>
    <row r="26" spans="1:16" s="177" customFormat="1" ht="22.80">
      <c r="A26" s="185">
        <f>F26</f>
        <v>25</v>
      </c>
      <c r="B26" s="176">
        <f>B25+1</f>
        <v>25</v>
      </c>
      <c r="C26" s="176">
        <f>200+B25*50</f>
        <v>1400</v>
      </c>
      <c r="D26" s="177">
        <f>D25+C26</f>
        <v>20200</v>
      </c>
      <c r="E26" s="176">
        <f>D26+I26*14</f>
        <v>27984</v>
      </c>
      <c r="F26" s="187">
        <f>F25+1</f>
        <v>25</v>
      </c>
      <c r="G26" s="182">
        <f>G25+0.5</f>
        <v>13</v>
      </c>
      <c r="H26" s="182">
        <f>G26+16</f>
        <v>29</v>
      </c>
      <c r="I26" s="182">
        <f>I25+H25</f>
        <v>556</v>
      </c>
      <c r="J26" s="187">
        <f>J25+1</f>
        <v>25</v>
      </c>
      <c r="K26" s="182">
        <f>K25+2</f>
        <v>49</v>
      </c>
      <c r="L26" s="182">
        <f>K26+15</f>
        <v>64</v>
      </c>
      <c r="M26" s="182">
        <f>M25+L25</f>
        <v>936</v>
      </c>
      <c r="N26" s="182">
        <f>M26/2</f>
        <v>468</v>
      </c>
      <c r="O26" s="182">
        <f>I26*1.25*0.7+M26</f>
        <v>1422.5</v>
      </c>
      <c r="P26" s="182">
        <f>I26*0.2+N26</f>
        <v>579.2</v>
      </c>
    </row>
    <row r="27" spans="1:16" s="179" customFormat="1" ht="22.80">
      <c r="A27" s="186">
        <f>F27</f>
        <v>26</v>
      </c>
      <c r="B27" s="178">
        <f>B26+1</f>
        <v>26</v>
      </c>
      <c r="C27" s="178">
        <f>200+B26*50</f>
        <v>1450</v>
      </c>
      <c r="D27" s="179">
        <f>D26+C27</f>
        <v>21650</v>
      </c>
      <c r="E27" s="178">
        <f>D27+I27*14</f>
        <v>29840</v>
      </c>
      <c r="F27" s="188">
        <f>F26+1</f>
        <v>26</v>
      </c>
      <c r="G27" s="183">
        <f>G26+0.5</f>
        <v>13.5</v>
      </c>
      <c r="H27" s="183">
        <f>G27+16</f>
        <v>29.5</v>
      </c>
      <c r="I27" s="183">
        <f>I26+H26</f>
        <v>585</v>
      </c>
      <c r="J27" s="188">
        <f>J26+1</f>
        <v>26</v>
      </c>
      <c r="K27" s="183">
        <f>K26+2</f>
        <v>51</v>
      </c>
      <c r="L27" s="183">
        <f>K27+15</f>
        <v>66</v>
      </c>
      <c r="M27" s="183">
        <f>M26+L26</f>
        <v>1000</v>
      </c>
      <c r="N27" s="183">
        <f>M27/2</f>
        <v>500</v>
      </c>
      <c r="O27" s="183">
        <f>I27*1.25*0.7+M27</f>
        <v>1511.875</v>
      </c>
      <c r="P27" s="183">
        <f>I27*0.2+N27</f>
        <v>617</v>
      </c>
    </row>
    <row r="28" spans="1:16" s="179" customFormat="1" ht="22.80">
      <c r="A28" s="186">
        <f>F28</f>
        <v>27</v>
      </c>
      <c r="B28" s="178">
        <f>B27+1</f>
        <v>27</v>
      </c>
      <c r="C28" s="178">
        <f>200+B27*50</f>
        <v>1500</v>
      </c>
      <c r="D28" s="179">
        <f>D27+C28</f>
        <v>23150</v>
      </c>
      <c r="E28" s="178">
        <f>D28+I28*14</f>
        <v>31753</v>
      </c>
      <c r="F28" s="188">
        <f>F27+1</f>
        <v>27</v>
      </c>
      <c r="G28" s="183">
        <f>G27+0.5</f>
        <v>14</v>
      </c>
      <c r="H28" s="183">
        <f>G28+16</f>
        <v>30</v>
      </c>
      <c r="I28" s="183">
        <f>I27+H27</f>
        <v>614.5</v>
      </c>
      <c r="J28" s="188">
        <f>J27+1</f>
        <v>27</v>
      </c>
      <c r="K28" s="183">
        <f>K27+2</f>
        <v>53</v>
      </c>
      <c r="L28" s="183">
        <f>K28+15</f>
        <v>68</v>
      </c>
      <c r="M28" s="183">
        <f>M27+L27</f>
        <v>1066</v>
      </c>
      <c r="N28" s="183">
        <f>M28/2</f>
        <v>533</v>
      </c>
      <c r="O28" s="183">
        <f>I28*1.25*0.7+M28</f>
        <v>1603.6875</v>
      </c>
      <c r="P28" s="183">
        <f>I28*0.2+N28</f>
        <v>655.9</v>
      </c>
    </row>
    <row r="29" spans="1:16" s="179" customFormat="1" ht="22.80">
      <c r="A29" s="186">
        <f>F29</f>
        <v>28</v>
      </c>
      <c r="B29" s="178">
        <f>B28+1</f>
        <v>28</v>
      </c>
      <c r="C29" s="178">
        <f>200+B28*50</f>
        <v>1550</v>
      </c>
      <c r="D29" s="179">
        <f>D28+C29</f>
        <v>24700</v>
      </c>
      <c r="E29" s="178">
        <f>D29+I29*14</f>
        <v>33723</v>
      </c>
      <c r="F29" s="188">
        <f>F28+1</f>
        <v>28</v>
      </c>
      <c r="G29" s="183">
        <f>G28+0.5</f>
        <v>14.5</v>
      </c>
      <c r="H29" s="183">
        <f>G29+16</f>
        <v>30.5</v>
      </c>
      <c r="I29" s="183">
        <f>I28+H28</f>
        <v>644.5</v>
      </c>
      <c r="J29" s="188">
        <f>J28+1</f>
        <v>28</v>
      </c>
      <c r="K29" s="183">
        <f>K28+2</f>
        <v>55</v>
      </c>
      <c r="L29" s="183">
        <f>K29+15</f>
        <v>70</v>
      </c>
      <c r="M29" s="183">
        <f>M28+L28</f>
        <v>1134</v>
      </c>
      <c r="N29" s="183">
        <f>M29/2</f>
        <v>567</v>
      </c>
      <c r="O29" s="183">
        <f>I29*1.25*0.7+M29</f>
        <v>1697.9375</v>
      </c>
      <c r="P29" s="183">
        <f>I29*0.2+N29</f>
        <v>695.9</v>
      </c>
    </row>
    <row r="30" spans="1:16" s="179" customFormat="1" ht="22.80">
      <c r="A30" s="186">
        <f>F30</f>
        <v>29</v>
      </c>
      <c r="B30" s="178">
        <f>B29+1</f>
        <v>29</v>
      </c>
      <c r="C30" s="178">
        <f>200+B29*50</f>
        <v>1600</v>
      </c>
      <c r="D30" s="179">
        <f>D29+C30</f>
        <v>26300</v>
      </c>
      <c r="E30" s="178">
        <f>D30+I30*14</f>
        <v>35750</v>
      </c>
      <c r="F30" s="188">
        <f>F29+1</f>
        <v>29</v>
      </c>
      <c r="G30" s="183">
        <f>G29+0.5</f>
        <v>15</v>
      </c>
      <c r="H30" s="183">
        <f>G30+16</f>
        <v>31</v>
      </c>
      <c r="I30" s="183">
        <f>I29+H29</f>
        <v>675</v>
      </c>
      <c r="J30" s="188">
        <f>J29+1</f>
        <v>29</v>
      </c>
      <c r="K30" s="183">
        <f>K29+2</f>
        <v>57</v>
      </c>
      <c r="L30" s="183">
        <f>K30+15</f>
        <v>72</v>
      </c>
      <c r="M30" s="183">
        <f>M29+L29</f>
        <v>1204</v>
      </c>
      <c r="N30" s="183">
        <f>M30/2</f>
        <v>602</v>
      </c>
      <c r="O30" s="183">
        <f>I30*1.25*0.7+M30</f>
        <v>1794.625</v>
      </c>
      <c r="P30" s="183">
        <f>I30*0.2+N30</f>
        <v>737</v>
      </c>
    </row>
    <row r="31" spans="1:16" s="179" customFormat="1" ht="22.80">
      <c r="A31" s="186">
        <f>F31</f>
        <v>30</v>
      </c>
      <c r="B31" s="178">
        <f>B30+1</f>
        <v>30</v>
      </c>
      <c r="C31" s="178">
        <f>200+B30*50</f>
        <v>1650</v>
      </c>
      <c r="D31" s="179">
        <f>D30+C31</f>
        <v>27950</v>
      </c>
      <c r="E31" s="178">
        <f>D31+I31*14</f>
        <v>37834</v>
      </c>
      <c r="F31" s="188">
        <f>F30+1</f>
        <v>30</v>
      </c>
      <c r="G31" s="183">
        <f>G30+0.5</f>
        <v>15.5</v>
      </c>
      <c r="H31" s="183">
        <f>G31+16</f>
        <v>31.5</v>
      </c>
      <c r="I31" s="183">
        <f>I30+H30</f>
        <v>706</v>
      </c>
      <c r="J31" s="188">
        <f>J30+1</f>
        <v>30</v>
      </c>
      <c r="K31" s="183">
        <f>K30+2</f>
        <v>59</v>
      </c>
      <c r="L31" s="183">
        <f>K31+15</f>
        <v>74</v>
      </c>
      <c r="M31" s="183">
        <f>M30+L30</f>
        <v>1276</v>
      </c>
      <c r="N31" s="183">
        <f>M31/2</f>
        <v>638</v>
      </c>
      <c r="O31" s="183">
        <f>I31*1.25*0.7+M31</f>
        <v>1893.75</v>
      </c>
      <c r="P31" s="183">
        <f>I31*0.2+N31</f>
        <v>779.2</v>
      </c>
    </row>
    <row r="32" spans="1:16" s="177" customFormat="1" ht="22.80">
      <c r="A32" s="185">
        <f>F32</f>
        <v>31</v>
      </c>
      <c r="B32" s="176">
        <f>B31+1</f>
        <v>31</v>
      </c>
      <c r="C32" s="176">
        <f>200+B31*50</f>
        <v>1700</v>
      </c>
      <c r="D32" s="177">
        <f>D31+C32</f>
        <v>29650</v>
      </c>
      <c r="E32" s="176">
        <f>D32+I32*14</f>
        <v>39975</v>
      </c>
      <c r="F32" s="187">
        <f>F31+1</f>
        <v>31</v>
      </c>
      <c r="G32" s="182">
        <f>G31+0.5</f>
        <v>16</v>
      </c>
      <c r="H32" s="182">
        <f>G32+16</f>
        <v>32</v>
      </c>
      <c r="I32" s="182">
        <f>I31+H31</f>
        <v>737.5</v>
      </c>
      <c r="J32" s="187">
        <f>J31+1</f>
        <v>31</v>
      </c>
      <c r="K32" s="182">
        <f>K31+2</f>
        <v>61</v>
      </c>
      <c r="L32" s="182">
        <f>K32+15</f>
        <v>76</v>
      </c>
      <c r="M32" s="182">
        <f>M31+L31</f>
        <v>1350</v>
      </c>
      <c r="N32" s="182">
        <f>M32/2</f>
        <v>675</v>
      </c>
      <c r="O32" s="182">
        <f>I32*1.25*0.7+M32</f>
        <v>1995.3125</v>
      </c>
      <c r="P32" s="182">
        <f>I32*0.2+N32</f>
        <v>822.5</v>
      </c>
    </row>
    <row r="33" spans="1:16" s="177" customFormat="1" ht="22.80">
      <c r="A33" s="185">
        <f>F33</f>
        <v>32</v>
      </c>
      <c r="B33" s="176">
        <f>B32+1</f>
        <v>32</v>
      </c>
      <c r="C33" s="176">
        <f>200+B32*50</f>
        <v>1750</v>
      </c>
      <c r="D33" s="177">
        <f>D32+C33</f>
        <v>31400</v>
      </c>
      <c r="E33" s="176">
        <f>D33+I33*14</f>
        <v>42173</v>
      </c>
      <c r="F33" s="187">
        <f>F32+1</f>
        <v>32</v>
      </c>
      <c r="G33" s="182">
        <f>G32+0.5</f>
        <v>16.5</v>
      </c>
      <c r="H33" s="182">
        <f>G33+16</f>
        <v>32.5</v>
      </c>
      <c r="I33" s="182">
        <f>I32+H32</f>
        <v>769.5</v>
      </c>
      <c r="J33" s="187">
        <f>J32+1</f>
        <v>32</v>
      </c>
      <c r="K33" s="182">
        <f>K32+2</f>
        <v>63</v>
      </c>
      <c r="L33" s="182">
        <f>K33+15</f>
        <v>78</v>
      </c>
      <c r="M33" s="182">
        <f>M32+L32</f>
        <v>1426</v>
      </c>
      <c r="N33" s="182">
        <f>M33/2</f>
        <v>713</v>
      </c>
      <c r="O33" s="182">
        <f>I33*1.25*0.7+M33</f>
        <v>2099.3125</v>
      </c>
      <c r="P33" s="182">
        <f>I33*0.2+N33</f>
        <v>866.9</v>
      </c>
    </row>
    <row r="34" spans="1:16" s="177" customFormat="1" ht="22.80">
      <c r="A34" s="185">
        <f>F34</f>
        <v>33</v>
      </c>
      <c r="B34" s="176">
        <f>B33+1</f>
        <v>33</v>
      </c>
      <c r="C34" s="176">
        <f>200+B33*50</f>
        <v>1800</v>
      </c>
      <c r="D34" s="177">
        <f>D33+C34</f>
        <v>33200</v>
      </c>
      <c r="E34" s="176">
        <f>D34+I34*14</f>
        <v>44428</v>
      </c>
      <c r="F34" s="187">
        <f>F33+1</f>
        <v>33</v>
      </c>
      <c r="G34" s="182">
        <f>G33+0.5</f>
        <v>17</v>
      </c>
      <c r="H34" s="182">
        <f>G34+16</f>
        <v>33</v>
      </c>
      <c r="I34" s="182">
        <f>I33+H33</f>
        <v>802</v>
      </c>
      <c r="J34" s="187">
        <f>J33+1</f>
        <v>33</v>
      </c>
      <c r="K34" s="182">
        <f>K33+2</f>
        <v>65</v>
      </c>
      <c r="L34" s="182">
        <f>K34+15</f>
        <v>80</v>
      </c>
      <c r="M34" s="182">
        <f>M33+L33</f>
        <v>1504</v>
      </c>
      <c r="N34" s="182">
        <f>M34/2</f>
        <v>752</v>
      </c>
      <c r="O34" s="182">
        <f>I34*1.25*0.7+M34</f>
        <v>2205.75</v>
      </c>
      <c r="P34" s="182">
        <f>I34*0.2+N34</f>
        <v>912.4</v>
      </c>
    </row>
    <row r="35" spans="1:16" s="177" customFormat="1" ht="22.80">
      <c r="A35" s="185">
        <f>F35</f>
        <v>34</v>
      </c>
      <c r="B35" s="176">
        <f>B34+1</f>
        <v>34</v>
      </c>
      <c r="C35" s="176">
        <f>200+B34*50</f>
        <v>1850</v>
      </c>
      <c r="D35" s="177">
        <f>D34+C35</f>
        <v>35050</v>
      </c>
      <c r="E35" s="176">
        <f>D35+I35*14</f>
        <v>46740</v>
      </c>
      <c r="F35" s="187">
        <f>F34+1</f>
        <v>34</v>
      </c>
      <c r="G35" s="182">
        <f>G34+0.5</f>
        <v>17.5</v>
      </c>
      <c r="H35" s="182">
        <f>G35+16</f>
        <v>33.5</v>
      </c>
      <c r="I35" s="182">
        <f>I34+H34</f>
        <v>835</v>
      </c>
      <c r="J35" s="187">
        <f>J34+1</f>
        <v>34</v>
      </c>
      <c r="K35" s="182">
        <f>K34+2</f>
        <v>67</v>
      </c>
      <c r="L35" s="182">
        <f>K35+15</f>
        <v>82</v>
      </c>
      <c r="M35" s="182">
        <f>M34+L34</f>
        <v>1584</v>
      </c>
      <c r="N35" s="182">
        <f>M35/2</f>
        <v>792</v>
      </c>
      <c r="O35" s="182">
        <f>I35*1.25*0.7+M35</f>
        <v>2314.625</v>
      </c>
      <c r="P35" s="182">
        <f>I35*0.2+N35</f>
        <v>959</v>
      </c>
    </row>
    <row r="36" spans="1:16" s="177" customFormat="1" ht="22.80">
      <c r="A36" s="185">
        <f>F36</f>
        <v>35</v>
      </c>
      <c r="B36" s="176">
        <f>B35+1</f>
        <v>35</v>
      </c>
      <c r="C36" s="176">
        <f>200+B35*50</f>
        <v>1900</v>
      </c>
      <c r="D36" s="177">
        <f>D35+C36</f>
        <v>36950</v>
      </c>
      <c r="E36" s="176">
        <f>D36+I36*14</f>
        <v>49109</v>
      </c>
      <c r="F36" s="187">
        <f>F35+1</f>
        <v>35</v>
      </c>
      <c r="G36" s="182">
        <f>G35+0.5</f>
        <v>18</v>
      </c>
      <c r="H36" s="182">
        <f>G36+16</f>
        <v>34</v>
      </c>
      <c r="I36" s="182">
        <f>I35+H35</f>
        <v>868.5</v>
      </c>
      <c r="J36" s="187">
        <f>J35+1</f>
        <v>35</v>
      </c>
      <c r="K36" s="182">
        <f>K35+2</f>
        <v>69</v>
      </c>
      <c r="L36" s="182">
        <f>K36+15</f>
        <v>84</v>
      </c>
      <c r="M36" s="182">
        <f>M35+L35</f>
        <v>1666</v>
      </c>
      <c r="N36" s="182">
        <f>M36/2</f>
        <v>833</v>
      </c>
      <c r="O36" s="182">
        <f>I36*1.25*0.7+M36</f>
        <v>2425.9375</v>
      </c>
      <c r="P36" s="182">
        <f>I36*0.2+N36</f>
        <v>1006.7</v>
      </c>
    </row>
    <row r="37" spans="1:16" s="179" customFormat="1" ht="22.80">
      <c r="A37" s="186">
        <f>F37</f>
        <v>36</v>
      </c>
      <c r="B37" s="178">
        <f>B36+1</f>
        <v>36</v>
      </c>
      <c r="C37" s="178">
        <f>200+B36*50</f>
        <v>1950</v>
      </c>
      <c r="D37" s="179">
        <f>D36+C37</f>
        <v>38900</v>
      </c>
      <c r="E37" s="178">
        <f>D37+I37*14</f>
        <v>51535</v>
      </c>
      <c r="F37" s="188">
        <f>F36+1</f>
        <v>36</v>
      </c>
      <c r="G37" s="183">
        <f>G36+0.5</f>
        <v>18.5</v>
      </c>
      <c r="H37" s="183">
        <f>G37+16</f>
        <v>34.5</v>
      </c>
      <c r="I37" s="183">
        <f>I36+H36</f>
        <v>902.5</v>
      </c>
      <c r="J37" s="188">
        <f>J36+1</f>
        <v>36</v>
      </c>
      <c r="K37" s="183">
        <f>K36+2</f>
        <v>71</v>
      </c>
      <c r="L37" s="183">
        <f>K37+15</f>
        <v>86</v>
      </c>
      <c r="M37" s="183">
        <f>M36+L36</f>
        <v>1750</v>
      </c>
      <c r="N37" s="183">
        <f>M37/2</f>
        <v>875</v>
      </c>
      <c r="O37" s="183">
        <f>I37*1.25*0.7+M37</f>
        <v>2539.6875</v>
      </c>
      <c r="P37" s="183">
        <f>I37*0.2+N37</f>
        <v>1055.5</v>
      </c>
    </row>
    <row r="38" spans="1:16" s="179" customFormat="1" ht="22.80">
      <c r="A38" s="186">
        <f>F38</f>
        <v>37</v>
      </c>
      <c r="B38" s="178">
        <f>B37+1</f>
        <v>37</v>
      </c>
      <c r="C38" s="178">
        <f>200+B37*50</f>
        <v>2000</v>
      </c>
      <c r="D38" s="179">
        <f>D37+C38</f>
        <v>40900</v>
      </c>
      <c r="E38" s="178">
        <f>D38+I38*14</f>
        <v>54018</v>
      </c>
      <c r="F38" s="188">
        <f>F37+1</f>
        <v>37</v>
      </c>
      <c r="G38" s="183">
        <f>G37+0.5</f>
        <v>19</v>
      </c>
      <c r="H38" s="183">
        <f>G38+16</f>
        <v>35</v>
      </c>
      <c r="I38" s="183">
        <f>I37+H37</f>
        <v>937</v>
      </c>
      <c r="J38" s="188">
        <f>J37+1</f>
        <v>37</v>
      </c>
      <c r="K38" s="183">
        <f>K37+2</f>
        <v>73</v>
      </c>
      <c r="L38" s="183">
        <f>K38+15</f>
        <v>88</v>
      </c>
      <c r="M38" s="183">
        <f>M37+L37</f>
        <v>1836</v>
      </c>
      <c r="N38" s="183">
        <f>M38/2</f>
        <v>918</v>
      </c>
      <c r="O38" s="183">
        <f>I38*1.25*0.7+M38</f>
        <v>2655.875</v>
      </c>
      <c r="P38" s="183">
        <f>I38*0.2+N38</f>
        <v>1105.4</v>
      </c>
    </row>
    <row r="39" spans="1:16" s="179" customFormat="1" ht="22.80">
      <c r="A39" s="186">
        <f>F39</f>
        <v>38</v>
      </c>
      <c r="B39" s="178">
        <f>B38+1</f>
        <v>38</v>
      </c>
      <c r="C39" s="178">
        <f>200+B38*50</f>
        <v>2050</v>
      </c>
      <c r="D39" s="179">
        <f>D38+C39</f>
        <v>42950</v>
      </c>
      <c r="E39" s="178">
        <f>D39+I39*14</f>
        <v>56558</v>
      </c>
      <c r="F39" s="188">
        <f>F38+1</f>
        <v>38</v>
      </c>
      <c r="G39" s="183">
        <f>G38+0.5</f>
        <v>19.5</v>
      </c>
      <c r="H39" s="183">
        <f>G39+16</f>
        <v>35.5</v>
      </c>
      <c r="I39" s="183">
        <f>I38+H38</f>
        <v>972</v>
      </c>
      <c r="J39" s="188">
        <f>J38+1</f>
        <v>38</v>
      </c>
      <c r="K39" s="183">
        <f>K38+2</f>
        <v>75</v>
      </c>
      <c r="L39" s="183">
        <f>K39+15</f>
        <v>90</v>
      </c>
      <c r="M39" s="183">
        <f>M38+L38</f>
        <v>1924</v>
      </c>
      <c r="N39" s="183">
        <f>M39/2</f>
        <v>962</v>
      </c>
      <c r="O39" s="183">
        <f>I39*1.25*0.7+M39</f>
        <v>2774.5</v>
      </c>
      <c r="P39" s="183">
        <f>I39*0.2+N39</f>
        <v>1156.4</v>
      </c>
    </row>
    <row r="40" spans="1:16" s="17" customFormat="1">
      <c r="A40" s="186">
        <f>F40</f>
        <v>39</v>
      </c>
      <c r="B40" s="178">
        <f>B39+1</f>
        <v>39</v>
      </c>
      <c r="C40" s="178">
        <f>200+B39*50</f>
        <v>2100</v>
      </c>
      <c r="D40" s="179">
        <f>D39+C40</f>
        <v>45050</v>
      </c>
      <c r="E40" s="178">
        <f>D40+I40*14</f>
        <v>59155</v>
      </c>
      <c r="F40" s="188">
        <f>F39+1</f>
        <v>39</v>
      </c>
      <c r="G40" s="183">
        <f>G39+0.5</f>
        <v>20</v>
      </c>
      <c r="H40" s="183">
        <f>G40+16</f>
        <v>36</v>
      </c>
      <c r="I40" s="183">
        <f>I39+H39</f>
        <v>1007.5</v>
      </c>
      <c r="J40" s="188">
        <f>J39+1</f>
        <v>39</v>
      </c>
      <c r="K40" s="183">
        <f>K39+2</f>
        <v>77</v>
      </c>
      <c r="L40" s="183">
        <f>K40+15</f>
        <v>92</v>
      </c>
      <c r="M40" s="183">
        <f>M39+L39</f>
        <v>2014</v>
      </c>
      <c r="N40" s="183">
        <f>M40/2</f>
        <v>1007</v>
      </c>
      <c r="O40" s="183">
        <f>I40*1.25*0.7+M40</f>
        <v>2895.5625</v>
      </c>
      <c r="P40" s="183">
        <f>I40*0.2+N40</f>
        <v>1208.5</v>
      </c>
    </row>
    <row r="41" spans="1:16" s="17" customFormat="1">
      <c r="A41" s="186">
        <f>F41</f>
        <v>40</v>
      </c>
      <c r="B41" s="178">
        <f>B40+1</f>
        <v>40</v>
      </c>
      <c r="C41" s="178">
        <f>200+B40*50</f>
        <v>2150</v>
      </c>
      <c r="D41" s="179">
        <f>D40+C41</f>
        <v>47200</v>
      </c>
      <c r="E41" s="178">
        <f>D41+I41*14</f>
        <v>61809</v>
      </c>
      <c r="F41" s="188">
        <f>F40+1</f>
        <v>40</v>
      </c>
      <c r="G41" s="183">
        <f>G40+0.5</f>
        <v>20.5</v>
      </c>
      <c r="H41" s="183">
        <f>G41+16</f>
        <v>36.5</v>
      </c>
      <c r="I41" s="183">
        <f>I40+H40</f>
        <v>1043.5</v>
      </c>
      <c r="J41" s="188">
        <f>J40+1</f>
        <v>40</v>
      </c>
      <c r="K41" s="183">
        <f>K40+2</f>
        <v>79</v>
      </c>
      <c r="L41" s="183">
        <f>K41+15</f>
        <v>94</v>
      </c>
      <c r="M41" s="183">
        <f>M40+L40</f>
        <v>2106</v>
      </c>
      <c r="N41" s="183">
        <f>M41/2</f>
        <v>1053</v>
      </c>
      <c r="O41" s="183">
        <f>I41*1.25*0.7+M41</f>
        <v>3019.0625</v>
      </c>
      <c r="P41" s="183">
        <f>I41*0.2+N41</f>
        <v>1261.7</v>
      </c>
    </row>
    <row r="42" spans="1:16" s="17" customFormat="1">
      <c r="A42" s="186">
        <f>F42</f>
        <v>41</v>
      </c>
      <c r="B42" s="178">
        <f>B41+1</f>
        <v>41</v>
      </c>
      <c r="C42" s="178">
        <f>200+B41*50</f>
        <v>2200</v>
      </c>
      <c r="D42" s="179">
        <f>D41+C42</f>
        <v>49400</v>
      </c>
      <c r="E42" s="178">
        <f>D42+I42*14</f>
        <v>64520</v>
      </c>
      <c r="F42" s="188">
        <f>F41+1</f>
        <v>41</v>
      </c>
      <c r="G42" s="183">
        <f>G41+0.5</f>
        <v>21</v>
      </c>
      <c r="H42" s="183">
        <f>G42+16</f>
        <v>37</v>
      </c>
      <c r="I42" s="183">
        <f>I41+H41</f>
        <v>1080</v>
      </c>
      <c r="J42" s="188">
        <f>J41+1</f>
        <v>41</v>
      </c>
      <c r="K42" s="183">
        <f>K41+2</f>
        <v>81</v>
      </c>
      <c r="L42" s="183">
        <f>K42+15</f>
        <v>96</v>
      </c>
      <c r="M42" s="183">
        <f>M41+L41</f>
        <v>2200</v>
      </c>
      <c r="N42" s="183">
        <f>M42/2</f>
        <v>1100</v>
      </c>
      <c r="O42" s="183">
        <f>I42*1.25*0.7+M42</f>
        <v>3145</v>
      </c>
      <c r="P42" s="183">
        <f>I42*0.2+N42</f>
        <v>1316</v>
      </c>
    </row>
    <row r="43" spans="1:16" s="17" customFormat="1">
      <c r="A43" s="186">
        <f>F43</f>
        <v>42</v>
      </c>
      <c r="B43" s="178">
        <f>B42+1</f>
        <v>42</v>
      </c>
      <c r="C43" s="178">
        <f>200+B42*50</f>
        <v>2250</v>
      </c>
      <c r="D43" s="179">
        <f>D42+C43</f>
        <v>51650</v>
      </c>
      <c r="E43" s="178">
        <f>D43+I43*14</f>
        <v>67288</v>
      </c>
      <c r="F43" s="188">
        <f>F42+1</f>
        <v>42</v>
      </c>
      <c r="G43" s="183">
        <f>G42+0.5</f>
        <v>21.5</v>
      </c>
      <c r="H43" s="183">
        <f>G43+16</f>
        <v>37.5</v>
      </c>
      <c r="I43" s="183">
        <f>I42+H42</f>
        <v>1117</v>
      </c>
      <c r="J43" s="188">
        <f>J42+1</f>
        <v>42</v>
      </c>
      <c r="K43" s="183">
        <f>K42+2</f>
        <v>83</v>
      </c>
      <c r="L43" s="183">
        <f>K43+15</f>
        <v>98</v>
      </c>
      <c r="M43" s="183">
        <f>M42+L42</f>
        <v>2296</v>
      </c>
      <c r="N43" s="183">
        <f>M43/2</f>
        <v>1148</v>
      </c>
      <c r="O43" s="183">
        <f>I43*1.25*0.7+M43</f>
        <v>3273.375</v>
      </c>
      <c r="P43" s="183">
        <f>I43*0.2+N43</f>
        <v>1371.4</v>
      </c>
    </row>
    <row r="44" spans="1:16" s="17" customFormat="1">
      <c r="A44" s="186">
        <f>F44</f>
        <v>43</v>
      </c>
      <c r="B44" s="178">
        <f>B43+1</f>
        <v>43</v>
      </c>
      <c r="C44" s="178">
        <f>200+B43*50</f>
        <v>2300</v>
      </c>
      <c r="D44" s="179">
        <f>D43+C44</f>
        <v>53950</v>
      </c>
      <c r="E44" s="178">
        <f>D44+I44*14</f>
        <v>70113</v>
      </c>
      <c r="F44" s="188">
        <f>F43+1</f>
        <v>43</v>
      </c>
      <c r="G44" s="183">
        <f>G43+0.5</f>
        <v>22</v>
      </c>
      <c r="H44" s="183">
        <f>G44+16</f>
        <v>38</v>
      </c>
      <c r="I44" s="183">
        <f>I43+H43</f>
        <v>1154.5</v>
      </c>
      <c r="J44" s="188">
        <f>J43+1</f>
        <v>43</v>
      </c>
      <c r="K44" s="183">
        <f>K43+2</f>
        <v>85</v>
      </c>
      <c r="L44" s="183">
        <f>K44+15</f>
        <v>100</v>
      </c>
      <c r="M44" s="183">
        <f>M43+L43</f>
        <v>2394</v>
      </c>
      <c r="N44" s="183">
        <f>M44/2</f>
        <v>1197</v>
      </c>
      <c r="O44" s="183">
        <f>I44*1.25*0.7+M44</f>
        <v>3404.1875</v>
      </c>
      <c r="P44" s="183">
        <f>I44*0.2+N44</f>
        <v>1427.9</v>
      </c>
    </row>
    <row r="45" spans="1:16" s="17" customFormat="1">
      <c r="A45" s="186">
        <f>F45</f>
        <v>44</v>
      </c>
      <c r="B45" s="178">
        <f>B44+1</f>
        <v>44</v>
      </c>
      <c r="C45" s="178">
        <f>200+B44*50</f>
        <v>2350</v>
      </c>
      <c r="D45" s="179">
        <f>D44+C45</f>
        <v>56300</v>
      </c>
      <c r="E45" s="178">
        <f>D45+I45*14</f>
        <v>72995</v>
      </c>
      <c r="F45" s="188">
        <f>F44+1</f>
        <v>44</v>
      </c>
      <c r="G45" s="183">
        <f>G44+0.5</f>
        <v>22.5</v>
      </c>
      <c r="H45" s="183">
        <f>G45+16</f>
        <v>38.5</v>
      </c>
      <c r="I45" s="183">
        <f>I44+H44</f>
        <v>1192.5</v>
      </c>
      <c r="J45" s="188">
        <f>J44+1</f>
        <v>44</v>
      </c>
      <c r="K45" s="183">
        <f>K44+2</f>
        <v>87</v>
      </c>
      <c r="L45" s="183">
        <f>K45+15</f>
        <v>102</v>
      </c>
      <c r="M45" s="183">
        <f>M44+L44</f>
        <v>2494</v>
      </c>
      <c r="N45" s="183">
        <f>M45/2</f>
        <v>1247</v>
      </c>
      <c r="O45" s="183">
        <f>I45*1.25*0.7+M45</f>
        <v>3537.4375</v>
      </c>
      <c r="P45" s="183">
        <f>I45*0.2+N45</f>
        <v>1485.5</v>
      </c>
    </row>
    <row r="46" spans="1:16" s="17" customFormat="1">
      <c r="A46" s="186">
        <f>F46</f>
        <v>45</v>
      </c>
      <c r="B46" s="178">
        <f>B45+1</f>
        <v>45</v>
      </c>
      <c r="C46" s="178">
        <f>200+B45*50</f>
        <v>2400</v>
      </c>
      <c r="D46" s="179">
        <f>D45+C46</f>
        <v>58700</v>
      </c>
      <c r="E46" s="178">
        <f>D46+I46*14</f>
        <v>75934</v>
      </c>
      <c r="F46" s="188">
        <f>F45+1</f>
        <v>45</v>
      </c>
      <c r="G46" s="183">
        <f>G45+0.5</f>
        <v>23</v>
      </c>
      <c r="H46" s="183">
        <f>G46+16</f>
        <v>39</v>
      </c>
      <c r="I46" s="183">
        <f>I45+H45</f>
        <v>1231</v>
      </c>
      <c r="J46" s="188">
        <f>J45+1</f>
        <v>45</v>
      </c>
      <c r="K46" s="183">
        <f>K45+2</f>
        <v>89</v>
      </c>
      <c r="L46" s="183">
        <f>K46+15</f>
        <v>104</v>
      </c>
      <c r="M46" s="183">
        <f>M45+L45</f>
        <v>2596</v>
      </c>
      <c r="N46" s="183">
        <f>M46/2</f>
        <v>1298</v>
      </c>
      <c r="O46" s="183">
        <f>I46*1.25*0.7+M46</f>
        <v>3673.125</v>
      </c>
      <c r="P46" s="183">
        <f>I46*0.2+N46</f>
        <v>1544.2</v>
      </c>
    </row>
    <row r="47" spans="1:16" s="17" customFormat="1">
      <c r="A47" s="186">
        <f>F47</f>
        <v>46</v>
      </c>
      <c r="B47" s="178">
        <f>B46+1</f>
        <v>46</v>
      </c>
      <c r="C47" s="178">
        <f>200+B46*50</f>
        <v>2450</v>
      </c>
      <c r="D47" s="179">
        <f>D46+C47</f>
        <v>61150</v>
      </c>
      <c r="E47" s="178">
        <f>D47+I47*14</f>
        <v>78930</v>
      </c>
      <c r="F47" s="188">
        <f>F46+1</f>
        <v>46</v>
      </c>
      <c r="G47" s="183">
        <f>G46+0.5</f>
        <v>23.5</v>
      </c>
      <c r="H47" s="183">
        <f>G47+16</f>
        <v>39.5</v>
      </c>
      <c r="I47" s="183">
        <f>I46+H46</f>
        <v>1270</v>
      </c>
      <c r="J47" s="188">
        <f>J46+1</f>
        <v>46</v>
      </c>
      <c r="K47" s="183">
        <f>K46+2</f>
        <v>91</v>
      </c>
      <c r="L47" s="183">
        <f>K47+15</f>
        <v>106</v>
      </c>
      <c r="M47" s="183">
        <f>M46+L46</f>
        <v>2700</v>
      </c>
      <c r="N47" s="183">
        <f>M47/2</f>
        <v>1350</v>
      </c>
      <c r="O47" s="183">
        <f>I47*1.25*0.7+M47</f>
        <v>3811.25</v>
      </c>
      <c r="P47" s="183">
        <f>I47*0.2+N47</f>
        <v>1604</v>
      </c>
    </row>
    <row r="48" spans="1:16" s="17" customFormat="1">
      <c r="A48" s="186">
        <f>F48</f>
        <v>47</v>
      </c>
      <c r="B48" s="178">
        <f>B47+1</f>
        <v>47</v>
      </c>
      <c r="C48" s="178">
        <f>200+B47*50</f>
        <v>2500</v>
      </c>
      <c r="D48" s="179">
        <f>D47+C48</f>
        <v>63650</v>
      </c>
      <c r="E48" s="178">
        <f>D48+I48*14</f>
        <v>81983</v>
      </c>
      <c r="F48" s="188">
        <f>F47+1</f>
        <v>47</v>
      </c>
      <c r="G48" s="183">
        <f>G47+0.5</f>
        <v>24</v>
      </c>
      <c r="H48" s="183">
        <f>G48+16</f>
        <v>40</v>
      </c>
      <c r="I48" s="183">
        <f>I47+H47</f>
        <v>1309.5</v>
      </c>
      <c r="J48" s="188">
        <f>J47+1</f>
        <v>47</v>
      </c>
      <c r="K48" s="183">
        <f>K47+2</f>
        <v>93</v>
      </c>
      <c r="L48" s="183">
        <f>K48+15</f>
        <v>108</v>
      </c>
      <c r="M48" s="183">
        <f>M47+L47</f>
        <v>2806</v>
      </c>
      <c r="N48" s="183">
        <f>M48/2</f>
        <v>1403</v>
      </c>
      <c r="O48" s="183">
        <f>I48*1.25*0.7+M48</f>
        <v>3951.8125</v>
      </c>
      <c r="P48" s="183">
        <f>I48*0.2+N48</f>
        <v>1664.9</v>
      </c>
    </row>
    <row r="49" spans="1:16" s="17" customFormat="1">
      <c r="A49" s="186">
        <f>F49</f>
        <v>48</v>
      </c>
      <c r="B49" s="178">
        <f>B48+1</f>
        <v>48</v>
      </c>
      <c r="C49" s="178">
        <f>200+B48*50</f>
        <v>2550</v>
      </c>
      <c r="D49" s="179">
        <f>D48+C49</f>
        <v>66200</v>
      </c>
      <c r="E49" s="178">
        <f>D49+I49*14</f>
        <v>85093</v>
      </c>
      <c r="F49" s="188">
        <f>F48+1</f>
        <v>48</v>
      </c>
      <c r="G49" s="183">
        <f>G48+0.5</f>
        <v>24.5</v>
      </c>
      <c r="H49" s="183">
        <f>G49+16</f>
        <v>40.5</v>
      </c>
      <c r="I49" s="183">
        <f>I48+H48</f>
        <v>1349.5</v>
      </c>
      <c r="J49" s="188">
        <f>J48+1</f>
        <v>48</v>
      </c>
      <c r="K49" s="183">
        <f>K48+2</f>
        <v>95</v>
      </c>
      <c r="L49" s="183">
        <f>K49+15</f>
        <v>110</v>
      </c>
      <c r="M49" s="183">
        <f>M48+L48</f>
        <v>2914</v>
      </c>
      <c r="N49" s="183">
        <f>M49/2</f>
        <v>1457</v>
      </c>
      <c r="O49" s="183">
        <f>I49*1.25*0.7+M49</f>
        <v>4094.8125</v>
      </c>
      <c r="P49" s="183">
        <f>I49*0.2+N49</f>
        <v>1726.9</v>
      </c>
    </row>
    <row r="50" spans="1:16" s="17" customFormat="1">
      <c r="A50" s="186">
        <f>F50</f>
        <v>49</v>
      </c>
      <c r="B50" s="178">
        <f>B49+1</f>
        <v>49</v>
      </c>
      <c r="C50" s="178">
        <f>200+B49*50</f>
        <v>2600</v>
      </c>
      <c r="D50" s="179">
        <f>D49+C50</f>
        <v>68800</v>
      </c>
      <c r="E50" s="178">
        <f>D50+I50*14</f>
        <v>88260</v>
      </c>
      <c r="F50" s="188">
        <f>F49+1</f>
        <v>49</v>
      </c>
      <c r="G50" s="183">
        <f>G49+0.5</f>
        <v>25</v>
      </c>
      <c r="H50" s="183">
        <f>G50+16</f>
        <v>41</v>
      </c>
      <c r="I50" s="183">
        <f>I49+H49</f>
        <v>1390</v>
      </c>
      <c r="J50" s="188">
        <f>J49+1</f>
        <v>49</v>
      </c>
      <c r="K50" s="183">
        <f>K49+2</f>
        <v>97</v>
      </c>
      <c r="L50" s="183">
        <f>K50+15</f>
        <v>112</v>
      </c>
      <c r="M50" s="183">
        <f>M49+L49</f>
        <v>3024</v>
      </c>
      <c r="N50" s="183">
        <f>M50/2</f>
        <v>1512</v>
      </c>
      <c r="O50" s="183">
        <f>I50*1.25*0.7+M50</f>
        <v>4240.25</v>
      </c>
      <c r="P50" s="183">
        <f>I50*0.2+N50</f>
        <v>1790</v>
      </c>
    </row>
    <row r="51" spans="1:16">
      <c r="A51" s="186">
        <f>F51</f>
        <v>50</v>
      </c>
      <c r="B51" s="178">
        <f>B50+1</f>
        <v>50</v>
      </c>
      <c r="C51" s="178">
        <f>200+B50*50</f>
        <v>2650</v>
      </c>
      <c r="D51" s="179">
        <f>D50+C51</f>
        <v>71450</v>
      </c>
      <c r="E51" s="178">
        <f>D51+I51*14</f>
        <v>91484</v>
      </c>
      <c r="F51" s="188">
        <f>F50+1</f>
        <v>50</v>
      </c>
      <c r="G51" s="183">
        <f>G50+0.5</f>
        <v>25.5</v>
      </c>
      <c r="H51" s="183">
        <f>G51+16</f>
        <v>41.5</v>
      </c>
      <c r="I51" s="183">
        <f>I50+H50</f>
        <v>1431</v>
      </c>
      <c r="J51" s="188">
        <f>J50+1</f>
        <v>50</v>
      </c>
      <c r="K51" s="183">
        <f>K50+2</f>
        <v>99</v>
      </c>
      <c r="L51" s="183">
        <f>K51+15</f>
        <v>114</v>
      </c>
      <c r="M51" s="183">
        <f>M50+L50</f>
        <v>3136</v>
      </c>
      <c r="N51" s="183">
        <f>M51/2</f>
        <v>1568</v>
      </c>
      <c r="O51" s="183">
        <f>I51*1.25*0.7+M51</f>
        <v>4388.125</v>
      </c>
      <c r="P51" s="183">
        <f>I51*0.2+N51</f>
        <v>1854.2</v>
      </c>
    </row>
    <row r="52" spans="1:16">
      <c r="A52" s="186">
        <f>F52</f>
        <v>51</v>
      </c>
      <c r="B52" s="178">
        <f>B51+1</f>
        <v>51</v>
      </c>
      <c r="C52" s="178">
        <f>200+B51*50</f>
        <v>2700</v>
      </c>
      <c r="D52" s="179">
        <f>D51+C52</f>
        <v>74150</v>
      </c>
      <c r="E52" s="178">
        <f>D52+I52*14</f>
        <v>94765</v>
      </c>
      <c r="F52" s="188">
        <f>F51+1</f>
        <v>51</v>
      </c>
      <c r="G52" s="183">
        <f>G51+0.5</f>
        <v>26</v>
      </c>
      <c r="H52" s="183">
        <f>G52+16</f>
        <v>42</v>
      </c>
      <c r="I52" s="183">
        <f>I51+H51</f>
        <v>1472.5</v>
      </c>
      <c r="J52" s="188">
        <f>J51+1</f>
        <v>51</v>
      </c>
      <c r="K52" s="183">
        <f>K51+2</f>
        <v>101</v>
      </c>
      <c r="L52" s="183">
        <f>K52+15</f>
        <v>116</v>
      </c>
      <c r="M52" s="183">
        <f>M51+L51</f>
        <v>3250</v>
      </c>
      <c r="N52" s="183">
        <f>M52/2</f>
        <v>1625</v>
      </c>
      <c r="O52" s="183">
        <f>I52*1.25*0.7+M52</f>
        <v>4538.4375</v>
      </c>
      <c r="P52" s="183">
        <f>I52*0.2+N52</f>
        <v>1919.5</v>
      </c>
    </row>
    <row r="53" spans="1:16">
      <c r="A53" s="186">
        <f>F53</f>
        <v>52</v>
      </c>
      <c r="B53" s="178">
        <f>B52+1</f>
        <v>52</v>
      </c>
      <c r="C53" s="178">
        <f>200+B52*50</f>
        <v>2750</v>
      </c>
      <c r="D53" s="179">
        <f>D52+C53</f>
        <v>76900</v>
      </c>
      <c r="E53" s="178">
        <f>D53+I53*14</f>
        <v>98103</v>
      </c>
      <c r="F53" s="188">
        <f>F52+1</f>
        <v>52</v>
      </c>
      <c r="G53" s="183">
        <f>G52+0.5</f>
        <v>26.5</v>
      </c>
      <c r="H53" s="183">
        <f>G53+16</f>
        <v>42.5</v>
      </c>
      <c r="I53" s="183">
        <f>I52+H52</f>
        <v>1514.5</v>
      </c>
      <c r="J53" s="188">
        <f>J52+1</f>
        <v>52</v>
      </c>
      <c r="K53" s="183">
        <f>K52+2</f>
        <v>103</v>
      </c>
      <c r="L53" s="183">
        <f>K53+15</f>
        <v>118</v>
      </c>
      <c r="M53" s="183">
        <f>M52+L52</f>
        <v>3366</v>
      </c>
      <c r="N53" s="183">
        <f>M53/2</f>
        <v>1683</v>
      </c>
      <c r="O53" s="183">
        <f>I53*1.25*0.7+M53</f>
        <v>4691.1875</v>
      </c>
      <c r="P53" s="183">
        <f>I53*0.2+N53</f>
        <v>1985.9</v>
      </c>
    </row>
    <row r="54" spans="1:16">
      <c r="A54" s="186">
        <f>F54</f>
        <v>53</v>
      </c>
      <c r="B54" s="178">
        <f>B53+1</f>
        <v>53</v>
      </c>
      <c r="C54" s="178">
        <f>200+B53*50</f>
        <v>2800</v>
      </c>
      <c r="D54" s="179">
        <f>D53+C54</f>
        <v>79700</v>
      </c>
      <c r="E54" s="178">
        <f>D54+I54*14</f>
        <v>101498</v>
      </c>
      <c r="F54" s="188">
        <f>F53+1</f>
        <v>53</v>
      </c>
      <c r="G54" s="183">
        <f>G53+0.5</f>
        <v>27</v>
      </c>
      <c r="H54" s="183">
        <f>G54+16</f>
        <v>43</v>
      </c>
      <c r="I54" s="183">
        <f>I53+H53</f>
        <v>1557</v>
      </c>
      <c r="J54" s="188">
        <f>J53+1</f>
        <v>53</v>
      </c>
      <c r="K54" s="183">
        <f>K53+2</f>
        <v>105</v>
      </c>
      <c r="L54" s="183">
        <f>K54+15</f>
        <v>120</v>
      </c>
      <c r="M54" s="183">
        <f>M53+L53</f>
        <v>3484</v>
      </c>
      <c r="N54" s="183">
        <f>M54/2</f>
        <v>1742</v>
      </c>
      <c r="O54" s="183">
        <f>I54*1.25*0.7+M54</f>
        <v>4846.375</v>
      </c>
      <c r="P54" s="183">
        <f>I54*0.2+N54</f>
        <v>2053.4</v>
      </c>
    </row>
    <row r="55" spans="1:16">
      <c r="A55" s="186">
        <f>F55</f>
        <v>54</v>
      </c>
      <c r="B55" s="178">
        <f>B54+1</f>
        <v>54</v>
      </c>
      <c r="C55" s="178">
        <f>200+B54*50</f>
        <v>2850</v>
      </c>
      <c r="D55" s="179">
        <f>D54+C55</f>
        <v>82550</v>
      </c>
      <c r="E55" s="178">
        <f>D55+I55*14</f>
        <v>104950</v>
      </c>
      <c r="F55" s="188">
        <f>F54+1</f>
        <v>54</v>
      </c>
      <c r="G55" s="183">
        <f>G54+0.5</f>
        <v>27.5</v>
      </c>
      <c r="H55" s="183">
        <f>G55+16</f>
        <v>43.5</v>
      </c>
      <c r="I55" s="183">
        <f>I54+H54</f>
        <v>1600</v>
      </c>
      <c r="J55" s="188">
        <f>J54+1</f>
        <v>54</v>
      </c>
      <c r="K55" s="183">
        <f>K54+2</f>
        <v>107</v>
      </c>
      <c r="L55" s="183">
        <f>K55+15</f>
        <v>122</v>
      </c>
      <c r="M55" s="183">
        <f>M54+L54</f>
        <v>3604</v>
      </c>
      <c r="N55" s="183">
        <f>M55/2</f>
        <v>1802</v>
      </c>
      <c r="O55" s="183">
        <f>I55*1.25*0.7+M55</f>
        <v>5004</v>
      </c>
      <c r="P55" s="183">
        <f>I55*0.2+N55</f>
        <v>2122</v>
      </c>
    </row>
    <row r="56" spans="1:16">
      <c r="A56" s="186">
        <f>F56</f>
        <v>55</v>
      </c>
      <c r="B56" s="178">
        <f>B55+1</f>
        <v>55</v>
      </c>
      <c r="C56" s="178">
        <f>200+B55*50</f>
        <v>2900</v>
      </c>
      <c r="D56" s="179">
        <f>D55+C56</f>
        <v>85450</v>
      </c>
      <c r="E56" s="178">
        <f>D56+I56*14</f>
        <v>108459</v>
      </c>
      <c r="F56" s="188">
        <f>F55+1</f>
        <v>55</v>
      </c>
      <c r="G56" s="183">
        <f>G55+0.5</f>
        <v>28</v>
      </c>
      <c r="H56" s="183">
        <f>G56+16</f>
        <v>44</v>
      </c>
      <c r="I56" s="183">
        <f>I55+H55</f>
        <v>1643.5</v>
      </c>
      <c r="J56" s="188">
        <f>J55+1</f>
        <v>55</v>
      </c>
      <c r="K56" s="183">
        <f>K55+2</f>
        <v>109</v>
      </c>
      <c r="L56" s="183">
        <f>K56+15</f>
        <v>124</v>
      </c>
      <c r="M56" s="183">
        <f>M55+L55</f>
        <v>3726</v>
      </c>
      <c r="N56" s="183">
        <f>M56/2</f>
        <v>1863</v>
      </c>
      <c r="O56" s="183">
        <f>I56*1.25*0.7+M56</f>
        <v>5164.0625</v>
      </c>
      <c r="P56" s="183">
        <f>I56*0.2+N56</f>
        <v>2191.7</v>
      </c>
    </row>
    <row r="57" spans="1:16">
      <c r="A57" s="186">
        <f>F57</f>
        <v>56</v>
      </c>
      <c r="B57" s="178">
        <f>B56+1</f>
        <v>56</v>
      </c>
      <c r="C57" s="178">
        <f>200+B56*50</f>
        <v>2950</v>
      </c>
      <c r="D57" s="179">
        <f>D56+C57</f>
        <v>88400</v>
      </c>
      <c r="E57" s="178">
        <f>D57+I57*14</f>
        <v>112025</v>
      </c>
      <c r="F57" s="188">
        <f>F56+1</f>
        <v>56</v>
      </c>
      <c r="G57" s="183">
        <f>G56+0.5</f>
        <v>28.5</v>
      </c>
      <c r="H57" s="183">
        <f>G57+16</f>
        <v>44.5</v>
      </c>
      <c r="I57" s="183">
        <f>I56+H56</f>
        <v>1687.5</v>
      </c>
      <c r="J57" s="188">
        <f>J56+1</f>
        <v>56</v>
      </c>
      <c r="K57" s="183">
        <f>K56+2</f>
        <v>111</v>
      </c>
      <c r="L57" s="183">
        <f>K57+15</f>
        <v>126</v>
      </c>
      <c r="M57" s="183">
        <f>M56+L56</f>
        <v>3850</v>
      </c>
      <c r="N57" s="183">
        <f>M57/2</f>
        <v>1925</v>
      </c>
      <c r="O57" s="183">
        <f>I57*1.25*0.7+M57</f>
        <v>5326.5625</v>
      </c>
      <c r="P57" s="183">
        <f>I57*0.2+N57</f>
        <v>2262.5</v>
      </c>
    </row>
    <row r="58" spans="1:16">
      <c r="A58" s="186">
        <f>F58</f>
        <v>57</v>
      </c>
      <c r="B58" s="178">
        <f>B57+1</f>
        <v>57</v>
      </c>
      <c r="C58" s="178">
        <f>200+B57*50</f>
        <v>3000</v>
      </c>
      <c r="D58" s="179">
        <f>D57+C58</f>
        <v>91400</v>
      </c>
      <c r="E58" s="178">
        <f>D58+I58*14</f>
        <v>115648</v>
      </c>
      <c r="F58" s="188">
        <f>F57+1</f>
        <v>57</v>
      </c>
      <c r="G58" s="183">
        <f>G57+0.5</f>
        <v>29</v>
      </c>
      <c r="H58" s="183">
        <f>G58+16</f>
        <v>45</v>
      </c>
      <c r="I58" s="183">
        <f>I57+H57</f>
        <v>1732</v>
      </c>
      <c r="J58" s="188">
        <f>J57+1</f>
        <v>57</v>
      </c>
      <c r="K58" s="183">
        <f>K57+2</f>
        <v>113</v>
      </c>
      <c r="L58" s="183">
        <f>K58+15</f>
        <v>128</v>
      </c>
      <c r="M58" s="183">
        <f>M57+L57</f>
        <v>3976</v>
      </c>
      <c r="N58" s="183">
        <f>M58/2</f>
        <v>1988</v>
      </c>
      <c r="O58" s="183">
        <f>I58*1.25*0.7+M58</f>
        <v>5491.5</v>
      </c>
      <c r="P58" s="183">
        <f>I58*0.2+N58</f>
        <v>2334.4</v>
      </c>
    </row>
    <row r="59" spans="1:16">
      <c r="A59" s="186">
        <f>F59</f>
        <v>58</v>
      </c>
      <c r="B59" s="178">
        <f>B58+1</f>
        <v>58</v>
      </c>
      <c r="C59" s="178">
        <f>200+B58*50</f>
        <v>3050</v>
      </c>
      <c r="D59" s="179">
        <f>D58+C59</f>
        <v>94450</v>
      </c>
      <c r="E59" s="178">
        <f>D59+I59*14</f>
        <v>119328</v>
      </c>
      <c r="F59" s="188">
        <f>F58+1</f>
        <v>58</v>
      </c>
      <c r="G59" s="183">
        <f>G58+0.5</f>
        <v>29.5</v>
      </c>
      <c r="H59" s="183">
        <f>G59+16</f>
        <v>45.5</v>
      </c>
      <c r="I59" s="183">
        <f>I58+H58</f>
        <v>1777</v>
      </c>
      <c r="J59" s="188">
        <f>J58+1</f>
        <v>58</v>
      </c>
      <c r="K59" s="183">
        <f>K58+2</f>
        <v>115</v>
      </c>
      <c r="L59" s="183">
        <f>K59+15</f>
        <v>130</v>
      </c>
      <c r="M59" s="183">
        <f>M58+L58</f>
        <v>4104</v>
      </c>
      <c r="N59" s="183">
        <f>M59/2</f>
        <v>2052</v>
      </c>
      <c r="O59" s="183">
        <f>I59*1.25*0.7+M59</f>
        <v>5658.875</v>
      </c>
      <c r="P59" s="183">
        <f>I59*0.2+N59</f>
        <v>2407.4</v>
      </c>
    </row>
    <row r="60" spans="1:16">
      <c r="A60" s="186">
        <f>F60</f>
        <v>59</v>
      </c>
      <c r="B60" s="178">
        <f>B59+1</f>
        <v>59</v>
      </c>
      <c r="C60" s="178">
        <f>200+B59*50</f>
        <v>3100</v>
      </c>
      <c r="D60" s="179">
        <f>D59+C60</f>
        <v>97550</v>
      </c>
      <c r="E60" s="178">
        <f>D60+I60*14</f>
        <v>123065</v>
      </c>
      <c r="F60" s="188">
        <f>F59+1</f>
        <v>59</v>
      </c>
      <c r="G60" s="183">
        <f>G59+0.5</f>
        <v>30</v>
      </c>
      <c r="H60" s="183">
        <f>G60+16</f>
        <v>46</v>
      </c>
      <c r="I60" s="183">
        <f>I59+H59</f>
        <v>1822.5</v>
      </c>
      <c r="J60" s="188">
        <f>J59+1</f>
        <v>59</v>
      </c>
      <c r="K60" s="183">
        <f>K59+2</f>
        <v>117</v>
      </c>
      <c r="L60" s="183">
        <f>K60+15</f>
        <v>132</v>
      </c>
      <c r="M60" s="183">
        <f>M59+L59</f>
        <v>4234</v>
      </c>
      <c r="N60" s="183">
        <f>M60/2</f>
        <v>2117</v>
      </c>
      <c r="O60" s="183">
        <f>I60*1.25*0.7+M60</f>
        <v>5828.6875</v>
      </c>
      <c r="P60" s="183">
        <f>I60*0.2+N60</f>
        <v>2481.5</v>
      </c>
    </row>
    <row r="61" spans="1:16">
      <c r="A61" s="186">
        <f>F61</f>
        <v>60</v>
      </c>
      <c r="B61" s="178">
        <f>B60+1</f>
        <v>60</v>
      </c>
      <c r="C61" s="178">
        <f>200+B60*50</f>
        <v>3150</v>
      </c>
      <c r="D61" s="179">
        <f>D60+C61</f>
        <v>100700</v>
      </c>
      <c r="E61" s="178">
        <f>D61+I61*14</f>
        <v>126859</v>
      </c>
      <c r="F61" s="188">
        <f>F60+1</f>
        <v>60</v>
      </c>
      <c r="G61" s="183">
        <f>G60+0.5</f>
        <v>30.5</v>
      </c>
      <c r="H61" s="183">
        <f>G61+16</f>
        <v>46.5</v>
      </c>
      <c r="I61" s="183">
        <f>I60+H60</f>
        <v>1868.5</v>
      </c>
      <c r="J61" s="188">
        <f>J60+1</f>
        <v>60</v>
      </c>
      <c r="K61" s="183">
        <f>K60+2</f>
        <v>119</v>
      </c>
      <c r="L61" s="183">
        <f>K61+15</f>
        <v>134</v>
      </c>
      <c r="M61" s="183">
        <f>M60+L60</f>
        <v>4366</v>
      </c>
      <c r="N61" s="183">
        <f>M61/2</f>
        <v>2183</v>
      </c>
      <c r="O61" s="183">
        <f>I61*1.25*0.7+M61</f>
        <v>6000.9375</v>
      </c>
      <c r="P61" s="183">
        <f>I61*0.2+N61</f>
        <v>2556.7</v>
      </c>
    </row>
    <row r="62" spans="1:16">
      <c r="A62" s="186">
        <f>F62</f>
        <v>61</v>
      </c>
      <c r="B62" s="178">
        <f>B61+1</f>
        <v>61</v>
      </c>
      <c r="C62" s="178">
        <f>200+B61*50</f>
        <v>3200</v>
      </c>
      <c r="D62" s="179">
        <f>D61+C62</f>
        <v>103900</v>
      </c>
      <c r="E62" s="178">
        <f>D62+I62*14</f>
        <v>130710</v>
      </c>
      <c r="F62" s="188">
        <f>F61+1</f>
        <v>61</v>
      </c>
      <c r="G62" s="183">
        <f>G61+0.5</f>
        <v>31</v>
      </c>
      <c r="H62" s="183">
        <f>G62+16</f>
        <v>47</v>
      </c>
      <c r="I62" s="183">
        <f>I61+H61</f>
        <v>1915</v>
      </c>
      <c r="J62" s="188">
        <f>J61+1</f>
        <v>61</v>
      </c>
      <c r="K62" s="183">
        <f>K61+2</f>
        <v>121</v>
      </c>
      <c r="L62" s="183">
        <f>K62+15</f>
        <v>136</v>
      </c>
      <c r="M62" s="183">
        <f>M61+L61</f>
        <v>4500</v>
      </c>
      <c r="N62" s="183">
        <f>M62/2</f>
        <v>2250</v>
      </c>
      <c r="O62" s="183">
        <f>I62*1.25*0.7+M62</f>
        <v>6175.625</v>
      </c>
      <c r="P62" s="183">
        <f>I62*0.2+N62</f>
        <v>2633</v>
      </c>
    </row>
    <row r="63" spans="1:16">
      <c r="A63" s="186">
        <f>F63</f>
        <v>62</v>
      </c>
      <c r="B63" s="178">
        <f>B62+1</f>
        <v>62</v>
      </c>
      <c r="C63" s="178">
        <f>200+B62*50</f>
        <v>3250</v>
      </c>
      <c r="D63" s="179">
        <f>D62+C63</f>
        <v>107150</v>
      </c>
      <c r="E63" s="178">
        <f>D63+I63*14</f>
        <v>134618</v>
      </c>
      <c r="F63" s="188">
        <f>F62+1</f>
        <v>62</v>
      </c>
      <c r="G63" s="183">
        <f>G62+0.5</f>
        <v>31.5</v>
      </c>
      <c r="H63" s="183">
        <f>G63+16</f>
        <v>47.5</v>
      </c>
      <c r="I63" s="183">
        <f>I62+H62</f>
        <v>1962</v>
      </c>
      <c r="J63" s="188">
        <f>J62+1</f>
        <v>62</v>
      </c>
      <c r="K63" s="183">
        <f>K62+2</f>
        <v>123</v>
      </c>
      <c r="L63" s="183">
        <f>K63+15</f>
        <v>138</v>
      </c>
      <c r="M63" s="183">
        <f>M62+L62</f>
        <v>4636</v>
      </c>
      <c r="N63" s="183">
        <f>M63/2</f>
        <v>2318</v>
      </c>
      <c r="O63" s="183">
        <f>I63*1.25*0.7+M63</f>
        <v>6352.75</v>
      </c>
      <c r="P63" s="183">
        <f>I63*0.2+N63</f>
        <v>2710.4</v>
      </c>
    </row>
    <row r="64" spans="1:16">
      <c r="A64" s="186">
        <f>F64</f>
        <v>63</v>
      </c>
      <c r="B64" s="178">
        <f>B63+1</f>
        <v>63</v>
      </c>
      <c r="C64" s="178">
        <f>200+B63*50</f>
        <v>3300</v>
      </c>
      <c r="D64" s="179">
        <f>D63+C64</f>
        <v>110450</v>
      </c>
      <c r="E64" s="178">
        <f>D64+I64*14</f>
        <v>138583</v>
      </c>
      <c r="F64" s="188">
        <f>F63+1</f>
        <v>63</v>
      </c>
      <c r="G64" s="183">
        <f>G63+0.5</f>
        <v>32</v>
      </c>
      <c r="H64" s="183">
        <f>G64+16</f>
        <v>48</v>
      </c>
      <c r="I64" s="183">
        <f>I63+H63</f>
        <v>2009.5</v>
      </c>
      <c r="J64" s="188">
        <f>J63+1</f>
        <v>63</v>
      </c>
      <c r="K64" s="183">
        <f>K63+2</f>
        <v>125</v>
      </c>
      <c r="L64" s="183">
        <f>K64+15</f>
        <v>140</v>
      </c>
      <c r="M64" s="183">
        <f>M63+L63</f>
        <v>4774</v>
      </c>
      <c r="N64" s="183">
        <f>M64/2</f>
        <v>2387</v>
      </c>
      <c r="O64" s="183">
        <f>I64*1.25*0.7+M64</f>
        <v>6532.3125</v>
      </c>
      <c r="P64" s="183">
        <f>I64*0.2+N64</f>
        <v>2788.9</v>
      </c>
    </row>
    <row r="65" spans="1:16">
      <c r="A65" s="186">
        <f>F65</f>
        <v>64</v>
      </c>
      <c r="B65" s="178">
        <f>B64+1</f>
        <v>64</v>
      </c>
      <c r="C65" s="178">
        <f>200+B64*50</f>
        <v>3350</v>
      </c>
      <c r="D65" s="179">
        <f>D64+C65</f>
        <v>113800</v>
      </c>
      <c r="E65" s="178">
        <f>D65+I65*14</f>
        <v>142605</v>
      </c>
      <c r="F65" s="188">
        <f>F64+1</f>
        <v>64</v>
      </c>
      <c r="G65" s="183">
        <f>G64+0.5</f>
        <v>32.5</v>
      </c>
      <c r="H65" s="183">
        <f>G65+16</f>
        <v>48.5</v>
      </c>
      <c r="I65" s="183">
        <f>I64+H64</f>
        <v>2057.5</v>
      </c>
      <c r="J65" s="188">
        <f>J64+1</f>
        <v>64</v>
      </c>
      <c r="K65" s="183">
        <f>K64+2</f>
        <v>127</v>
      </c>
      <c r="L65" s="183">
        <f>K65+15</f>
        <v>142</v>
      </c>
      <c r="M65" s="183">
        <f>M64+L64</f>
        <v>4914</v>
      </c>
      <c r="N65" s="183">
        <f>M65/2</f>
        <v>2457</v>
      </c>
      <c r="O65" s="183">
        <f>I65*1.25*0.7+M65</f>
        <v>6714.3125</v>
      </c>
      <c r="P65" s="183">
        <f>I65*0.2+N65</f>
        <v>2868.5</v>
      </c>
    </row>
    <row r="66" spans="1:16">
      <c r="A66" s="186">
        <f>F66</f>
        <v>65</v>
      </c>
      <c r="B66" s="178">
        <f>B65+1</f>
        <v>65</v>
      </c>
      <c r="C66" s="178">
        <f>200+B65*50</f>
        <v>3400</v>
      </c>
      <c r="D66" s="179">
        <f>D65+C66</f>
        <v>117200</v>
      </c>
      <c r="E66" s="178">
        <f>D66+I66*14</f>
        <v>146684</v>
      </c>
      <c r="F66" s="188">
        <f>F65+1</f>
        <v>65</v>
      </c>
      <c r="G66" s="183">
        <f>G65+0.5</f>
        <v>33</v>
      </c>
      <c r="H66" s="183">
        <f>G66+16</f>
        <v>49</v>
      </c>
      <c r="I66" s="183">
        <f>I65+H65</f>
        <v>2106</v>
      </c>
      <c r="J66" s="188">
        <f>J65+1</f>
        <v>65</v>
      </c>
      <c r="K66" s="183">
        <f>K65+2</f>
        <v>129</v>
      </c>
      <c r="L66" s="183">
        <f>K66+15</f>
        <v>144</v>
      </c>
      <c r="M66" s="183">
        <f>M65+L65</f>
        <v>5056</v>
      </c>
      <c r="N66" s="183">
        <f>M66/2</f>
        <v>2528</v>
      </c>
      <c r="O66" s="183">
        <f>I66*1.25*0.7+M66</f>
        <v>6898.75</v>
      </c>
      <c r="P66" s="183">
        <f>I66*0.2+N66</f>
        <v>2949.2</v>
      </c>
    </row>
    <row r="67" spans="1:16">
      <c r="A67" s="186">
        <f>F67</f>
        <v>66</v>
      </c>
      <c r="B67" s="178">
        <f>B66+1</f>
        <v>66</v>
      </c>
      <c r="C67" s="178">
        <f>200+B66*50</f>
        <v>3450</v>
      </c>
      <c r="D67" s="179">
        <f>D66+C67</f>
        <v>120650</v>
      </c>
      <c r="E67" s="178">
        <f>D67+I67*14</f>
        <v>150820</v>
      </c>
      <c r="F67" s="188">
        <f>F66+1</f>
        <v>66</v>
      </c>
      <c r="G67" s="183">
        <f>G66+0.5</f>
        <v>33.5</v>
      </c>
      <c r="H67" s="183">
        <f>G67+16</f>
        <v>49.5</v>
      </c>
      <c r="I67" s="183">
        <f>I66+H66</f>
        <v>2155</v>
      </c>
      <c r="J67" s="188">
        <f>J66+1</f>
        <v>66</v>
      </c>
      <c r="K67" s="183">
        <f>K66+2</f>
        <v>131</v>
      </c>
      <c r="L67" s="183">
        <f>K67+15</f>
        <v>146</v>
      </c>
      <c r="M67" s="183">
        <f>M66+L66</f>
        <v>5200</v>
      </c>
      <c r="N67" s="183">
        <f>M67/2</f>
        <v>2600</v>
      </c>
      <c r="O67" s="183">
        <f>I67*1.25*0.7+M67</f>
        <v>7085.625</v>
      </c>
      <c r="P67" s="183">
        <f>I67*0.2+N67</f>
        <v>3031</v>
      </c>
    </row>
    <row r="68" spans="1:16">
      <c r="A68" s="186">
        <f>F68</f>
        <v>67</v>
      </c>
      <c r="B68" s="178">
        <f>B67+1</f>
        <v>67</v>
      </c>
      <c r="C68" s="178">
        <f>200+B67*50</f>
        <v>3500</v>
      </c>
      <c r="D68" s="179">
        <f>D67+C68</f>
        <v>124150</v>
      </c>
      <c r="E68" s="178">
        <f>D68+I68*14</f>
        <v>155013</v>
      </c>
      <c r="F68" s="188">
        <f>F67+1</f>
        <v>67</v>
      </c>
      <c r="G68" s="183">
        <f>G67+0.5</f>
        <v>34</v>
      </c>
      <c r="H68" s="183">
        <f>G68+16</f>
        <v>50</v>
      </c>
      <c r="I68" s="183">
        <f>I67+H67</f>
        <v>2204.5</v>
      </c>
      <c r="J68" s="188">
        <f>J67+1</f>
        <v>67</v>
      </c>
      <c r="K68" s="183">
        <f>K67+2</f>
        <v>133</v>
      </c>
      <c r="L68" s="183">
        <f>K68+15</f>
        <v>148</v>
      </c>
      <c r="M68" s="183">
        <f>M67+L67</f>
        <v>5346</v>
      </c>
      <c r="N68" s="183">
        <f>M68/2</f>
        <v>2673</v>
      </c>
      <c r="O68" s="183">
        <f>I68*1.25*0.7+M68</f>
        <v>7274.9375</v>
      </c>
      <c r="P68" s="183">
        <f>I68*0.2+N68</f>
        <v>3113.9</v>
      </c>
    </row>
  </sheetData>
  <pageMargins left="0.700000" right="0.700000" top="0.750000" bottom="0.750000" header="0.300000" footer="0.300000"/>
  <pageSetup paperSize="9" pageOrder="overThenDown"/>
  <headerFooter/>
</worksheet>
</file>

<file path=xl/worksheets/sheet3.xml><?xml version="1.0" encoding="utf-8"?>
<worksheet xmlns="http://schemas.openxmlformats.org/spreadsheetml/2006/main" xmlns:r="http://schemas.openxmlformats.org/officeDocument/2006/relationships">
  <dimension ref="A1:O69"/>
  <sheetViews>
    <sheetView view="normal" zoomScale="55" workbookViewId="0">
      <selection activeCell="A10" sqref="A10:IV10"/>
    </sheetView>
  </sheetViews>
  <sheetFormatPr baseColWidth="11" defaultColWidth="12.627273" defaultRowHeight="14.50"/>
  <cols>
    <col min="1" max="1" width="16.245455" customWidth="1" style="111"/>
    <col min="2" max="2" width="20.000000" customWidth="1"/>
    <col min="3" max="3" width="16.245455" customWidth="1" style="123"/>
    <col min="4" max="4" width="10.872727" customWidth="1" style="146"/>
    <col min="5" max="5" width="10.872727" customWidth="1" style="147"/>
    <col min="6" max="6" width="8.872727" customWidth="1" style="127"/>
    <col min="7" max="7" width="8.872727" customWidth="1" style="113"/>
    <col min="8" max="8" width="8.127273" customWidth="1" style="113"/>
    <col min="9" max="11" width="8.872727" customWidth="1" style="113"/>
    <col min="12" max="15" width="10.872727" customWidth="1" style="113"/>
  </cols>
  <sheetData>
    <row r="1" spans="1:15" s="16" customFormat="1" ht="22.50">
      <c r="A1" s="69" t="s">
        <v>78</v>
      </c>
      <c r="B1" s="16" t="s">
        <v>79</v>
      </c>
      <c r="C1" s="116" t="s">
        <v>80</v>
      </c>
      <c r="D1" s="131" t="s">
        <v>81</v>
      </c>
      <c r="E1" s="132" t="s">
        <v>82</v>
      </c>
      <c r="F1" s="29" t="s">
        <v>83</v>
      </c>
      <c r="G1" s="30" t="s">
        <v>84</v>
      </c>
      <c r="H1" s="30" t="s">
        <v>85</v>
      </c>
      <c r="I1" s="30" t="s">
        <v>86</v>
      </c>
      <c r="J1" s="30" t="s">
        <v>87</v>
      </c>
      <c r="K1" s="30" t="s">
        <v>88</v>
      </c>
      <c r="L1" s="30" t="s">
        <v>89</v>
      </c>
      <c r="M1" s="30" t="s">
        <v>90</v>
      </c>
      <c r="N1" s="30" t="s">
        <v>91</v>
      </c>
      <c r="O1" s="30" t="s">
        <v>92</v>
      </c>
    </row>
    <row r="2" spans="1:15" s="17" customFormat="1" ht="22.50">
      <c r="A2" s="59" t="n">
        <v>2</v>
      </c>
      <c r="B2" s="17" t="s">
        <v>93</v>
      </c>
      <c r="C2" s="117" t="s">
        <v>94</v>
      </c>
      <c r="D2" s="133" t="n">
        <v>20</v>
      </c>
      <c r="E2" s="134" t="n">
        <v>21</v>
      </c>
      <c r="F2" s="42"/>
      <c r="G2" s="43"/>
      <c r="H2" s="43" t="n">
        <v>42</v>
      </c>
      <c r="I2" s="43"/>
      <c r="J2" s="43"/>
      <c r="K2" s="114" t="n">
        <v>107</v>
      </c>
      <c r="L2" s="43"/>
      <c r="M2" s="43"/>
      <c r="N2" s="43"/>
      <c r="O2" s="43"/>
    </row>
    <row r="3" spans="1:15" s="17" customFormat="1" ht="22.50">
      <c r="A3" s="59" t="n">
        <v>3</v>
      </c>
      <c r="B3" s="17" t="s">
        <v>95</v>
      </c>
      <c r="C3" s="117" t="s">
        <v>96</v>
      </c>
      <c r="D3" s="135" t="n">
        <v>3</v>
      </c>
      <c r="E3" s="136" t="n">
        <v>4</v>
      </c>
      <c r="F3" s="124" t="n">
        <v>21</v>
      </c>
      <c r="G3" s="43"/>
      <c r="H3" s="114" t="n">
        <v>42</v>
      </c>
      <c r="I3" s="43"/>
      <c r="J3" s="43"/>
      <c r="K3" s="43" t="n">
        <v>108</v>
      </c>
      <c r="L3" s="43"/>
      <c r="M3" s="43"/>
      <c r="N3" s="43"/>
      <c r="O3" s="43"/>
    </row>
    <row r="4" spans="1:15" s="17" customFormat="1" ht="22.50">
      <c r="A4" s="59" t="n">
        <v>4</v>
      </c>
      <c r="B4" s="17" t="s">
        <v>97</v>
      </c>
      <c r="C4" s="117" t="s">
        <v>98</v>
      </c>
      <c r="D4" s="135" t="n">
        <v>4</v>
      </c>
      <c r="E4" s="134" t="n">
        <v>5</v>
      </c>
      <c r="F4" s="125" t="n">
        <v>21</v>
      </c>
      <c r="G4" s="43"/>
      <c r="H4" s="43" t="n">
        <v>43</v>
      </c>
      <c r="I4" s="114" t="n">
        <v>51</v>
      </c>
      <c r="J4" s="43"/>
      <c r="K4" s="114" t="n">
        <v>108</v>
      </c>
      <c r="L4" s="43"/>
      <c r="M4" s="43"/>
      <c r="N4" s="43"/>
      <c r="O4" s="43"/>
    </row>
    <row r="5" spans="1:15" s="13" customFormat="1" ht="22.50">
      <c r="A5" s="61" t="n">
        <v>5</v>
      </c>
      <c r="B5" s="13" t="s">
        <v>99</v>
      </c>
      <c r="C5" s="118" t="s">
        <v>100</v>
      </c>
      <c r="D5" s="137" t="n">
        <v>22</v>
      </c>
      <c r="E5" s="138" t="n">
        <v>23</v>
      </c>
      <c r="F5" s="23" t="n">
        <v>22</v>
      </c>
      <c r="G5" s="115" t="n">
        <v>71</v>
      </c>
      <c r="H5" s="115" t="n">
        <v>43</v>
      </c>
      <c r="I5" s="24" t="n">
        <v>51</v>
      </c>
      <c r="J5" s="24"/>
      <c r="K5" s="24" t="n">
        <v>109</v>
      </c>
      <c r="L5" s="24"/>
      <c r="M5" s="24"/>
      <c r="N5" s="24"/>
      <c r="O5" s="24"/>
    </row>
    <row r="6" spans="1:15" s="13" customFormat="1" ht="22.50">
      <c r="A6" s="61" t="n">
        <v>6</v>
      </c>
      <c r="B6" s="13" t="s">
        <v>101</v>
      </c>
      <c r="C6" s="118" t="s">
        <v>100</v>
      </c>
      <c r="D6" s="139" t="n">
        <v>23</v>
      </c>
      <c r="E6" s="149" t="n">
        <v>24</v>
      </c>
      <c r="F6" s="148" t="n">
        <v>22</v>
      </c>
      <c r="G6" s="24" t="n">
        <v>71</v>
      </c>
      <c r="H6" s="24" t="n">
        <v>44</v>
      </c>
      <c r="I6" s="115" t="n">
        <v>52</v>
      </c>
      <c r="J6" s="115" t="n">
        <v>91</v>
      </c>
      <c r="K6" s="115" t="n">
        <v>109</v>
      </c>
      <c r="L6" s="24"/>
      <c r="M6" s="24"/>
      <c r="N6" s="24"/>
      <c r="O6" s="24"/>
    </row>
    <row r="7" spans="1:15" s="13" customFormat="1" ht="22.50">
      <c r="A7" s="61" t="n">
        <v>7</v>
      </c>
      <c r="B7" s="13" t="s">
        <v>102</v>
      </c>
      <c r="C7" s="118" t="s">
        <v>103</v>
      </c>
      <c r="D7" s="137" t="n">
        <v>6</v>
      </c>
      <c r="E7" s="138" t="n">
        <v>7</v>
      </c>
      <c r="F7" s="23" t="n">
        <v>24</v>
      </c>
      <c r="G7" s="115" t="n">
        <v>72</v>
      </c>
      <c r="H7" s="115" t="n">
        <v>44</v>
      </c>
      <c r="I7" s="24" t="n">
        <v>52</v>
      </c>
      <c r="J7" s="153" t="n">
        <v>91</v>
      </c>
      <c r="K7" s="24" t="n">
        <v>110</v>
      </c>
      <c r="L7" s="24"/>
      <c r="M7" s="24"/>
      <c r="N7" s="24"/>
      <c r="O7" s="24"/>
    </row>
    <row r="8" spans="1:15" s="12" customFormat="1" ht="22.50">
      <c r="A8" s="63" t="n">
        <v>8</v>
      </c>
      <c r="B8" s="12" t="s">
        <v>104</v>
      </c>
      <c r="C8" s="119" t="s">
        <v>105</v>
      </c>
      <c r="D8" s="140" t="n">
        <v>8</v>
      </c>
      <c r="E8" s="150" t="n">
        <v>25</v>
      </c>
      <c r="F8" s="151" t="n">
        <v>24</v>
      </c>
      <c r="G8" s="152" t="n">
        <v>73</v>
      </c>
      <c r="H8" s="45" t="n">
        <v>45</v>
      </c>
      <c r="I8" s="152" t="n">
        <v>53</v>
      </c>
      <c r="J8" s="152" t="n">
        <v>92</v>
      </c>
      <c r="K8" s="152" t="n">
        <v>110</v>
      </c>
      <c r="L8" s="45"/>
      <c r="M8" s="45"/>
      <c r="N8" s="45"/>
      <c r="O8" s="45"/>
    </row>
    <row r="9" spans="1:15" s="12" customFormat="1" ht="22.50">
      <c r="A9" s="385" t="n">
        <v>9</v>
      </c>
      <c r="B9" s="12" t="s">
        <v>106</v>
      </c>
      <c r="C9" s="119" t="s">
        <v>105</v>
      </c>
      <c r="D9" s="140" t="n">
        <v>10</v>
      </c>
      <c r="E9" s="150" t="n">
        <v>9</v>
      </c>
      <c r="F9" s="47" t="n">
        <v>25</v>
      </c>
      <c r="G9" s="152" t="n">
        <v>74</v>
      </c>
      <c r="H9" s="152" t="n">
        <v>45</v>
      </c>
      <c r="I9" s="152" t="n">
        <v>54</v>
      </c>
      <c r="J9" s="152" t="n">
        <v>93</v>
      </c>
      <c r="K9" s="152" t="n">
        <v>111</v>
      </c>
      <c r="L9" s="45"/>
      <c r="M9" s="45"/>
      <c r="N9" s="45"/>
      <c r="O9" s="45"/>
    </row>
    <row r="10" spans="1:15" s="12" customFormat="1" ht="22.50">
      <c r="A10" s="63" t="n">
        <v>10</v>
      </c>
      <c r="B10" s="12" t="s">
        <v>107</v>
      </c>
      <c r="C10" s="119" t="s">
        <v>108</v>
      </c>
      <c r="D10" s="140" t="n">
        <v>27</v>
      </c>
      <c r="E10" s="150" t="n">
        <v>26</v>
      </c>
      <c r="F10" s="151" t="n">
        <v>25</v>
      </c>
      <c r="G10" s="152" t="n">
        <v>75</v>
      </c>
      <c r="H10" s="45" t="n">
        <v>46</v>
      </c>
      <c r="I10" s="45" t="n">
        <v>55</v>
      </c>
      <c r="J10" s="152" t="n">
        <v>94</v>
      </c>
      <c r="K10" s="152" t="n">
        <v>112</v>
      </c>
      <c r="L10" s="45"/>
      <c r="M10" s="45"/>
      <c r="N10" s="45"/>
      <c r="O10" s="45"/>
    </row>
    <row r="11" spans="1:15" s="14" customFormat="1" ht="22.50">
      <c r="A11" s="65" t="n">
        <v>11</v>
      </c>
      <c r="B11" s="14" t="s">
        <v>109</v>
      </c>
      <c r="C11" s="120" t="s">
        <v>110</v>
      </c>
      <c r="D11" s="154" t="n">
        <v>10</v>
      </c>
      <c r="E11" s="142" t="n">
        <v>9</v>
      </c>
      <c r="F11" s="155" t="n">
        <v>28</v>
      </c>
      <c r="G11" s="48" t="n">
        <v>76</v>
      </c>
      <c r="H11" s="156" t="n">
        <v>46</v>
      </c>
      <c r="I11" s="156" t="n">
        <v>56</v>
      </c>
      <c r="J11" s="48" t="n">
        <v>95</v>
      </c>
      <c r="K11" s="48" t="n">
        <v>111</v>
      </c>
      <c r="L11" s="48"/>
      <c r="M11" s="48"/>
      <c r="N11" s="48"/>
      <c r="O11" s="48"/>
    </row>
    <row r="12" spans="1:15" s="14" customFormat="1" ht="22.50">
      <c r="A12" s="386" t="n">
        <v>12</v>
      </c>
      <c r="B12" s="14" t="s">
        <v>111</v>
      </c>
      <c r="C12" s="120" t="s">
        <v>112</v>
      </c>
      <c r="D12" s="141" t="n">
        <v>26</v>
      </c>
      <c r="E12" s="157" t="n">
        <v>27</v>
      </c>
      <c r="F12" s="50" t="n">
        <v>28</v>
      </c>
      <c r="G12" s="156" t="n">
        <v>76</v>
      </c>
      <c r="H12" s="156" t="n">
        <v>47</v>
      </c>
      <c r="I12" s="48" t="n">
        <v>56</v>
      </c>
      <c r="J12" s="156" t="n">
        <v>96</v>
      </c>
      <c r="K12" s="156" t="n">
        <v>112</v>
      </c>
      <c r="L12" s="48"/>
      <c r="M12" s="48"/>
      <c r="N12" s="48"/>
      <c r="O12" s="48"/>
    </row>
    <row r="13" spans="1:15" s="14" customFormat="1" ht="22.50">
      <c r="A13" s="65" t="n">
        <v>13</v>
      </c>
      <c r="B13" s="14" t="s">
        <v>113</v>
      </c>
      <c r="C13" s="120" t="s">
        <v>105</v>
      </c>
      <c r="D13" s="154" t="n">
        <v>9</v>
      </c>
      <c r="E13" s="157" t="n">
        <v>10</v>
      </c>
      <c r="F13" s="155" t="n">
        <v>28</v>
      </c>
      <c r="G13" s="48" t="n">
        <v>77</v>
      </c>
      <c r="H13" s="156" t="n">
        <v>48</v>
      </c>
      <c r="I13" s="156" t="n">
        <v>58</v>
      </c>
      <c r="J13" s="48" t="n">
        <v>96</v>
      </c>
      <c r="K13" s="48" t="n">
        <v>113</v>
      </c>
      <c r="L13" s="48"/>
      <c r="M13" s="48"/>
      <c r="N13" s="48"/>
      <c r="O13" s="48"/>
    </row>
    <row r="14" spans="1:15" s="14" customFormat="1" ht="22.50">
      <c r="A14" s="65" t="n">
        <v>14</v>
      </c>
      <c r="B14" s="14" t="s">
        <v>114</v>
      </c>
      <c r="C14" s="120" t="s">
        <v>115</v>
      </c>
      <c r="D14" s="154" t="n">
        <v>11</v>
      </c>
      <c r="E14" s="157" t="n">
        <v>28</v>
      </c>
      <c r="F14" s="159" t="n">
        <v>29</v>
      </c>
      <c r="G14" s="156" t="n">
        <v>77</v>
      </c>
      <c r="H14" s="48" t="n">
        <v>49</v>
      </c>
      <c r="I14" s="48" t="n">
        <v>57</v>
      </c>
      <c r="J14" s="156" t="n">
        <v>97</v>
      </c>
      <c r="K14" s="156" t="n">
        <v>113</v>
      </c>
      <c r="L14" s="48"/>
      <c r="M14" s="48"/>
      <c r="N14" s="48"/>
      <c r="O14" s="48"/>
    </row>
    <row r="15" spans="1:15" s="15" customFormat="1" ht="22.50">
      <c r="A15" s="67" t="n">
        <v>15</v>
      </c>
      <c r="B15" s="15" t="s">
        <v>116</v>
      </c>
      <c r="C15" s="121" t="s">
        <v>117</v>
      </c>
      <c r="D15" s="158" t="n">
        <v>12</v>
      </c>
      <c r="E15" s="162" t="n">
        <v>13</v>
      </c>
      <c r="F15" s="160" t="n">
        <v>31</v>
      </c>
      <c r="G15" s="27" t="n">
        <v>78</v>
      </c>
      <c r="H15" s="161" t="n">
        <v>127</v>
      </c>
      <c r="I15" s="27" t="n">
        <v>58</v>
      </c>
      <c r="J15" s="161" t="n">
        <v>98</v>
      </c>
      <c r="K15" s="161" t="n">
        <v>114</v>
      </c>
      <c r="L15" s="27" t="n">
        <v>14</v>
      </c>
      <c r="M15" s="27"/>
      <c r="N15" s="27"/>
      <c r="O15" s="27"/>
    </row>
    <row r="16" spans="1:15" s="15" customFormat="1" ht="22.50">
      <c r="A16" s="387" t="n">
        <v>16</v>
      </c>
      <c r="B16" s="15" t="s">
        <v>118</v>
      </c>
      <c r="C16" s="121" t="s">
        <v>119</v>
      </c>
      <c r="D16" s="158" t="n">
        <v>29</v>
      </c>
      <c r="E16" s="143" t="n">
        <v>30</v>
      </c>
      <c r="F16" s="160" t="n">
        <v>30</v>
      </c>
      <c r="G16" s="161" t="n">
        <v>79</v>
      </c>
      <c r="H16" s="27" t="n">
        <v>128</v>
      </c>
      <c r="I16" s="161" t="n">
        <v>59</v>
      </c>
      <c r="J16" s="27" t="n">
        <v>99</v>
      </c>
      <c r="K16" s="27" t="n">
        <v>115</v>
      </c>
      <c r="L16" s="27" t="n">
        <v>8</v>
      </c>
      <c r="M16" s="27" t="n">
        <v>19</v>
      </c>
      <c r="N16" s="27"/>
      <c r="O16" s="27"/>
    </row>
    <row r="17" spans="1:15" s="15" customFormat="1" ht="22.50">
      <c r="A17" s="384" t="n">
        <v>17</v>
      </c>
      <c r="B17" s="15" t="s">
        <v>120</v>
      </c>
      <c r="C17" s="121" t="s">
        <v>121</v>
      </c>
      <c r="D17" s="158" t="n">
        <v>30</v>
      </c>
      <c r="E17" s="143" t="n">
        <v>31</v>
      </c>
      <c r="F17" s="26" t="n">
        <v>30</v>
      </c>
      <c r="G17" s="27" t="n">
        <v>80</v>
      </c>
      <c r="H17" s="161" t="n">
        <v>128</v>
      </c>
      <c r="I17" s="27" t="n">
        <v>59</v>
      </c>
      <c r="J17" s="161" t="n">
        <v>100</v>
      </c>
      <c r="K17" s="161" t="n">
        <v>116</v>
      </c>
      <c r="L17" s="27" t="n">
        <v>3</v>
      </c>
      <c r="M17" s="27" t="n">
        <v>8</v>
      </c>
      <c r="N17" s="27" t="n">
        <v>9</v>
      </c>
      <c r="O17" s="27"/>
    </row>
    <row r="18" spans="1:15" s="15" customFormat="1" ht="22.50">
      <c r="A18" s="67" t="n">
        <v>18</v>
      </c>
      <c r="B18" s="15" t="s">
        <v>122</v>
      </c>
      <c r="C18" s="121" t="s">
        <v>123</v>
      </c>
      <c r="D18" s="158" t="n">
        <v>14</v>
      </c>
      <c r="E18" s="143" t="n">
        <v>15</v>
      </c>
      <c r="F18" s="160" t="n">
        <v>33</v>
      </c>
      <c r="G18" s="161" t="n">
        <v>81</v>
      </c>
      <c r="H18" s="27" t="n">
        <v>127</v>
      </c>
      <c r="I18" s="161" t="n">
        <v>60</v>
      </c>
      <c r="J18" s="27" t="n">
        <v>101</v>
      </c>
      <c r="K18" s="27" t="n">
        <v>117</v>
      </c>
      <c r="L18" s="27" t="n">
        <v>15</v>
      </c>
      <c r="M18" s="27" t="n">
        <v>4</v>
      </c>
      <c r="N18" s="27" t="n">
        <v>19</v>
      </c>
      <c r="O18" s="27"/>
    </row>
    <row r="19" spans="1:15" s="18" customFormat="1" ht="22.50">
      <c r="A19" s="57" t="n">
        <v>19</v>
      </c>
      <c r="B19" s="18" t="s">
        <v>124</v>
      </c>
      <c r="C19" s="122" t="s">
        <v>110</v>
      </c>
      <c r="D19" s="144" t="n">
        <v>33</v>
      </c>
      <c r="E19" s="163" t="n">
        <v>16</v>
      </c>
      <c r="F19" s="126" t="n">
        <v>33</v>
      </c>
      <c r="G19" s="112" t="n">
        <v>81</v>
      </c>
      <c r="H19" s="164" t="n">
        <v>129</v>
      </c>
      <c r="I19" s="112" t="n">
        <v>61</v>
      </c>
      <c r="J19" s="164" t="n">
        <v>103</v>
      </c>
      <c r="K19" s="164" t="n">
        <v>118</v>
      </c>
      <c r="L19" s="112" t="n">
        <v>16</v>
      </c>
      <c r="M19" s="112" t="n">
        <v>15</v>
      </c>
      <c r="N19" s="112" t="n">
        <v>10</v>
      </c>
      <c r="O19" s="112"/>
    </row>
    <row r="20" spans="1:15" s="18" customFormat="1" ht="22.50">
      <c r="A20" s="389" t="n">
        <v>20</v>
      </c>
      <c r="B20" s="18" t="s">
        <v>125</v>
      </c>
      <c r="C20" s="122"/>
      <c r="D20" s="165" t="n">
        <v>32</v>
      </c>
      <c r="E20" s="145" t="n">
        <v>34</v>
      </c>
      <c r="F20" s="166" t="n">
        <v>32</v>
      </c>
      <c r="G20" s="164" t="n">
        <v>82</v>
      </c>
      <c r="H20" s="112" t="n">
        <v>130</v>
      </c>
      <c r="I20" s="164" t="n">
        <v>62</v>
      </c>
      <c r="J20" s="112" t="n">
        <v>102</v>
      </c>
      <c r="K20" s="112" t="n">
        <v>119</v>
      </c>
      <c r="L20" s="112" t="n">
        <v>5</v>
      </c>
      <c r="M20" s="112" t="n">
        <v>11</v>
      </c>
      <c r="N20" s="112" t="n">
        <v>16</v>
      </c>
      <c r="O20" s="112"/>
    </row>
    <row r="21" spans="1:15" s="18" customFormat="1" ht="22.50">
      <c r="A21" s="57" t="n">
        <v>21</v>
      </c>
      <c r="B21" s="18" t="s">
        <v>126</v>
      </c>
      <c r="C21" s="122"/>
      <c r="D21" s="144" t="n">
        <v>17</v>
      </c>
      <c r="E21" s="163" t="n">
        <v>35</v>
      </c>
      <c r="F21" s="126" t="n">
        <v>35</v>
      </c>
      <c r="G21" s="112" t="n">
        <v>83</v>
      </c>
      <c r="H21" s="164" t="n">
        <v>131</v>
      </c>
      <c r="I21" s="112" t="n">
        <v>63</v>
      </c>
      <c r="J21" s="164" t="n">
        <v>105</v>
      </c>
      <c r="K21" s="112" t="n">
        <v>118</v>
      </c>
      <c r="L21" s="112" t="n">
        <v>5</v>
      </c>
      <c r="M21" s="112" t="n">
        <v>13</v>
      </c>
      <c r="N21" s="112" t="n">
        <v>17</v>
      </c>
      <c r="O21" s="112"/>
    </row>
    <row r="22" spans="1:15" s="18" customFormat="1" ht="22.50">
      <c r="A22" s="57" t="n">
        <v>22</v>
      </c>
      <c r="B22" s="18" t="s">
        <v>127</v>
      </c>
      <c r="C22" s="122" t="s">
        <v>128</v>
      </c>
      <c r="D22" s="144" t="n">
        <v>18</v>
      </c>
      <c r="E22" s="163" t="n">
        <v>17</v>
      </c>
      <c r="F22" s="166" t="n">
        <v>36</v>
      </c>
      <c r="G22" s="164" t="n">
        <v>83</v>
      </c>
      <c r="H22" s="112" t="n">
        <v>132</v>
      </c>
      <c r="I22" s="164" t="n">
        <v>64</v>
      </c>
      <c r="J22" s="112" t="n">
        <v>105</v>
      </c>
      <c r="K22" s="164" t="n">
        <v>119</v>
      </c>
      <c r="L22" s="112" t="n">
        <v>6</v>
      </c>
      <c r="M22" s="112" t="n">
        <v>7</v>
      </c>
      <c r="N22" s="112" t="n">
        <v>12</v>
      </c>
      <c r="O22" s="112"/>
    </row>
    <row r="23" spans="1:15" s="18" customFormat="1" ht="22.50">
      <c r="A23" s="57" t="n">
        <v>23</v>
      </c>
      <c r="B23" s="18" t="s">
        <v>129</v>
      </c>
      <c r="C23" s="122"/>
      <c r="D23" s="144" t="n">
        <v>36</v>
      </c>
      <c r="E23" s="163" t="n">
        <v>36</v>
      </c>
      <c r="F23" s="126" t="n">
        <v>37</v>
      </c>
      <c r="G23" s="112" t="n">
        <v>84</v>
      </c>
      <c r="H23" s="164" t="n">
        <v>131</v>
      </c>
      <c r="I23" s="112" t="n">
        <v>64</v>
      </c>
      <c r="J23" s="164" t="n">
        <v>104</v>
      </c>
      <c r="K23" s="164" t="n">
        <v>120</v>
      </c>
      <c r="L23" s="112" t="n">
        <v>17</v>
      </c>
      <c r="M23" s="112" t="n">
        <v>18</v>
      </c>
      <c r="N23" s="112" t="n">
        <v>7</v>
      </c>
      <c r="O23" s="112"/>
    </row>
    <row r="24" spans="1:15" s="17" customFormat="1" ht="22.50">
      <c r="A24" s="383" t="n">
        <v>24</v>
      </c>
      <c r="B24" s="17" t="s">
        <v>130</v>
      </c>
      <c r="C24" s="44"/>
      <c r="D24" s="135" t="n">
        <v>18</v>
      </c>
      <c r="E24" s="136" t="n">
        <v>18</v>
      </c>
      <c r="F24" s="42" t="n">
        <v>36</v>
      </c>
      <c r="G24" s="114" t="n">
        <v>84</v>
      </c>
      <c r="H24" s="114" t="n">
        <v>132</v>
      </c>
      <c r="I24" s="114" t="n">
        <v>65</v>
      </c>
      <c r="J24" s="43" t="n">
        <v>105</v>
      </c>
      <c r="K24" s="43" t="n">
        <v>120</v>
      </c>
      <c r="L24" s="43" t="n">
        <v>997</v>
      </c>
      <c r="M24" s="43" t="n">
        <v>998</v>
      </c>
      <c r="N24" s="43" t="n">
        <v>7</v>
      </c>
      <c r="O24" s="43"/>
    </row>
    <row r="25" spans="1:15" s="17" customFormat="1" ht="22.50">
      <c r="A25" s="59" t="n">
        <v>25</v>
      </c>
      <c r="B25" s="17" t="s">
        <v>131</v>
      </c>
      <c r="C25" s="44"/>
      <c r="D25" s="135"/>
      <c r="E25" s="134"/>
      <c r="F25" s="42"/>
      <c r="G25" s="43"/>
      <c r="H25" s="43"/>
      <c r="I25" s="43"/>
      <c r="J25" s="43"/>
      <c r="K25" s="43"/>
      <c r="L25" s="43" t="s">
        <v>132</v>
      </c>
      <c r="M25" s="43" t="s">
        <v>132</v>
      </c>
      <c r="N25" s="43" t="s">
        <v>132</v>
      </c>
      <c r="O25" s="43"/>
    </row>
    <row r="26" spans="1:15" s="17" customFormat="1" ht="22.50">
      <c r="A26" s="59" t="n">
        <v>26</v>
      </c>
      <c r="B26" s="17" t="s">
        <v>133</v>
      </c>
      <c r="C26" s="44"/>
      <c r="D26" s="135"/>
      <c r="E26" s="134"/>
      <c r="F26" s="42"/>
      <c r="G26" s="43"/>
      <c r="H26" s="43"/>
      <c r="I26" s="43"/>
      <c r="J26" s="43"/>
      <c r="K26" s="43"/>
      <c r="L26" s="43" t="s">
        <v>134</v>
      </c>
      <c r="M26" s="43" t="s">
        <v>134</v>
      </c>
      <c r="N26" s="43" t="s">
        <v>132</v>
      </c>
      <c r="O26" s="43"/>
    </row>
    <row r="27" spans="1:15" s="17" customFormat="1" ht="22.50">
      <c r="A27" s="390" t="n">
        <v>27</v>
      </c>
      <c r="B27" s="17" t="s">
        <v>135</v>
      </c>
      <c r="C27" s="44"/>
      <c r="D27" s="135"/>
      <c r="E27" s="134"/>
      <c r="F27" s="42"/>
      <c r="G27" s="43"/>
      <c r="H27" s="43"/>
      <c r="I27" s="43"/>
      <c r="J27" s="43"/>
      <c r="K27" s="43"/>
      <c r="L27" s="43" t="s">
        <v>136</v>
      </c>
      <c r="M27" s="43" t="s">
        <v>134</v>
      </c>
      <c r="N27" s="43" t="s">
        <v>134</v>
      </c>
      <c r="O27" s="43"/>
    </row>
    <row r="28" spans="1:15" s="17" customFormat="1" ht="22.50">
      <c r="A28" s="59" t="n">
        <v>28</v>
      </c>
      <c r="B28" s="17" t="s">
        <v>137</v>
      </c>
      <c r="C28" s="44"/>
      <c r="D28" s="135"/>
      <c r="E28" s="134"/>
      <c r="F28" s="42"/>
      <c r="G28" s="43"/>
      <c r="H28" s="43"/>
      <c r="I28" s="43"/>
      <c r="J28" s="43"/>
      <c r="K28" s="43"/>
      <c r="L28" s="43" t="s">
        <v>136</v>
      </c>
      <c r="M28" s="43" t="s">
        <v>136</v>
      </c>
      <c r="N28" s="43" t="s">
        <v>136</v>
      </c>
      <c r="O28" s="43"/>
    </row>
    <row r="29" spans="1:15" s="12" customFormat="1" ht="22.50">
      <c r="A29" s="63" t="n">
        <v>29</v>
      </c>
      <c r="B29" s="12" t="s">
        <v>138</v>
      </c>
      <c r="C29" s="46"/>
      <c r="D29" s="140"/>
      <c r="E29" s="381"/>
      <c r="F29" s="47"/>
      <c r="G29" s="45"/>
      <c r="H29" s="45"/>
      <c r="I29" s="45"/>
      <c r="J29" s="45"/>
      <c r="K29" s="45"/>
      <c r="L29" s="45" t="s">
        <v>139</v>
      </c>
      <c r="M29" s="45" t="s">
        <v>139</v>
      </c>
      <c r="N29" s="45" t="s">
        <v>136</v>
      </c>
      <c r="O29" s="45"/>
    </row>
    <row r="30" spans="1:15" s="12" customFormat="1" ht="22.50">
      <c r="A30" s="63" t="n">
        <v>30</v>
      </c>
      <c r="B30" s="12" t="s">
        <v>140</v>
      </c>
      <c r="C30" s="46"/>
      <c r="D30" s="140"/>
      <c r="E30" s="381"/>
      <c r="F30" s="47"/>
      <c r="G30" s="45"/>
      <c r="H30" s="45"/>
      <c r="I30" s="45"/>
      <c r="J30" s="45"/>
      <c r="K30" s="45"/>
      <c r="L30" s="45" t="s">
        <v>141</v>
      </c>
      <c r="M30" s="45" t="s">
        <v>139</v>
      </c>
      <c r="N30" s="45" t="s">
        <v>139</v>
      </c>
      <c r="O30" s="45"/>
    </row>
    <row r="31" spans="1:15" s="12" customFormat="1" ht="22.50">
      <c r="A31" s="63" t="n">
        <v>31</v>
      </c>
      <c r="B31" s="12" t="s">
        <v>142</v>
      </c>
      <c r="C31" s="46"/>
      <c r="D31" s="140"/>
      <c r="E31" s="381"/>
      <c r="F31" s="47"/>
      <c r="G31" s="45"/>
      <c r="H31" s="45"/>
      <c r="I31" s="45"/>
      <c r="J31" s="45"/>
      <c r="K31" s="45"/>
      <c r="L31" s="45" t="s">
        <v>141</v>
      </c>
      <c r="M31" s="45" t="s">
        <v>141</v>
      </c>
      <c r="N31" s="45" t="s">
        <v>141</v>
      </c>
      <c r="O31" s="45"/>
    </row>
    <row r="32" spans="1:15" s="12" customFormat="1" ht="22.50">
      <c r="A32" s="385" t="n">
        <v>32</v>
      </c>
      <c r="B32" s="12" t="s">
        <v>143</v>
      </c>
      <c r="C32" s="46"/>
      <c r="D32" s="140"/>
      <c r="E32" s="381"/>
      <c r="F32" s="47"/>
      <c r="G32" s="45"/>
      <c r="H32" s="45"/>
      <c r="I32" s="45"/>
      <c r="J32" s="45"/>
      <c r="K32" s="45"/>
      <c r="L32" s="45"/>
      <c r="M32" s="45"/>
      <c r="N32" s="45"/>
      <c r="O32" s="45"/>
    </row>
    <row r="33" spans="1:15" s="12" customFormat="1" ht="22.50">
      <c r="A33" s="63" t="n">
        <v>33</v>
      </c>
      <c r="B33" s="12" t="s">
        <v>144</v>
      </c>
      <c r="C33" s="46"/>
      <c r="D33" s="140"/>
      <c r="E33" s="381"/>
      <c r="F33" s="47"/>
      <c r="G33" s="45"/>
      <c r="H33" s="45"/>
      <c r="I33" s="45"/>
      <c r="J33" s="45"/>
      <c r="K33" s="45"/>
      <c r="L33" s="45"/>
      <c r="M33" s="45"/>
      <c r="N33" s="45"/>
      <c r="O33" s="45"/>
    </row>
    <row r="34" spans="1:15" s="14" customFormat="1" ht="22.50">
      <c r="A34" s="65" t="n">
        <v>34</v>
      </c>
      <c r="B34" s="14" t="s">
        <v>145</v>
      </c>
      <c r="C34" s="49"/>
      <c r="D34" s="141"/>
      <c r="E34" s="142"/>
      <c r="F34" s="50"/>
      <c r="G34" s="48"/>
      <c r="H34" s="48"/>
      <c r="I34" s="48"/>
      <c r="J34" s="48"/>
      <c r="K34" s="48"/>
      <c r="L34" s="48"/>
      <c r="M34" s="48"/>
      <c r="N34" s="48"/>
      <c r="O34" s="48"/>
    </row>
    <row r="35" spans="1:15" s="14" customFormat="1" ht="22.50">
      <c r="A35" s="65" t="n">
        <v>35</v>
      </c>
      <c r="B35" s="14" t="s">
        <v>146</v>
      </c>
      <c r="C35" s="49"/>
      <c r="D35" s="141"/>
      <c r="E35" s="142"/>
      <c r="F35" s="50"/>
      <c r="G35" s="48"/>
      <c r="H35" s="48"/>
      <c r="I35" s="48"/>
      <c r="J35" s="48"/>
      <c r="K35" s="48"/>
      <c r="L35" s="48"/>
      <c r="M35" s="48"/>
      <c r="N35" s="48"/>
      <c r="O35" s="48"/>
    </row>
    <row r="36" spans="1:15" s="14" customFormat="1" ht="22.50">
      <c r="A36" s="386" t="n">
        <v>36</v>
      </c>
      <c r="B36" s="14" t="s">
        <v>147</v>
      </c>
      <c r="C36" s="49"/>
      <c r="D36" s="141"/>
      <c r="E36" s="142"/>
      <c r="F36" s="50"/>
      <c r="G36" s="48"/>
      <c r="H36" s="48"/>
      <c r="I36" s="48"/>
      <c r="J36" s="48"/>
      <c r="K36" s="48"/>
      <c r="L36" s="48"/>
      <c r="M36" s="48"/>
      <c r="N36" s="48"/>
      <c r="O36" s="48"/>
    </row>
    <row r="37" spans="1:15" s="14" customFormat="1" ht="22.50">
      <c r="A37" s="65" t="n">
        <v>37</v>
      </c>
      <c r="B37" s="14" t="s">
        <v>148</v>
      </c>
      <c r="C37" s="49"/>
      <c r="D37" s="141"/>
      <c r="E37" s="142"/>
      <c r="F37" s="50"/>
      <c r="G37" s="48"/>
      <c r="H37" s="48"/>
      <c r="I37" s="48"/>
      <c r="J37" s="48"/>
      <c r="K37" s="48"/>
      <c r="L37" s="48"/>
      <c r="M37" s="48"/>
      <c r="N37" s="48"/>
      <c r="O37" s="48"/>
    </row>
    <row r="38" spans="1:15" s="14" customFormat="1" ht="22.50">
      <c r="A38" s="65" t="n">
        <v>38</v>
      </c>
      <c r="B38" s="14" t="s">
        <v>149</v>
      </c>
      <c r="C38" s="49"/>
      <c r="D38" s="141"/>
      <c r="E38" s="142"/>
      <c r="F38" s="50"/>
      <c r="G38" s="48"/>
      <c r="H38" s="48"/>
      <c r="I38" s="48"/>
      <c r="J38" s="48"/>
      <c r="K38" s="48"/>
      <c r="L38" s="48"/>
      <c r="M38" s="48"/>
      <c r="N38" s="48"/>
      <c r="O38" s="48"/>
    </row>
    <row r="39" spans="1:15" s="15" customFormat="1" ht="22.50">
      <c r="A39" s="67" t="n">
        <v>39</v>
      </c>
      <c r="B39" s="15" t="s">
        <v>150</v>
      </c>
      <c r="C39" s="28"/>
      <c r="D39" s="382"/>
      <c r="E39" s="143"/>
      <c r="F39" s="26"/>
      <c r="G39" s="27"/>
      <c r="H39" s="27"/>
      <c r="I39" s="27"/>
      <c r="J39" s="27"/>
      <c r="K39" s="27"/>
      <c r="L39" s="27"/>
      <c r="M39" s="27"/>
      <c r="N39" s="27"/>
      <c r="O39" s="27"/>
    </row>
    <row r="40" spans="1:15" s="15" customFormat="1" ht="22.50">
      <c r="A40" s="384" t="n">
        <v>40</v>
      </c>
      <c r="B40" s="15" t="s">
        <v>151</v>
      </c>
      <c r="C40" s="28"/>
      <c r="D40" s="382"/>
      <c r="E40" s="143"/>
      <c r="F40" s="26"/>
      <c r="G40" s="27"/>
      <c r="H40" s="27"/>
      <c r="I40" s="27"/>
      <c r="J40" s="27"/>
      <c r="K40" s="27"/>
      <c r="L40" s="27"/>
      <c r="M40" s="27"/>
      <c r="N40" s="27"/>
      <c r="O40" s="27"/>
    </row>
    <row r="41" spans="1:15" s="15" customFormat="1" ht="22.50">
      <c r="A41" s="67" t="n">
        <v>41</v>
      </c>
      <c r="B41" s="15" t="s">
        <v>152</v>
      </c>
      <c r="C41" s="28"/>
      <c r="D41" s="382"/>
      <c r="E41" s="143"/>
      <c r="F41" s="26"/>
      <c r="G41" s="27"/>
      <c r="H41" s="27"/>
      <c r="I41" s="27"/>
      <c r="J41" s="27"/>
      <c r="K41" s="27"/>
      <c r="L41" s="27"/>
      <c r="M41" s="27"/>
      <c r="N41" s="27"/>
      <c r="O41" s="27"/>
    </row>
    <row r="42" spans="1:15" s="15" customFormat="1" ht="22.50">
      <c r="A42" s="67" t="n">
        <v>42</v>
      </c>
      <c r="B42" s="15" t="s">
        <v>153</v>
      </c>
      <c r="C42" s="28"/>
      <c r="D42" s="382"/>
      <c r="E42" s="143"/>
      <c r="F42" s="26"/>
      <c r="G42" s="27"/>
      <c r="H42" s="27"/>
      <c r="I42" s="27"/>
      <c r="J42" s="27"/>
      <c r="K42" s="27"/>
      <c r="L42" s="27"/>
      <c r="M42" s="27"/>
      <c r="N42" s="27"/>
      <c r="O42" s="27"/>
    </row>
    <row r="43" spans="1:15" s="15" customFormat="1" ht="22.50">
      <c r="A43" s="67" t="n">
        <v>43</v>
      </c>
      <c r="B43" s="15" t="s">
        <v>154</v>
      </c>
      <c r="C43" s="28"/>
      <c r="D43" s="382"/>
      <c r="E43" s="143"/>
      <c r="F43" s="26"/>
      <c r="G43" s="27"/>
      <c r="H43" s="27"/>
      <c r="I43" s="27"/>
      <c r="J43" s="27"/>
      <c r="K43" s="27"/>
      <c r="L43" s="27"/>
      <c r="M43" s="27"/>
      <c r="N43" s="27"/>
      <c r="O43" s="27"/>
    </row>
    <row r="44" spans="1:15" s="18" customFormat="1" ht="22.50">
      <c r="A44" s="57" t="n">
        <v>44</v>
      </c>
      <c r="B44" s="18" t="s">
        <v>155</v>
      </c>
      <c r="C44" s="380"/>
      <c r="D44" s="144"/>
      <c r="E44" s="145"/>
      <c r="F44" s="126"/>
      <c r="G44" s="112"/>
      <c r="H44" s="112"/>
      <c r="I44" s="112"/>
      <c r="J44" s="112"/>
      <c r="K44" s="112"/>
      <c r="L44" s="112"/>
      <c r="M44" s="112"/>
      <c r="N44" s="112"/>
      <c r="O44" s="112"/>
    </row>
    <row r="45" spans="1:15" s="18" customFormat="1" ht="22.50">
      <c r="A45" s="57" t="n">
        <v>45</v>
      </c>
      <c r="B45" s="18" t="s">
        <v>156</v>
      </c>
      <c r="C45" s="380"/>
      <c r="D45" s="144"/>
      <c r="E45" s="145"/>
      <c r="F45" s="126"/>
      <c r="G45" s="112"/>
      <c r="H45" s="112"/>
      <c r="I45" s="112"/>
      <c r="J45" s="112"/>
      <c r="K45" s="112"/>
      <c r="L45" s="112"/>
      <c r="M45" s="112"/>
      <c r="N45" s="112"/>
      <c r="O45" s="112"/>
    </row>
    <row r="46" spans="1:15" s="18" customFormat="1" ht="22.50">
      <c r="A46" s="57" t="n">
        <v>46</v>
      </c>
      <c r="B46" s="18" t="s">
        <v>157</v>
      </c>
      <c r="C46" s="380"/>
      <c r="D46" s="144"/>
      <c r="E46" s="145"/>
      <c r="F46" s="126"/>
      <c r="G46" s="112"/>
      <c r="H46" s="112"/>
      <c r="I46" s="112"/>
      <c r="J46" s="112"/>
      <c r="K46" s="112"/>
      <c r="L46" s="112"/>
      <c r="M46" s="112"/>
      <c r="N46" s="112"/>
      <c r="O46" s="112"/>
    </row>
    <row r="47" spans="1:15" s="18" customFormat="1" ht="22.50">
      <c r="A47" s="57" t="n">
        <v>47</v>
      </c>
      <c r="B47" s="18" t="s">
        <v>158</v>
      </c>
      <c r="C47" s="380"/>
      <c r="D47" s="144"/>
      <c r="E47" s="145"/>
      <c r="F47" s="126"/>
      <c r="G47" s="112"/>
      <c r="H47" s="112"/>
      <c r="I47" s="112"/>
      <c r="J47" s="112"/>
      <c r="K47" s="112"/>
      <c r="L47" s="112"/>
      <c r="M47" s="112"/>
      <c r="N47" s="112"/>
      <c r="O47" s="112"/>
    </row>
    <row r="48" spans="1:15" s="18" customFormat="1" ht="22.50">
      <c r="A48" s="388" t="n">
        <v>48</v>
      </c>
      <c r="B48" s="18" t="s">
        <v>159</v>
      </c>
      <c r="C48" s="380"/>
      <c r="D48" s="144"/>
      <c r="E48" s="145"/>
      <c r="F48" s="126"/>
      <c r="G48" s="112"/>
      <c r="H48" s="112"/>
      <c r="I48" s="112"/>
      <c r="J48" s="112"/>
      <c r="K48" s="112"/>
      <c r="L48" s="112"/>
      <c r="M48" s="112"/>
      <c r="N48" s="112"/>
      <c r="O48" s="112"/>
    </row>
    <row r="49" spans="1:15" s="17" customFormat="1" ht="22.50">
      <c r="A49" s="59" t="n">
        <v>49</v>
      </c>
      <c r="B49" s="17" t="s">
        <v>160</v>
      </c>
      <c r="C49" s="44"/>
      <c r="D49" s="135"/>
      <c r="E49" s="134"/>
      <c r="F49" s="42"/>
      <c r="G49" s="43"/>
      <c r="H49" s="43"/>
      <c r="I49" s="43"/>
      <c r="J49" s="43"/>
      <c r="K49" s="43"/>
      <c r="L49" s="43"/>
      <c r="M49" s="43"/>
      <c r="N49" s="43"/>
      <c r="O49" s="43"/>
    </row>
    <row r="50" spans="1:15" s="17" customFormat="1" ht="22.50">
      <c r="A50" s="59" t="n">
        <v>50</v>
      </c>
      <c r="B50" s="17" t="s">
        <v>161</v>
      </c>
      <c r="C50" s="44"/>
      <c r="D50" s="135"/>
      <c r="E50" s="134"/>
      <c r="F50" s="42"/>
      <c r="G50" s="43"/>
      <c r="H50" s="43"/>
      <c r="I50" s="43"/>
      <c r="J50" s="43"/>
      <c r="K50" s="43"/>
      <c r="L50" s="43"/>
      <c r="M50" s="43"/>
      <c r="N50" s="43"/>
      <c r="O50" s="43"/>
    </row>
    <row r="51" spans="1:15" s="17" customFormat="1" ht="22.50">
      <c r="A51" s="59" t="n">
        <v>51</v>
      </c>
      <c r="B51" s="17" t="s">
        <v>162</v>
      </c>
      <c r="C51" s="44"/>
      <c r="D51" s="135"/>
      <c r="E51" s="134"/>
      <c r="F51" s="42"/>
      <c r="G51" s="43"/>
      <c r="H51" s="43"/>
      <c r="I51" s="43"/>
      <c r="J51" s="43"/>
      <c r="K51" s="43"/>
      <c r="L51" s="43"/>
      <c r="M51" s="43"/>
      <c r="N51" s="43"/>
      <c r="O51" s="43"/>
    </row>
    <row r="52" spans="1:15" s="17" customFormat="1" ht="22.50">
      <c r="A52" s="59" t="n">
        <v>52</v>
      </c>
      <c r="B52" s="17" t="s">
        <v>163</v>
      </c>
      <c r="C52" s="44"/>
      <c r="D52" s="135"/>
      <c r="E52" s="134"/>
      <c r="F52" s="42"/>
      <c r="G52" s="43"/>
      <c r="H52" s="43"/>
      <c r="I52" s="43"/>
      <c r="J52" s="43"/>
      <c r="K52" s="43"/>
      <c r="L52" s="43"/>
      <c r="M52" s="43"/>
      <c r="N52" s="43"/>
      <c r="O52" s="43"/>
    </row>
    <row r="53" spans="1:15" s="17" customFormat="1" ht="22.50">
      <c r="A53" s="59" t="n">
        <v>53</v>
      </c>
      <c r="B53" s="17" t="s">
        <v>164</v>
      </c>
      <c r="C53" s="44"/>
      <c r="D53" s="135"/>
      <c r="E53" s="134"/>
      <c r="F53" s="42"/>
      <c r="G53" s="43"/>
      <c r="H53" s="43"/>
      <c r="I53" s="43"/>
      <c r="J53" s="43"/>
      <c r="K53" s="43"/>
      <c r="L53" s="43"/>
      <c r="M53" s="43"/>
      <c r="N53" s="43"/>
      <c r="O53" s="43"/>
    </row>
    <row r="54" spans="1:15" s="12" customFormat="1" ht="22.50">
      <c r="A54" s="63" t="n">
        <v>54</v>
      </c>
      <c r="B54" s="12" t="s">
        <v>165</v>
      </c>
      <c r="C54" s="46"/>
      <c r="D54" s="140"/>
      <c r="E54" s="381"/>
      <c r="F54" s="47"/>
      <c r="G54" s="45"/>
      <c r="H54" s="45"/>
      <c r="I54" s="45"/>
      <c r="J54" s="45"/>
      <c r="K54" s="45"/>
      <c r="L54" s="45"/>
      <c r="M54" s="45"/>
      <c r="N54" s="45"/>
      <c r="O54" s="45"/>
    </row>
    <row r="55" spans="1:15" s="12" customFormat="1" ht="22.50">
      <c r="A55" s="63" t="n">
        <v>55</v>
      </c>
      <c r="B55" s="12" t="s">
        <v>166</v>
      </c>
      <c r="C55" s="46"/>
      <c r="D55" s="140"/>
      <c r="E55" s="381"/>
      <c r="F55" s="47"/>
      <c r="G55" s="45"/>
      <c r="H55" s="45"/>
      <c r="I55" s="45"/>
      <c r="J55" s="45"/>
      <c r="K55" s="45"/>
      <c r="L55" s="45"/>
      <c r="M55" s="45"/>
      <c r="N55" s="45"/>
      <c r="O55" s="45"/>
    </row>
    <row r="56" spans="1:15" s="12" customFormat="1" ht="22.50">
      <c r="A56" s="385" t="n">
        <v>56</v>
      </c>
      <c r="B56" s="12" t="s">
        <v>167</v>
      </c>
      <c r="C56" s="46"/>
      <c r="D56" s="140"/>
      <c r="E56" s="381"/>
      <c r="F56" s="47"/>
      <c r="G56" s="45"/>
      <c r="H56" s="45"/>
      <c r="I56" s="45"/>
      <c r="J56" s="45"/>
      <c r="K56" s="45"/>
      <c r="L56" s="45"/>
      <c r="M56" s="45"/>
      <c r="N56" s="45"/>
      <c r="O56" s="45"/>
    </row>
    <row r="57" spans="1:15" s="12" customFormat="1" ht="22.50">
      <c r="A57" s="63" t="n">
        <v>57</v>
      </c>
      <c r="B57" s="12" t="s">
        <v>168</v>
      </c>
      <c r="C57" s="46"/>
      <c r="D57" s="140"/>
      <c r="E57" s="381"/>
      <c r="F57" s="47"/>
      <c r="G57" s="45"/>
      <c r="H57" s="45"/>
      <c r="I57" s="45"/>
      <c r="J57" s="45"/>
      <c r="K57" s="45"/>
      <c r="L57" s="45"/>
      <c r="M57" s="45"/>
      <c r="N57" s="45"/>
      <c r="O57" s="45"/>
    </row>
    <row r="58" spans="1:15" s="12" customFormat="1" ht="22.50">
      <c r="A58" s="63" t="n">
        <v>58</v>
      </c>
      <c r="B58" s="12" t="s">
        <v>169</v>
      </c>
      <c r="C58" s="46"/>
      <c r="D58" s="140"/>
      <c r="E58" s="381"/>
      <c r="F58" s="47"/>
      <c r="G58" s="45"/>
      <c r="H58" s="45"/>
      <c r="I58" s="45"/>
      <c r="J58" s="45"/>
      <c r="K58" s="45"/>
      <c r="L58" s="45"/>
      <c r="M58" s="45"/>
      <c r="N58" s="45"/>
      <c r="O58" s="45"/>
    </row>
    <row r="59" spans="1:15" s="14" customFormat="1" ht="22.50">
      <c r="A59" s="65" t="n">
        <v>59</v>
      </c>
      <c r="B59" s="14" t="s">
        <v>170</v>
      </c>
      <c r="C59" s="49"/>
      <c r="D59" s="141"/>
      <c r="E59" s="142"/>
      <c r="F59" s="50"/>
      <c r="G59" s="48"/>
      <c r="H59" s="48"/>
      <c r="I59" s="48"/>
      <c r="J59" s="48"/>
      <c r="K59" s="48"/>
      <c r="L59" s="48"/>
      <c r="M59" s="48"/>
      <c r="N59" s="48"/>
      <c r="O59" s="48"/>
    </row>
    <row r="60" spans="1:15" s="14" customFormat="1" ht="22.50">
      <c r="A60" s="65" t="n">
        <v>60</v>
      </c>
      <c r="B60" s="14" t="s">
        <v>171</v>
      </c>
      <c r="C60" s="49"/>
      <c r="D60" s="141"/>
      <c r="E60" s="142"/>
      <c r="F60" s="50"/>
      <c r="G60" s="48"/>
      <c r="H60" s="48"/>
      <c r="I60" s="48"/>
      <c r="J60" s="48"/>
      <c r="K60" s="48"/>
      <c r="L60" s="48"/>
      <c r="M60" s="48"/>
      <c r="N60" s="48"/>
      <c r="O60" s="48"/>
    </row>
    <row r="61" spans="1:15" s="14" customFormat="1" ht="22.50">
      <c r="A61" s="65" t="n">
        <v>61</v>
      </c>
      <c r="B61" s="14" t="s">
        <v>172</v>
      </c>
      <c r="C61" s="49"/>
      <c r="D61" s="141"/>
      <c r="E61" s="142"/>
      <c r="F61" s="50"/>
      <c r="G61" s="48"/>
      <c r="H61" s="48"/>
      <c r="I61" s="48"/>
      <c r="J61" s="48"/>
      <c r="K61" s="48"/>
      <c r="L61" s="48"/>
      <c r="M61" s="48"/>
      <c r="N61" s="48"/>
      <c r="O61" s="48"/>
    </row>
    <row r="62" spans="1:15" s="14" customFormat="1" ht="22.50">
      <c r="A62" s="65" t="n">
        <v>62</v>
      </c>
      <c r="B62" s="14" t="s">
        <v>173</v>
      </c>
      <c r="C62" s="49"/>
      <c r="D62" s="141"/>
      <c r="E62" s="142"/>
      <c r="F62" s="50"/>
      <c r="G62" s="48"/>
      <c r="H62" s="48"/>
      <c r="I62" s="48"/>
      <c r="J62" s="48"/>
      <c r="K62" s="48"/>
      <c r="L62" s="48"/>
      <c r="M62" s="48"/>
      <c r="N62" s="48"/>
      <c r="O62" s="48"/>
    </row>
    <row r="63" spans="1:15" s="14" customFormat="1" ht="22.50">
      <c r="A63" s="65" t="n">
        <v>63</v>
      </c>
      <c r="B63" s="14" t="s">
        <v>174</v>
      </c>
      <c r="C63" s="49"/>
      <c r="D63" s="141"/>
      <c r="E63" s="142"/>
      <c r="F63" s="50"/>
      <c r="G63" s="48"/>
      <c r="H63" s="48"/>
      <c r="I63" s="48"/>
      <c r="J63" s="48"/>
      <c r="K63" s="48"/>
      <c r="L63" s="48"/>
      <c r="M63" s="48"/>
      <c r="N63" s="48"/>
      <c r="O63" s="48"/>
    </row>
    <row r="64" spans="1:15" s="15" customFormat="1" ht="22.50">
      <c r="A64" s="384" t="n">
        <v>64</v>
      </c>
      <c r="B64" s="15" t="s">
        <v>175</v>
      </c>
      <c r="C64" s="28"/>
      <c r="D64" s="382"/>
      <c r="E64" s="143"/>
      <c r="F64" s="26"/>
      <c r="G64" s="27"/>
      <c r="H64" s="27"/>
      <c r="I64" s="27"/>
      <c r="J64" s="27"/>
      <c r="K64" s="27"/>
      <c r="L64" s="27"/>
      <c r="M64" s="27"/>
      <c r="N64" s="27"/>
      <c r="O64" s="27"/>
    </row>
    <row r="65" spans="1:15" s="15" customFormat="1" ht="22.50">
      <c r="A65" s="67" t="n">
        <v>65</v>
      </c>
      <c r="B65" s="15" t="s">
        <v>176</v>
      </c>
      <c r="C65" s="28"/>
      <c r="D65" s="382"/>
      <c r="E65" s="143"/>
      <c r="F65" s="26"/>
      <c r="G65" s="27"/>
      <c r="H65" s="27"/>
      <c r="I65" s="27"/>
      <c r="J65" s="27"/>
      <c r="K65" s="27"/>
      <c r="L65" s="27"/>
      <c r="M65" s="27"/>
      <c r="N65" s="27"/>
      <c r="O65" s="27"/>
    </row>
    <row r="66" spans="1:15" s="15" customFormat="1" ht="22.50">
      <c r="A66" s="67" t="n">
        <v>66</v>
      </c>
      <c r="B66" s="15" t="s">
        <v>177</v>
      </c>
      <c r="C66" s="28"/>
      <c r="D66" s="382"/>
      <c r="E66" s="143"/>
      <c r="F66" s="26"/>
      <c r="G66" s="27"/>
      <c r="H66" s="27"/>
      <c r="I66" s="27"/>
      <c r="J66" s="27"/>
      <c r="K66" s="27"/>
      <c r="L66" s="27"/>
      <c r="M66" s="27"/>
      <c r="N66" s="27"/>
      <c r="O66" s="27"/>
    </row>
    <row r="67" spans="1:15" s="15" customFormat="1" ht="22.50">
      <c r="A67" s="67" t="n">
        <v>67</v>
      </c>
      <c r="C67" s="28"/>
      <c r="D67" s="382"/>
      <c r="E67" s="143"/>
      <c r="F67" s="26"/>
      <c r="G67" s="27"/>
      <c r="H67" s="27"/>
      <c r="I67" s="27"/>
      <c r="J67" s="27"/>
      <c r="K67" s="27"/>
      <c r="L67" s="27"/>
      <c r="M67" s="27"/>
      <c r="N67" s="27"/>
      <c r="O67" s="27"/>
    </row>
    <row r="68" spans="1:15" s="15" customFormat="1" ht="22.50">
      <c r="A68" s="67" t="n">
        <v>68</v>
      </c>
      <c r="C68" s="28"/>
      <c r="D68" s="382"/>
      <c r="E68" s="143"/>
      <c r="F68" s="26"/>
      <c r="G68" s="27"/>
      <c r="H68" s="27"/>
      <c r="I68" s="27"/>
      <c r="J68" s="27"/>
      <c r="K68" s="27"/>
      <c r="L68" s="27"/>
      <c r="M68" s="27"/>
      <c r="N68" s="27"/>
      <c r="O68" s="27"/>
    </row>
    <row r="69" spans="1:15" s="15" customFormat="1" ht="22.50">
      <c r="A69" s="67" t="n">
        <v>69</v>
      </c>
      <c r="C69" s="28"/>
      <c r="D69" s="382"/>
      <c r="E69" s="143"/>
      <c r="F69" s="26"/>
      <c r="G69" s="27"/>
      <c r="H69" s="27"/>
      <c r="I69" s="27"/>
      <c r="J69" s="27"/>
      <c r="K69" s="27"/>
      <c r="L69" s="27"/>
      <c r="M69" s="27"/>
      <c r="N69" s="27"/>
      <c r="O69" s="27"/>
    </row>
  </sheetData>
  <pageMargins left="0.700000" right="0.700000" top="0.750000" bottom="0.750000" header="0.300000" footer="0.300000"/>
  <pageSetup paperSize="9" pageOrder="overThenDown"/>
  <headerFooter/>
</worksheet>
</file>

<file path=xl/worksheets/sheet4.xml><?xml version="1.0" encoding="utf-8"?>
<worksheet xmlns="http://schemas.openxmlformats.org/spreadsheetml/2006/main" xmlns:r="http://schemas.openxmlformats.org/officeDocument/2006/relationships">
  <dimension ref="A1:AK67"/>
  <sheetViews>
    <sheetView view="normal" zoomScale="70" workbookViewId="0">
      <selection activeCell="A7" sqref="A7:IV7"/>
    </sheetView>
  </sheetViews>
  <sheetFormatPr defaultRowHeight="22.80"/>
  <cols>
    <col min="1" max="1" width="24.500000" customWidth="1" style="192"/>
    <col min="2" max="3" width="34.245455" customWidth="1" style="438"/>
    <col min="4" max="4" width="35.127273" customWidth="1" style="439"/>
    <col min="5" max="5" width="16.500000" customWidth="1" style="222"/>
    <col min="6" max="6" width="35.127273" customWidth="1" style="439"/>
    <col min="7" max="7" width="22.127273" customWidth="1" style="497"/>
    <col min="8" max="8" width="16.500000" customWidth="1" style="222"/>
    <col min="9" max="9" width="26.372727" customWidth="1" style="501"/>
    <col min="10" max="10" width="22.127273" customWidth="1" style="497"/>
    <col min="11" max="11" width="16.245455" customWidth="1" style="222"/>
    <col min="12" max="12" width="23.127273" customWidth="1" style="222"/>
    <col min="13" max="13" width="30.500000" customWidth="1" style="204"/>
    <col min="14" max="14" width="30.500000" customWidth="1" style="457"/>
    <col min="15" max="15" width="16.245455" customWidth="1" style="32"/>
    <col min="16" max="16" width="37.000000" customWidth="1" style="204"/>
    <col min="17" max="17" width="26.372727" customWidth="1" style="204"/>
    <col min="18" max="18" width="29.627273" customWidth="1" style="204"/>
    <col min="19" max="19" width="16.500000" customWidth="1" style="279"/>
    <col min="20" max="20" width="16.245455" customWidth="1" style="32"/>
    <col min="21" max="21" width="15.500000" customWidth="1" style="32"/>
    <col min="22" max="22" width="28.000000" customWidth="1" style="237"/>
    <col min="23" max="23" width="16.500000" customWidth="1" style="237"/>
    <col min="24" max="24" width="16.245455" customWidth="1" style="519"/>
    <col min="25" max="25" width="24.245455" customWidth="1" style="237"/>
    <col min="26" max="26" width="24.245455" customWidth="1" style="519"/>
    <col min="27" max="27" width="18.745455" customWidth="1" style="457"/>
    <col min="28" max="28" width="25.500000" customWidth="1" style="251"/>
    <col min="29" max="29" width="18.872727" customWidth="1" style="268"/>
    <col min="30" max="30" width="25.500000" customWidth="1" style="222"/>
    <col min="31" max="31" width="20.745455" customWidth="1" style="237"/>
    <col min="32" max="32" width="28.000000" customWidth="1" style="251"/>
    <col min="33" max="33" width="18.872727" customWidth="1" style="144"/>
    <col min="34" max="34" width="25.500000" customWidth="1" style="222"/>
    <col min="35" max="35" width="20.745455" customWidth="1" style="237"/>
    <col min="36" max="36" width="28.000000" customWidth="1" style="267"/>
    <col min="37" max="37" width="30.500000" customWidth="1" style="237"/>
  </cols>
  <sheetData>
    <row r="1" spans="1:37" s="169" customFormat="1" ht="22.90">
      <c r="A1" s="193" t="s">
        <v>0</v>
      </c>
      <c r="B1" s="404" t="s">
        <v>178</v>
      </c>
      <c r="C1" s="404" t="s">
        <v>179</v>
      </c>
      <c r="D1" s="405" t="s">
        <v>180</v>
      </c>
      <c r="E1" s="303" t="s">
        <v>181</v>
      </c>
      <c r="F1" s="405"/>
      <c r="G1" s="481" t="s">
        <v>182</v>
      </c>
      <c r="H1" s="208" t="s">
        <v>183</v>
      </c>
      <c r="I1" s="498" t="s">
        <v>184</v>
      </c>
      <c r="J1" s="481" t="s">
        <v>185</v>
      </c>
      <c r="K1" s="208" t="s">
        <v>186</v>
      </c>
      <c r="L1" s="303" t="s">
        <v>187</v>
      </c>
      <c r="M1" s="199" t="s">
        <v>188</v>
      </c>
      <c r="N1" s="477" t="s">
        <v>189</v>
      </c>
      <c r="O1" s="476" t="s">
        <v>0</v>
      </c>
      <c r="P1" s="199" t="s">
        <v>190</v>
      </c>
      <c r="Q1" s="199" t="s">
        <v>191</v>
      </c>
      <c r="R1" s="199" t="s">
        <v>192</v>
      </c>
      <c r="S1" s="278" t="s">
        <v>193</v>
      </c>
      <c r="T1" s="29" t="s">
        <v>194</v>
      </c>
      <c r="U1" s="29" t="s">
        <v>195</v>
      </c>
      <c r="V1" s="224" t="s">
        <v>196</v>
      </c>
      <c r="W1" s="224" t="s">
        <v>197</v>
      </c>
      <c r="X1" s="502" t="s">
        <v>69</v>
      </c>
      <c r="Y1" s="224" t="s">
        <v>198</v>
      </c>
      <c r="Z1" s="502" t="s">
        <v>199</v>
      </c>
      <c r="AA1" s="440" t="s">
        <v>200</v>
      </c>
      <c r="AB1" s="238" t="s">
        <v>201</v>
      </c>
      <c r="AC1" s="268" t="s">
        <v>202</v>
      </c>
      <c r="AD1" s="208" t="s">
        <v>203</v>
      </c>
      <c r="AE1" s="224" t="s">
        <v>204</v>
      </c>
      <c r="AF1" s="238" t="s">
        <v>205</v>
      </c>
      <c r="AG1" s="144" t="s">
        <v>202</v>
      </c>
      <c r="AH1" s="208" t="s">
        <v>203</v>
      </c>
      <c r="AI1" s="224" t="s">
        <v>204</v>
      </c>
      <c r="AJ1" s="253" t="s">
        <v>205</v>
      </c>
      <c r="AK1" s="224" t="s">
        <v>206</v>
      </c>
    </row>
    <row r="2" spans="1:37">
      <c r="A2" s="129" t="n">
        <v>1</v>
      </c>
      <c r="B2" s="406" t="n">
        <v>262</v>
      </c>
      <c r="C2" s="406">
        <f>B2/4</f>
        <v>65.5</v>
      </c>
      <c r="D2" s="407">
        <f>B2/6</f>
        <v>43.6666666666667</v>
      </c>
      <c r="E2" s="210" t="s">
        <v>207</v>
      </c>
      <c r="F2" s="407"/>
      <c r="G2" s="482" t="n">
        <v>0</v>
      </c>
      <c r="H2" s="210" t="n">
        <v>0</v>
      </c>
      <c r="I2" s="499">
        <f>G2*H2</f>
        <v>0</v>
      </c>
      <c r="J2" s="482"/>
      <c r="K2" s="210"/>
      <c r="L2" s="210"/>
      <c r="M2" s="200"/>
      <c r="N2" s="441"/>
      <c r="O2" s="42" t="n">
        <v>1</v>
      </c>
      <c r="P2" s="200"/>
      <c r="Q2" s="200"/>
      <c r="R2" s="200"/>
      <c r="S2" s="206" t="n">
        <v>1</v>
      </c>
      <c r="T2" s="207"/>
      <c r="U2" s="207"/>
      <c r="V2" s="209"/>
      <c r="W2" s="209"/>
      <c r="X2" s="503"/>
      <c r="Y2" s="209"/>
      <c r="Z2" s="503"/>
      <c r="AA2" s="209"/>
      <c r="AB2" s="209"/>
      <c r="AC2" s="269"/>
      <c r="AD2" s="209" t="n">
        <v>0</v>
      </c>
      <c r="AE2" s="223" t="n">
        <v>0</v>
      </c>
      <c r="AF2" s="209" t="n">
        <v>0</v>
      </c>
      <c r="AG2" s="273"/>
      <c r="AH2" s="252" t="n">
        <v>0</v>
      </c>
      <c r="AI2" s="223" t="n">
        <v>0</v>
      </c>
      <c r="AJ2" s="254" t="n">
        <v>0</v>
      </c>
      <c r="AK2" s="223" t="n">
        <v>0</v>
      </c>
    </row>
    <row r="3" spans="1:37">
      <c r="A3" s="129" t="n">
        <v>2</v>
      </c>
      <c r="B3" s="406" t="n">
        <v>625</v>
      </c>
      <c r="C3" s="406">
        <f>B3/4</f>
        <v>156.25</v>
      </c>
      <c r="D3" s="407">
        <f>B3/6</f>
        <v>104.166666666667</v>
      </c>
      <c r="E3" s="210" t="s">
        <v>208</v>
      </c>
      <c r="F3" s="407"/>
      <c r="G3" s="482" t="n">
        <v>0</v>
      </c>
      <c r="H3" s="210" t="n">
        <v>0</v>
      </c>
      <c r="I3" s="499">
        <f>G3*H3</f>
        <v>0</v>
      </c>
      <c r="J3" s="482" t="n">
        <v>105</v>
      </c>
      <c r="K3" s="210" t="n">
        <v>2</v>
      </c>
      <c r="L3" s="210">
        <f>J3*K3</f>
        <v>210</v>
      </c>
      <c r="M3" s="200">
        <f>L3</f>
        <v>210</v>
      </c>
      <c r="N3" s="441">
        <f>I3+L3+M3</f>
        <v>420</v>
      </c>
      <c r="O3" s="42" t="n">
        <v>1</v>
      </c>
      <c r="P3" s="200">
        <f>4*N3*(4.2/14)/3</f>
        <v>168</v>
      </c>
      <c r="Q3" s="200">
        <f>4*N3*(5/14)/5</f>
        <v>120</v>
      </c>
      <c r="R3" s="200">
        <f>4*N3*(4.8/14)/4</f>
        <v>144</v>
      </c>
      <c r="S3" s="279">
        <f>S2+1</f>
        <v>2</v>
      </c>
      <c r="T3" s="42" t="s">
        <v>209</v>
      </c>
      <c r="U3" s="42" t="s">
        <v>210</v>
      </c>
      <c r="V3" s="225">
        <f>200+(AE3+AI3)/2*(S3-1)/2</f>
        <v>223.363585661015</v>
      </c>
      <c r="W3" s="225">
        <f>10</f>
        <v>10</v>
      </c>
      <c r="X3" s="504" t="n">
        <v>10</v>
      </c>
      <c r="Y3" s="225">
        <f>POWER(SQRT(POWER(2,S3)),0.75)+X3</f>
        <v>11.6817928305074</v>
      </c>
      <c r="Z3" s="504">
        <f>Y3</f>
        <v>11.6817928305074</v>
      </c>
      <c r="AA3" s="441">
        <f>Z3*5</f>
        <v>58.408964152537</v>
      </c>
      <c r="AB3" s="239">
        <f>(AC3+1)^1.5*100</f>
        <v>282.842712474619</v>
      </c>
      <c r="AC3" s="268">
        <f>(S3-1)*2-1</f>
        <v>1</v>
      </c>
      <c r="AD3" s="210">
        <f>AA3*4</f>
        <v>233.635856610148</v>
      </c>
      <c r="AE3" s="225">
        <f>Z3*3</f>
        <v>35.0453784915222</v>
      </c>
      <c r="AF3" s="239">
        <f>Z3*3+AJ2</f>
        <v>35.0453784915222</v>
      </c>
      <c r="AG3" s="144">
        <f>(S3-1)*2</f>
        <v>2</v>
      </c>
      <c r="AH3" s="210">
        <f>AA3*6</f>
        <v>350.453784915222</v>
      </c>
      <c r="AI3" s="225">
        <f>Z3*5</f>
        <v>58.408964152537</v>
      </c>
      <c r="AJ3" s="255">
        <f>Z3*5+AF3</f>
        <v>93.4543426440592</v>
      </c>
      <c r="AK3" s="225">
        <f>AK2+AD3+AH3</f>
        <v>584.08964152537</v>
      </c>
    </row>
    <row r="4" spans="1:37">
      <c r="A4" s="129" t="n">
        <v>3</v>
      </c>
      <c r="B4" s="406" t="n">
        <v>1875</v>
      </c>
      <c r="C4" s="406">
        <f>B4/4</f>
        <v>468.75</v>
      </c>
      <c r="D4" s="407">
        <f>B4/6</f>
        <v>312.5</v>
      </c>
      <c r="E4" s="210" t="s">
        <v>211</v>
      </c>
      <c r="F4" s="407"/>
      <c r="G4" s="482" t="n">
        <v>0</v>
      </c>
      <c r="H4" s="210" t="n">
        <v>0</v>
      </c>
      <c r="I4" s="499">
        <f>G4*H4</f>
        <v>0</v>
      </c>
      <c r="J4" s="482" t="n">
        <v>105</v>
      </c>
      <c r="K4" s="210" t="n">
        <v>6</v>
      </c>
      <c r="L4" s="210">
        <f>J4*K4</f>
        <v>630</v>
      </c>
      <c r="M4" s="200">
        <f>(Z3+AE3+Z4+AE4)*1.2</f>
        <v>162.541479820022</v>
      </c>
      <c r="N4" s="441">
        <f>I4+L4+M4</f>
        <v>792.541479820022</v>
      </c>
      <c r="O4" s="42" t="n">
        <v>1</v>
      </c>
      <c r="P4" s="200">
        <f>4*N4*(4.2/14)/3</f>
        <v>317.016591928009</v>
      </c>
      <c r="Q4" s="200">
        <f>4*N4*(5/14)/5</f>
        <v>226.44042280572</v>
      </c>
      <c r="R4" s="200">
        <f>4*N4*(4.8/14)/4</f>
        <v>271.728507366865</v>
      </c>
      <c r="S4" s="279">
        <f>S3+1</f>
        <v>3</v>
      </c>
      <c r="T4" s="42" t="s">
        <v>207</v>
      </c>
      <c r="U4" s="42" t="s">
        <v>212</v>
      </c>
      <c r="V4" s="225">
        <f>200+(AE4+AI4)/2*(S4-1)/2</f>
        <v>288.724061861323</v>
      </c>
      <c r="W4" s="225">
        <f>(S4-1)*80-80</f>
        <v>80</v>
      </c>
      <c r="X4" s="504">
        <f>X3+W3</f>
        <v>20</v>
      </c>
      <c r="Y4" s="225">
        <f>POWER(SQRT(POWER(2,S4)),0.75)+X4</f>
        <v>22.1810154653305</v>
      </c>
      <c r="Z4" s="504">
        <f>Y4</f>
        <v>22.1810154653305</v>
      </c>
      <c r="AA4" s="441">
        <f>Z4*5</f>
        <v>110.905077326653</v>
      </c>
      <c r="AB4" s="239">
        <f>(AC4+1)^1.5*100</f>
        <v>800</v>
      </c>
      <c r="AC4" s="268">
        <f>(S4-1)*2-1</f>
        <v>3</v>
      </c>
      <c r="AD4" s="210">
        <f>AA4*4</f>
        <v>443.620309306612</v>
      </c>
      <c r="AE4" s="225">
        <f>Z4*3</f>
        <v>66.5430463959915</v>
      </c>
      <c r="AF4" s="239">
        <f>Z4*3+AJ3</f>
        <v>159.997389040051</v>
      </c>
      <c r="AG4" s="144">
        <f>(S4-1)*2</f>
        <v>4</v>
      </c>
      <c r="AH4" s="210">
        <f>AA4*6</f>
        <v>665.430463959918</v>
      </c>
      <c r="AI4" s="225">
        <f>Z4*5</f>
        <v>110.905077326653</v>
      </c>
      <c r="AJ4" s="255">
        <f>Z4*5+AF4</f>
        <v>270.902466366704</v>
      </c>
      <c r="AK4" s="225">
        <f>AK3+AD4+AH4</f>
        <v>1693.1404147919</v>
      </c>
    </row>
    <row r="5" spans="1:37" s="196" customFormat="1" ht="14.65">
      <c r="A5" s="33" t="n">
        <v>4</v>
      </c>
      <c r="B5" s="408" t="n">
        <v>4625</v>
      </c>
      <c r="C5" s="408">
        <f>B5/4</f>
        <v>1156.25</v>
      </c>
      <c r="D5" s="409">
        <f>B5/6</f>
        <v>770.833333333333</v>
      </c>
      <c r="E5" s="211" t="s">
        <v>213</v>
      </c>
      <c r="F5" s="409"/>
      <c r="G5" s="484" t="n">
        <v>0</v>
      </c>
      <c r="H5" s="212" t="n">
        <v>0</v>
      </c>
      <c r="I5" s="500">
        <f>G5*H5</f>
        <v>0</v>
      </c>
      <c r="J5" s="483" t="n">
        <v>105</v>
      </c>
      <c r="K5" s="211" t="n">
        <v>12</v>
      </c>
      <c r="L5" s="211">
        <f>J5*K5</f>
        <v>1260</v>
      </c>
      <c r="M5" s="201">
        <f>(Z5+AE5)*1.2</f>
        <v>493.576450198781</v>
      </c>
      <c r="N5" s="442">
        <f>I5+L5+M5</f>
        <v>1753.57645019878</v>
      </c>
      <c r="O5" s="33">
        <f>O3+1</f>
        <v>2</v>
      </c>
      <c r="P5" s="201">
        <f>4*N5*(4.2/14)/3</f>
        <v>701.430580079513</v>
      </c>
      <c r="Q5" s="201">
        <f>4*N5*(5/14)/5</f>
        <v>501.021842913938</v>
      </c>
      <c r="R5" s="201">
        <f>4*N5*(4.8/14)/4</f>
        <v>601.226211496725</v>
      </c>
      <c r="S5" s="280">
        <f>S4+1</f>
        <v>4</v>
      </c>
      <c r="T5" s="33" t="s">
        <v>214</v>
      </c>
      <c r="U5" s="33" t="s">
        <v>215</v>
      </c>
      <c r="V5" s="226">
        <f>200+(AE5+AI5)/2*(S5-1)/2</f>
        <v>816.970562748475</v>
      </c>
      <c r="W5" s="226">
        <f>(S5-1)*80-80</f>
        <v>160</v>
      </c>
      <c r="X5" s="505">
        <f>X4+W4</f>
        <v>100</v>
      </c>
      <c r="Y5" s="226">
        <f>POWER(SQRT(POWER(2,S5)),0.75)+X5</f>
        <v>102.828427124746</v>
      </c>
      <c r="Z5" s="505">
        <f>Y5</f>
        <v>102.828427124746</v>
      </c>
      <c r="AA5" s="442">
        <f>Z5*5</f>
        <v>514.14213562373</v>
      </c>
      <c r="AB5" s="240">
        <f>(AC5+1)^1.5*100</f>
        <v>1469.69384566991</v>
      </c>
      <c r="AC5" s="270">
        <f>(S5-1)*2-1</f>
        <v>5</v>
      </c>
      <c r="AD5" s="211">
        <f>AA5*4</f>
        <v>2056.56854249492</v>
      </c>
      <c r="AE5" s="226">
        <f>Z5*3</f>
        <v>308.485281374238</v>
      </c>
      <c r="AF5" s="240">
        <f>Z5*3+AJ4</f>
        <v>579.387747740942</v>
      </c>
      <c r="AG5" s="274">
        <f>(S5-1)*2</f>
        <v>6</v>
      </c>
      <c r="AH5" s="211">
        <f>AA5*6</f>
        <v>3084.85281374238</v>
      </c>
      <c r="AI5" s="226">
        <f>Z5*5</f>
        <v>514.14213562373</v>
      </c>
      <c r="AJ5" s="256">
        <f>Z5*5+AF5</f>
        <v>1093.52988336467</v>
      </c>
      <c r="AK5" s="226">
        <f>AK4+AD5+AH5</f>
        <v>6834.5617710292</v>
      </c>
    </row>
    <row r="6" spans="1:37" s="10" customFormat="1" ht="14.50">
      <c r="A6" s="23" t="n">
        <v>5</v>
      </c>
      <c r="B6" s="410" t="n">
        <v>9475</v>
      </c>
      <c r="C6" s="410">
        <f>B6/4</f>
        <v>2368.75</v>
      </c>
      <c r="D6" s="411">
        <f>B6/6</f>
        <v>1579.16666666667</v>
      </c>
      <c r="E6" s="212" t="s">
        <v>215</v>
      </c>
      <c r="F6" s="411"/>
      <c r="G6" s="484" t="n">
        <v>0</v>
      </c>
      <c r="H6" s="212" t="n">
        <v>0</v>
      </c>
      <c r="I6" s="500">
        <f>G6*H6</f>
        <v>0</v>
      </c>
      <c r="J6" s="484" t="n">
        <v>105</v>
      </c>
      <c r="K6" s="212" t="n">
        <v>20</v>
      </c>
      <c r="L6" s="212">
        <f>J6*K6</f>
        <v>2100</v>
      </c>
      <c r="M6" s="202">
        <f>(Z5+AE5+Z6+AE6)*1.2</f>
        <v>1759.18292782831</v>
      </c>
      <c r="N6" s="443">
        <f>I6+L6+M6</f>
        <v>3859.18292782831</v>
      </c>
      <c r="O6" s="23">
        <f>O4+1</f>
        <v>2</v>
      </c>
      <c r="P6" s="202">
        <f>4*N6*(4.2/14)/3</f>
        <v>1543.67317113132</v>
      </c>
      <c r="Q6" s="202">
        <f>4*N6*(5/14)/5</f>
        <v>1102.62369366523</v>
      </c>
      <c r="R6" s="202">
        <f>4*N6*(4.8/14)/4</f>
        <v>1323.14843239828</v>
      </c>
      <c r="S6" s="279">
        <f>S5+1</f>
        <v>5</v>
      </c>
      <c r="T6" s="23" t="s">
        <v>211</v>
      </c>
      <c r="U6" s="23" t="s">
        <v>216</v>
      </c>
      <c r="V6" s="227">
        <f>200+(AE6+AI6)/2*(S6-1)/2</f>
        <v>2309.34412938256</v>
      </c>
      <c r="W6" s="227">
        <f>(S6-1)*80-80</f>
        <v>240</v>
      </c>
      <c r="X6" s="506">
        <f>X5+W5</f>
        <v>260</v>
      </c>
      <c r="Y6" s="227">
        <f>POWER(SQRT(POWER(2,S6)),0.75)+X6</f>
        <v>263.668016172819</v>
      </c>
      <c r="Z6" s="506">
        <f>Y6</f>
        <v>263.668016172819</v>
      </c>
      <c r="AA6" s="443">
        <f>Z6*5</f>
        <v>1318.3400808641</v>
      </c>
      <c r="AB6" s="241">
        <f>(AC6+1)^1.5*100</f>
        <v>2262.74169979695</v>
      </c>
      <c r="AC6" s="268">
        <f>(S6-1)*2-1</f>
        <v>7</v>
      </c>
      <c r="AD6" s="212">
        <f>AA6*4</f>
        <v>5273.3603234564</v>
      </c>
      <c r="AE6" s="227">
        <f>Z6*3</f>
        <v>791.004048518457</v>
      </c>
      <c r="AF6" s="241">
        <f>Z6*3+AJ5</f>
        <v>1884.53393188313</v>
      </c>
      <c r="AG6" s="144">
        <f>(S6-1)*2</f>
        <v>8</v>
      </c>
      <c r="AH6" s="212">
        <f>AA6*6</f>
        <v>7910.0404851846</v>
      </c>
      <c r="AI6" s="227">
        <f>Z6*5</f>
        <v>1318.3400808641</v>
      </c>
      <c r="AJ6" s="257">
        <f>Z6*5+AF6</f>
        <v>3202.87401274723</v>
      </c>
      <c r="AK6" s="227">
        <f>AK5+AD6+AH6</f>
        <v>20017.9625796702</v>
      </c>
    </row>
    <row r="7" spans="1:37" s="197" customFormat="1" ht="14.65">
      <c r="A7" s="76" t="n">
        <v>6</v>
      </c>
      <c r="B7" s="412" t="n">
        <v>21550</v>
      </c>
      <c r="C7" s="412">
        <f>B7/4</f>
        <v>5387.5</v>
      </c>
      <c r="D7" s="413">
        <f>B7/6</f>
        <v>3591.66666666667</v>
      </c>
      <c r="E7" s="213" t="s">
        <v>216</v>
      </c>
      <c r="F7" s="413"/>
      <c r="G7" s="487" t="n">
        <v>0</v>
      </c>
      <c r="H7" s="214" t="n">
        <v>0</v>
      </c>
      <c r="I7" s="446">
        <f>G7*H7</f>
        <v>0</v>
      </c>
      <c r="J7" s="485" t="n">
        <v>105</v>
      </c>
      <c r="K7" s="486" t="n">
        <v>30</v>
      </c>
      <c r="L7" s="486">
        <f>J7*K7</f>
        <v>3150</v>
      </c>
      <c r="M7" s="468">
        <f>(Z7+AE7)*1.2</f>
        <v>2422.83277660805</v>
      </c>
      <c r="N7" s="478">
        <f>I7+L7+M7</f>
        <v>5572.83277660805</v>
      </c>
      <c r="O7" s="105">
        <f>O5+1</f>
        <v>3</v>
      </c>
      <c r="P7" s="468">
        <f>4*N7*(4.2/14)/3</f>
        <v>2229.13311064322</v>
      </c>
      <c r="Q7" s="468">
        <f>4*N7*(5/14)/5</f>
        <v>1592.23793617373</v>
      </c>
      <c r="R7" s="468">
        <f>4*N7*(4.8/14)/4</f>
        <v>1910.68552340848</v>
      </c>
      <c r="S7" s="281">
        <f>S6+1</f>
        <v>6</v>
      </c>
      <c r="T7" s="76" t="s">
        <v>217</v>
      </c>
      <c r="U7" s="76" t="s">
        <v>218</v>
      </c>
      <c r="V7" s="228">
        <f>200+(AE7+AI7)/2*(S7-1)/2</f>
        <v>5247.56828460015</v>
      </c>
      <c r="W7" s="228">
        <f>(S7-1)*80-80</f>
        <v>320</v>
      </c>
      <c r="X7" s="507">
        <f>X6+W6</f>
        <v>500</v>
      </c>
      <c r="Y7" s="228">
        <f>POWER(SQRT(POWER(2,S7)),0.75)+X7</f>
        <v>504.756828460011</v>
      </c>
      <c r="Z7" s="507">
        <f>Y7</f>
        <v>504.756828460011</v>
      </c>
      <c r="AA7" s="444">
        <f>Z7*5</f>
        <v>2523.78414230006</v>
      </c>
      <c r="AB7" s="242">
        <f>(AC7+1)^1.5*100</f>
        <v>3162.27766016838</v>
      </c>
      <c r="AC7" s="271">
        <f>(S7-1)*2-1</f>
        <v>9</v>
      </c>
      <c r="AD7" s="213">
        <f>AA7*4</f>
        <v>10095.1365692002</v>
      </c>
      <c r="AE7" s="228">
        <f>Z7*3</f>
        <v>1514.27048538003</v>
      </c>
      <c r="AF7" s="242">
        <f>Z7*3+AJ6</f>
        <v>4717.14449812726</v>
      </c>
      <c r="AG7" s="275">
        <f>(S7-1)*2</f>
        <v>10</v>
      </c>
      <c r="AH7" s="213">
        <f>AA7*6</f>
        <v>15142.7048538004</v>
      </c>
      <c r="AI7" s="228">
        <f>Z7*5</f>
        <v>2523.78414230006</v>
      </c>
      <c r="AJ7" s="258">
        <f>Z7*5+AF7</f>
        <v>7240.92864042732</v>
      </c>
      <c r="AK7" s="228">
        <f>AK6+AD7+AH7</f>
        <v>45255.8040026708</v>
      </c>
    </row>
    <row r="8" spans="1:37">
      <c r="A8" s="130" t="s">
        <v>28</v>
      </c>
      <c r="B8" s="414">
        <f>AVERAGE(V10,V11,V12,V13,V14)</f>
        <v>62911.8396768358</v>
      </c>
      <c r="C8" s="414">
        <f>B8/4</f>
        <v>15727.959919209</v>
      </c>
      <c r="D8" s="415">
        <f>B8/6</f>
        <v>10485.306612806</v>
      </c>
      <c r="E8" s="214" t="s">
        <v>219</v>
      </c>
      <c r="F8" s="415"/>
      <c r="G8" s="487" t="n">
        <v>0</v>
      </c>
      <c r="H8" s="214" t="n">
        <v>0</v>
      </c>
      <c r="I8" s="446">
        <f>G8*H8</f>
        <v>0</v>
      </c>
      <c r="J8" s="487" t="n">
        <v>105</v>
      </c>
      <c r="K8" s="214" t="n">
        <v>42</v>
      </c>
      <c r="L8" s="214">
        <f>J8*K8</f>
        <v>4410</v>
      </c>
      <c r="M8" s="469">
        <f>(Z7+AE7+Z8+AE8)*1.2</f>
        <v>6388.44322445588</v>
      </c>
      <c r="N8" s="445">
        <f>I8+L8+M8</f>
        <v>10798.4432244559</v>
      </c>
      <c r="O8" s="47">
        <f>O6+1</f>
        <v>3</v>
      </c>
      <c r="P8" s="469">
        <f>4*N8*(4.2/14)/3</f>
        <v>4319.37728978237</v>
      </c>
      <c r="Q8" s="469">
        <f>4*N8*(5/14)/5</f>
        <v>3085.26949270168</v>
      </c>
      <c r="R8" s="469">
        <f>4*N8*(4.8/14)/4</f>
        <v>3702.32339124203</v>
      </c>
      <c r="S8" s="279">
        <f>S7+1</f>
        <v>7</v>
      </c>
      <c r="T8" s="47" t="s">
        <v>220</v>
      </c>
      <c r="U8" s="47" t="s">
        <v>221</v>
      </c>
      <c r="V8" s="229">
        <f>200+(AE8+AI8)/2*(S8-1)/2</f>
        <v>10114.0261196196</v>
      </c>
      <c r="W8" s="229">
        <f>(S8-1)*80-80</f>
        <v>400</v>
      </c>
      <c r="X8" s="508">
        <f>X7+W7</f>
        <v>820</v>
      </c>
      <c r="Y8" s="229">
        <f>POWER(SQRT(POWER(2,S8)),0.75)+X8</f>
        <v>826.168843301632</v>
      </c>
      <c r="Z8" s="508">
        <f>Y8</f>
        <v>826.168843301632</v>
      </c>
      <c r="AA8" s="445">
        <f>Z8*5</f>
        <v>4130.84421650816</v>
      </c>
      <c r="AB8" s="243">
        <f>(AC8+1)^1.5*100</f>
        <v>4156.92193816531</v>
      </c>
      <c r="AC8" s="268">
        <f>(S8-1)*2-1</f>
        <v>11</v>
      </c>
      <c r="AD8" s="214">
        <f>AA8*4</f>
        <v>16523.3768660326</v>
      </c>
      <c r="AE8" s="229">
        <f>Z8*3</f>
        <v>2478.5065299049</v>
      </c>
      <c r="AF8" s="243">
        <f>Z8*3+AJ7</f>
        <v>9719.43517033222</v>
      </c>
      <c r="AG8" s="144">
        <f>(S8-1)*2</f>
        <v>12</v>
      </c>
      <c r="AH8" s="214">
        <f>AA8*6</f>
        <v>24785.065299049</v>
      </c>
      <c r="AI8" s="229">
        <f>Z8*5</f>
        <v>4130.84421650816</v>
      </c>
      <c r="AJ8" s="259">
        <f>Z8*5+AF8</f>
        <v>13850.2793868404</v>
      </c>
      <c r="AK8" s="229">
        <f>AK7+AD8+AH8</f>
        <v>86564.2461677524</v>
      </c>
    </row>
    <row r="9" spans="1:37">
      <c r="A9" s="130" t="s">
        <v>29</v>
      </c>
      <c r="B9" s="414">
        <f>AVERAGE(V14,V15,V16)</f>
        <v>140945.16677481</v>
      </c>
      <c r="C9" s="414">
        <f>B9/4</f>
        <v>35236.2916937025</v>
      </c>
      <c r="D9" s="415">
        <f>B9/6</f>
        <v>23490.861129135</v>
      </c>
      <c r="E9" s="214" t="s">
        <v>222</v>
      </c>
      <c r="F9" s="415"/>
      <c r="G9" s="488" t="n">
        <v>0</v>
      </c>
      <c r="H9" s="216" t="n">
        <v>0</v>
      </c>
      <c r="I9" s="449">
        <f>G9*H9</f>
        <v>0</v>
      </c>
      <c r="J9" s="488" t="n">
        <v>105</v>
      </c>
      <c r="K9" s="216" t="n">
        <v>56</v>
      </c>
      <c r="L9" s="216">
        <f>J9*K9</f>
        <v>5880</v>
      </c>
      <c r="M9" s="203">
        <f>(Z9+AE9)*1.2</f>
        <v>5894.4</v>
      </c>
      <c r="N9" s="448">
        <f>I9+L9+M9</f>
        <v>11774.4</v>
      </c>
      <c r="O9" s="50">
        <f>O7+1</f>
        <v>4</v>
      </c>
      <c r="P9" s="203">
        <f>4*N9*(4.2/14)/3</f>
        <v>4709.76</v>
      </c>
      <c r="Q9" s="203">
        <f>4*N9*(5/14)/5</f>
        <v>3364.11428571428</v>
      </c>
      <c r="R9" s="203">
        <f>4*N9*(4.8/14)/4</f>
        <v>4036.93714285715</v>
      </c>
      <c r="S9" s="279">
        <f>S8+1</f>
        <v>8</v>
      </c>
      <c r="T9" s="47" t="s">
        <v>223</v>
      </c>
      <c r="U9" s="47" t="s">
        <v>224</v>
      </c>
      <c r="V9" s="229">
        <f>200+(AE9+AI9)/2*(S9-1)/2</f>
        <v>17392</v>
      </c>
      <c r="W9" s="229">
        <f>(S9-1)*80-80</f>
        <v>480</v>
      </c>
      <c r="X9" s="508">
        <f>X8+W8</f>
        <v>1220</v>
      </c>
      <c r="Y9" s="229">
        <f>POWER(SQRT(POWER(2,S9)),0.75)+X9</f>
        <v>1228</v>
      </c>
      <c r="Z9" s="508">
        <f>Y9</f>
        <v>1228</v>
      </c>
      <c r="AA9" s="445">
        <f>Z9*5</f>
        <v>6140</v>
      </c>
      <c r="AB9" s="243" t="s">
        <v>225</v>
      </c>
      <c r="AC9" s="268">
        <f>(S9-1)*2-1</f>
        <v>13</v>
      </c>
      <c r="AD9" s="214">
        <f>AA9*4</f>
        <v>24560</v>
      </c>
      <c r="AE9" s="229">
        <f>Z9*3</f>
        <v>3684</v>
      </c>
      <c r="AF9" s="243">
        <f>Z9*3+AJ8</f>
        <v>17534.2793868404</v>
      </c>
      <c r="AG9" s="144">
        <f>(S9-1)*2</f>
        <v>14</v>
      </c>
      <c r="AH9" s="214">
        <f>AA9*6</f>
        <v>36840</v>
      </c>
      <c r="AI9" s="229">
        <f>Z9*5</f>
        <v>6140</v>
      </c>
      <c r="AJ9" s="259">
        <f>Z9*5+AF9</f>
        <v>23674.2793868404</v>
      </c>
      <c r="AK9" s="229">
        <f>AK8+AD9+AH9</f>
        <v>147964.246167752</v>
      </c>
    </row>
    <row r="10" spans="1:37" s="291" customFormat="1" ht="14.80">
      <c r="A10" s="283" t="s">
        <v>30</v>
      </c>
      <c r="B10" s="416">
        <f>AVERAGE(V17,V18,V19,V20)</f>
        <v>305495.142059809</v>
      </c>
      <c r="C10" s="416">
        <f>B10/4</f>
        <v>76373.7855149523</v>
      </c>
      <c r="D10" s="417">
        <f>B10/6</f>
        <v>50915.8570099682</v>
      </c>
      <c r="E10" s="286" t="s">
        <v>226</v>
      </c>
      <c r="F10" s="417"/>
      <c r="G10" s="488" t="n">
        <v>0</v>
      </c>
      <c r="H10" s="216" t="n">
        <v>0</v>
      </c>
      <c r="I10" s="449">
        <f>G10*H10</f>
        <v>0</v>
      </c>
      <c r="J10" s="489" t="n">
        <v>105</v>
      </c>
      <c r="K10" s="294" t="n">
        <v>72</v>
      </c>
      <c r="L10" s="294">
        <f>J10*K10</f>
        <v>7560</v>
      </c>
      <c r="M10" s="470">
        <f>(Z9+AE9+Z10+AE10)*1.2</f>
        <v>14104.1986388986</v>
      </c>
      <c r="N10" s="449">
        <f>I10+L10+M10</f>
        <v>21664.1986388986</v>
      </c>
      <c r="O10" s="292">
        <f>O8+1</f>
        <v>4</v>
      </c>
      <c r="P10" s="470">
        <f>4*N10*(4.2/14)/3</f>
        <v>8665.67945555944</v>
      </c>
      <c r="Q10" s="470">
        <f>4*N10*(5/14)/5</f>
        <v>6189.77103968532</v>
      </c>
      <c r="R10" s="470">
        <f>4*N10*(4.8/14)/4</f>
        <v>7427.72524762238</v>
      </c>
      <c r="S10" s="284">
        <f>S9+1</f>
        <v>9</v>
      </c>
      <c r="T10" s="283" t="s">
        <v>223</v>
      </c>
      <c r="U10" s="283" t="s">
        <v>227</v>
      </c>
      <c r="V10" s="287">
        <f>200+(AE10+AI10)/2*(S10-1)/2</f>
        <v>27565.9954629954</v>
      </c>
      <c r="W10" s="287">
        <f>(S10-1)*80-80</f>
        <v>560</v>
      </c>
      <c r="X10" s="509">
        <f>X9+W9</f>
        <v>1700</v>
      </c>
      <c r="Y10" s="287">
        <f>POWER(SQRT(POWER(2,S10)),0.75)+X10</f>
        <v>1710.37471643721</v>
      </c>
      <c r="Z10" s="509">
        <f>Y10</f>
        <v>1710.37471643721</v>
      </c>
      <c r="AA10" s="446">
        <f>Z10*5</f>
        <v>8551.87358218605</v>
      </c>
      <c r="AB10" s="288">
        <f>(AC9+1)^1.8*80</f>
        <v>9249.54673774816</v>
      </c>
      <c r="AC10" s="285">
        <f>(S10-1)*2-1</f>
        <v>15</v>
      </c>
      <c r="AD10" s="286">
        <f>AA10*4</f>
        <v>34207.4943287442</v>
      </c>
      <c r="AE10" s="287">
        <f>Z10*3</f>
        <v>5131.12414931163</v>
      </c>
      <c r="AF10" s="288">
        <f>Z10*3+AJ9</f>
        <v>28805.403536152</v>
      </c>
      <c r="AG10" s="289">
        <f>(S10-1)*2</f>
        <v>16</v>
      </c>
      <c r="AH10" s="286">
        <f>AA10*6</f>
        <v>51311.2414931163</v>
      </c>
      <c r="AI10" s="287">
        <f>Z10*5</f>
        <v>8551.87358218605</v>
      </c>
      <c r="AJ10" s="290">
        <f>Z10*5+AF10</f>
        <v>37357.2771183381</v>
      </c>
      <c r="AK10" s="287">
        <f>AK9+AD10+AH10</f>
        <v>233482.981989612</v>
      </c>
    </row>
    <row r="11" spans="1:37">
      <c r="A11" s="130" t="s">
        <v>31</v>
      </c>
      <c r="B11" s="414" t="n">
        <v>685200</v>
      </c>
      <c r="C11" s="414">
        <f>B11/4</f>
        <v>171300</v>
      </c>
      <c r="D11" s="415">
        <f>B11/6</f>
        <v>114200</v>
      </c>
      <c r="E11" s="214" t="s">
        <v>228</v>
      </c>
      <c r="F11" s="415"/>
      <c r="G11" s="490" t="n">
        <v>200</v>
      </c>
      <c r="H11" s="491" t="n">
        <v>2</v>
      </c>
      <c r="I11" s="480">
        <f>G11*H11</f>
        <v>400</v>
      </c>
      <c r="J11" s="490" t="n">
        <v>105</v>
      </c>
      <c r="K11" s="491" t="n">
        <v>90</v>
      </c>
      <c r="L11" s="491">
        <f>J11*K11</f>
        <v>9450</v>
      </c>
      <c r="M11" s="471">
        <f>(Z11+AE11)*1.2</f>
        <v>10912.5808446915</v>
      </c>
      <c r="N11" s="479">
        <f>I11+L11+M11</f>
        <v>20762.5808446915</v>
      </c>
      <c r="O11" s="126">
        <f>O9+1</f>
        <v>5</v>
      </c>
      <c r="P11" s="471">
        <f>4*N11*(4.2/14)/3</f>
        <v>8305.0323378766</v>
      </c>
      <c r="Q11" s="471">
        <f>4*N11*(5/14)/5</f>
        <v>5932.16595562614</v>
      </c>
      <c r="R11" s="471">
        <f>4*N11*(4.8/14)/4</f>
        <v>7118.59914675138</v>
      </c>
      <c r="S11" s="279">
        <f>S10+1</f>
        <v>10</v>
      </c>
      <c r="T11" s="47" t="s">
        <v>229</v>
      </c>
      <c r="U11" s="47" t="s">
        <v>230</v>
      </c>
      <c r="V11" s="229">
        <f>200+(AE11+AI11)/2*(S11-1)/2</f>
        <v>41122.1781675932</v>
      </c>
      <c r="W11" s="229">
        <f>(S11-1)*80-80</f>
        <v>640</v>
      </c>
      <c r="X11" s="508">
        <f>X10+W10</f>
        <v>2260</v>
      </c>
      <c r="Y11" s="229">
        <f>POWER(SQRT(POWER(2,S11)),0.75)+X11</f>
        <v>2273.45434264406</v>
      </c>
      <c r="Z11" s="508">
        <f>Y11</f>
        <v>2273.45434264406</v>
      </c>
      <c r="AA11" s="445">
        <f>Z11*5</f>
        <v>11367.2717132203</v>
      </c>
      <c r="AB11" s="243">
        <f>(AC10+1)^1.8*80</f>
        <v>11762.6711551697</v>
      </c>
      <c r="AC11" s="268">
        <f>(S11-1)*2-1</f>
        <v>17</v>
      </c>
      <c r="AD11" s="214">
        <f>AA11*4</f>
        <v>45469.0868528812</v>
      </c>
      <c r="AE11" s="229">
        <f>Z11*3</f>
        <v>6820.36302793218</v>
      </c>
      <c r="AF11" s="243">
        <f>Z11*3+AJ10</f>
        <v>44177.6401462703</v>
      </c>
      <c r="AG11" s="144">
        <f>(S11-1)*2</f>
        <v>18</v>
      </c>
      <c r="AH11" s="214">
        <f>AA11*6</f>
        <v>68203.6302793218</v>
      </c>
      <c r="AI11" s="229">
        <f>Z11*5</f>
        <v>11367.2717132203</v>
      </c>
      <c r="AJ11" s="259">
        <f>Z11*5+AF11</f>
        <v>55544.9118594906</v>
      </c>
      <c r="AK11" s="229">
        <f>AK10+AD11+AH11</f>
        <v>347155.699121815</v>
      </c>
    </row>
    <row r="12" spans="1:37">
      <c r="A12" s="130" t="s">
        <v>32</v>
      </c>
      <c r="B12" s="414">
        <f>B11*1.5</f>
        <v>1027800</v>
      </c>
      <c r="C12" s="414">
        <f>B12/4</f>
        <v>256950</v>
      </c>
      <c r="D12" s="415">
        <f>B12/6</f>
        <v>171300</v>
      </c>
      <c r="E12" s="214" t="s">
        <v>231</v>
      </c>
      <c r="F12" s="415"/>
      <c r="G12" s="490" t="n">
        <v>200</v>
      </c>
      <c r="H12" s="491" t="n">
        <v>3</v>
      </c>
      <c r="I12" s="480">
        <f>G12*H12</f>
        <v>600</v>
      </c>
      <c r="J12" s="490" t="n">
        <v>105</v>
      </c>
      <c r="K12" s="491" t="n">
        <v>110</v>
      </c>
      <c r="L12" s="491">
        <f>J12*K12</f>
        <v>11550</v>
      </c>
      <c r="M12" s="471">
        <f>(Z11+AE11+Z12+AE12)*1.2</f>
        <v>24916.3318385602</v>
      </c>
      <c r="N12" s="479">
        <f>I12+L12+M12</f>
        <v>37066.3318385602</v>
      </c>
      <c r="O12" s="126">
        <f>O10+1</f>
        <v>5</v>
      </c>
      <c r="P12" s="471">
        <f>4*N12*(4.2/14)/3</f>
        <v>14826.5327354241</v>
      </c>
      <c r="Q12" s="471">
        <f>4*N12*(5/14)/5</f>
        <v>10590.3805253029</v>
      </c>
      <c r="R12" s="471">
        <f>4*N12*(4.8/14)/4</f>
        <v>12708.4566303635</v>
      </c>
      <c r="S12" s="279">
        <f>S11+1</f>
        <v>11</v>
      </c>
      <c r="T12" s="47" t="s">
        <v>232</v>
      </c>
      <c r="U12" s="47" t="s">
        <v>233</v>
      </c>
      <c r="V12" s="229">
        <f>200+(AE12+AI12)/2*(S12-1)/2</f>
        <v>58548.962474453</v>
      </c>
      <c r="W12" s="229">
        <f>(S12-1)*80-80</f>
        <v>720</v>
      </c>
      <c r="X12" s="508">
        <f>X11+W11</f>
        <v>2900</v>
      </c>
      <c r="Y12" s="229">
        <f>POWER(SQRT(POWER(2,S12)),0.75)+X12</f>
        <v>2917.44812372264</v>
      </c>
      <c r="Z12" s="508">
        <f>Y12</f>
        <v>2917.44812372264</v>
      </c>
      <c r="AA12" s="445">
        <f>Z12*5</f>
        <v>14587.2406186132</v>
      </c>
      <c r="AB12" s="243">
        <f>(AC11+1)^1.8*80</f>
        <v>14540.5386849827</v>
      </c>
      <c r="AC12" s="268">
        <f>(S12-1)*2-1</f>
        <v>19</v>
      </c>
      <c r="AD12" s="214">
        <f>AA12*4</f>
        <v>58348.9624744528</v>
      </c>
      <c r="AE12" s="229">
        <f>Z12*3</f>
        <v>8752.34437116792</v>
      </c>
      <c r="AF12" s="243">
        <f>Z12*3+AJ11</f>
        <v>64297.2562306585</v>
      </c>
      <c r="AG12" s="144">
        <f>(S12-1)*2</f>
        <v>20</v>
      </c>
      <c r="AH12" s="214">
        <f>AA12*6</f>
        <v>87523.4437116792</v>
      </c>
      <c r="AI12" s="229">
        <f>Z12*5</f>
        <v>14587.2406186132</v>
      </c>
      <c r="AJ12" s="259">
        <f>Z12*5+AF12</f>
        <v>78884.4968492717</v>
      </c>
      <c r="AK12" s="229">
        <f>AK11+AD12+AH12</f>
        <v>493028.105307947</v>
      </c>
    </row>
    <row r="13" spans="1:37" s="196" customFormat="1" ht="14.65">
      <c r="A13" s="37" t="s">
        <v>234</v>
      </c>
      <c r="B13" s="418">
        <f>B12*1.7</f>
        <v>1747260</v>
      </c>
      <c r="C13" s="418">
        <f>B13/4</f>
        <v>436815</v>
      </c>
      <c r="D13" s="419">
        <f>B13/6</f>
        <v>291210</v>
      </c>
      <c r="E13" s="215"/>
      <c r="F13" s="419"/>
      <c r="G13" s="484" t="n">
        <v>200</v>
      </c>
      <c r="H13" s="212" t="n">
        <v>4</v>
      </c>
      <c r="I13" s="500">
        <f>G13*H13</f>
        <v>800</v>
      </c>
      <c r="J13" s="483" t="n">
        <v>105</v>
      </c>
      <c r="K13" s="211" t="n">
        <v>132</v>
      </c>
      <c r="L13" s="211">
        <f>J13*K13</f>
        <v>13860</v>
      </c>
      <c r="M13" s="201">
        <f>(Z13+AE13)*1.2</f>
        <v>17484.6116015903</v>
      </c>
      <c r="N13" s="442">
        <f>I13+L13+M13</f>
        <v>32144.6116015903</v>
      </c>
      <c r="O13" s="33">
        <f>O11+1</f>
        <v>6</v>
      </c>
      <c r="P13" s="201">
        <f>4*N13*(4.2/14)/3</f>
        <v>12857.8446406361</v>
      </c>
      <c r="Q13" s="201">
        <f>4*N13*(5/14)/5</f>
        <v>9184.1747433115</v>
      </c>
      <c r="R13" s="201">
        <f>4*N13*(4.8/14)/4</f>
        <v>11021.0096919738</v>
      </c>
      <c r="S13" s="280">
        <f>S12+1</f>
        <v>12</v>
      </c>
      <c r="T13" s="37" t="s">
        <v>235</v>
      </c>
      <c r="U13" s="37" t="s">
        <v>233</v>
      </c>
      <c r="V13" s="230">
        <f>200+(AE13+AI13)/2*(S13-1)/2</f>
        <v>80337.8031739555</v>
      </c>
      <c r="W13" s="230">
        <f>(S13-1)*80-80</f>
        <v>800</v>
      </c>
      <c r="X13" s="510">
        <f>X12+W12</f>
        <v>3620</v>
      </c>
      <c r="Y13" s="230">
        <f>POWER(SQRT(POWER(2,S13)),0.75)+X13</f>
        <v>3642.62741699797</v>
      </c>
      <c r="Z13" s="510">
        <f>Y13</f>
        <v>3642.62741699797</v>
      </c>
      <c r="AA13" s="447">
        <f>Z13*5</f>
        <v>18213.1370849899</v>
      </c>
      <c r="AB13" s="244">
        <f>(AC12+1)^1.8*80</f>
        <v>17576.9686928979</v>
      </c>
      <c r="AC13" s="270">
        <f>(S13-1)*2-1</f>
        <v>21</v>
      </c>
      <c r="AD13" s="215">
        <f>AA13*4</f>
        <v>72852.5483399596</v>
      </c>
      <c r="AE13" s="230">
        <f>Z13*3</f>
        <v>10927.8822509939</v>
      </c>
      <c r="AF13" s="244">
        <f>Z13*3+AJ12</f>
        <v>89812.3791002656</v>
      </c>
      <c r="AG13" s="274">
        <f>(S13-1)*2</f>
        <v>22</v>
      </c>
      <c r="AH13" s="215">
        <f>AA13*6</f>
        <v>109278.822509939</v>
      </c>
      <c r="AI13" s="230">
        <f>Z13*5</f>
        <v>18213.1370849899</v>
      </c>
      <c r="AJ13" s="260">
        <f>Z13*5+AF13</f>
        <v>108025.516185256</v>
      </c>
      <c r="AK13" s="230">
        <f>AK12+AD13+AH13</f>
        <v>675159.476157846</v>
      </c>
    </row>
    <row r="14" spans="1:37" s="10" customFormat="1" ht="14.50">
      <c r="A14" s="50" t="s">
        <v>236</v>
      </c>
      <c r="B14" s="420">
        <f>B13*1.7</f>
        <v>2970342</v>
      </c>
      <c r="C14" s="420">
        <f>B14/4</f>
        <v>742585.5</v>
      </c>
      <c r="D14" s="421">
        <f>B14/6</f>
        <v>495057</v>
      </c>
      <c r="E14" s="216"/>
      <c r="F14" s="421"/>
      <c r="G14" s="484" t="n">
        <v>200</v>
      </c>
      <c r="H14" s="212" t="n">
        <v>5</v>
      </c>
      <c r="I14" s="500">
        <f>G14*H14</f>
        <v>1000</v>
      </c>
      <c r="J14" s="484" t="n">
        <v>105</v>
      </c>
      <c r="K14" s="212" t="n">
        <v>156</v>
      </c>
      <c r="L14" s="212">
        <f>J14*K14</f>
        <v>16380</v>
      </c>
      <c r="M14" s="202">
        <f>(Z13+AE13+Z14+AE14)*1.2</f>
        <v>38841.4634226266</v>
      </c>
      <c r="N14" s="443">
        <f>I14+L14+M14</f>
        <v>56221.4634226266</v>
      </c>
      <c r="O14" s="23">
        <f>O12+1</f>
        <v>6</v>
      </c>
      <c r="P14" s="202">
        <f>4*N14*(4.2/14)/3</f>
        <v>22488.5853690506</v>
      </c>
      <c r="Q14" s="202">
        <f>4*N14*(5/14)/5</f>
        <v>16063.2752636076</v>
      </c>
      <c r="R14" s="202">
        <f>4*N14*(4.8/14)/4</f>
        <v>19275.9303163291</v>
      </c>
      <c r="S14" s="279">
        <f>S13+1</f>
        <v>13</v>
      </c>
      <c r="T14" s="50" t="s">
        <v>237</v>
      </c>
      <c r="U14" s="50" t="s">
        <v>233</v>
      </c>
      <c r="V14" s="231">
        <f>200+(AE14+AI14)/2*(S14-1)/2</f>
        <v>106984.259105182</v>
      </c>
      <c r="W14" s="231">
        <f>(S14-1)*80-80</f>
        <v>880</v>
      </c>
      <c r="X14" s="511">
        <f>X13+W13</f>
        <v>4420</v>
      </c>
      <c r="Y14" s="231">
        <f>POWER(SQRT(POWER(2,S14)),0.75)+X14</f>
        <v>4449.34412938255</v>
      </c>
      <c r="Z14" s="511">
        <f>Y14</f>
        <v>4449.34412938255</v>
      </c>
      <c r="AA14" s="448">
        <f>Z14*5</f>
        <v>22246.7206469128</v>
      </c>
      <c r="AB14" s="245">
        <f>(AC13+1)^1.8*80</f>
        <v>20866.5577909184</v>
      </c>
      <c r="AC14" s="268">
        <f>(S14-1)*2-1</f>
        <v>23</v>
      </c>
      <c r="AD14" s="216">
        <f>AA14*4</f>
        <v>88986.8825876512</v>
      </c>
      <c r="AE14" s="231">
        <f>Z14*3</f>
        <v>13348.0323881477</v>
      </c>
      <c r="AF14" s="245">
        <f>Z14*3+AJ13</f>
        <v>121373.548573404</v>
      </c>
      <c r="AG14" s="144">
        <f>(S14-1)*2</f>
        <v>24</v>
      </c>
      <c r="AH14" s="216">
        <f>AA14*6</f>
        <v>133480.323881477</v>
      </c>
      <c r="AI14" s="231">
        <f>Z14*5</f>
        <v>22246.7206469128</v>
      </c>
      <c r="AJ14" s="261">
        <f>Z14*5+AF14</f>
        <v>143620.269220317</v>
      </c>
      <c r="AK14" s="231">
        <f>AK13+AD14+AH14</f>
        <v>897626.682626974</v>
      </c>
    </row>
    <row r="15" spans="1:37" s="291" customFormat="1" ht="14.80">
      <c r="A15" s="292" t="s">
        <v>238</v>
      </c>
      <c r="B15" s="422">
        <f>B14*1.7</f>
        <v>5049581.4</v>
      </c>
      <c r="C15" s="422">
        <f>B15/4</f>
        <v>1262395.35</v>
      </c>
      <c r="D15" s="423">
        <f>B15/6</f>
        <v>841596.9</v>
      </c>
      <c r="E15" s="294"/>
      <c r="F15" s="423"/>
      <c r="G15" s="487" t="n">
        <v>200</v>
      </c>
      <c r="H15" s="214" t="n">
        <v>6</v>
      </c>
      <c r="I15" s="446">
        <f>G15*H15</f>
        <v>1200</v>
      </c>
      <c r="J15" s="492" t="n">
        <v>1050</v>
      </c>
      <c r="K15" s="286" t="n">
        <v>38</v>
      </c>
      <c r="L15" s="286">
        <f>J15*K15</f>
        <v>39900</v>
      </c>
      <c r="M15" s="472">
        <f>(Z15+AE15)*1.2</f>
        <v>25622.6622128645</v>
      </c>
      <c r="N15" s="446">
        <f>I15+L15+M15</f>
        <v>66722.6622128645</v>
      </c>
      <c r="O15" s="283">
        <f>O13+1</f>
        <v>7</v>
      </c>
      <c r="P15" s="472">
        <f>4*N15*(4.2/14)/3</f>
        <v>26689.0648851458</v>
      </c>
      <c r="Q15" s="472">
        <f>4*N15*(5/14)/5</f>
        <v>19063.6177751041</v>
      </c>
      <c r="R15" s="472">
        <f>4*N15*(4.8/14)/4</f>
        <v>22876.341330125</v>
      </c>
      <c r="S15" s="284">
        <f>S14+1</f>
        <v>14</v>
      </c>
      <c r="T15" s="292" t="s">
        <v>239</v>
      </c>
      <c r="U15" s="292" t="s">
        <v>240</v>
      </c>
      <c r="V15" s="295">
        <f>200+(AE15+AI15)/2*(S15-1)/2</f>
        <v>138989.420319683</v>
      </c>
      <c r="W15" s="295">
        <f>(S15-1)*80-80</f>
        <v>960</v>
      </c>
      <c r="X15" s="512">
        <f>X14+W14</f>
        <v>5300</v>
      </c>
      <c r="Y15" s="295">
        <f>POWER(SQRT(POWER(2,S15)),0.75)+X15</f>
        <v>5338.05462768009</v>
      </c>
      <c r="Z15" s="512">
        <f>Y15</f>
        <v>5338.05462768009</v>
      </c>
      <c r="AA15" s="449">
        <f>Z15*5</f>
        <v>26690.2731384005</v>
      </c>
      <c r="AB15" s="296">
        <f>(AC14+1)^1.8*80</f>
        <v>24404.5172977646</v>
      </c>
      <c r="AC15" s="285">
        <f>(S15-1)*2-1</f>
        <v>25</v>
      </c>
      <c r="AD15" s="294">
        <f>AA15*4</f>
        <v>106761.092553602</v>
      </c>
      <c r="AE15" s="295">
        <f>Z15*3</f>
        <v>16014.1638830403</v>
      </c>
      <c r="AF15" s="296">
        <f>Z15*3+AJ14</f>
        <v>159634.433103357</v>
      </c>
      <c r="AG15" s="289">
        <f>(S15-1)*2</f>
        <v>26</v>
      </c>
      <c r="AH15" s="294">
        <f>AA15*6</f>
        <v>160141.638830403</v>
      </c>
      <c r="AI15" s="295">
        <f>Z15*5</f>
        <v>26690.2731384005</v>
      </c>
      <c r="AJ15" s="297">
        <f>Z15*5+AF15</f>
        <v>186324.706241758</v>
      </c>
      <c r="AK15" s="295">
        <f>AK14+AD15+AH15</f>
        <v>1164529.41401098</v>
      </c>
    </row>
    <row r="16" spans="1:37" s="10" customFormat="1" ht="14.50">
      <c r="A16" s="50" t="s">
        <v>241</v>
      </c>
      <c r="B16" s="420">
        <f>B15*1.7</f>
        <v>8584288.38</v>
      </c>
      <c r="C16" s="420">
        <f>B16/4</f>
        <v>2146072.095</v>
      </c>
      <c r="D16" s="421">
        <f>B16/6</f>
        <v>1430714.73</v>
      </c>
      <c r="E16" s="216"/>
      <c r="F16" s="421"/>
      <c r="G16" s="487" t="n">
        <v>200</v>
      </c>
      <c r="H16" s="214" t="n">
        <v>7</v>
      </c>
      <c r="I16" s="446">
        <f>G16*H16</f>
        <v>1400</v>
      </c>
      <c r="J16" s="487" t="n">
        <v>1050</v>
      </c>
      <c r="K16" s="214" t="n">
        <v>42</v>
      </c>
      <c r="L16" s="214">
        <f>J16*K16</f>
        <v>44100</v>
      </c>
      <c r="M16" s="469">
        <f>(Z15+AE15+Z16+AE16)*1.2</f>
        <v>55907.5457956473</v>
      </c>
      <c r="N16" s="445">
        <f>I16+L16+M16</f>
        <v>101407.545795647</v>
      </c>
      <c r="O16" s="47">
        <f>O14+1</f>
        <v>7</v>
      </c>
      <c r="P16" s="469">
        <f>4*N16*(4.2/14)/3</f>
        <v>40563.0183182587</v>
      </c>
      <c r="Q16" s="469">
        <f>4*N16*(5/14)/5</f>
        <v>28973.584513042</v>
      </c>
      <c r="R16" s="469">
        <f>4*N16*(4.8/14)/4</f>
        <v>34768.3014156505</v>
      </c>
      <c r="S16" s="279">
        <f>S15+1</f>
        <v>15</v>
      </c>
      <c r="T16" s="50" t="s">
        <v>242</v>
      </c>
      <c r="U16" s="50" t="s">
        <v>240</v>
      </c>
      <c r="V16" s="231">
        <f>200+(AE16+AI16)/2*(S16-1)/2</f>
        <v>176861.820899566</v>
      </c>
      <c r="W16" s="231">
        <f>(S16-1)*80-80</f>
        <v>1040</v>
      </c>
      <c r="X16" s="511">
        <f>X15+W15</f>
        <v>6260</v>
      </c>
      <c r="Y16" s="231">
        <f>POWER(SQRT(POWER(2,S16)),0.75)+X16</f>
        <v>6309.35074641306</v>
      </c>
      <c r="Z16" s="511">
        <f>Y16</f>
        <v>6309.35074641306</v>
      </c>
      <c r="AA16" s="448">
        <f>Z16*5</f>
        <v>31546.7537320653</v>
      </c>
      <c r="AB16" s="245">
        <f>(AC15+1)^1.8*80</f>
        <v>28186.5559281382</v>
      </c>
      <c r="AC16" s="268">
        <f>(S16-1)*2-1</f>
        <v>27</v>
      </c>
      <c r="AD16" s="216">
        <f>AA16*4</f>
        <v>126187.014928261</v>
      </c>
      <c r="AE16" s="231">
        <f>Z16*3</f>
        <v>18928.0522392392</v>
      </c>
      <c r="AF16" s="245">
        <f>Z16*3+AJ15</f>
        <v>205252.758480997</v>
      </c>
      <c r="AG16" s="144">
        <f>(S16-1)*2</f>
        <v>28</v>
      </c>
      <c r="AH16" s="216">
        <f>AA16*6</f>
        <v>189280.522392392</v>
      </c>
      <c r="AI16" s="231">
        <f>Z16*5</f>
        <v>31546.7537320653</v>
      </c>
      <c r="AJ16" s="261">
        <f>Z16*5+AF16</f>
        <v>236799.512213062</v>
      </c>
      <c r="AK16" s="231">
        <f>AK15+AD16+AH16</f>
        <v>1479996.95133163</v>
      </c>
    </row>
    <row r="17" spans="1:37" s="197" customFormat="1" ht="14.65">
      <c r="A17" s="85" t="s">
        <v>243</v>
      </c>
      <c r="B17" s="424">
        <f>B16*1.7</f>
        <v>14593290.246</v>
      </c>
      <c r="C17" s="424">
        <f>B17/4</f>
        <v>3648322.5615</v>
      </c>
      <c r="D17" s="425">
        <f>B17/6</f>
        <v>2432215.041</v>
      </c>
      <c r="E17" s="217"/>
      <c r="F17" s="425"/>
      <c r="G17" s="488">
        <f>G11*2</f>
        <v>400</v>
      </c>
      <c r="H17" s="216" t="n">
        <v>4</v>
      </c>
      <c r="I17" s="449">
        <f>G17*H17</f>
        <v>1600</v>
      </c>
      <c r="J17" s="493" t="n">
        <v>1050</v>
      </c>
      <c r="K17" s="217" t="n">
        <v>48</v>
      </c>
      <c r="L17" s="217">
        <f>J17*K17</f>
        <v>50400</v>
      </c>
      <c r="M17" s="473">
        <f>(Z17+AE17)*1.2</f>
        <v>35347.2</v>
      </c>
      <c r="N17" s="450">
        <f>I17+L17+M17</f>
        <v>87347.2</v>
      </c>
      <c r="O17" s="85">
        <f>O15+1</f>
        <v>8</v>
      </c>
      <c r="P17" s="473">
        <f>4*N17*(4.2/14)/3</f>
        <v>34938.88</v>
      </c>
      <c r="Q17" s="473">
        <f>4*N17*(5/14)/5</f>
        <v>24956.3428571428</v>
      </c>
      <c r="R17" s="473">
        <f>4*N17*(4.8/14)/4</f>
        <v>29947.6114285715</v>
      </c>
      <c r="S17" s="281">
        <f>S16+1</f>
        <v>16</v>
      </c>
      <c r="T17" s="85" t="s">
        <v>244</v>
      </c>
      <c r="U17" s="85" t="s">
        <v>240</v>
      </c>
      <c r="V17" s="232">
        <f>200+(AE17+AI17)/2*(S17-1)/2</f>
        <v>221120</v>
      </c>
      <c r="W17" s="232">
        <f>(S17-1)*80-80</f>
        <v>1120</v>
      </c>
      <c r="X17" s="513">
        <f>X16+W16</f>
        <v>7300</v>
      </c>
      <c r="Y17" s="232">
        <f>POWER(SQRT(POWER(2,S17)),0.75)+X17</f>
        <v>7364</v>
      </c>
      <c r="Z17" s="513">
        <f>Y17</f>
        <v>7364</v>
      </c>
      <c r="AA17" s="450">
        <f>Z17*5</f>
        <v>36820</v>
      </c>
      <c r="AB17" s="246">
        <f>(AC16+1)^1.8*80</f>
        <v>32208.7924911221</v>
      </c>
      <c r="AC17" s="271">
        <f>(S17-1)*2-1</f>
        <v>29</v>
      </c>
      <c r="AD17" s="217">
        <f>AA17*4</f>
        <v>147280</v>
      </c>
      <c r="AE17" s="232">
        <f>Z17*3</f>
        <v>22092</v>
      </c>
      <c r="AF17" s="246">
        <f>Z17*3+AJ16</f>
        <v>258891.512213062</v>
      </c>
      <c r="AG17" s="275">
        <f>(S17-1)*2</f>
        <v>30</v>
      </c>
      <c r="AH17" s="217">
        <f>AA17*6</f>
        <v>220920</v>
      </c>
      <c r="AI17" s="232">
        <f>Z17*5</f>
        <v>36820</v>
      </c>
      <c r="AJ17" s="262">
        <f>Z17*5+AF17</f>
        <v>295711.512213062</v>
      </c>
      <c r="AK17" s="232">
        <f>AK16+AD17+AH17</f>
        <v>1848196.95133163</v>
      </c>
    </row>
    <row r="18" spans="1:37" s="196" customFormat="1" ht="14.65">
      <c r="A18" s="198" t="n">
        <v>17</v>
      </c>
      <c r="B18" s="426">
        <f>B17*1.7</f>
        <v>24808593.4182</v>
      </c>
      <c r="C18" s="426">
        <f>B18/4</f>
        <v>6202148.35455</v>
      </c>
      <c r="D18" s="427">
        <f>B18/6</f>
        <v>4134765.5697</v>
      </c>
      <c r="E18" s="218"/>
      <c r="F18" s="427"/>
      <c r="G18" s="488">
        <f>G12*2</f>
        <v>400</v>
      </c>
      <c r="H18" s="216" t="n">
        <v>6</v>
      </c>
      <c r="I18" s="449">
        <f>G18*H18</f>
        <v>2400</v>
      </c>
      <c r="J18" s="494" t="n">
        <v>1050</v>
      </c>
      <c r="K18" s="215" t="n">
        <v>56</v>
      </c>
      <c r="L18" s="215">
        <f>J18*K18</f>
        <v>58800</v>
      </c>
      <c r="M18" s="474">
        <f>(Z17+AE17+Z18+AE18)*1.2</f>
        <v>76161.5891111888</v>
      </c>
      <c r="N18" s="447">
        <f>I18+L18+M18</f>
        <v>137361.589111189</v>
      </c>
      <c r="O18" s="37">
        <f>O16+1</f>
        <v>8</v>
      </c>
      <c r="P18" s="474">
        <f>4*N18*(4.2/14)/3</f>
        <v>54944.6356444757</v>
      </c>
      <c r="Q18" s="474">
        <f>4*N18*(5/14)/5</f>
        <v>39246.1683174826</v>
      </c>
      <c r="R18" s="474">
        <f>4*N18*(4.8/14)/4</f>
        <v>47095.401980979</v>
      </c>
      <c r="S18" s="280">
        <f>S17+1</f>
        <v>17</v>
      </c>
      <c r="T18" s="198" t="s">
        <v>245</v>
      </c>
      <c r="U18" s="198" t="s">
        <v>246</v>
      </c>
      <c r="V18" s="233">
        <f>200+(AE18+AI18)/2*(S18-1)/2</f>
        <v>272295.927407926</v>
      </c>
      <c r="W18" s="233">
        <f>(S18-1)*80-80</f>
        <v>1200</v>
      </c>
      <c r="X18" s="514">
        <f>X17+W17</f>
        <v>8420</v>
      </c>
      <c r="Y18" s="233">
        <f>POWER(SQRT(POWER(2,S18)),0.75)+X18</f>
        <v>8502.99773149767</v>
      </c>
      <c r="Z18" s="514">
        <f>Y18</f>
        <v>8502.99773149767</v>
      </c>
      <c r="AA18" s="451">
        <f>Z18*5</f>
        <v>42514.9886574884</v>
      </c>
      <c r="AB18" s="247" t="s">
        <v>247</v>
      </c>
      <c r="AC18" s="270">
        <f>(S18-1)*2-1</f>
        <v>31</v>
      </c>
      <c r="AD18" s="218">
        <f>AA18*4</f>
        <v>170059.954629954</v>
      </c>
      <c r="AE18" s="233">
        <f>Z18*3</f>
        <v>25508.993194493</v>
      </c>
      <c r="AF18" s="247">
        <f>Z18*3+AJ17</f>
        <v>321220.505407555</v>
      </c>
      <c r="AG18" s="274">
        <f>(S18-1)*2</f>
        <v>32</v>
      </c>
      <c r="AH18" s="218">
        <f>AA18*6</f>
        <v>255089.93194493</v>
      </c>
      <c r="AI18" s="233">
        <f>Z18*5</f>
        <v>42514.9886574884</v>
      </c>
      <c r="AJ18" s="263">
        <f>Z18*5+AF18</f>
        <v>363735.494065043</v>
      </c>
      <c r="AK18" s="233">
        <f>AK17+AD18+AH18</f>
        <v>2273346.83790651</v>
      </c>
    </row>
    <row r="19" spans="1:37" s="10" customFormat="1" ht="14.50">
      <c r="A19" s="26" t="n">
        <v>18</v>
      </c>
      <c r="B19" s="428">
        <f>B18*1.7</f>
        <v>42174608.81094</v>
      </c>
      <c r="C19" s="428">
        <f>B19/4</f>
        <v>10543652.202735</v>
      </c>
      <c r="D19" s="429">
        <f>B19/6</f>
        <v>7029101.46849</v>
      </c>
      <c r="E19" s="219"/>
      <c r="F19" s="429"/>
      <c r="G19" s="490">
        <f>G13*2</f>
        <v>400</v>
      </c>
      <c r="H19" s="491" t="n">
        <v>8</v>
      </c>
      <c r="I19" s="480">
        <f>G19*H19</f>
        <v>3200</v>
      </c>
      <c r="J19" s="490" t="n">
        <v>1050</v>
      </c>
      <c r="K19" s="491" t="n">
        <v>66</v>
      </c>
      <c r="L19" s="491">
        <f>J19*K19</f>
        <v>69300</v>
      </c>
      <c r="M19" s="471">
        <f>(Z19+AE19)*1.2</f>
        <v>46692.6467575319</v>
      </c>
      <c r="N19" s="479">
        <f>I19+L19+M19</f>
        <v>119192.646757532</v>
      </c>
      <c r="O19" s="126">
        <f>O17+1</f>
        <v>9</v>
      </c>
      <c r="P19" s="471">
        <f>4*N19*(4.2/14)/3</f>
        <v>47677.0587030127</v>
      </c>
      <c r="Q19" s="471">
        <f>4*N19*(5/14)/5</f>
        <v>34055.0419307234</v>
      </c>
      <c r="R19" s="471">
        <f>4*N19*(4.8/14)/4</f>
        <v>40866.0503168683</v>
      </c>
      <c r="S19" s="279">
        <f>S18+1</f>
        <v>18</v>
      </c>
      <c r="T19" s="26" t="s">
        <v>248</v>
      </c>
      <c r="U19" s="26" t="s">
        <v>249</v>
      </c>
      <c r="V19" s="234">
        <f>200+(AE19+AI19)/2*(S19-1)/2</f>
        <v>330939.581199184</v>
      </c>
      <c r="W19" s="234">
        <f>(S19-1)*80-80</f>
        <v>1280</v>
      </c>
      <c r="X19" s="515">
        <f>X18+W18</f>
        <v>9620</v>
      </c>
      <c r="Y19" s="234">
        <f>POWER(SQRT(POWER(2,S19)),0.75)+X19</f>
        <v>9727.63474115248</v>
      </c>
      <c r="Z19" s="515">
        <f>Y19</f>
        <v>9727.63474115248</v>
      </c>
      <c r="AA19" s="452">
        <f>Z19*5</f>
        <v>48638.1737057624</v>
      </c>
      <c r="AB19" s="248">
        <f>(AC17+1)^2*80</f>
        <v>72000</v>
      </c>
      <c r="AC19" s="268">
        <f>(S19-1)*2-1</f>
        <v>33</v>
      </c>
      <c r="AD19" s="219">
        <f>AA19*4</f>
        <v>194552.69482305</v>
      </c>
      <c r="AE19" s="234">
        <f>Z19*3</f>
        <v>29182.9042234574</v>
      </c>
      <c r="AF19" s="248">
        <f>Z19*3+AJ18</f>
        <v>392918.3982885</v>
      </c>
      <c r="AG19" s="144">
        <f>(S19-1)*2</f>
        <v>34</v>
      </c>
      <c r="AH19" s="219">
        <f>AA19*6</f>
        <v>291829.042234574</v>
      </c>
      <c r="AI19" s="234">
        <f>Z19*5</f>
        <v>48638.1737057624</v>
      </c>
      <c r="AJ19" s="264">
        <f>Z19*5+AF19</f>
        <v>441556.571994262</v>
      </c>
      <c r="AK19" s="234">
        <f>AK18+AD19+AH19</f>
        <v>2759728.57496413</v>
      </c>
    </row>
    <row r="20" spans="1:37" s="291" customFormat="1" ht="14.80">
      <c r="A20" s="298" t="n">
        <v>19</v>
      </c>
      <c r="B20" s="430">
        <f>B19*1.7</f>
        <v>71696834.978598</v>
      </c>
      <c r="C20" s="430">
        <f>B20/4</f>
        <v>17924208.7446495</v>
      </c>
      <c r="D20" s="431">
        <f>B20/6</f>
        <v>11949472.496433</v>
      </c>
      <c r="E20" s="299"/>
      <c r="F20" s="431"/>
      <c r="G20" s="490">
        <f>G14*2</f>
        <v>400</v>
      </c>
      <c r="H20" s="491" t="n">
        <v>10</v>
      </c>
      <c r="I20" s="480">
        <f>G20*H20</f>
        <v>4000</v>
      </c>
      <c r="J20" s="495" t="n">
        <v>1050</v>
      </c>
      <c r="K20" s="496" t="n">
        <v>78</v>
      </c>
      <c r="L20" s="496">
        <f>J20*K20</f>
        <v>81900</v>
      </c>
      <c r="M20" s="475">
        <f>(Z19+AE19+Z20+AE20)*1.2</f>
        <v>99682.6547084816</v>
      </c>
      <c r="N20" s="480">
        <f>I20+L20+M20</f>
        <v>185582.654708482</v>
      </c>
      <c r="O20" s="467">
        <f>O18+1</f>
        <v>9</v>
      </c>
      <c r="P20" s="475">
        <f>4*N20*(4.2/14)/3</f>
        <v>74233.0618833927</v>
      </c>
      <c r="Q20" s="475">
        <f>4*N20*(5/14)/5</f>
        <v>53023.6156309948</v>
      </c>
      <c r="R20" s="475">
        <f>4*N20*(4.8/14)/4</f>
        <v>63628.3387571938</v>
      </c>
      <c r="S20" s="284">
        <f>S19+1</f>
        <v>19</v>
      </c>
      <c r="T20" s="298" t="s">
        <v>232</v>
      </c>
      <c r="U20" s="298" t="s">
        <v>228</v>
      </c>
      <c r="V20" s="300">
        <f>200+(AE20+AI20)/2*(S20-1)/2</f>
        <v>397625.059632124</v>
      </c>
      <c r="W20" s="300">
        <f>(S20-1)*80-80</f>
        <v>1360</v>
      </c>
      <c r="X20" s="516">
        <f>X19+W19</f>
        <v>10900</v>
      </c>
      <c r="Y20" s="300">
        <f>POWER(SQRT(POWER(2,S20)),0.75)+X20</f>
        <v>11039.5849897812</v>
      </c>
      <c r="Z20" s="516">
        <f>Y20</f>
        <v>11039.5849897812</v>
      </c>
      <c r="AA20" s="453">
        <f>Z20*5</f>
        <v>55197.924948906</v>
      </c>
      <c r="AB20" s="301">
        <f>(AC18+1)^2*80</f>
        <v>81920</v>
      </c>
      <c r="AC20" s="285">
        <f>(S20-1)*2-1</f>
        <v>35</v>
      </c>
      <c r="AD20" s="299">
        <f>AA20*4</f>
        <v>220791.699795624</v>
      </c>
      <c r="AE20" s="300">
        <f>Z20*3</f>
        <v>33118.7549693436</v>
      </c>
      <c r="AF20" s="301">
        <f>Z20*3+AJ19</f>
        <v>474675.326963606</v>
      </c>
      <c r="AG20" s="289">
        <f>(S20-1)*2</f>
        <v>36</v>
      </c>
      <c r="AH20" s="299">
        <f>AA20*6</f>
        <v>331187.549693436</v>
      </c>
      <c r="AI20" s="300">
        <f>Z20*5</f>
        <v>55197.924948906</v>
      </c>
      <c r="AJ20" s="302">
        <f>Z20*5+AF20</f>
        <v>529873.251912512</v>
      </c>
      <c r="AK20" s="300">
        <f>AK19+AD20+AH20</f>
        <v>3311707.82445319</v>
      </c>
    </row>
    <row r="21" spans="1:37" s="10" customFormat="1" ht="14.50">
      <c r="A21" s="26" t="n">
        <v>20</v>
      </c>
      <c r="B21" s="428">
        <f>B20*1.7</f>
        <v>121884619.463617</v>
      </c>
      <c r="C21" s="428">
        <f>B21/4</f>
        <v>30471154.8659043</v>
      </c>
      <c r="D21" s="429">
        <f>B21/6</f>
        <v>20314103.2439362</v>
      </c>
      <c r="E21" s="219"/>
      <c r="F21" s="429"/>
      <c r="G21" s="482">
        <f>G15*2</f>
        <v>400</v>
      </c>
      <c r="H21" s="210" t="n">
        <v>12</v>
      </c>
      <c r="I21" s="499">
        <f>G21*H21</f>
        <v>4800</v>
      </c>
      <c r="J21" s="482" t="n">
        <v>1050</v>
      </c>
      <c r="K21" s="210" t="n">
        <v>92</v>
      </c>
      <c r="L21" s="210">
        <f>J21*K21</f>
        <v>96600</v>
      </c>
      <c r="M21" s="200">
        <f>(Z21+AE21)*1.2</f>
        <v>59716.8928127222</v>
      </c>
      <c r="N21" s="441">
        <f>I21+L21+M21</f>
        <v>161116.892812722</v>
      </c>
      <c r="O21" s="42">
        <f>O19+1</f>
        <v>10</v>
      </c>
      <c r="P21" s="200">
        <f>4*N21*(4.2/14)/3</f>
        <v>64446.7571250887</v>
      </c>
      <c r="Q21" s="200">
        <f>4*N21*(5/14)/5</f>
        <v>46033.397946492</v>
      </c>
      <c r="R21" s="200">
        <f>4*N21*(4.8/14)/4</f>
        <v>55240.0775357905</v>
      </c>
      <c r="S21" s="279">
        <f>S20+1</f>
        <v>20</v>
      </c>
      <c r="T21" s="26"/>
      <c r="U21" s="26" t="s">
        <v>228</v>
      </c>
      <c r="V21" s="234">
        <f>200+(AE21+AI21)/2*(S21-1)/2</f>
        <v>472958.734767385</v>
      </c>
      <c r="W21" s="234">
        <f>(S21-1)*80-80</f>
        <v>1440</v>
      </c>
      <c r="X21" s="515">
        <f>X20+W20</f>
        <v>12260</v>
      </c>
      <c r="Y21" s="234">
        <f>POWER(SQRT(POWER(2,S21)),0.75)+X21</f>
        <v>12441.0193359838</v>
      </c>
      <c r="Z21" s="515">
        <f>Y21</f>
        <v>12441.0193359838</v>
      </c>
      <c r="AA21" s="452">
        <f>Z21*5</f>
        <v>62205.096679919</v>
      </c>
      <c r="AB21" s="248">
        <f>(AC19+1)^2*80</f>
        <v>92480</v>
      </c>
      <c r="AC21" s="268">
        <f>(S21-1)*2-1</f>
        <v>37</v>
      </c>
      <c r="AD21" s="219">
        <f>AA21*4</f>
        <v>248820.386719676</v>
      </c>
      <c r="AE21" s="234">
        <f>Z21*3</f>
        <v>37323.0580079514</v>
      </c>
      <c r="AF21" s="248">
        <f>Z21*3+AJ20</f>
        <v>567196.309920463</v>
      </c>
      <c r="AG21" s="144">
        <f>(S21-1)*2</f>
        <v>38</v>
      </c>
      <c r="AH21" s="219">
        <f>AA21*6</f>
        <v>373230.580079514</v>
      </c>
      <c r="AI21" s="234">
        <f>Z21*5</f>
        <v>62205.096679919</v>
      </c>
      <c r="AJ21" s="264">
        <f>Z21*5+AF21</f>
        <v>629401.406600382</v>
      </c>
      <c r="AK21" s="234">
        <f>AK20+AD21+AH21</f>
        <v>3933758.79125238</v>
      </c>
    </row>
    <row r="22" spans="1:37" s="10" customFormat="1" ht="14.50">
      <c r="A22" s="26" t="n">
        <v>21</v>
      </c>
      <c r="B22" s="428">
        <f>B21*1.7</f>
        <v>207203853.088149</v>
      </c>
      <c r="C22" s="428">
        <f>B22/4</f>
        <v>51800963.2720373</v>
      </c>
      <c r="D22" s="429">
        <f>B22/6</f>
        <v>34533975.5146915</v>
      </c>
      <c r="E22" s="219"/>
      <c r="F22" s="429"/>
      <c r="G22" s="482">
        <f>G16*2</f>
        <v>400</v>
      </c>
      <c r="H22" s="210" t="n">
        <v>14</v>
      </c>
      <c r="I22" s="499">
        <f>G22*H22</f>
        <v>5600</v>
      </c>
      <c r="J22" s="482" t="n">
        <v>1050</v>
      </c>
      <c r="K22" s="210" t="n">
        <v>108</v>
      </c>
      <c r="L22" s="210">
        <f>J22*K22</f>
        <v>113400</v>
      </c>
      <c r="M22" s="200">
        <f>(Z21+AE21+Z22+AE22)*1.2</f>
        <v>126603.707381012</v>
      </c>
      <c r="N22" s="441">
        <f>I22+L22+M22</f>
        <v>245603.707381012</v>
      </c>
      <c r="O22" s="42">
        <f>O20+1</f>
        <v>10</v>
      </c>
      <c r="P22" s="200">
        <f>4*N22*(4.2/14)/3</f>
        <v>98241.4829524047</v>
      </c>
      <c r="Q22" s="200">
        <f>4*N22*(5/14)/5</f>
        <v>70172.4878231462</v>
      </c>
      <c r="R22" s="200">
        <f>4*N22*(4.8/14)/4</f>
        <v>84206.9853877755</v>
      </c>
      <c r="S22" s="279">
        <f>S21+1</f>
        <v>21</v>
      </c>
      <c r="T22" s="26"/>
      <c r="U22" s="26" t="s">
        <v>250</v>
      </c>
      <c r="V22" s="234">
        <f>200+(AE22+AI22)/2*(S22-1)/2</f>
        <v>557590.121402415</v>
      </c>
      <c r="W22" s="234">
        <f>(S22-1)*80-80</f>
        <v>1520</v>
      </c>
      <c r="X22" s="515">
        <f>X21+W21</f>
        <v>13700</v>
      </c>
      <c r="Y22" s="234">
        <f>POWER(SQRT(POWER(2,S22)),0.75)+X22</f>
        <v>13934.7530350604</v>
      </c>
      <c r="Z22" s="515">
        <f>Y22</f>
        <v>13934.7530350604</v>
      </c>
      <c r="AA22" s="452">
        <f>Z22*5</f>
        <v>69673.765175302</v>
      </c>
      <c r="AB22" s="248">
        <f>(AC20+1)^2*80</f>
        <v>103680</v>
      </c>
      <c r="AC22" s="268">
        <f>(S22-1)*2-1</f>
        <v>39</v>
      </c>
      <c r="AD22" s="219">
        <f>AA22*4</f>
        <v>278695.060701208</v>
      </c>
      <c r="AE22" s="234">
        <f>Z22*3</f>
        <v>41804.2591051812</v>
      </c>
      <c r="AF22" s="248">
        <f>Z22*3+AJ21</f>
        <v>671205.665705563</v>
      </c>
      <c r="AG22" s="144">
        <f>(S22-1)*2</f>
        <v>40</v>
      </c>
      <c r="AH22" s="219">
        <f>AA22*6</f>
        <v>418042.591051812</v>
      </c>
      <c r="AI22" s="234">
        <f>Z22*5</f>
        <v>69673.765175302</v>
      </c>
      <c r="AJ22" s="264">
        <f>Z22*5+AF22</f>
        <v>740879.430880865</v>
      </c>
      <c r="AK22" s="234">
        <f>AK21+AD22+AH22</f>
        <v>4630496.4430054</v>
      </c>
    </row>
    <row r="23" spans="1:37">
      <c r="A23" s="128" t="n">
        <v>22</v>
      </c>
      <c r="B23" s="432">
        <f>B22*1.7</f>
        <v>352246550.249853</v>
      </c>
      <c r="C23" s="432">
        <f>B23/4</f>
        <v>88061637.5624633</v>
      </c>
      <c r="D23" s="433">
        <f>B23/6</f>
        <v>58707758.3749755</v>
      </c>
      <c r="E23" s="208"/>
      <c r="F23" s="433"/>
      <c r="G23" s="484">
        <f>G17*2</f>
        <v>800</v>
      </c>
      <c r="H23" s="212" t="n">
        <v>8</v>
      </c>
      <c r="I23" s="500">
        <f>G23*H23</f>
        <v>6400</v>
      </c>
      <c r="J23" s="483" t="n">
        <v>1050</v>
      </c>
      <c r="K23" s="211" t="n">
        <v>126</v>
      </c>
      <c r="L23" s="211">
        <f>J23*K23</f>
        <v>132300</v>
      </c>
      <c r="M23" s="201">
        <f>(Z23+AE23)*1.2</f>
        <v>74517.2977029154</v>
      </c>
      <c r="N23" s="442">
        <f>I23+L23+M23</f>
        <v>213217.297702915</v>
      </c>
      <c r="O23" s="33">
        <f>O21+1</f>
        <v>11</v>
      </c>
      <c r="P23" s="201">
        <f>4*N23*(4.2/14)/3</f>
        <v>85286.919081166</v>
      </c>
      <c r="Q23" s="201">
        <f>4*N23*(5/14)/5</f>
        <v>60919.2279151186</v>
      </c>
      <c r="R23" s="201">
        <f>4*N23*(4.8/14)/4</f>
        <v>73103.0734981423</v>
      </c>
      <c r="S23" s="279">
        <f>S22+1</f>
        <v>22</v>
      </c>
      <c r="T23" s="29" t="s">
        <v>251</v>
      </c>
      <c r="U23" s="29" t="s">
        <v>252</v>
      </c>
      <c r="V23" s="224">
        <f>200+(AE23+AI23)/2*(S23-1)/2</f>
        <v>652226.35490051</v>
      </c>
      <c r="W23" s="224">
        <f>(S23-1)*80-80</f>
        <v>1600</v>
      </c>
      <c r="X23" s="502">
        <f>X22+W22</f>
        <v>15220</v>
      </c>
      <c r="Y23" s="224">
        <f>POWER(SQRT(POWER(2,S23)),0.75)+X23</f>
        <v>15524.4370214407</v>
      </c>
      <c r="Z23" s="502">
        <f>Y23</f>
        <v>15524.4370214407</v>
      </c>
      <c r="AA23" s="440">
        <f>Z23*5</f>
        <v>77622.1851072035</v>
      </c>
      <c r="AB23" s="238">
        <f>(AC21+1)^2*80</f>
        <v>115520</v>
      </c>
      <c r="AC23" s="268">
        <f>(S23-1)*2-1</f>
        <v>41</v>
      </c>
      <c r="AD23" s="208">
        <f>AA23*4</f>
        <v>310488.740428814</v>
      </c>
      <c r="AE23" s="224">
        <f>Z23*3</f>
        <v>46573.3110643221</v>
      </c>
      <c r="AF23" s="238">
        <f>Z23*3+AJ22</f>
        <v>787452.741945187</v>
      </c>
      <c r="AG23" s="144">
        <f>(S23-1)*2</f>
        <v>42</v>
      </c>
      <c r="AH23" s="208">
        <f>AA23*6</f>
        <v>465733.110643221</v>
      </c>
      <c r="AI23" s="224">
        <f>Z23*5</f>
        <v>77622.1851072035</v>
      </c>
      <c r="AJ23" s="253">
        <f>Z23*5+AF23</f>
        <v>865074.927052391</v>
      </c>
      <c r="AK23" s="224">
        <f>AK22+AD23+AH23</f>
        <v>5406718.29407743</v>
      </c>
    </row>
    <row r="24" spans="1:37" s="195" customFormat="1" ht="15.40">
      <c r="A24" s="194" t="n">
        <v>23</v>
      </c>
      <c r="B24" s="434">
        <f>B23*1.7</f>
        <v>598819135.42475</v>
      </c>
      <c r="C24" s="434">
        <f>B24/4</f>
        <v>149704783.856188</v>
      </c>
      <c r="D24" s="435">
        <f>B24/6</f>
        <v>99803189.2374583</v>
      </c>
      <c r="E24" s="220"/>
      <c r="F24" s="435"/>
      <c r="G24" s="484">
        <f>G18*2</f>
        <v>800</v>
      </c>
      <c r="H24" s="212" t="n">
        <v>11</v>
      </c>
      <c r="I24" s="500">
        <f>G24*H24</f>
        <v>8800</v>
      </c>
      <c r="J24" s="484" t="n">
        <v>1050</v>
      </c>
      <c r="K24" s="212" t="n">
        <v>146</v>
      </c>
      <c r="L24" s="212">
        <f>J24*K24</f>
        <v>153300</v>
      </c>
      <c r="M24" s="202">
        <f>(Z23+AE23+Z24+AE24)*1.2</f>
        <v>157148.366365176</v>
      </c>
      <c r="N24" s="443">
        <f>I24+L24+M24</f>
        <v>319248.366365176</v>
      </c>
      <c r="O24" s="23">
        <f>O22+1</f>
        <v>11</v>
      </c>
      <c r="P24" s="202">
        <f>4*N24*(4.2/14)/3</f>
        <v>127699.34654607</v>
      </c>
      <c r="Q24" s="202">
        <f>4*N24*(5/14)/5</f>
        <v>91213.8189614786</v>
      </c>
      <c r="R24" s="202">
        <f>4*N24*(4.8/14)/4</f>
        <v>109456.582753774</v>
      </c>
      <c r="S24" s="282">
        <f>S23+1</f>
        <v>23</v>
      </c>
      <c r="T24" s="277"/>
      <c r="U24" s="277" t="s">
        <v>253</v>
      </c>
      <c r="V24" s="235">
        <f>200+(AE24+AI24)/2*(S24-1)/2</f>
        <v>757651.462737395</v>
      </c>
      <c r="W24" s="235">
        <f>(S24-1)*80-80</f>
        <v>1680</v>
      </c>
      <c r="X24" s="517">
        <f>X23+W23</f>
        <v>16820</v>
      </c>
      <c r="Y24" s="235">
        <f>POWER(SQRT(POWER(2,S24)),0.75)+X24</f>
        <v>17214.8059713044</v>
      </c>
      <c r="Z24" s="517">
        <f>Y24</f>
        <v>17214.8059713044</v>
      </c>
      <c r="AA24" s="454">
        <f>Z24*5</f>
        <v>86074.029856522</v>
      </c>
      <c r="AB24" s="249">
        <f>(AC22+1)^2*80</f>
        <v>128000</v>
      </c>
      <c r="AC24" s="272">
        <f>(S24-1)*2-1</f>
        <v>43</v>
      </c>
      <c r="AD24" s="220">
        <f>AA24*4</f>
        <v>344296.119426088</v>
      </c>
      <c r="AE24" s="235">
        <f>Z24*3</f>
        <v>51644.4179139132</v>
      </c>
      <c r="AF24" s="249">
        <f>Z24*3+AJ23</f>
        <v>916719.344966304</v>
      </c>
      <c r="AG24" s="276">
        <f>(S24-1)*2</f>
        <v>44</v>
      </c>
      <c r="AH24" s="220">
        <f>AA24*6</f>
        <v>516444.179139132</v>
      </c>
      <c r="AI24" s="235">
        <f>Z24*5</f>
        <v>86074.029856522</v>
      </c>
      <c r="AJ24" s="265">
        <f>Z24*5+AF24</f>
        <v>1002793.37482283</v>
      </c>
      <c r="AK24" s="235">
        <f>AK23+AD24+AH24</f>
        <v>6267458.59264265</v>
      </c>
    </row>
    <row r="25" spans="1:37">
      <c r="A25" s="128" t="n">
        <v>24</v>
      </c>
      <c r="B25" s="432">
        <f>B24*1.7</f>
        <v>1017992530.22207</v>
      </c>
      <c r="C25" s="432">
        <f>B25/4</f>
        <v>254498132.555518</v>
      </c>
      <c r="D25" s="433">
        <f>B25/6</f>
        <v>169665421.703678</v>
      </c>
      <c r="E25" s="208"/>
      <c r="F25" s="433"/>
      <c r="G25" s="487">
        <f>G19*2</f>
        <v>800</v>
      </c>
      <c r="H25" s="214" t="n">
        <v>14</v>
      </c>
      <c r="I25" s="446">
        <f>G25*H25</f>
        <v>11200</v>
      </c>
      <c r="J25" s="485" t="n">
        <v>1050</v>
      </c>
      <c r="K25" s="486" t="n">
        <v>168</v>
      </c>
      <c r="L25" s="486">
        <f>J25*K25</f>
        <v>176400</v>
      </c>
      <c r="M25" s="468">
        <f>(Z25+AE25)*1.2</f>
        <v>91257.6</v>
      </c>
      <c r="N25" s="478">
        <f>I25+L25+M25</f>
        <v>278857.6</v>
      </c>
      <c r="O25" s="105">
        <f>O23+1</f>
        <v>12</v>
      </c>
      <c r="P25" s="468">
        <f>4*N25*(4.2/14)/3</f>
        <v>111543.04</v>
      </c>
      <c r="Q25" s="468">
        <f>4*N25*(5/14)/5</f>
        <v>79673.6</v>
      </c>
      <c r="R25" s="468">
        <f>4*N25*(4.8/14)/4</f>
        <v>95608.32</v>
      </c>
      <c r="S25" s="279">
        <f>S24+1</f>
        <v>24</v>
      </c>
      <c r="T25" s="29"/>
      <c r="U25" s="29" t="s">
        <v>254</v>
      </c>
      <c r="V25" s="224">
        <f>200+(AE25+AI25)/2*(S25-1)/2</f>
        <v>874752</v>
      </c>
      <c r="W25" s="224">
        <f>(S25-1)*80-80</f>
        <v>1760</v>
      </c>
      <c r="X25" s="502">
        <f>X24+W24</f>
        <v>18500</v>
      </c>
      <c r="Y25" s="224">
        <f>POWER(SQRT(POWER(2,S25)),0.75)+X25</f>
        <v>19012</v>
      </c>
      <c r="Z25" s="502">
        <f>Y25</f>
        <v>19012</v>
      </c>
      <c r="AA25" s="440">
        <f>Z25*5</f>
        <v>95060</v>
      </c>
      <c r="AB25" s="238">
        <f>(AC23+1)^2*80</f>
        <v>141120</v>
      </c>
      <c r="AC25" s="268">
        <f>(S25-1)*2-1</f>
        <v>45</v>
      </c>
      <c r="AD25" s="208">
        <f>AA25*4</f>
        <v>380240</v>
      </c>
      <c r="AE25" s="224">
        <f>Z25*3</f>
        <v>57036</v>
      </c>
      <c r="AF25" s="238">
        <f>Z25*3+AJ24</f>
        <v>1059829.37482283</v>
      </c>
      <c r="AG25" s="144">
        <f>(S25-1)*2</f>
        <v>46</v>
      </c>
      <c r="AH25" s="208">
        <f>AA25*6</f>
        <v>570360</v>
      </c>
      <c r="AI25" s="224">
        <f>Z25*5</f>
        <v>95060</v>
      </c>
      <c r="AJ25" s="253">
        <f>Z25*5+AF25</f>
        <v>1154889.37482283</v>
      </c>
      <c r="AK25" s="224">
        <f>AK24+AD25+AH25</f>
        <v>7218058.59264265</v>
      </c>
    </row>
    <row r="26" spans="1:37">
      <c r="A26" s="128" t="n">
        <v>25</v>
      </c>
      <c r="B26" s="432">
        <f>B25*1.7</f>
        <v>1730587301.37752</v>
      </c>
      <c r="C26" s="432">
        <f>B26/4</f>
        <v>432646825.34438</v>
      </c>
      <c r="D26" s="433">
        <f>B26/6</f>
        <v>288431216.896253</v>
      </c>
      <c r="E26" s="208"/>
      <c r="F26" s="433"/>
      <c r="G26" s="487">
        <f>G20*2</f>
        <v>800</v>
      </c>
      <c r="H26" s="214" t="n">
        <v>17</v>
      </c>
      <c r="I26" s="446">
        <f>G26*H26</f>
        <v>13600</v>
      </c>
      <c r="J26" s="487" t="n">
        <v>1050</v>
      </c>
      <c r="K26" s="214" t="n">
        <v>192</v>
      </c>
      <c r="L26" s="214">
        <f>J26*K26</f>
        <v>201600</v>
      </c>
      <c r="M26" s="469">
        <f>(Z25+AE25+Z26+AE26)*1.2</f>
        <v>191692.71288951</v>
      </c>
      <c r="N26" s="445">
        <f>I26+L26+M26</f>
        <v>406892.71288951</v>
      </c>
      <c r="O26" s="47">
        <f>O24+1</f>
        <v>12</v>
      </c>
      <c r="P26" s="469">
        <f>4*N26*(4.2/14)/3</f>
        <v>162757.085155804</v>
      </c>
      <c r="Q26" s="469">
        <f>4*N26*(5/14)/5</f>
        <v>116255.060825574</v>
      </c>
      <c r="R26" s="469">
        <f>4*N26*(4.8/14)/4</f>
        <v>139506.072990689</v>
      </c>
      <c r="S26" s="279">
        <f>S25+1</f>
        <v>25</v>
      </c>
      <c r="T26" s="29"/>
      <c r="U26" s="29" t="s">
        <v>255</v>
      </c>
      <c r="V26" s="224">
        <f>200+(AE26+AI26)/2*(S26-1)/2</f>
        <v>1004551.12889511</v>
      </c>
      <c r="W26" s="224">
        <f>(S26-1)*80-80</f>
        <v>1840</v>
      </c>
      <c r="X26" s="502">
        <f>X25+W25</f>
        <v>20260</v>
      </c>
      <c r="Y26" s="224">
        <f>POWER(SQRT(POWER(2,S26)),0.75)+X26</f>
        <v>20923.9818519813</v>
      </c>
      <c r="Z26" s="502">
        <f>Y26</f>
        <v>20923.9818519813</v>
      </c>
      <c r="AA26" s="440">
        <f>Z26*5</f>
        <v>104619.909259907</v>
      </c>
      <c r="AB26" s="238">
        <f>(AC24+1)^2*80</f>
        <v>154880</v>
      </c>
      <c r="AC26" s="268">
        <f>(S26-1)*2-1</f>
        <v>47</v>
      </c>
      <c r="AD26" s="208">
        <f>AA26*4</f>
        <v>418479.637039628</v>
      </c>
      <c r="AE26" s="224">
        <f>Z26*3</f>
        <v>62771.9455559439</v>
      </c>
      <c r="AF26" s="238">
        <f>Z26*3+AJ25</f>
        <v>1217661.32037877</v>
      </c>
      <c r="AG26" s="144">
        <f>(S26-1)*2</f>
        <v>48</v>
      </c>
      <c r="AH26" s="208">
        <f>AA26*6</f>
        <v>627719.455559442</v>
      </c>
      <c r="AI26" s="224">
        <f>Z26*5</f>
        <v>104619.909259907</v>
      </c>
      <c r="AJ26" s="253">
        <f>Z26*5+AF26</f>
        <v>1322281.22963868</v>
      </c>
      <c r="AK26" s="224">
        <f>AK25+AD26+AH26</f>
        <v>8264257.68524172</v>
      </c>
    </row>
    <row r="27" spans="1:37">
      <c r="A27" s="191" t="n">
        <v>26</v>
      </c>
      <c r="B27" s="436">
        <f>B26*1.7</f>
        <v>2941998412.34178</v>
      </c>
      <c r="C27" s="432">
        <f>B27/4</f>
        <v>735499603.085445</v>
      </c>
      <c r="D27" s="433">
        <f>B27/6</f>
        <v>490333068.72363</v>
      </c>
      <c r="E27" s="208"/>
      <c r="F27" s="433"/>
      <c r="G27" s="488">
        <f>G21*2</f>
        <v>800</v>
      </c>
      <c r="H27" s="216" t="n">
        <v>20</v>
      </c>
      <c r="I27" s="449">
        <f>G27*H27</f>
        <v>16000</v>
      </c>
      <c r="J27" s="488" t="n">
        <v>1050</v>
      </c>
      <c r="K27" s="216" t="n">
        <v>218</v>
      </c>
      <c r="L27" s="216">
        <f>J27*K27</f>
        <v>228900</v>
      </c>
      <c r="M27" s="203">
        <f>(Z27+AE27)*1.2</f>
        <v>110213.174060255</v>
      </c>
      <c r="N27" s="448">
        <f>I27+L27+M27</f>
        <v>355113.174060255</v>
      </c>
      <c r="O27" s="50">
        <f>O25+1</f>
        <v>13</v>
      </c>
      <c r="P27" s="203">
        <f>4*N27*(4.2/14)/3</f>
        <v>142045.269624102</v>
      </c>
      <c r="Q27" s="203">
        <f>4*N27*(5/14)/5</f>
        <v>101460.906874359</v>
      </c>
      <c r="R27" s="203">
        <f>4*N27*(4.8/14)/4</f>
        <v>121753.08824923</v>
      </c>
      <c r="S27" s="281">
        <f>S26+1</f>
        <v>26</v>
      </c>
      <c r="T27" s="93"/>
      <c r="U27" s="93" t="s">
        <v>256</v>
      </c>
      <c r="V27" s="236">
        <f>200+(AE27+AI27)/2*(S27-1)/2</f>
        <v>1148253.89646099</v>
      </c>
      <c r="W27" s="236">
        <f>(S27-1)*80-80</f>
        <v>1920</v>
      </c>
      <c r="X27" s="518">
        <f>X26+W26</f>
        <v>22100</v>
      </c>
      <c r="Y27" s="236">
        <f>POWER(SQRT(POWER(2,S27)),0.75)+X27</f>
        <v>22961.0779292198</v>
      </c>
      <c r="Z27" s="518">
        <f>Y27</f>
        <v>22961.0779292198</v>
      </c>
      <c r="AA27" s="455">
        <f>Z27*5</f>
        <v>114805.389646099</v>
      </c>
      <c r="AB27" s="250">
        <f>(AC25+1)^2*80</f>
        <v>169280</v>
      </c>
      <c r="AC27" s="271">
        <f>(S27-1)*2-1</f>
        <v>49</v>
      </c>
      <c r="AD27" s="221">
        <f>AA27*4</f>
        <v>459221.558584396</v>
      </c>
      <c r="AE27" s="236">
        <f>Z27*3</f>
        <v>68883.2337876594</v>
      </c>
      <c r="AF27" s="250">
        <f>Z27*3+AJ26</f>
        <v>1391164.46342634</v>
      </c>
      <c r="AG27" s="275">
        <f>(S27-1)*2</f>
        <v>50</v>
      </c>
      <c r="AH27" s="221">
        <f>AA27*6</f>
        <v>688832.337876594</v>
      </c>
      <c r="AI27" s="236">
        <f>Z27*5</f>
        <v>114805.389646099</v>
      </c>
      <c r="AJ27" s="266">
        <f>Z27*5+AF27</f>
        <v>1505969.85307244</v>
      </c>
      <c r="AK27" s="236">
        <f>AK26+AD27+AH27</f>
        <v>9412311.58170271</v>
      </c>
    </row>
    <row r="28" spans="1:37" s="17" customFormat="1" ht="22.50">
      <c r="A28" s="129" t="n">
        <v>27</v>
      </c>
      <c r="B28" s="406">
        <f>B27*1.7</f>
        <v>5001397300.98103</v>
      </c>
      <c r="C28" s="406">
        <f>B28/4</f>
        <v>1250349325.24526</v>
      </c>
      <c r="D28" s="437">
        <f>B28/6</f>
        <v>833566216.830172</v>
      </c>
      <c r="E28" s="43"/>
      <c r="F28" s="437"/>
      <c r="G28" s="488">
        <f>G22*2</f>
        <v>800</v>
      </c>
      <c r="H28" s="216" t="n">
        <v>23</v>
      </c>
      <c r="I28" s="449">
        <f>G28*H28</f>
        <v>18400</v>
      </c>
      <c r="J28" s="489" t="n">
        <v>10500</v>
      </c>
      <c r="K28" s="294" t="n">
        <v>50</v>
      </c>
      <c r="L28" s="294">
        <f>J28*K28</f>
        <v>525000</v>
      </c>
      <c r="M28" s="470">
        <f>(Z27+AE27+Z28+AE28)*1.2</f>
        <v>230869.237667851</v>
      </c>
      <c r="N28" s="449">
        <f>I28+L28+M28</f>
        <v>774269.237667851</v>
      </c>
      <c r="O28" s="292">
        <f>O26+1</f>
        <v>13</v>
      </c>
      <c r="P28" s="470">
        <f>4*N28*(4.2/14)/3</f>
        <v>309707.69506714</v>
      </c>
      <c r="Q28" s="470">
        <f>4*N28*(5/14)/5</f>
        <v>221219.782190814</v>
      </c>
      <c r="R28" s="470">
        <f>4*N28*(4.8/14)/4</f>
        <v>265463.738628978</v>
      </c>
      <c r="S28" s="403">
        <f>S27+1</f>
        <v>27</v>
      </c>
      <c r="T28" s="42"/>
      <c r="U28" s="42" t="s">
        <v>257</v>
      </c>
      <c r="V28" s="42">
        <f>200+(AE28+AI28)/2*(S28-1)/2</f>
        <v>1307307.35574896</v>
      </c>
      <c r="W28" s="456">
        <f>(S28-1)*80-80</f>
        <v>2000</v>
      </c>
      <c r="X28" s="504">
        <f>X27+W27</f>
        <v>24020</v>
      </c>
      <c r="Y28" s="225">
        <f>POWER(SQRT(POWER(2,S28)),0.75)+X28</f>
        <v>25136.6799182492</v>
      </c>
      <c r="Z28" s="504">
        <f>Y28</f>
        <v>25136.6799182492</v>
      </c>
      <c r="AA28" s="441">
        <f>Z28*5</f>
        <v>125683.399591246</v>
      </c>
      <c r="AB28" s="239">
        <f>(AC26+1)^2*80</f>
        <v>184320</v>
      </c>
      <c r="AC28" s="268">
        <f>(S28-1)*2-1</f>
        <v>51</v>
      </c>
      <c r="AD28" s="43">
        <f>AA28*4</f>
        <v>502733.598364984</v>
      </c>
      <c r="AE28" s="42">
        <f>Z28*3</f>
        <v>75410.0397547476</v>
      </c>
      <c r="AF28" s="17">
        <f>Z28*3+AJ27</f>
        <v>1581379.89282719</v>
      </c>
      <c r="AG28" s="144">
        <f>(S28-1)*2</f>
        <v>52</v>
      </c>
      <c r="AH28" s="43">
        <f>AA28*6</f>
        <v>754100.397547476</v>
      </c>
      <c r="AI28" s="42">
        <f>Z28*5</f>
        <v>125683.399591246</v>
      </c>
      <c r="AJ28" s="134">
        <f>Z28*5+AF28</f>
        <v>1707063.29241844</v>
      </c>
      <c r="AK28" s="42">
        <f>AK27+AD28+AH28</f>
        <v>10669145.5776152</v>
      </c>
    </row>
    <row r="29" spans="1:37" s="17" customFormat="1" ht="22.50">
      <c r="A29" s="129" t="n">
        <v>28</v>
      </c>
      <c r="B29" s="406">
        <f>B28*1.7</f>
        <v>8502375411.66775</v>
      </c>
      <c r="C29" s="406">
        <f>B29/4</f>
        <v>2125593852.91694</v>
      </c>
      <c r="D29" s="437">
        <f>B29/6</f>
        <v>1417062568.61129</v>
      </c>
      <c r="E29" s="43"/>
      <c r="F29" s="437"/>
      <c r="G29" s="490">
        <f>G23*2</f>
        <v>1600</v>
      </c>
      <c r="H29" s="491" t="n">
        <v>16</v>
      </c>
      <c r="I29" s="480">
        <f>G29*H29</f>
        <v>25600</v>
      </c>
      <c r="J29" s="490" t="n">
        <v>10500</v>
      </c>
      <c r="K29" s="491" t="n">
        <v>52</v>
      </c>
      <c r="L29" s="491">
        <f>J29*K29</f>
        <v>546000</v>
      </c>
      <c r="M29" s="471">
        <f>(Z29+AE29)*1.2</f>
        <v>131847.142501776</v>
      </c>
      <c r="N29" s="479">
        <f>I29+L29+M29</f>
        <v>703447.142501776</v>
      </c>
      <c r="O29" s="126">
        <f>O27+1</f>
        <v>14</v>
      </c>
      <c r="P29" s="471">
        <f>4*N29*(4.2/14)/3</f>
        <v>281378.85700071</v>
      </c>
      <c r="Q29" s="471">
        <f>4*N29*(5/14)/5</f>
        <v>200984.89785765</v>
      </c>
      <c r="R29" s="471">
        <f>4*N29*(4.8/14)/4</f>
        <v>241181.87742918</v>
      </c>
      <c r="S29" s="403">
        <f>S28+1</f>
        <v>28</v>
      </c>
      <c r="T29" s="42"/>
      <c r="U29" s="42" t="s">
        <v>258</v>
      </c>
      <c r="V29" s="42">
        <f>200+(AE29+AI29)/2*(S29-1)/2</f>
        <v>1483480.353145</v>
      </c>
      <c r="W29" s="456">
        <f>(S29-1)*80-80</f>
        <v>2080</v>
      </c>
      <c r="X29" s="504">
        <f>X28+W28</f>
        <v>26020</v>
      </c>
      <c r="Y29" s="225">
        <f>POWER(SQRT(POWER(2,S29)),0.75)+X29</f>
        <v>27468.1546878701</v>
      </c>
      <c r="Z29" s="504">
        <f>Y29</f>
        <v>27468.1546878701</v>
      </c>
      <c r="AA29" s="441">
        <f>Z29*5</f>
        <v>137340.773439351</v>
      </c>
      <c r="AB29" s="239">
        <f>(AC27+1)^2*80</f>
        <v>200000</v>
      </c>
      <c r="AC29" s="268">
        <f>(S29-1)*2-1</f>
        <v>53</v>
      </c>
      <c r="AD29" s="43">
        <f>AA29*4</f>
        <v>549363.093757404</v>
      </c>
      <c r="AE29" s="42">
        <f>Z29*3</f>
        <v>82404.4640636103</v>
      </c>
      <c r="AF29" s="17">
        <f>Z29*3+AJ28</f>
        <v>1789467.75648205</v>
      </c>
      <c r="AG29" s="144">
        <f>(S29-1)*2</f>
        <v>54</v>
      </c>
      <c r="AH29" s="43">
        <f>AA29*6</f>
        <v>824044.640636106</v>
      </c>
      <c r="AI29" s="42">
        <f>Z29*5</f>
        <v>137340.773439351</v>
      </c>
      <c r="AJ29" s="134">
        <f>Z29*5+AF29</f>
        <v>1926808.5299214</v>
      </c>
      <c r="AK29" s="42">
        <f>AK28+AD29+AH29</f>
        <v>12042553.3120087</v>
      </c>
    </row>
    <row r="30" spans="1:37" s="17" customFormat="1" ht="22.50">
      <c r="A30" s="129" t="n">
        <v>29</v>
      </c>
      <c r="B30" s="406">
        <f>B29*1.7</f>
        <v>14454038199.8352</v>
      </c>
      <c r="C30" s="406">
        <f>B30/4</f>
        <v>3613509549.9588</v>
      </c>
      <c r="D30" s="437">
        <f>B30/6</f>
        <v>2409006366.6392</v>
      </c>
      <c r="E30" s="43"/>
      <c r="F30" s="437"/>
      <c r="G30" s="490">
        <f>G24*2</f>
        <v>1600</v>
      </c>
      <c r="H30" s="491" t="n">
        <v>20</v>
      </c>
      <c r="I30" s="480">
        <f>G30*H30</f>
        <v>32000</v>
      </c>
      <c r="J30" s="490" t="n">
        <v>10500</v>
      </c>
      <c r="K30" s="491" t="n">
        <v>55</v>
      </c>
      <c r="L30" s="491">
        <f>J30*K30</f>
        <v>577500</v>
      </c>
      <c r="M30" s="471">
        <f>(Z29+AE29+Z30+AE30)*1.2</f>
        <v>275741.659048096</v>
      </c>
      <c r="N30" s="479">
        <f>I30+L30+M30</f>
        <v>885241.659048096</v>
      </c>
      <c r="O30" s="126">
        <f>O28+1</f>
        <v>14</v>
      </c>
      <c r="P30" s="471">
        <f>4*N30*(4.2/14)/3</f>
        <v>354096.663619237</v>
      </c>
      <c r="Q30" s="471">
        <f>4*N30*(5/14)/5</f>
        <v>252926.188299456</v>
      </c>
      <c r="R30" s="471">
        <f>4*N30*(4.8/14)/4</f>
        <v>303511.425959348</v>
      </c>
      <c r="S30" s="403">
        <f>S29+1</f>
        <v>29</v>
      </c>
      <c r="T30" s="42"/>
      <c r="U30" s="42" t="s">
        <v>259</v>
      </c>
      <c r="V30" s="42">
        <f>200+(AE30+AI30)/2*(S30-1)/2</f>
        <v>1678969.35970706</v>
      </c>
      <c r="W30" s="456">
        <f>(S30-1)*80-80</f>
        <v>2160</v>
      </c>
      <c r="X30" s="504">
        <f>X29+W29</f>
        <v>28100</v>
      </c>
      <c r="Y30" s="225">
        <f>POWER(SQRT(POWER(2,S30)),0.75)+X30</f>
        <v>29978.0242804832</v>
      </c>
      <c r="Z30" s="504">
        <f>Y30</f>
        <v>29978.0242804832</v>
      </c>
      <c r="AA30" s="441">
        <f>Z30*5</f>
        <v>149890.121402416</v>
      </c>
      <c r="AB30" s="239">
        <f>(AC28+1)^2*80</f>
        <v>216320</v>
      </c>
      <c r="AC30" s="268">
        <f>(S30-1)*2-1</f>
        <v>55</v>
      </c>
      <c r="AD30" s="43">
        <f>AA30*4</f>
        <v>599560.485609664</v>
      </c>
      <c r="AE30" s="42">
        <f>Z30*3</f>
        <v>89934.0728414496</v>
      </c>
      <c r="AF30" s="17">
        <f>Z30*3+AJ29</f>
        <v>2016742.60276285</v>
      </c>
      <c r="AG30" s="144">
        <f>(S30-1)*2</f>
        <v>56</v>
      </c>
      <c r="AH30" s="43">
        <f>AA30*6</f>
        <v>899340.728414496</v>
      </c>
      <c r="AI30" s="42">
        <f>Z30*5</f>
        <v>149890.121402416</v>
      </c>
      <c r="AJ30" s="134">
        <f>Z30*5+AF30</f>
        <v>2166632.72416527</v>
      </c>
      <c r="AK30" s="42">
        <f>AK29+AD30+AH30</f>
        <v>13541454.5260329</v>
      </c>
    </row>
    <row r="31" spans="1:37" s="17" customFormat="1" ht="22.50">
      <c r="A31" s="129" t="n">
        <v>30</v>
      </c>
      <c r="B31" s="406">
        <f>B30*1.7</f>
        <v>24571864939.7198</v>
      </c>
      <c r="C31" s="406">
        <f>B31/4</f>
        <v>6142966234.92995</v>
      </c>
      <c r="D31" s="437">
        <f>B31/6</f>
        <v>4095310823.28663</v>
      </c>
      <c r="E31" s="43"/>
      <c r="F31" s="437"/>
      <c r="G31" s="484">
        <f>G25*2</f>
        <v>1600</v>
      </c>
      <c r="H31" s="212" t="n">
        <v>24</v>
      </c>
      <c r="I31" s="500">
        <f>G31*H31</f>
        <v>38400</v>
      </c>
      <c r="J31" s="483" t="n">
        <v>10500</v>
      </c>
      <c r="K31" s="211" t="n">
        <v>59</v>
      </c>
      <c r="L31" s="211">
        <f>J31*K31</f>
        <v>619500</v>
      </c>
      <c r="M31" s="201">
        <f>(Z31+AE31)*1.2</f>
        <v>156938.381623322</v>
      </c>
      <c r="N31" s="442">
        <f>I31+L31+M31</f>
        <v>814838.381623322</v>
      </c>
      <c r="O31" s="33">
        <f>O29+1</f>
        <v>15</v>
      </c>
      <c r="P31" s="201">
        <f>4*N31*(4.2/14)/3</f>
        <v>325935.352649329</v>
      </c>
      <c r="Q31" s="201">
        <f>4*N31*(5/14)/5</f>
        <v>232810.966178092</v>
      </c>
      <c r="R31" s="201">
        <f>4*N31*(4.8/14)/4</f>
        <v>279373.15941371</v>
      </c>
      <c r="S31" s="403">
        <f>S30+1</f>
        <v>30</v>
      </c>
      <c r="T31" s="42"/>
      <c r="U31" s="42" t="s">
        <v>260</v>
      </c>
      <c r="V31" s="42">
        <f>200+(AE31+AI31)/2*(S31-1)/2</f>
        <v>1896538.7779485</v>
      </c>
      <c r="W31" s="456">
        <f>(S31-1)*80-80</f>
        <v>2240</v>
      </c>
      <c r="X31" s="504">
        <f>X30+W30</f>
        <v>30260</v>
      </c>
      <c r="Y31" s="225">
        <f>POWER(SQRT(POWER(2,S31)),0.75)+X31</f>
        <v>32695.4961715256</v>
      </c>
      <c r="Z31" s="504">
        <f>Y31</f>
        <v>32695.4961715256</v>
      </c>
      <c r="AA31" s="441">
        <f>Z31*5</f>
        <v>163477.480857628</v>
      </c>
      <c r="AB31" s="239">
        <f>(AC29+1)^2*80</f>
        <v>233280</v>
      </c>
      <c r="AC31" s="268">
        <f>(S31-1)*2-1</f>
        <v>57</v>
      </c>
      <c r="AD31" s="43">
        <f>AA31*4</f>
        <v>653909.923430512</v>
      </c>
      <c r="AE31" s="42">
        <f>Z31*3</f>
        <v>98086.4885145768</v>
      </c>
      <c r="AF31" s="17">
        <f>Z31*3+AJ30</f>
        <v>2264719.21267985</v>
      </c>
      <c r="AG31" s="144">
        <f>(S31-1)*2</f>
        <v>58</v>
      </c>
      <c r="AH31" s="43">
        <f>AA31*6</f>
        <v>980864.885145768</v>
      </c>
      <c r="AI31" s="42">
        <f>Z31*5</f>
        <v>163477.480857628</v>
      </c>
      <c r="AJ31" s="134">
        <f>Z31*5+AF31</f>
        <v>2428196.69353748</v>
      </c>
      <c r="AK31" s="42">
        <f>AK30+AD31+AH31</f>
        <v>15176229.3346092</v>
      </c>
    </row>
    <row r="32" spans="1:37" s="17" customFormat="1" ht="22.50">
      <c r="A32" s="129" t="n">
        <v>31</v>
      </c>
      <c r="B32" s="406">
        <f>B31*1.7</f>
        <v>41772170397.5237</v>
      </c>
      <c r="C32" s="406">
        <f>B32/4</f>
        <v>10443042599.3809</v>
      </c>
      <c r="D32" s="437">
        <f>B32/6</f>
        <v>6962028399.58728</v>
      </c>
      <c r="E32" s="43"/>
      <c r="F32" s="437"/>
      <c r="G32" s="484">
        <f>G26*2</f>
        <v>1600</v>
      </c>
      <c r="H32" s="212" t="n">
        <v>28</v>
      </c>
      <c r="I32" s="500">
        <f>G32*H32</f>
        <v>44800</v>
      </c>
      <c r="J32" s="484" t="n">
        <v>10500</v>
      </c>
      <c r="K32" s="212" t="n">
        <v>64</v>
      </c>
      <c r="L32" s="212">
        <f>J32*K32</f>
        <v>672000</v>
      </c>
      <c r="M32" s="202">
        <f>(Z31+AE31+Z32+AE32)*1.2</f>
        <v>328098.930921414</v>
      </c>
      <c r="N32" s="443">
        <f>I32+L32+M32</f>
        <v>1044898.93092141</v>
      </c>
      <c r="O32" s="23">
        <f>O30+1</f>
        <v>15</v>
      </c>
      <c r="P32" s="202">
        <f>4*N32*(4.2/14)/3</f>
        <v>417959.572368563</v>
      </c>
      <c r="Q32" s="202">
        <f>4*N32*(5/14)/5</f>
        <v>298542.551691832</v>
      </c>
      <c r="R32" s="202">
        <f>4*N32*(4.8/14)/4</f>
        <v>358251.062030198</v>
      </c>
      <c r="S32" s="403">
        <f>S31+1</f>
        <v>31</v>
      </c>
      <c r="T32" s="42"/>
      <c r="U32" s="42" t="s">
        <v>261</v>
      </c>
      <c r="V32" s="42">
        <f>200+(AE32+AI32)/2*(S32-1)/2</f>
        <v>2139706.86622615</v>
      </c>
      <c r="W32" s="456">
        <f>(S32-1)*80-80</f>
        <v>2320</v>
      </c>
      <c r="X32" s="504">
        <f>X31+W31</f>
        <v>32500</v>
      </c>
      <c r="Y32" s="225">
        <f>POWER(SQRT(POWER(2,S32)),0.75)+X32</f>
        <v>35658.4477704355</v>
      </c>
      <c r="Z32" s="504">
        <f>Y32</f>
        <v>35658.4477704355</v>
      </c>
      <c r="AA32" s="441">
        <f>Z32*5</f>
        <v>178292.238852178</v>
      </c>
      <c r="AB32" s="239">
        <f>(AC30+1)^2*80</f>
        <v>250880</v>
      </c>
      <c r="AC32" s="268">
        <f>(S32-1)*2-1</f>
        <v>59</v>
      </c>
      <c r="AD32" s="43">
        <f>AA32*4</f>
        <v>713168.955408712</v>
      </c>
      <c r="AE32" s="42">
        <f>Z32*3</f>
        <v>106975.343311307</v>
      </c>
      <c r="AF32" s="17">
        <f>Z32*3+AJ31</f>
        <v>2535172.03684879</v>
      </c>
      <c r="AG32" s="144">
        <f>(S32-1)*2</f>
        <v>60</v>
      </c>
      <c r="AH32" s="43">
        <f>AA32*6</f>
        <v>1069753.43311307</v>
      </c>
      <c r="AI32" s="42">
        <f>Z32*5</f>
        <v>178292.238852178</v>
      </c>
      <c r="AJ32" s="134">
        <f>Z32*5+AF32</f>
        <v>2713464.27570097</v>
      </c>
      <c r="AK32" s="42">
        <f>AK31+AD32+AH32</f>
        <v>16959151.723131</v>
      </c>
    </row>
    <row r="33" spans="1:37" s="12" customFormat="1" ht="22.50">
      <c r="A33" s="130"/>
      <c r="B33" s="46"/>
      <c r="C33" s="46"/>
      <c r="D33" s="45"/>
      <c r="E33" s="45"/>
      <c r="F33" s="45"/>
      <c r="G33" s="487">
        <f>G27*2</f>
        <v>1600</v>
      </c>
      <c r="H33" s="214" t="n">
        <v>32</v>
      </c>
      <c r="I33" s="446">
        <f>G33*H33</f>
        <v>51200</v>
      </c>
      <c r="J33" s="485" t="n">
        <v>10500</v>
      </c>
      <c r="K33" s="486" t="n">
        <v>70</v>
      </c>
      <c r="L33" s="486">
        <f>J33*K33</f>
        <v>735000</v>
      </c>
      <c r="M33" s="468">
        <f>(Z33+AE33)*1.2</f>
        <v>186796.8</v>
      </c>
      <c r="N33" s="478">
        <f>I33+L33+M33</f>
        <v>972996.8</v>
      </c>
      <c r="O33" s="105">
        <f>O31+1</f>
        <v>16</v>
      </c>
      <c r="P33" s="468">
        <f>4*N33*(4.2/14)/3</f>
        <v>389198.72</v>
      </c>
      <c r="Q33" s="468">
        <f>4*N33*(5/14)/5</f>
        <v>277999.085714286</v>
      </c>
      <c r="R33" s="468">
        <f>4*N33*(4.8/14)/4</f>
        <v>333598.902857143</v>
      </c>
      <c r="S33" s="402">
        <f>S32+1</f>
        <v>32</v>
      </c>
      <c r="T33" s="47"/>
      <c r="U33" s="47" t="s">
        <v>262</v>
      </c>
      <c r="V33" s="47">
        <f>200+(AE33+AI33)/2*(S33-1)/2</f>
        <v>2412992</v>
      </c>
      <c r="W33" s="105">
        <f>(S33-1)*80-80</f>
        <v>2400</v>
      </c>
      <c r="X33" s="508">
        <f>X32+W32</f>
        <v>34820</v>
      </c>
      <c r="Y33" s="229">
        <f>POWER(SQRT(POWER(2,S33)),0.75)+X33</f>
        <v>38916</v>
      </c>
      <c r="Z33" s="508">
        <f>Y33</f>
        <v>38916</v>
      </c>
      <c r="AA33" s="189">
        <f>Z33*5</f>
        <v>194580</v>
      </c>
      <c r="AB33" s="243">
        <f>(AC31+1)^2*80</f>
        <v>269120</v>
      </c>
      <c r="AC33" s="268">
        <f>(S33-1)*2-1</f>
        <v>61</v>
      </c>
      <c r="AD33" s="45">
        <f>AA33*4</f>
        <v>778320</v>
      </c>
      <c r="AE33" s="47">
        <f>Z33*3</f>
        <v>116748</v>
      </c>
      <c r="AF33" s="12">
        <f>Z33*3+AJ32</f>
        <v>2830212.27570097</v>
      </c>
      <c r="AG33" s="144">
        <f>(S33-1)*2</f>
        <v>62</v>
      </c>
      <c r="AH33" s="45">
        <f>AA33*6</f>
        <v>1167480</v>
      </c>
      <c r="AI33" s="47">
        <f>Z33*5</f>
        <v>194580</v>
      </c>
      <c r="AJ33" s="381">
        <f>Z33*5+AF33</f>
        <v>3024792.27570097</v>
      </c>
      <c r="AK33" s="47">
        <f>AK32+AD33+AH33</f>
        <v>18904951.723131</v>
      </c>
    </row>
    <row r="34" spans="1:37" s="12" customFormat="1" ht="22.50">
      <c r="A34" s="130"/>
      <c r="B34" s="46"/>
      <c r="C34" s="46"/>
      <c r="D34" s="45"/>
      <c r="E34" s="45"/>
      <c r="F34" s="45"/>
      <c r="G34" s="487">
        <f>G28*2</f>
        <v>1600</v>
      </c>
      <c r="H34" s="214" t="n">
        <v>36</v>
      </c>
      <c r="I34" s="446">
        <f>G34*H34</f>
        <v>57600</v>
      </c>
      <c r="J34" s="487" t="n">
        <v>10500</v>
      </c>
      <c r="K34" s="214" t="n">
        <v>77</v>
      </c>
      <c r="L34" s="214">
        <f>J34*K34</f>
        <v>808500</v>
      </c>
      <c r="M34" s="469">
        <f>(Z33+AE33+Z34+AE34)*1.2</f>
        <v>390949.703116084</v>
      </c>
      <c r="N34" s="445">
        <f>I34+L34+M34</f>
        <v>1257049.70311608</v>
      </c>
      <c r="O34" s="47">
        <f>O32+1</f>
        <v>16</v>
      </c>
      <c r="P34" s="469">
        <f>4*N34*(4.2/14)/3</f>
        <v>502819.881246433</v>
      </c>
      <c r="Q34" s="469">
        <f>4*N34*(5/14)/5</f>
        <v>359157.058033166</v>
      </c>
      <c r="R34" s="469">
        <f>4*N34*(4.8/14)/4</f>
        <v>430988.4696398</v>
      </c>
      <c r="S34" s="402">
        <f>S33+1</f>
        <v>33</v>
      </c>
      <c r="T34" s="47"/>
      <c r="U34" s="47" t="s">
        <v>263</v>
      </c>
      <c r="V34" s="47">
        <f>200+(AE34+AI34)/2*(S34-1)/2</f>
        <v>2722238.70821445</v>
      </c>
      <c r="W34" s="105">
        <f>(S34-1)*80-80</f>
        <v>2480</v>
      </c>
      <c r="X34" s="508">
        <f>X33+W33</f>
        <v>37220</v>
      </c>
      <c r="Y34" s="229">
        <f>POWER(SQRT(POWER(2,S34)),0.75)+X34</f>
        <v>42531.8548158506</v>
      </c>
      <c r="Z34" s="508">
        <f>Y34</f>
        <v>42531.8548158506</v>
      </c>
      <c r="AA34" s="189">
        <f>Z34*5</f>
        <v>212659.274079253</v>
      </c>
      <c r="AB34" s="243">
        <f>(AC32+1)^2*80</f>
        <v>288000</v>
      </c>
      <c r="AC34" s="268">
        <f>(S34-1)*2-1</f>
        <v>63</v>
      </c>
      <c r="AD34" s="45">
        <f>AA34*4</f>
        <v>850637.096317012</v>
      </c>
      <c r="AE34" s="47">
        <f>Z34*3</f>
        <v>127595.564447552</v>
      </c>
      <c r="AF34" s="12">
        <f>Z34*3+AJ33</f>
        <v>3152387.84014852</v>
      </c>
      <c r="AG34" s="144">
        <f>(S34-1)*2</f>
        <v>64</v>
      </c>
      <c r="AH34" s="45">
        <f>AA34*6</f>
        <v>1275955.64447552</v>
      </c>
      <c r="AI34" s="47">
        <f>Z34*5</f>
        <v>212659.274079253</v>
      </c>
      <c r="AJ34" s="381">
        <f>Z34*5+AF34</f>
        <v>3365047.11422777</v>
      </c>
      <c r="AK34" s="47">
        <f>AK33+AD34+AH34</f>
        <v>21031544.4639235</v>
      </c>
    </row>
    <row r="35" spans="1:37" s="12" customFormat="1" ht="22.50">
      <c r="A35" s="130"/>
      <c r="B35" s="46"/>
      <c r="C35" s="46"/>
      <c r="D35" s="45"/>
      <c r="E35" s="45"/>
      <c r="F35" s="45"/>
      <c r="G35" s="488">
        <f>G29*2</f>
        <v>3200</v>
      </c>
      <c r="H35" s="216" t="n">
        <v>32</v>
      </c>
      <c r="I35" s="449">
        <f>G35*H35</f>
        <v>102400</v>
      </c>
      <c r="J35" s="488" t="n">
        <v>10500</v>
      </c>
      <c r="K35" s="216" t="n">
        <v>85</v>
      </c>
      <c r="L35" s="216">
        <f>J35*K35</f>
        <v>892500</v>
      </c>
      <c r="M35" s="203">
        <f>(Z35+AE35)*1.2</f>
        <v>223625.39248204</v>
      </c>
      <c r="N35" s="448">
        <f>I35+L35+M35</f>
        <v>1218525.39248204</v>
      </c>
      <c r="O35" s="50">
        <f>O33+1</f>
        <v>17</v>
      </c>
      <c r="P35" s="203">
        <f>4*N35*(4.2/14)/3</f>
        <v>487410.156992817</v>
      </c>
      <c r="Q35" s="203">
        <f>4*N35*(5/14)/5</f>
        <v>348150.112137726</v>
      </c>
      <c r="R35" s="203">
        <f>4*N35*(4.8/14)/4</f>
        <v>417780.13456527</v>
      </c>
      <c r="S35" s="402">
        <f>S34+1</f>
        <v>34</v>
      </c>
      <c r="T35" s="47"/>
      <c r="U35" s="47" t="s">
        <v>264</v>
      </c>
      <c r="V35" s="47">
        <f>200+(AE35+AI35)/2*(S35-1)/2</f>
        <v>3075049.14662806</v>
      </c>
      <c r="W35" s="105">
        <f>(S35-1)*80-80</f>
        <v>2560</v>
      </c>
      <c r="X35" s="508">
        <f>X34+W34</f>
        <v>39700</v>
      </c>
      <c r="Y35" s="229">
        <f>POWER(SQRT(POWER(2,S35)),0.75)+X35</f>
        <v>46588.6234337584</v>
      </c>
      <c r="Z35" s="508">
        <f>Y35</f>
        <v>46588.6234337584</v>
      </c>
      <c r="AA35" s="189">
        <f>Z35*5</f>
        <v>232943.117168792</v>
      </c>
      <c r="AB35" s="243">
        <f>(AC33+1)^2*80</f>
        <v>307520</v>
      </c>
      <c r="AC35" s="268">
        <f>(S35-1)*2-1</f>
        <v>65</v>
      </c>
      <c r="AD35" s="45">
        <f>AA35*4</f>
        <v>931772.468675168</v>
      </c>
      <c r="AE35" s="47">
        <f>Z35*3</f>
        <v>139765.870301275</v>
      </c>
      <c r="AF35" s="12">
        <f>Z35*3+AJ34</f>
        <v>3504812.98452905</v>
      </c>
      <c r="AG35" s="144">
        <f>(S35-1)*2</f>
        <v>66</v>
      </c>
      <c r="AH35" s="45">
        <f>AA35*6</f>
        <v>1397658.70301275</v>
      </c>
      <c r="AI35" s="47">
        <f>Z35*5</f>
        <v>232943.117168792</v>
      </c>
      <c r="AJ35" s="381">
        <f>Z35*5+AF35</f>
        <v>3737756.10169784</v>
      </c>
      <c r="AK35" s="47">
        <f>AK34+AD35+AH35</f>
        <v>23360975.6356115</v>
      </c>
    </row>
    <row r="36" spans="1:37" s="12" customFormat="1" ht="22.50">
      <c r="A36" s="130"/>
      <c r="B36" s="46"/>
      <c r="C36" s="46"/>
      <c r="D36" s="45"/>
      <c r="E36" s="45"/>
      <c r="F36" s="45"/>
      <c r="G36" s="488">
        <f>G30*2</f>
        <v>3200</v>
      </c>
      <c r="H36" s="216" t="n">
        <v>40</v>
      </c>
      <c r="I36" s="449">
        <f>G36*H36</f>
        <v>128000</v>
      </c>
      <c r="J36" s="489" t="n">
        <v>10500</v>
      </c>
      <c r="K36" s="294" t="n">
        <v>94</v>
      </c>
      <c r="L36" s="294">
        <f>J36*K36</f>
        <v>987000</v>
      </c>
      <c r="M36" s="470">
        <f>(Z35+AE35+Z36+AE36)*1.2</f>
        <v>469353.90134281</v>
      </c>
      <c r="N36" s="449">
        <f>I36+L36+M36</f>
        <v>1584353.90134281</v>
      </c>
      <c r="O36" s="292">
        <f>O34+1</f>
        <v>17</v>
      </c>
      <c r="P36" s="470">
        <f>4*N36*(4.2/14)/3</f>
        <v>633741.560537123</v>
      </c>
      <c r="Q36" s="470">
        <f>4*N36*(5/14)/5</f>
        <v>452672.543240802</v>
      </c>
      <c r="R36" s="470">
        <f>4*N36*(4.8/14)/4</f>
        <v>543207.051888965</v>
      </c>
      <c r="S36" s="402">
        <f>S35+1</f>
        <v>35</v>
      </c>
      <c r="T36" s="47"/>
      <c r="U36" s="47" t="s">
        <v>265</v>
      </c>
      <c r="V36" s="47">
        <f>200+(AE36+AI36)/2*(S36-1)/2</f>
        <v>3481353.87552758</v>
      </c>
      <c r="W36" s="105">
        <f>(S36-1)*80-80</f>
        <v>2640</v>
      </c>
      <c r="X36" s="508">
        <f>X35+W35</f>
        <v>42260</v>
      </c>
      <c r="Y36" s="229">
        <f>POWER(SQRT(POWER(2,S36)),0.75)+X36</f>
        <v>51193.4393459938</v>
      </c>
      <c r="Z36" s="508">
        <f>Y36</f>
        <v>51193.4393459938</v>
      </c>
      <c r="AA36" s="189">
        <f>Z36*5</f>
        <v>255967.196729969</v>
      </c>
      <c r="AB36" s="243">
        <f>(AC34+1)^2*80</f>
        <v>327680</v>
      </c>
      <c r="AC36" s="268">
        <f>(S36-1)*2-1</f>
        <v>67</v>
      </c>
      <c r="AD36" s="45">
        <f>AA36*4</f>
        <v>1023868.78691988</v>
      </c>
      <c r="AE36" s="47">
        <f>Z36*3</f>
        <v>153580.318037981</v>
      </c>
      <c r="AF36" s="12">
        <f>Z36*3+AJ35</f>
        <v>3891336.41973582</v>
      </c>
      <c r="AG36" s="144">
        <f>(S36-1)*2</f>
        <v>68</v>
      </c>
      <c r="AH36" s="45">
        <f>AA36*6</f>
        <v>1535803.18037981</v>
      </c>
      <c r="AI36" s="47">
        <f>Z36*5</f>
        <v>255967.196729969</v>
      </c>
      <c r="AJ36" s="381">
        <f>Z36*5+AF36</f>
        <v>4147303.61646579</v>
      </c>
      <c r="AK36" s="47">
        <f>AK35+AD36+AH36</f>
        <v>25920647.6029112</v>
      </c>
    </row>
    <row r="37" spans="1:37" s="12" customFormat="1" ht="22.50">
      <c r="A37" s="130"/>
      <c r="B37" s="46"/>
      <c r="C37" s="46"/>
      <c r="D37" s="45"/>
      <c r="E37" s="45"/>
      <c r="F37" s="45"/>
      <c r="G37" s="490">
        <f>G31*2</f>
        <v>3200</v>
      </c>
      <c r="H37" s="491" t="n">
        <v>48</v>
      </c>
      <c r="I37" s="480">
        <f>G37*H37</f>
        <v>153600</v>
      </c>
      <c r="J37" s="490" t="n">
        <v>10500</v>
      </c>
      <c r="K37" s="491" t="n">
        <v>104</v>
      </c>
      <c r="L37" s="491">
        <f>J37*K37</f>
        <v>1092000</v>
      </c>
      <c r="M37" s="471">
        <f>(Z37+AE37)*1.2</f>
        <v>271129.140014209</v>
      </c>
      <c r="N37" s="479">
        <f>I37+L37+M37</f>
        <v>1516729.14001421</v>
      </c>
      <c r="O37" s="126">
        <f>O35+1</f>
        <v>18</v>
      </c>
      <c r="P37" s="471">
        <f>4*N37*(4.2/14)/3</f>
        <v>606691.656005683</v>
      </c>
      <c r="Q37" s="471">
        <f>4*N37*(5/14)/5</f>
        <v>433351.182861202</v>
      </c>
      <c r="R37" s="471">
        <f>4*N37*(4.8/14)/4</f>
        <v>520021.419433443</v>
      </c>
      <c r="S37" s="402">
        <f>S36+1</f>
        <v>36</v>
      </c>
      <c r="T37" s="47"/>
      <c r="U37" s="47" t="s">
        <v>266</v>
      </c>
      <c r="V37" s="47">
        <f>200+(AE37+AI37)/2*(S37-1)/2</f>
        <v>3954166.62520724</v>
      </c>
      <c r="W37" s="105">
        <f>(S37-1)*80-80</f>
        <v>2720</v>
      </c>
      <c r="X37" s="508">
        <f>X36+W36</f>
        <v>44900</v>
      </c>
      <c r="Y37" s="229">
        <f>POWER(SQRT(POWER(2,S37)),0.75)+X37</f>
        <v>56485.2375029604</v>
      </c>
      <c r="Z37" s="508">
        <f>Y37</f>
        <v>56485.2375029604</v>
      </c>
      <c r="AA37" s="189">
        <f>Z37*5</f>
        <v>282426.187514802</v>
      </c>
      <c r="AB37" s="243">
        <f>(AC35+1)^2*80</f>
        <v>348480</v>
      </c>
      <c r="AC37" s="268">
        <f>(S37-1)*2-1</f>
        <v>69</v>
      </c>
      <c r="AD37" s="45">
        <f>AA37*4</f>
        <v>1129704.75005921</v>
      </c>
      <c r="AE37" s="47">
        <f>Z37*3</f>
        <v>169455.712508881</v>
      </c>
      <c r="AF37" s="12">
        <f>Z37*3+AJ36</f>
        <v>4316759.32897467</v>
      </c>
      <c r="AG37" s="144">
        <f>(S37-1)*2</f>
        <v>70</v>
      </c>
      <c r="AH37" s="45">
        <f>AA37*6</f>
        <v>1694557.12508881</v>
      </c>
      <c r="AI37" s="47">
        <f>Z37*5</f>
        <v>282426.187514802</v>
      </c>
      <c r="AJ37" s="381">
        <f>Z37*5+AF37</f>
        <v>4599185.51648947</v>
      </c>
      <c r="AK37" s="47">
        <f>AK36+AD37+AH37</f>
        <v>28744909.4780592</v>
      </c>
    </row>
    <row r="38" spans="1:37" s="14" customFormat="1" ht="22.50">
      <c r="A38" s="458"/>
      <c r="B38" s="49"/>
      <c r="C38" s="49"/>
      <c r="D38" s="48"/>
      <c r="E38" s="48"/>
      <c r="F38" s="48"/>
      <c r="G38" s="490">
        <f>G32*2</f>
        <v>3200</v>
      </c>
      <c r="H38" s="491" t="n">
        <v>56</v>
      </c>
      <c r="I38" s="480">
        <f>G38*H38</f>
        <v>179200</v>
      </c>
      <c r="J38" s="490" t="n">
        <v>10500</v>
      </c>
      <c r="K38" s="491" t="n">
        <v>115</v>
      </c>
      <c r="L38" s="491">
        <f>J38*K38</f>
        <v>1207500</v>
      </c>
      <c r="M38" s="471">
        <f>(Z37+AE37+Z38+AE38)*1.2</f>
        <v>571821.272384763</v>
      </c>
      <c r="N38" s="479">
        <f>I38+L38+M38</f>
        <v>1958521.27238476</v>
      </c>
      <c r="O38" s="126">
        <f>O36+1</f>
        <v>18</v>
      </c>
      <c r="P38" s="471">
        <f>4*N38*(4.2/14)/3</f>
        <v>783408.508953903</v>
      </c>
      <c r="Q38" s="471">
        <f>4*N38*(5/14)/5</f>
        <v>559577.506395646</v>
      </c>
      <c r="R38" s="471">
        <f>4*N38*(4.8/14)/4</f>
        <v>671493.007674775</v>
      </c>
      <c r="S38" s="459">
        <f>S37+1</f>
        <v>37</v>
      </c>
      <c r="T38" s="50"/>
      <c r="U38" s="50" t="s">
        <v>267</v>
      </c>
      <c r="V38" s="50">
        <f>200+(AE38+AI38)/2*(S38-1)/2</f>
        <v>4510581.98555832</v>
      </c>
      <c r="W38" s="85">
        <f>(S38-1)*80-80</f>
        <v>2800</v>
      </c>
      <c r="X38" s="511">
        <f>X37+W37</f>
        <v>47620</v>
      </c>
      <c r="Y38" s="231">
        <f>POWER(SQRT(POWER(2,S38)),0.75)+X38</f>
        <v>62644.1942438653</v>
      </c>
      <c r="Z38" s="511">
        <f>Y38</f>
        <v>62644.1942438653</v>
      </c>
      <c r="AA38" s="190">
        <f>Z38*5</f>
        <v>313220.971219327</v>
      </c>
      <c r="AB38" s="245">
        <f>(AC36+1)^2*80</f>
        <v>369920</v>
      </c>
      <c r="AC38" s="268">
        <f>(S38-1)*2-1</f>
        <v>71</v>
      </c>
      <c r="AD38" s="48">
        <f>AA38*4</f>
        <v>1252883.88487731</v>
      </c>
      <c r="AE38" s="50">
        <f>Z38*3</f>
        <v>187932.582731596</v>
      </c>
      <c r="AF38" s="14">
        <f>Z38*3+AJ37</f>
        <v>4787118.09922107</v>
      </c>
      <c r="AG38" s="144">
        <f>(S38-1)*2</f>
        <v>72</v>
      </c>
      <c r="AH38" s="48">
        <f>AA38*6</f>
        <v>1879325.82731596</v>
      </c>
      <c r="AI38" s="50">
        <f>Z38*5</f>
        <v>313220.971219327</v>
      </c>
      <c r="AJ38" s="142">
        <f>Z38*5+AF38</f>
        <v>5100339.0704404</v>
      </c>
      <c r="AK38" s="50">
        <f>AK37+AD38+AH38</f>
        <v>31877119.1902525</v>
      </c>
    </row>
    <row r="39" spans="1:37" s="14" customFormat="1" ht="22.50">
      <c r="A39" s="458"/>
      <c r="B39" s="49"/>
      <c r="C39" s="49"/>
      <c r="D39" s="48"/>
      <c r="E39" s="48"/>
      <c r="F39" s="48"/>
      <c r="G39" s="484">
        <f>G33*2</f>
        <v>3200</v>
      </c>
      <c r="H39" s="212" t="n">
        <v>64</v>
      </c>
      <c r="I39" s="500">
        <f>G39*H39</f>
        <v>204800</v>
      </c>
      <c r="J39" s="483" t="n">
        <v>10500</v>
      </c>
      <c r="K39" s="211" t="n">
        <v>127</v>
      </c>
      <c r="L39" s="211">
        <f>J39*K39</f>
        <v>1333500</v>
      </c>
      <c r="M39" s="201">
        <f>(Z39+AE39)*1.2</f>
        <v>335539.052986583</v>
      </c>
      <c r="N39" s="442">
        <f>I39+L39+M39</f>
        <v>1873839.05298658</v>
      </c>
      <c r="O39" s="33">
        <f>O37+1</f>
        <v>19</v>
      </c>
      <c r="P39" s="201">
        <f>4*N39*(4.2/14)/3</f>
        <v>749535.621194633</v>
      </c>
      <c r="Q39" s="201">
        <f>4*N39*(5/14)/5</f>
        <v>535382.586567594</v>
      </c>
      <c r="R39" s="201">
        <f>4*N39*(4.8/14)/4</f>
        <v>642459.103881113</v>
      </c>
      <c r="S39" s="459">
        <f>S38+1</f>
        <v>38</v>
      </c>
      <c r="T39" s="50"/>
      <c r="U39" s="50" t="s">
        <v>268</v>
      </c>
      <c r="V39" s="50">
        <f>200+(AE39+AI39)/2*(S39-1)/2</f>
        <v>5173093.73354315</v>
      </c>
      <c r="W39" s="85">
        <f>(S39-1)*80-80</f>
        <v>2880</v>
      </c>
      <c r="X39" s="511">
        <f>X38+W38</f>
        <v>50420</v>
      </c>
      <c r="Y39" s="231">
        <f>POWER(SQRT(POWER(2,S39)),0.75)+X39</f>
        <v>69903.9693722046</v>
      </c>
      <c r="Z39" s="511">
        <f>Y39</f>
        <v>69903.9693722046</v>
      </c>
      <c r="AA39" s="190">
        <f>Z39*5</f>
        <v>349519.846861023</v>
      </c>
      <c r="AB39" s="245">
        <f>(AC37+1)^2*80</f>
        <v>392000</v>
      </c>
      <c r="AC39" s="268">
        <f>(S39-1)*2-1</f>
        <v>73</v>
      </c>
      <c r="AD39" s="48">
        <f>AA39*4</f>
        <v>1398079.38744409</v>
      </c>
      <c r="AE39" s="50">
        <f>Z39*3</f>
        <v>209711.908116614</v>
      </c>
      <c r="AF39" s="14">
        <f>Z39*3+AJ38</f>
        <v>5310050.97855702</v>
      </c>
      <c r="AG39" s="144">
        <f>(S39-1)*2</f>
        <v>74</v>
      </c>
      <c r="AH39" s="48">
        <f>AA39*6</f>
        <v>2097119.08116614</v>
      </c>
      <c r="AI39" s="50">
        <f>Z39*5</f>
        <v>349519.846861023</v>
      </c>
      <c r="AJ39" s="142">
        <f>Z39*5+AF39</f>
        <v>5659570.82541804</v>
      </c>
      <c r="AK39" s="50">
        <f>AK38+AD39+AH39</f>
        <v>35372317.6588627</v>
      </c>
    </row>
    <row r="40" spans="1:37" s="14" customFormat="1" ht="22.50">
      <c r="A40" s="458"/>
      <c r="B40" s="49"/>
      <c r="C40" s="49"/>
      <c r="D40" s="48"/>
      <c r="E40" s="48"/>
      <c r="F40" s="48"/>
      <c r="G40" s="484">
        <f>G34*2</f>
        <v>3200</v>
      </c>
      <c r="H40" s="212" t="n">
        <v>72</v>
      </c>
      <c r="I40" s="500">
        <f>G40*H40</f>
        <v>230400</v>
      </c>
      <c r="J40" s="484" t="n">
        <v>10500</v>
      </c>
      <c r="K40" s="212" t="n">
        <v>140</v>
      </c>
      <c r="L40" s="212">
        <f>J40*K40</f>
        <v>1470000</v>
      </c>
      <c r="M40" s="202">
        <f>(Z39+AE39+Z40+AE40)*1.2</f>
        <v>712663.447371305</v>
      </c>
      <c r="N40" s="443">
        <f>I40+L40+M40</f>
        <v>2413063.44737131</v>
      </c>
      <c r="O40" s="23">
        <f>O38+1</f>
        <v>19</v>
      </c>
      <c r="P40" s="202">
        <f>4*N40*(4.2/14)/3</f>
        <v>965225.378948523</v>
      </c>
      <c r="Q40" s="202">
        <f>4*N40*(5/14)/5</f>
        <v>689446.699248946</v>
      </c>
      <c r="R40" s="202">
        <f>4*N40*(4.8/14)/4</f>
        <v>827336.039098735</v>
      </c>
      <c r="S40" s="459">
        <f>S39+1</f>
        <v>39</v>
      </c>
      <c r="T40" s="50"/>
      <c r="U40" s="50" t="s">
        <v>269</v>
      </c>
      <c r="V40" s="50">
        <f>200+(AE40+AI40)/2*(S40-1)/2</f>
        <v>5971336.24442475</v>
      </c>
      <c r="W40" s="85">
        <f>(S40-1)*80-80</f>
        <v>2960</v>
      </c>
      <c r="X40" s="511">
        <f>X39+W39</f>
        <v>53300</v>
      </c>
      <c r="Y40" s="231">
        <f>POWER(SQRT(POWER(2,S40)),0.75)+X40</f>
        <v>78567.5821634837</v>
      </c>
      <c r="Z40" s="511">
        <f>Y40</f>
        <v>78567.5821634837</v>
      </c>
      <c r="AA40" s="190">
        <f>Z40*5</f>
        <v>392837.910817419</v>
      </c>
      <c r="AB40" s="245">
        <f>(AC38+1)^2*80</f>
        <v>414720</v>
      </c>
      <c r="AC40" s="268">
        <f>(S40-1)*2-1</f>
        <v>75</v>
      </c>
      <c r="AD40" s="48">
        <f>AA40*4</f>
        <v>1571351.64326968</v>
      </c>
      <c r="AE40" s="50">
        <f>Z40*3</f>
        <v>235702.746490451</v>
      </c>
      <c r="AF40" s="14">
        <f>Z40*3+AJ39</f>
        <v>5895273.57190849</v>
      </c>
      <c r="AG40" s="144">
        <f>(S40-1)*2</f>
        <v>76</v>
      </c>
      <c r="AH40" s="48">
        <f>AA40*6</f>
        <v>2357027.46490451</v>
      </c>
      <c r="AI40" s="50">
        <f>Z40*5</f>
        <v>392837.910817419</v>
      </c>
      <c r="AJ40" s="142">
        <f>Z40*5+AF40</f>
        <v>6288111.48272591</v>
      </c>
      <c r="AK40" s="50">
        <f>AK39+AD40+AH40</f>
        <v>39300696.7670369</v>
      </c>
    </row>
    <row r="41" spans="1:37" s="14" customFormat="1" ht="22.50">
      <c r="A41" s="458"/>
      <c r="B41" s="49"/>
      <c r="C41" s="49"/>
      <c r="D41" s="48"/>
      <c r="E41" s="48"/>
      <c r="F41" s="48"/>
      <c r="G41" s="487">
        <f>G35*2</f>
        <v>6400</v>
      </c>
      <c r="H41" s="214" t="n">
        <v>64</v>
      </c>
      <c r="I41" s="446">
        <f>G41*H41</f>
        <v>409600</v>
      </c>
      <c r="J41" s="485" t="n">
        <v>105000</v>
      </c>
      <c r="K41" s="486" t="n">
        <v>29</v>
      </c>
      <c r="L41" s="486">
        <f>J41*K41</f>
        <v>3045000</v>
      </c>
      <c r="M41" s="468">
        <f>(Z41+AE41)*1.2</f>
        <v>427334.4</v>
      </c>
      <c r="N41" s="478">
        <f>I41+L41+M41</f>
        <v>3881934.4</v>
      </c>
      <c r="O41" s="105">
        <f>O39+1</f>
        <v>20</v>
      </c>
      <c r="P41" s="468">
        <f>4*N41*(4.2/14)/3</f>
        <v>1552773.76</v>
      </c>
      <c r="Q41" s="468">
        <f>4*N41*(5/14)/5</f>
        <v>1109124.11428571</v>
      </c>
      <c r="R41" s="468">
        <f>4*N41*(4.8/14)/4</f>
        <v>1330948.93714286</v>
      </c>
      <c r="S41" s="459">
        <f>S40+1</f>
        <v>40</v>
      </c>
      <c r="T41" s="50"/>
      <c r="U41" s="50" t="s">
        <v>270</v>
      </c>
      <c r="V41" s="50">
        <f>200+(AE41+AI41)/2*(S41-1)/2</f>
        <v>6944384</v>
      </c>
      <c r="W41" s="85">
        <f>(S41-1)*80-80</f>
        <v>3040</v>
      </c>
      <c r="X41" s="511">
        <f>X40+W40</f>
        <v>56260</v>
      </c>
      <c r="Y41" s="231">
        <f>POWER(SQRT(POWER(2,S41)),0.75)+X41</f>
        <v>89028</v>
      </c>
      <c r="Z41" s="511">
        <f>Y41</f>
        <v>89028</v>
      </c>
      <c r="AA41" s="190">
        <f>Z41*5</f>
        <v>445140</v>
      </c>
      <c r="AB41" s="245">
        <f>(AC39+1)^2*80</f>
        <v>438080</v>
      </c>
      <c r="AC41" s="268">
        <f>(S41-1)*2-1</f>
        <v>77</v>
      </c>
      <c r="AD41" s="48">
        <f>AA41*4</f>
        <v>1780560</v>
      </c>
      <c r="AE41" s="50">
        <f>Z41*3</f>
        <v>267084</v>
      </c>
      <c r="AF41" s="14">
        <f>Z41*3+AJ40</f>
        <v>6555195.48272591</v>
      </c>
      <c r="AG41" s="144">
        <f>(S41-1)*2</f>
        <v>78</v>
      </c>
      <c r="AH41" s="48">
        <f>AA41*6</f>
        <v>2670840</v>
      </c>
      <c r="AI41" s="50">
        <f>Z41*5</f>
        <v>445140</v>
      </c>
      <c r="AJ41" s="142">
        <f>Z41*5+AF41</f>
        <v>7000335.48272591</v>
      </c>
      <c r="AK41" s="50">
        <f>AK40+AD41+AH41</f>
        <v>43752096.7670369</v>
      </c>
    </row>
    <row r="42" spans="1:37" s="14" customFormat="1" ht="22.50">
      <c r="A42" s="458"/>
      <c r="B42" s="49"/>
      <c r="C42" s="49"/>
      <c r="D42" s="48"/>
      <c r="E42" s="48"/>
      <c r="F42" s="48"/>
      <c r="G42" s="487">
        <f>G36*2</f>
        <v>6400</v>
      </c>
      <c r="H42" s="214" t="n">
        <v>70</v>
      </c>
      <c r="I42" s="446">
        <f>G42*H42</f>
        <v>448000</v>
      </c>
      <c r="J42" s="487" t="n">
        <v>105000</v>
      </c>
      <c r="K42" s="214" t="n">
        <v>31</v>
      </c>
      <c r="L42" s="214">
        <f>J42*K42</f>
        <v>3255000</v>
      </c>
      <c r="M42" s="469">
        <f>(Z41+AE41+Z42+AE42)*1.2</f>
        <v>915949.624928659</v>
      </c>
      <c r="N42" s="445">
        <f>I42+L42+M42</f>
        <v>4618949.62492866</v>
      </c>
      <c r="O42" s="47">
        <f>O40+1</f>
        <v>20</v>
      </c>
      <c r="P42" s="469">
        <f>4*N42*(4.2/14)/3</f>
        <v>1847579.84997146</v>
      </c>
      <c r="Q42" s="469">
        <f>4*N42*(5/14)/5</f>
        <v>1319699.89283676</v>
      </c>
      <c r="R42" s="469">
        <f>4*N42*(4.8/14)/4</f>
        <v>1583639.87140411</v>
      </c>
      <c r="S42" s="459">
        <f>S41+1</f>
        <v>41</v>
      </c>
      <c r="T42" s="50"/>
      <c r="U42" s="50" t="s">
        <v>271</v>
      </c>
      <c r="V42" s="50">
        <f>200+(AE42+AI42)/2*(S42-1)/2</f>
        <v>8143787.0821443</v>
      </c>
      <c r="W42" s="85">
        <f>(S42-1)*80-80</f>
        <v>3120</v>
      </c>
      <c r="X42" s="511">
        <f>X41+W41</f>
        <v>59300</v>
      </c>
      <c r="Y42" s="231">
        <f>POWER(SQRT(POWER(2,S42)),0.75)+X42</f>
        <v>101794.838526804</v>
      </c>
      <c r="Z42" s="511">
        <f>Y42</f>
        <v>101794.838526804</v>
      </c>
      <c r="AA42" s="190">
        <f>Z42*5</f>
        <v>508974.19263402</v>
      </c>
      <c r="AB42" s="245">
        <f>(AC40+1)^2*80</f>
        <v>462080</v>
      </c>
      <c r="AC42" s="268">
        <f>(S42-1)*2-1</f>
        <v>79</v>
      </c>
      <c r="AD42" s="48">
        <f>AA42*4</f>
        <v>2035896.77053608</v>
      </c>
      <c r="AE42" s="50">
        <f>Z42*3</f>
        <v>305384.515580412</v>
      </c>
      <c r="AF42" s="14">
        <f>Z42*3+AJ41</f>
        <v>7305719.99830632</v>
      </c>
      <c r="AG42" s="144">
        <f>(S42-1)*2</f>
        <v>80</v>
      </c>
      <c r="AH42" s="48">
        <f>AA42*6</f>
        <v>3053845.15580412</v>
      </c>
      <c r="AI42" s="50">
        <f>Z42*5</f>
        <v>508974.19263402</v>
      </c>
      <c r="AJ42" s="142">
        <f>Z42*5+AF42</f>
        <v>7814694.19094034</v>
      </c>
      <c r="AK42" s="50">
        <f>AK41+AD42+AH42</f>
        <v>48841838.6933771</v>
      </c>
    </row>
    <row r="43" spans="1:37" s="15" customFormat="1" ht="22.50">
      <c r="A43" s="460"/>
      <c r="B43" s="28"/>
      <c r="C43" s="28"/>
      <c r="D43" s="27"/>
      <c r="E43" s="27"/>
      <c r="F43" s="27"/>
      <c r="G43" s="488">
        <f>G37*2</f>
        <v>6400</v>
      </c>
      <c r="H43" s="216" t="n">
        <v>76</v>
      </c>
      <c r="I43" s="449">
        <f>G43*H43</f>
        <v>486400</v>
      </c>
      <c r="J43" s="488" t="n">
        <v>105000</v>
      </c>
      <c r="K43" s="216" t="n">
        <v>34</v>
      </c>
      <c r="L43" s="216">
        <f>J43*K43</f>
        <v>3570000</v>
      </c>
      <c r="M43" s="203">
        <f>(Z43+AE43)*1.2</f>
        <v>564139.139856322</v>
      </c>
      <c r="N43" s="448">
        <f>I43+L43+M43</f>
        <v>4620539.13985632</v>
      </c>
      <c r="O43" s="50">
        <f>O41+1</f>
        <v>21</v>
      </c>
      <c r="P43" s="203">
        <f>4*N43*(4.2/14)/3</f>
        <v>1848215.65594253</v>
      </c>
      <c r="Q43" s="203">
        <f>4*N43*(5/14)/5</f>
        <v>1320154.03995895</v>
      </c>
      <c r="R43" s="203">
        <f>4*N43*(4.8/14)/4</f>
        <v>1584184.84795074</v>
      </c>
      <c r="S43" s="461">
        <f>S42+1</f>
        <v>42</v>
      </c>
      <c r="T43" s="26"/>
      <c r="U43" s="26" t="s">
        <v>272</v>
      </c>
      <c r="V43" s="26">
        <f>200+(AE43+AI43)/2*(S43-1)/2</f>
        <v>9637576.9725455</v>
      </c>
      <c r="W43" s="462">
        <f>(S43-1)*80-80</f>
        <v>3200</v>
      </c>
      <c r="X43" s="515">
        <f>X42+W42</f>
        <v>62420</v>
      </c>
      <c r="Y43" s="234">
        <f>POWER(SQRT(POWER(2,S43)),0.75)+X43</f>
        <v>117528.987470067</v>
      </c>
      <c r="Z43" s="515">
        <f>Y43</f>
        <v>117528.987470067</v>
      </c>
      <c r="AA43" s="463">
        <f>Z43*5</f>
        <v>587644.937350335</v>
      </c>
      <c r="AB43" s="248">
        <f>(AC41+1)^2*80</f>
        <v>486720</v>
      </c>
      <c r="AC43" s="268">
        <f>(S43-1)*2-1</f>
        <v>81</v>
      </c>
      <c r="AD43" s="27">
        <f>AA43*4</f>
        <v>2350579.74940134</v>
      </c>
      <c r="AE43" s="26">
        <f>Z43*3</f>
        <v>352586.962410201</v>
      </c>
      <c r="AF43" s="15">
        <f>Z43*3+AJ42</f>
        <v>8167281.15335054</v>
      </c>
      <c r="AG43" s="144">
        <f>(S43-1)*2</f>
        <v>82</v>
      </c>
      <c r="AH43" s="27">
        <f>AA43*6</f>
        <v>3525869.62410201</v>
      </c>
      <c r="AI43" s="26">
        <f>Z43*5</f>
        <v>587644.937350335</v>
      </c>
      <c r="AJ43" s="143">
        <f>Z43*5+AF43</f>
        <v>8754926.09070088</v>
      </c>
      <c r="AK43" s="26">
        <f>AK42+AD43+AH43</f>
        <v>54718288.0668804</v>
      </c>
    </row>
    <row r="44" spans="1:37" s="15" customFormat="1" ht="22.50">
      <c r="A44" s="460"/>
      <c r="B44" s="28"/>
      <c r="C44" s="28"/>
      <c r="D44" s="27"/>
      <c r="E44" s="27"/>
      <c r="F44" s="27"/>
      <c r="G44" s="488">
        <f>G38*2</f>
        <v>6400</v>
      </c>
      <c r="H44" s="216" t="n">
        <v>82</v>
      </c>
      <c r="I44" s="449">
        <f>G44*H44</f>
        <v>524800</v>
      </c>
      <c r="J44" s="489" t="n">
        <v>105000</v>
      </c>
      <c r="K44" s="294" t="n">
        <v>38</v>
      </c>
      <c r="L44" s="294">
        <f>J44*K44</f>
        <v>3990000</v>
      </c>
      <c r="M44" s="470">
        <f>(Z43+AE43+Z44+AE44)*1.2</f>
        <v>1222159.21074248</v>
      </c>
      <c r="N44" s="449">
        <f>I44+L44+M44</f>
        <v>5736959.21074248</v>
      </c>
      <c r="O44" s="292">
        <f>O42+1</f>
        <v>21</v>
      </c>
      <c r="P44" s="470">
        <f>4*N44*(4.2/14)/3</f>
        <v>2294783.68429699</v>
      </c>
      <c r="Q44" s="470">
        <f>4*N44*(5/14)/5</f>
        <v>1639131.20306928</v>
      </c>
      <c r="R44" s="470">
        <f>4*N44*(4.8/14)/4</f>
        <v>1966957.44368314</v>
      </c>
      <c r="S44" s="461">
        <f>S43+1</f>
        <v>43</v>
      </c>
      <c r="T44" s="26"/>
      <c r="U44" s="26" t="s">
        <v>273</v>
      </c>
      <c r="V44" s="26">
        <f>200+(AE44+AI44)/2*(S44-1)/2</f>
        <v>11515551.2405078</v>
      </c>
      <c r="W44" s="462">
        <f>(S44-1)*80-80</f>
        <v>3280</v>
      </c>
      <c r="X44" s="515">
        <f>X43+W43</f>
        <v>65620</v>
      </c>
      <c r="Y44" s="234">
        <f>POWER(SQRT(POWER(2,S44)),0.75)+X44</f>
        <v>137087.51476795</v>
      </c>
      <c r="Z44" s="515">
        <f>Y44</f>
        <v>137087.51476795</v>
      </c>
      <c r="AA44" s="463">
        <f>Z44*5</f>
        <v>685437.57383975</v>
      </c>
      <c r="AB44" s="248">
        <f>(AC42+1)^2*80</f>
        <v>512000</v>
      </c>
      <c r="AC44" s="268">
        <f>(S44-1)*2-1</f>
        <v>83</v>
      </c>
      <c r="AD44" s="27">
        <f>AA44*4</f>
        <v>2741750.295359</v>
      </c>
      <c r="AE44" s="26">
        <f>Z44*3</f>
        <v>411262.54430385</v>
      </c>
      <c r="AF44" s="15">
        <f>Z44*3+AJ43</f>
        <v>9166188.63500473</v>
      </c>
      <c r="AG44" s="144">
        <f>(S44-1)*2</f>
        <v>84</v>
      </c>
      <c r="AH44" s="27">
        <f>AA44*6</f>
        <v>4112625.4430385</v>
      </c>
      <c r="AI44" s="26">
        <f>Z44*5</f>
        <v>685437.57383975</v>
      </c>
      <c r="AJ44" s="143">
        <f>Z44*5+AF44</f>
        <v>9851626.20884448</v>
      </c>
      <c r="AK44" s="26">
        <f>AK43+AD44+AH44</f>
        <v>61572663.8052779</v>
      </c>
    </row>
    <row r="45" spans="1:37" s="15" customFormat="1" ht="22.50">
      <c r="A45" s="460"/>
      <c r="B45" s="28"/>
      <c r="C45" s="28"/>
      <c r="D45" s="27"/>
      <c r="E45" s="27"/>
      <c r="F45" s="27"/>
      <c r="G45" s="490">
        <f>G39*2</f>
        <v>6400</v>
      </c>
      <c r="H45" s="491" t="n">
        <v>88</v>
      </c>
      <c r="I45" s="480">
        <f>G45*H45</f>
        <v>563200</v>
      </c>
      <c r="J45" s="490" t="n">
        <v>105000</v>
      </c>
      <c r="K45" s="491" t="n">
        <v>43</v>
      </c>
      <c r="L45" s="491">
        <f>J45*K45</f>
        <v>4515000</v>
      </c>
      <c r="M45" s="471">
        <f>(Z45+AE45)*1.2</f>
        <v>775593.120113679</v>
      </c>
      <c r="N45" s="479">
        <f>I45+L45+M45</f>
        <v>5853793.12011368</v>
      </c>
      <c r="O45" s="126">
        <f>O43+1</f>
        <v>22</v>
      </c>
      <c r="P45" s="471">
        <f>4*N45*(4.2/14)/3</f>
        <v>2341517.24804547</v>
      </c>
      <c r="Q45" s="471">
        <f>4*N45*(5/14)/5</f>
        <v>1672512.32003248</v>
      </c>
      <c r="R45" s="471">
        <f>4*N45*(4.8/14)/4</f>
        <v>2007014.78403898</v>
      </c>
      <c r="S45" s="461">
        <f>S44+1</f>
        <v>44</v>
      </c>
      <c r="T45" s="26"/>
      <c r="U45" s="26" t="s">
        <v>274</v>
      </c>
      <c r="V45" s="26">
        <f>200+(AE45+AI45)/2*(S45-1)/2</f>
        <v>13896243.4020367</v>
      </c>
      <c r="W45" s="462">
        <f>(S45-1)*80-80</f>
        <v>3360</v>
      </c>
      <c r="X45" s="515">
        <f>X44+W44</f>
        <v>68900</v>
      </c>
      <c r="Y45" s="234">
        <f>POWER(SQRT(POWER(2,S45)),0.75)+X45</f>
        <v>161581.900023683</v>
      </c>
      <c r="Z45" s="515">
        <f>Y45</f>
        <v>161581.900023683</v>
      </c>
      <c r="AA45" s="463">
        <f>Z45*5</f>
        <v>807909.500118415</v>
      </c>
      <c r="AB45" s="248">
        <f>(AC43+1)^2*80</f>
        <v>537920</v>
      </c>
      <c r="AC45" s="268">
        <f>(S45-1)*2-1</f>
        <v>85</v>
      </c>
      <c r="AD45" s="27">
        <f>AA45*4</f>
        <v>3231638.00047366</v>
      </c>
      <c r="AE45" s="26">
        <f>Z45*3</f>
        <v>484745.700071049</v>
      </c>
      <c r="AF45" s="15">
        <f>Z45*3+AJ44</f>
        <v>10336371.9089155</v>
      </c>
      <c r="AG45" s="144">
        <f>(S45-1)*2</f>
        <v>86</v>
      </c>
      <c r="AH45" s="27">
        <f>AA45*6</f>
        <v>4847457.00071049</v>
      </c>
      <c r="AI45" s="26">
        <f>Z45*5</f>
        <v>807909.500118415</v>
      </c>
      <c r="AJ45" s="143">
        <f>Z45*5+AF45</f>
        <v>11144281.4090339</v>
      </c>
      <c r="AK45" s="26">
        <f>AK44+AD45+AH45</f>
        <v>69651758.8064621</v>
      </c>
    </row>
    <row r="46" spans="1:37" s="15" customFormat="1" ht="22.50">
      <c r="A46" s="460"/>
      <c r="B46" s="28"/>
      <c r="C46" s="28"/>
      <c r="D46" s="27"/>
      <c r="E46" s="27"/>
      <c r="F46" s="27"/>
      <c r="G46" s="490">
        <f>G40*2</f>
        <v>6400</v>
      </c>
      <c r="H46" s="491" t="n">
        <v>94</v>
      </c>
      <c r="I46" s="480">
        <f>G46*H46</f>
        <v>601600</v>
      </c>
      <c r="J46" s="490" t="n">
        <v>105000</v>
      </c>
      <c r="K46" s="491" t="n">
        <v>49</v>
      </c>
      <c r="L46" s="491">
        <f>J46*K46</f>
        <v>5145000</v>
      </c>
      <c r="M46" s="471">
        <f>(Z45+AE45+Z46+AE46)*1.2</f>
        <v>1699370.1790781</v>
      </c>
      <c r="N46" s="479">
        <f>I46+L46+M46</f>
        <v>7445970.1790781</v>
      </c>
      <c r="O46" s="126">
        <f>O44+1</f>
        <v>22</v>
      </c>
      <c r="P46" s="471">
        <f>4*N46*(4.2/14)/3</f>
        <v>2978388.07163124</v>
      </c>
      <c r="Q46" s="471">
        <f>4*N46*(5/14)/5</f>
        <v>2127420.05116518</v>
      </c>
      <c r="R46" s="471">
        <f>4*N46*(4.8/14)/4</f>
        <v>2552904.0613982</v>
      </c>
      <c r="S46" s="461">
        <f>S45+1</f>
        <v>45</v>
      </c>
      <c r="T46" s="26"/>
      <c r="U46" s="26" t="s">
        <v>275</v>
      </c>
      <c r="V46" s="26">
        <f>200+(AE46+AI46)/2*(S46-1)/2</f>
        <v>16936112.7476812</v>
      </c>
      <c r="W46" s="462">
        <f>(S46-1)*80-80</f>
        <v>3440</v>
      </c>
      <c r="X46" s="515">
        <f>X45+W45</f>
        <v>72260</v>
      </c>
      <c r="Y46" s="234">
        <f>POWER(SQRT(POWER(2,S46)),0.75)+X46</f>
        <v>192453.553950923</v>
      </c>
      <c r="Z46" s="515">
        <f>Y46</f>
        <v>192453.553950923</v>
      </c>
      <c r="AA46" s="463">
        <f>Z46*5</f>
        <v>962267.769754615</v>
      </c>
      <c r="AB46" s="248">
        <f>(AC44+1)^2*80</f>
        <v>564480</v>
      </c>
      <c r="AC46" s="268">
        <f>(S46-1)*2-1</f>
        <v>87</v>
      </c>
      <c r="AD46" s="27">
        <f>AA46*4</f>
        <v>3849071.07901846</v>
      </c>
      <c r="AE46" s="26">
        <f>Z46*3</f>
        <v>577360.661852769</v>
      </c>
      <c r="AF46" s="15">
        <f>Z46*3+AJ45</f>
        <v>11721642.0708867</v>
      </c>
      <c r="AG46" s="144">
        <f>(S46-1)*2</f>
        <v>88</v>
      </c>
      <c r="AH46" s="27">
        <f>AA46*6</f>
        <v>5773606.61852769</v>
      </c>
      <c r="AI46" s="26">
        <f>Z46*5</f>
        <v>962267.769754615</v>
      </c>
      <c r="AJ46" s="143">
        <f>Z46*5+AF46</f>
        <v>12683909.8406413</v>
      </c>
      <c r="AK46" s="26">
        <f>AK45+AD46+AH46</f>
        <v>79274436.5040083</v>
      </c>
    </row>
    <row r="47" spans="1:37" s="15" customFormat="1" ht="22.50">
      <c r="A47" s="460"/>
      <c r="B47" s="28"/>
      <c r="C47" s="28"/>
      <c r="D47" s="27"/>
      <c r="E47" s="27"/>
      <c r="F47" s="27"/>
      <c r="G47" s="484">
        <f>G41*4</f>
        <v>25600</v>
      </c>
      <c r="H47" s="212" t="n">
        <v>64</v>
      </c>
      <c r="I47" s="500">
        <f>G47*H47</f>
        <v>1638400</v>
      </c>
      <c r="J47" s="483" t="n">
        <v>105000</v>
      </c>
      <c r="K47" s="211" t="n">
        <v>56</v>
      </c>
      <c r="L47" s="211">
        <f>J47*K47</f>
        <v>5880000</v>
      </c>
      <c r="M47" s="201">
        <f>(Z47+AE47)*1.2</f>
        <v>1111544.42389266</v>
      </c>
      <c r="N47" s="442">
        <f>I47+L47+M47</f>
        <v>8629944.42389266</v>
      </c>
      <c r="O47" s="33">
        <f>O45+1</f>
        <v>23</v>
      </c>
      <c r="P47" s="201">
        <f>4*N47*(4.2/14)/3</f>
        <v>3451977.76955707</v>
      </c>
      <c r="Q47" s="201">
        <f>4*N47*(5/14)/5</f>
        <v>2465698.40682648</v>
      </c>
      <c r="R47" s="201">
        <f>4*N47*(4.8/14)/4</f>
        <v>2958838.08819178</v>
      </c>
      <c r="S47" s="461">
        <f>S46+1</f>
        <v>46</v>
      </c>
      <c r="T47" s="26"/>
      <c r="U47" s="26" t="s">
        <v>276</v>
      </c>
      <c r="V47" s="26">
        <f>200+(AE47+AI47)/2*(S47-1)/2</f>
        <v>20841657.9479874</v>
      </c>
      <c r="W47" s="462">
        <f>(S47-1)*80-80</f>
        <v>3520</v>
      </c>
      <c r="X47" s="515">
        <f>X46+W46</f>
        <v>75700</v>
      </c>
      <c r="Y47" s="234">
        <f>POWER(SQRT(POWER(2,S47)),0.75)+X47</f>
        <v>231571.754977637</v>
      </c>
      <c r="Z47" s="515">
        <f>Y47</f>
        <v>231571.754977637</v>
      </c>
      <c r="AA47" s="463">
        <f>Z47*5</f>
        <v>1157858.77488819</v>
      </c>
      <c r="AB47" s="248">
        <f>(AC45+1)^2*80</f>
        <v>591680</v>
      </c>
      <c r="AC47" s="268">
        <f>(S47-1)*2-1</f>
        <v>89</v>
      </c>
      <c r="AD47" s="27">
        <f>AA47*4</f>
        <v>4631435.09955276</v>
      </c>
      <c r="AE47" s="26">
        <f>Z47*3</f>
        <v>694715.264932911</v>
      </c>
      <c r="AF47" s="15">
        <f>Z47*3+AJ46</f>
        <v>13378625.1055742</v>
      </c>
      <c r="AG47" s="144">
        <f>(S47-1)*2</f>
        <v>90</v>
      </c>
      <c r="AH47" s="27">
        <f>AA47*6</f>
        <v>6947152.64932914</v>
      </c>
      <c r="AI47" s="26">
        <f>Z47*5</f>
        <v>1157858.77488819</v>
      </c>
      <c r="AJ47" s="143">
        <f>Z47*5+AF47</f>
        <v>14536483.8804624</v>
      </c>
      <c r="AK47" s="26">
        <f>AK46+AD47+AH47</f>
        <v>90853024.2528903</v>
      </c>
    </row>
    <row r="48" spans="1:37" s="16" customFormat="1" ht="22.50">
      <c r="A48" s="128"/>
      <c r="B48" s="31"/>
      <c r="C48" s="31"/>
      <c r="D48" s="30"/>
      <c r="E48" s="30"/>
      <c r="F48" s="30"/>
      <c r="G48" s="484">
        <f>G42*4</f>
        <v>25600</v>
      </c>
      <c r="H48" s="212" t="n">
        <v>70</v>
      </c>
      <c r="I48" s="500">
        <f>G48*H48</f>
        <v>1792000</v>
      </c>
      <c r="J48" s="484" t="n">
        <v>105000</v>
      </c>
      <c r="K48" s="212" t="n">
        <v>66</v>
      </c>
      <c r="L48" s="212">
        <f>J48*K48</f>
        <v>6930000</v>
      </c>
      <c r="M48" s="202">
        <f>(Z47+AE47+Z48+AE48)*1.2</f>
        <v>2462075.57897044</v>
      </c>
      <c r="N48" s="443">
        <f>I48+L48+M48</f>
        <v>11184075.5789704</v>
      </c>
      <c r="O48" s="23">
        <f>O46+1</f>
        <v>23</v>
      </c>
      <c r="P48" s="202">
        <f>4*N48*(4.2/14)/3</f>
        <v>4473630.23158817</v>
      </c>
      <c r="Q48" s="202">
        <f>4*N48*(5/14)/5</f>
        <v>3195450.16542012</v>
      </c>
      <c r="R48" s="202">
        <f>4*N48*(4.8/14)/4</f>
        <v>3834540.19850415</v>
      </c>
      <c r="S48" s="466">
        <f>S47+1</f>
        <v>47</v>
      </c>
      <c r="T48" s="29"/>
      <c r="U48" s="29" t="s">
        <v>277</v>
      </c>
      <c r="V48" s="29">
        <f>200+(AE48+AI48)/2*(S48-1)/2</f>
        <v>25885380.4723241</v>
      </c>
      <c r="W48" s="93">
        <f>(S48-1)*80-80</f>
        <v>3600</v>
      </c>
      <c r="X48" s="502">
        <f>X47+W47</f>
        <v>79220</v>
      </c>
      <c r="Y48" s="224">
        <f>POWER(SQRT(POWER(2,S48)),0.75)+X48</f>
        <v>281360.65730787</v>
      </c>
      <c r="Z48" s="502">
        <f>Y48</f>
        <v>281360.65730787</v>
      </c>
      <c r="AA48" s="205">
        <f>Z48*5</f>
        <v>1406803.28653935</v>
      </c>
      <c r="AB48" s="238">
        <f>(AC46+1)^2*80</f>
        <v>619520</v>
      </c>
      <c r="AC48" s="268">
        <f>(S48-1)*2-1</f>
        <v>91</v>
      </c>
      <c r="AD48" s="30">
        <f>AA48*4</f>
        <v>5627213.1461574</v>
      </c>
      <c r="AE48" s="29">
        <f>Z48*3</f>
        <v>844081.97192361</v>
      </c>
      <c r="AF48" s="16">
        <f>Z48*3+AJ47</f>
        <v>15380565.852386</v>
      </c>
      <c r="AG48" s="144">
        <f>(S48-1)*2</f>
        <v>92</v>
      </c>
      <c r="AH48" s="30">
        <f>AA48*6</f>
        <v>8440819.7192361</v>
      </c>
      <c r="AI48" s="29">
        <f>Z48*5</f>
        <v>1406803.28653935</v>
      </c>
      <c r="AJ48" s="132">
        <f>Z48*5+AF48</f>
        <v>16787369.1389254</v>
      </c>
      <c r="AK48" s="29">
        <f>AK47+AD48+AH48</f>
        <v>104921057.118284</v>
      </c>
    </row>
    <row r="49" spans="1:37" s="16" customFormat="1" ht="22.50">
      <c r="A49" s="128"/>
      <c r="B49" s="31"/>
      <c r="C49" s="31"/>
      <c r="D49" s="30"/>
      <c r="E49" s="30"/>
      <c r="F49" s="30"/>
      <c r="G49" s="487">
        <f>G43*4</f>
        <v>25600</v>
      </c>
      <c r="H49" s="214" t="n">
        <v>76</v>
      </c>
      <c r="I49" s="446">
        <f>G49*H49</f>
        <v>1945600</v>
      </c>
      <c r="J49" s="485" t="n">
        <v>105000</v>
      </c>
      <c r="K49" s="486" t="n">
        <v>75</v>
      </c>
      <c r="L49" s="486">
        <f>J49*K49</f>
        <v>7875000</v>
      </c>
      <c r="M49" s="468">
        <f>(Z49+AE49)*1.2</f>
        <v>1655827.2</v>
      </c>
      <c r="N49" s="478">
        <f>I49+L49+M49</f>
        <v>11476427.2</v>
      </c>
      <c r="O49" s="105">
        <f>O47+1</f>
        <v>24</v>
      </c>
      <c r="P49" s="468">
        <f>4*N49*(4.2/14)/3</f>
        <v>4590570.88</v>
      </c>
      <c r="Q49" s="468">
        <f>4*N49*(5/14)/5</f>
        <v>3278979.2</v>
      </c>
      <c r="R49" s="468">
        <f>4*N49*(4.8/14)/4</f>
        <v>3934775.04</v>
      </c>
      <c r="S49" s="466">
        <f>S48+1</f>
        <v>48</v>
      </c>
      <c r="T49" s="29"/>
      <c r="U49" s="29" t="s">
        <v>278</v>
      </c>
      <c r="V49" s="29">
        <f>200+(AE49+AI49)/2*(S49-1)/2</f>
        <v>32426816</v>
      </c>
      <c r="W49" s="93">
        <f>(S49-1)*80-80</f>
        <v>3680</v>
      </c>
      <c r="X49" s="502">
        <f>X48+W48</f>
        <v>82820</v>
      </c>
      <c r="Y49" s="224">
        <f>POWER(SQRT(POWER(2,S49)),0.75)+X49</f>
        <v>344964</v>
      </c>
      <c r="Z49" s="502">
        <f>Y49</f>
        <v>344964</v>
      </c>
      <c r="AA49" s="205">
        <f>Z49*5</f>
        <v>1724820</v>
      </c>
      <c r="AB49" s="238">
        <f>(AC47+1)^2*80</f>
        <v>648000</v>
      </c>
      <c r="AC49" s="268">
        <f>(S49-1)*2-1</f>
        <v>93</v>
      </c>
      <c r="AD49" s="30">
        <f>AA49*4</f>
        <v>6899280</v>
      </c>
      <c r="AE49" s="29">
        <f>Z49*3</f>
        <v>1034892</v>
      </c>
      <c r="AF49" s="16">
        <f>Z49*3+AJ48</f>
        <v>17822261.1389254</v>
      </c>
      <c r="AG49" s="144">
        <f>(S49-1)*2</f>
        <v>94</v>
      </c>
      <c r="AH49" s="30">
        <f>AA49*6</f>
        <v>10348920</v>
      </c>
      <c r="AI49" s="29">
        <f>Z49*5</f>
        <v>1724820</v>
      </c>
      <c r="AJ49" s="132">
        <f>Z49*5+AF49</f>
        <v>19547081.1389254</v>
      </c>
      <c r="AK49" s="29">
        <f>AK48+AD49+AH49</f>
        <v>122169257.118284</v>
      </c>
    </row>
    <row r="50" spans="1:37" s="16" customFormat="1" ht="22.50">
      <c r="A50" s="128"/>
      <c r="B50" s="31"/>
      <c r="C50" s="31"/>
      <c r="D50" s="30"/>
      <c r="E50" s="30"/>
      <c r="F50" s="30"/>
      <c r="G50" s="487">
        <f>G44*4</f>
        <v>25600</v>
      </c>
      <c r="H50" s="214" t="n">
        <v>82</v>
      </c>
      <c r="I50" s="446">
        <f>G50*H50</f>
        <v>2099200</v>
      </c>
      <c r="J50" s="487" t="n">
        <v>105000</v>
      </c>
      <c r="K50" s="214" t="n">
        <v>85</v>
      </c>
      <c r="L50" s="214">
        <f>J50*K50</f>
        <v>8925000</v>
      </c>
      <c r="M50" s="469">
        <f>(Z49+AE49+Z50+AE50)*1.2</f>
        <v>3702828.99942928</v>
      </c>
      <c r="N50" s="445">
        <f>I50+L50+M50</f>
        <v>14727028.9994293</v>
      </c>
      <c r="O50" s="47">
        <f>O48+1</f>
        <v>24</v>
      </c>
      <c r="P50" s="469">
        <f>4*N50*(4.2/14)/3</f>
        <v>5890811.59977173</v>
      </c>
      <c r="Q50" s="469">
        <f>4*N50*(5/14)/5</f>
        <v>4207722.57126552</v>
      </c>
      <c r="R50" s="469">
        <f>4*N50*(4.8/14)/4</f>
        <v>5049267.08551863</v>
      </c>
      <c r="S50" s="466">
        <f>S49+1</f>
        <v>49</v>
      </c>
      <c r="T50" s="29"/>
      <c r="U50" s="29" t="s">
        <v>279</v>
      </c>
      <c r="V50" s="29">
        <f>200+(AE50+AI50)/2*(S50-1)/2</f>
        <v>40940235.9885858</v>
      </c>
      <c r="W50" s="93">
        <f>(S50-1)*80-80</f>
        <v>3760</v>
      </c>
      <c r="X50" s="502">
        <f>X49+W49</f>
        <v>86500</v>
      </c>
      <c r="Y50" s="224">
        <f>POWER(SQRT(POWER(2,S50)),0.75)+X50</f>
        <v>426458.708214434</v>
      </c>
      <c r="Z50" s="502">
        <f>Y50</f>
        <v>426458.708214434</v>
      </c>
      <c r="AA50" s="205">
        <f>Z50*5</f>
        <v>2132293.54107217</v>
      </c>
      <c r="AB50" s="238">
        <f>(AC48+1)^2*80</f>
        <v>677120</v>
      </c>
      <c r="AC50" s="268">
        <f>(S50-1)*2-1</f>
        <v>95</v>
      </c>
      <c r="AD50" s="30">
        <f>AA50*4</f>
        <v>8529174.16428868</v>
      </c>
      <c r="AE50" s="29">
        <f>Z50*3</f>
        <v>1279376.1246433</v>
      </c>
      <c r="AF50" s="16">
        <f>Z50*3+AJ49</f>
        <v>20826457.2635687</v>
      </c>
      <c r="AG50" s="144">
        <f>(S50-1)*2</f>
        <v>96</v>
      </c>
      <c r="AH50" s="30">
        <f>AA50*6</f>
        <v>12793761.246433</v>
      </c>
      <c r="AI50" s="29">
        <f>Z50*5</f>
        <v>2132293.54107217</v>
      </c>
      <c r="AJ50" s="132">
        <f>Z50*5+AF50</f>
        <v>22958750.8046409</v>
      </c>
      <c r="AK50" s="29">
        <f>AK49+AD50+AH50</f>
        <v>143492192.529006</v>
      </c>
    </row>
    <row r="51" spans="1:37" s="16" customFormat="1" ht="22.50">
      <c r="A51" s="128"/>
      <c r="B51" s="31"/>
      <c r="C51" s="31"/>
      <c r="D51" s="30"/>
      <c r="E51" s="30"/>
      <c r="F51" s="30"/>
      <c r="G51" s="488">
        <f>G45*4</f>
        <v>25600</v>
      </c>
      <c r="H51" s="216" t="n">
        <v>88</v>
      </c>
      <c r="I51" s="449">
        <f>G51*H51</f>
        <v>2252800</v>
      </c>
      <c r="J51" s="488" t="n">
        <v>105000</v>
      </c>
      <c r="K51" s="216" t="n">
        <v>96</v>
      </c>
      <c r="L51" s="216">
        <f>J51*K51</f>
        <v>10080000</v>
      </c>
      <c r="M51" s="203">
        <f>(Z51+AE51)*1.2</f>
        <v>2549433.11885059</v>
      </c>
      <c r="N51" s="448">
        <f>I51+L51+M51</f>
        <v>14882233.1188506</v>
      </c>
      <c r="O51" s="50">
        <f>O49+1</f>
        <v>25</v>
      </c>
      <c r="P51" s="203">
        <f>4*N51*(4.2/14)/3</f>
        <v>5952893.24754023</v>
      </c>
      <c r="Q51" s="203">
        <f>4*N51*(5/14)/5</f>
        <v>4252066.60538588</v>
      </c>
      <c r="R51" s="203">
        <f>4*N51*(4.8/14)/4</f>
        <v>5102479.92646308</v>
      </c>
      <c r="S51" s="466">
        <f>S50+1</f>
        <v>50</v>
      </c>
      <c r="T51" s="29"/>
      <c r="U51" s="29" t="s">
        <v>280</v>
      </c>
      <c r="V51" s="29">
        <f>200+(AE51+AI51)/2*(S51-1)/2</f>
        <v>52051126.176533</v>
      </c>
      <c r="W51" s="93">
        <f>(S51-1)*80-80</f>
        <v>3840</v>
      </c>
      <c r="X51" s="502">
        <f>X50+W50</f>
        <v>90260</v>
      </c>
      <c r="Y51" s="224">
        <f>POWER(SQRT(POWER(2,S51)),0.75)+X51</f>
        <v>531131.89976054</v>
      </c>
      <c r="Z51" s="502">
        <f>Y51</f>
        <v>531131.89976054</v>
      </c>
      <c r="AA51" s="205">
        <f>Z51*5</f>
        <v>2655659.4988027</v>
      </c>
      <c r="AB51" s="238">
        <f>(AC49+1)^2*80</f>
        <v>706880</v>
      </c>
      <c r="AC51" s="268">
        <f>(S51-1)*2-1</f>
        <v>97</v>
      </c>
      <c r="AD51" s="30">
        <f>AA51*4</f>
        <v>10622637.9952108</v>
      </c>
      <c r="AE51" s="29">
        <f>Z51*3</f>
        <v>1593395.69928162</v>
      </c>
      <c r="AF51" s="16">
        <f>Z51*3+AJ50</f>
        <v>24552146.5039225</v>
      </c>
      <c r="AG51" s="144">
        <f>(S51-1)*2</f>
        <v>98</v>
      </c>
      <c r="AH51" s="30">
        <f>AA51*6</f>
        <v>15933956.9928162</v>
      </c>
      <c r="AI51" s="29">
        <f>Z51*5</f>
        <v>2655659.4988027</v>
      </c>
      <c r="AJ51" s="132">
        <f>Z51*5+AF51</f>
        <v>27207806.0027252</v>
      </c>
      <c r="AK51" s="29">
        <f>AK50+AD51+AH51</f>
        <v>170048787.517033</v>
      </c>
    </row>
    <row r="52" spans="1:37" s="16" customFormat="1" ht="22.50">
      <c r="A52" s="128"/>
      <c r="B52" s="31"/>
      <c r="C52" s="31"/>
      <c r="D52" s="30"/>
      <c r="E52" s="30"/>
      <c r="F52" s="30"/>
      <c r="G52" s="488">
        <f>G46*4</f>
        <v>25600</v>
      </c>
      <c r="H52" s="216" t="n">
        <v>94</v>
      </c>
      <c r="I52" s="449">
        <f>G52*H52</f>
        <v>2406400</v>
      </c>
      <c r="J52" s="489" t="n">
        <v>105000</v>
      </c>
      <c r="K52" s="294" t="n">
        <v>108</v>
      </c>
      <c r="L52" s="294">
        <f>J52*K52</f>
        <v>11340000</v>
      </c>
      <c r="M52" s="470">
        <f>(Z51+AE51+Z52+AE52)*1.2</f>
        <v>5745465.68593989</v>
      </c>
      <c r="N52" s="449">
        <f>I52+L52+M52</f>
        <v>19491865.6859399</v>
      </c>
      <c r="O52" s="292">
        <f>O50+1</f>
        <v>25</v>
      </c>
      <c r="P52" s="470">
        <f>4*N52*(4.2/14)/3</f>
        <v>7796746.27437597</v>
      </c>
      <c r="Q52" s="470">
        <f>4*N52*(5/14)/5</f>
        <v>5569104.48169712</v>
      </c>
      <c r="R52" s="470">
        <f>4*N52*(4.8/14)/4</f>
        <v>6682925.37803655</v>
      </c>
      <c r="S52" s="466">
        <f>S51+1</f>
        <v>51</v>
      </c>
      <c r="T52" s="29"/>
      <c r="U52" s="29" t="s">
        <v>281</v>
      </c>
      <c r="V52" s="29">
        <f>200+(AE52+AI52)/2*(S52-1)/2</f>
        <v>66584211.8143605</v>
      </c>
      <c r="W52" s="93">
        <f>(S52-1)*80-80</f>
        <v>3920</v>
      </c>
      <c r="X52" s="502">
        <f>X51+W51</f>
        <v>94100</v>
      </c>
      <c r="Y52" s="224">
        <f>POWER(SQRT(POWER(2,S52)),0.75)+X52</f>
        <v>665840.118143603</v>
      </c>
      <c r="Z52" s="502">
        <f>Y52</f>
        <v>665840.118143603</v>
      </c>
      <c r="AA52" s="205">
        <f>Z52*5</f>
        <v>3329200.59071802</v>
      </c>
      <c r="AB52" s="238">
        <f>(AC50+1)^2*80</f>
        <v>737280</v>
      </c>
      <c r="AC52" s="268">
        <f>(S52-1)*2-1</f>
        <v>99</v>
      </c>
      <c r="AD52" s="30">
        <f>AA52*4</f>
        <v>13316802.3628721</v>
      </c>
      <c r="AE52" s="29">
        <f>Z52*3</f>
        <v>1997520.35443081</v>
      </c>
      <c r="AF52" s="16">
        <f>Z52*3+AJ51</f>
        <v>29205326.357156</v>
      </c>
      <c r="AG52" s="144">
        <f>(S52-1)*2</f>
        <v>100</v>
      </c>
      <c r="AH52" s="30">
        <f>AA52*6</f>
        <v>19975203.5443081</v>
      </c>
      <c r="AI52" s="29">
        <f>Z52*5</f>
        <v>3329200.59071802</v>
      </c>
      <c r="AJ52" s="132">
        <f>Z52*5+AF52</f>
        <v>32534526.947874</v>
      </c>
      <c r="AK52" s="29">
        <f>AK51+AD52+AH52</f>
        <v>203340793.424213</v>
      </c>
    </row>
    <row r="53" spans="1:37" s="17" customFormat="1" ht="22.50">
      <c r="A53" s="129"/>
      <c r="B53" s="44"/>
      <c r="C53" s="44"/>
      <c r="D53" s="43"/>
      <c r="E53" s="43"/>
      <c r="F53" s="43"/>
      <c r="G53" s="490">
        <f>G47*4</f>
        <v>102400</v>
      </c>
      <c r="H53" s="491" t="n">
        <v>64</v>
      </c>
      <c r="I53" s="480">
        <f>G53*H53</f>
        <v>6553600</v>
      </c>
      <c r="J53" s="490" t="n">
        <v>105000</v>
      </c>
      <c r="K53" s="491" t="n">
        <v>121</v>
      </c>
      <c r="L53" s="491">
        <f>J53*K53</f>
        <v>12705000</v>
      </c>
      <c r="M53" s="471">
        <f>(Z53+AE53)*1.2</f>
        <v>4029480.96090944</v>
      </c>
      <c r="N53" s="479">
        <f>I53+L53+M53</f>
        <v>23288080.9609094</v>
      </c>
      <c r="O53" s="126">
        <f>O51+1</f>
        <v>26</v>
      </c>
      <c r="P53" s="471">
        <f>4*N53*(4.2/14)/3</f>
        <v>9315232.38436377</v>
      </c>
      <c r="Q53" s="471">
        <f>4*N53*(5/14)/5</f>
        <v>6653737.41740268</v>
      </c>
      <c r="R53" s="471">
        <f>4*N53*(4.8/14)/4</f>
        <v>7984484.90088323</v>
      </c>
      <c r="S53" s="403">
        <f>S52+1</f>
        <v>52</v>
      </c>
      <c r="T53" s="42"/>
      <c r="U53" s="42" t="s">
        <v>282</v>
      </c>
      <c r="V53" s="42">
        <f>200+(AE53+AI53)/2*(S53-1)/2</f>
        <v>85626670.4193255</v>
      </c>
      <c r="W53" s="464">
        <f>(S53-1)*80-80</f>
        <v>4000</v>
      </c>
      <c r="X53" s="504">
        <f>X52+W52</f>
        <v>98020</v>
      </c>
      <c r="Y53" s="225">
        <f>POWER(SQRT(POWER(2,S53)),0.75)+X53</f>
        <v>839475.200189465</v>
      </c>
      <c r="Z53" s="504">
        <f>Y53</f>
        <v>839475.200189465</v>
      </c>
      <c r="AA53" s="465">
        <f>Z53*5</f>
        <v>4197376.00094733</v>
      </c>
      <c r="AB53" s="239">
        <f>(AC51+1)^2*80</f>
        <v>768320</v>
      </c>
      <c r="AC53" s="268">
        <f>(S53-1)*2-1</f>
        <v>101</v>
      </c>
      <c r="AD53" s="43">
        <f>AA53*4</f>
        <v>16789504.0037893</v>
      </c>
      <c r="AE53" s="42">
        <f>Z53*3</f>
        <v>2518425.6005684</v>
      </c>
      <c r="AF53" s="17">
        <f>Z53*3+AJ52</f>
        <v>35052952.5484424</v>
      </c>
      <c r="AG53" s="144">
        <f>(S53-1)*2</f>
        <v>102</v>
      </c>
      <c r="AH53" s="43">
        <f>AA53*6</f>
        <v>25184256.005684</v>
      </c>
      <c r="AI53" s="42">
        <f>Z53*5</f>
        <v>4197376.00094733</v>
      </c>
      <c r="AJ53" s="134">
        <f>Z53*5+AF53</f>
        <v>39250328.5493897</v>
      </c>
      <c r="AK53" s="42">
        <f>AK52+AD53+AH53</f>
        <v>245314553.433686</v>
      </c>
    </row>
    <row r="54" spans="1:37" s="17" customFormat="1" ht="22.50">
      <c r="A54" s="129"/>
      <c r="B54" s="44"/>
      <c r="C54" s="44"/>
      <c r="D54" s="43"/>
      <c r="E54" s="43"/>
      <c r="F54" s="43"/>
      <c r="G54" s="490">
        <f>G48*4</f>
        <v>102400</v>
      </c>
      <c r="H54" s="491" t="n">
        <v>70</v>
      </c>
      <c r="I54" s="480">
        <f>G54*H54</f>
        <v>7168000</v>
      </c>
      <c r="J54" s="490" t="n">
        <v>1050000</v>
      </c>
      <c r="K54" s="491" t="n">
        <v>25</v>
      </c>
      <c r="L54" s="491">
        <f>J54*K54</f>
        <v>26250000</v>
      </c>
      <c r="M54" s="471">
        <f>(Z53+AE53+Z54+AE54)*1.2</f>
        <v>9134609.43262487</v>
      </c>
      <c r="N54" s="479">
        <f>I54+L54+M54</f>
        <v>42552609.4326249</v>
      </c>
      <c r="O54" s="126">
        <f>O52+1</f>
        <v>26</v>
      </c>
      <c r="P54" s="471">
        <f>4*N54*(4.2/14)/3</f>
        <v>17021043.77305</v>
      </c>
      <c r="Q54" s="471">
        <f>4*N54*(5/14)/5</f>
        <v>12157888.4093214</v>
      </c>
      <c r="R54" s="471">
        <f>4*N54*(4.8/14)/4</f>
        <v>14589466.0911857</v>
      </c>
      <c r="S54" s="403">
        <f>S53+1</f>
        <v>53</v>
      </c>
      <c r="T54" s="42"/>
      <c r="U54" s="42" t="s">
        <v>283</v>
      </c>
      <c r="V54" s="42">
        <f>200+(AE54+AI54)/2*(S54-1)/2</f>
        <v>110611316.887168</v>
      </c>
      <c r="W54" s="464">
        <f>(S54-1)*80-80</f>
        <v>4080</v>
      </c>
      <c r="X54" s="504">
        <f>X53+W53</f>
        <v>102020</v>
      </c>
      <c r="Y54" s="225">
        <f>POWER(SQRT(POWER(2,S54)),0.75)+X54</f>
        <v>1063568.43160738</v>
      </c>
      <c r="Z54" s="504">
        <f>Y54</f>
        <v>1063568.43160738</v>
      </c>
      <c r="AA54" s="465">
        <f>Z54*5</f>
        <v>5317842.1580369</v>
      </c>
      <c r="AB54" s="239">
        <f>(AC52+1)^2*80</f>
        <v>800000</v>
      </c>
      <c r="AC54" s="268">
        <f>(S54-1)*2-1</f>
        <v>103</v>
      </c>
      <c r="AD54" s="43">
        <f>AA54*4</f>
        <v>21271368.6321476</v>
      </c>
      <c r="AE54" s="42">
        <f>Z54*3</f>
        <v>3190705.29482214</v>
      </c>
      <c r="AF54" s="17">
        <f>Z54*3+AJ53</f>
        <v>42441033.8442118</v>
      </c>
      <c r="AG54" s="144">
        <f>(S54-1)*2</f>
        <v>104</v>
      </c>
      <c r="AH54" s="43">
        <f>AA54*6</f>
        <v>31907052.9482214</v>
      </c>
      <c r="AI54" s="42">
        <f>Z54*5</f>
        <v>5317842.1580369</v>
      </c>
      <c r="AJ54" s="134">
        <f>Z54*5+AF54</f>
        <v>47758876.0022487</v>
      </c>
      <c r="AK54" s="42">
        <f>AK53+AD54+AH54</f>
        <v>298492975.014055</v>
      </c>
    </row>
    <row r="55" spans="1:37" s="17" customFormat="1" ht="22.50">
      <c r="A55" s="129"/>
      <c r="B55" s="44"/>
      <c r="C55" s="44"/>
      <c r="D55" s="43"/>
      <c r="E55" s="43"/>
      <c r="F55" s="43"/>
      <c r="G55" s="484">
        <f>G49*4</f>
        <v>102400</v>
      </c>
      <c r="H55" s="212" t="n">
        <v>76</v>
      </c>
      <c r="I55" s="500">
        <f>G55*H55</f>
        <v>7782400</v>
      </c>
      <c r="J55" s="483" t="n">
        <v>1050000</v>
      </c>
      <c r="K55" s="211" t="n">
        <v>27</v>
      </c>
      <c r="L55" s="211">
        <f>J55*K55</f>
        <v>28350000</v>
      </c>
      <c r="M55" s="201">
        <f>(Z55+AE55)*1.2</f>
        <v>6494755.39114123</v>
      </c>
      <c r="N55" s="442">
        <f>I55+L55+M55</f>
        <v>42627155.3911412</v>
      </c>
      <c r="O55" s="33">
        <f>O53+1</f>
        <v>27</v>
      </c>
      <c r="P55" s="201">
        <f>4*N55*(4.2/14)/3</f>
        <v>17050862.1564565</v>
      </c>
      <c r="Q55" s="201">
        <f>4*N55*(5/14)/5</f>
        <v>12179187.2546118</v>
      </c>
      <c r="R55" s="201">
        <f>4*N55*(4.8/14)/4</f>
        <v>14615024.7055342</v>
      </c>
      <c r="S55" s="403">
        <f>S54+1</f>
        <v>54</v>
      </c>
      <c r="T55" s="42"/>
      <c r="U55" s="42" t="s">
        <v>284</v>
      </c>
      <c r="V55" s="42">
        <f>200+(AE55+AI55)/2*(S55-1)/2</f>
        <v>143426048.221036</v>
      </c>
      <c r="W55" s="464">
        <f>(S55-1)*80-80</f>
        <v>4160</v>
      </c>
      <c r="X55" s="504">
        <f>X54+W54</f>
        <v>106100</v>
      </c>
      <c r="Y55" s="225">
        <f>POWER(SQRT(POWER(2,S55)),0.75)+X55</f>
        <v>1353074.03982109</v>
      </c>
      <c r="Z55" s="504">
        <f>Y55</f>
        <v>1353074.03982109</v>
      </c>
      <c r="AA55" s="465">
        <f>Z55*5</f>
        <v>6765370.19910545</v>
      </c>
      <c r="AB55" s="239">
        <f>(AC53+1)^2*80</f>
        <v>832320</v>
      </c>
      <c r="AC55" s="268">
        <f>(S55-1)*2-1</f>
        <v>105</v>
      </c>
      <c r="AD55" s="43">
        <f>AA55*4</f>
        <v>27061480.7964218</v>
      </c>
      <c r="AE55" s="42">
        <f>Z55*3</f>
        <v>4059222.11946327</v>
      </c>
      <c r="AF55" s="17">
        <f>Z55*3+AJ54</f>
        <v>51818098.121712</v>
      </c>
      <c r="AG55" s="144">
        <f>(S55-1)*2</f>
        <v>106</v>
      </c>
      <c r="AH55" s="43">
        <f>AA55*6</f>
        <v>40592221.1946327</v>
      </c>
      <c r="AI55" s="42">
        <f>Z55*5</f>
        <v>6765370.19910545</v>
      </c>
      <c r="AJ55" s="134">
        <f>Z55*5+AF55</f>
        <v>58583468.3208175</v>
      </c>
      <c r="AK55" s="42">
        <f>AK54+AD55+AH55</f>
        <v>366146677.00511</v>
      </c>
    </row>
    <row r="56" spans="1:37" s="17" customFormat="1" ht="22.50">
      <c r="A56" s="129"/>
      <c r="B56" s="44"/>
      <c r="C56" s="44"/>
      <c r="D56" s="43"/>
      <c r="E56" s="43"/>
      <c r="F56" s="43"/>
      <c r="G56" s="484">
        <f>G50*4</f>
        <v>102400</v>
      </c>
      <c r="H56" s="212" t="n">
        <v>82</v>
      </c>
      <c r="I56" s="500">
        <f>G56*H56</f>
        <v>8396800</v>
      </c>
      <c r="J56" s="484" t="n">
        <v>1050000</v>
      </c>
      <c r="K56" s="212" t="n">
        <v>30</v>
      </c>
      <c r="L56" s="212">
        <f>J56*K56</f>
        <v>31500000</v>
      </c>
      <c r="M56" s="202">
        <f>(Z55+AE55+Z56+AE56)*1.2</f>
        <v>14786204.6317634</v>
      </c>
      <c r="N56" s="443">
        <f>I56+L56+M56</f>
        <v>54683004.6317634</v>
      </c>
      <c r="O56" s="23">
        <f>O54+1</f>
        <v>27</v>
      </c>
      <c r="P56" s="202">
        <f>4*N56*(4.2/14)/3</f>
        <v>21873201.8527054</v>
      </c>
      <c r="Q56" s="202">
        <f>4*N56*(5/14)/5</f>
        <v>15623715.6090753</v>
      </c>
      <c r="R56" s="202">
        <f>4*N56*(4.8/14)/4</f>
        <v>18748458.7308904</v>
      </c>
      <c r="S56" s="403">
        <f>S55+1</f>
        <v>55</v>
      </c>
      <c r="T56" s="42"/>
      <c r="U56" s="42" t="s">
        <v>285</v>
      </c>
      <c r="V56" s="42">
        <f>200+(AE56+AI56)/2*(S56-1)/2</f>
        <v>186557807.914</v>
      </c>
      <c r="W56" s="464">
        <f>(S56-1)*80-80</f>
        <v>4240</v>
      </c>
      <c r="X56" s="504">
        <f>X55+W55</f>
        <v>110260</v>
      </c>
      <c r="Y56" s="225">
        <f>POWER(SQRT(POWER(2,S56)),0.75)+X56</f>
        <v>1727385.25846296</v>
      </c>
      <c r="Z56" s="504">
        <f>Y56</f>
        <v>1727385.25846296</v>
      </c>
      <c r="AA56" s="465">
        <f>Z56*5</f>
        <v>8636926.2923148</v>
      </c>
      <c r="AB56" s="239">
        <f>(AC54+1)^2*80</f>
        <v>865280</v>
      </c>
      <c r="AC56" s="268">
        <f>(S56-1)*2-1</f>
        <v>107</v>
      </c>
      <c r="AD56" s="43">
        <f>AA56*4</f>
        <v>34547705.1692592</v>
      </c>
      <c r="AE56" s="42">
        <f>Z56*3</f>
        <v>5182155.77538888</v>
      </c>
      <c r="AF56" s="17">
        <f>Z56*3+AJ55</f>
        <v>63765624.0962064</v>
      </c>
      <c r="AG56" s="144">
        <f>(S56-1)*2</f>
        <v>108</v>
      </c>
      <c r="AH56" s="43">
        <f>AA56*6</f>
        <v>51821557.7538888</v>
      </c>
      <c r="AI56" s="42">
        <f>Z56*5</f>
        <v>8636926.2923148</v>
      </c>
      <c r="AJ56" s="134">
        <f>Z56*5+AF56</f>
        <v>72402550.3885212</v>
      </c>
      <c r="AK56" s="42">
        <f>AK55+AD56+AH56</f>
        <v>452515939.928258</v>
      </c>
    </row>
    <row r="57" spans="1:37" s="17" customFormat="1" ht="22.50">
      <c r="A57" s="129"/>
      <c r="B57" s="44"/>
      <c r="C57" s="44"/>
      <c r="D57" s="43"/>
      <c r="E57" s="43"/>
      <c r="F57" s="43"/>
      <c r="G57" s="487">
        <f>G51*4</f>
        <v>102400</v>
      </c>
      <c r="H57" s="214" t="n">
        <v>88</v>
      </c>
      <c r="I57" s="446">
        <f>G57*H57</f>
        <v>9011200</v>
      </c>
      <c r="J57" s="485" t="n">
        <v>1050000</v>
      </c>
      <c r="K57" s="486" t="n">
        <v>34</v>
      </c>
      <c r="L57" s="486">
        <f>J57*K57</f>
        <v>35700000</v>
      </c>
      <c r="M57" s="468">
        <f>(Z57+AE57)*1.2</f>
        <v>10615929.6</v>
      </c>
      <c r="N57" s="478">
        <f>I57+L57+M57</f>
        <v>55327129.6</v>
      </c>
      <c r="O57" s="105">
        <f>O55+1</f>
        <v>28</v>
      </c>
      <c r="P57" s="468">
        <f>4*N57*(4.2/14)/3</f>
        <v>22130851.84</v>
      </c>
      <c r="Q57" s="468">
        <f>4*N57*(5/14)/5</f>
        <v>15807751.3142857</v>
      </c>
      <c r="R57" s="468">
        <f>4*N57*(4.8/14)/4</f>
        <v>18969301.5771429</v>
      </c>
      <c r="S57" s="403">
        <f>S56+1</f>
        <v>56</v>
      </c>
      <c r="T57" s="42"/>
      <c r="U57" s="42" t="s">
        <v>286</v>
      </c>
      <c r="V57" s="42">
        <f>200+(AE57+AI57)/2*(S57-1)/2</f>
        <v>243281920</v>
      </c>
      <c r="W57" s="464">
        <f>(S57-1)*80-80</f>
        <v>4320</v>
      </c>
      <c r="X57" s="504">
        <f>X56+W56</f>
        <v>114500</v>
      </c>
      <c r="Y57" s="225">
        <f>POWER(SQRT(POWER(2,S57)),0.75)+X57</f>
        <v>2211652</v>
      </c>
      <c r="Z57" s="504">
        <f>Y57</f>
        <v>2211652</v>
      </c>
      <c r="AA57" s="465">
        <f>Z57*5</f>
        <v>11058260</v>
      </c>
      <c r="AB57" s="239">
        <f>(AC55+1)^2*80</f>
        <v>898880</v>
      </c>
      <c r="AC57" s="268">
        <f>(S57-1)*2-1</f>
        <v>109</v>
      </c>
      <c r="AD57" s="43">
        <f>AA57*4</f>
        <v>44233040</v>
      </c>
      <c r="AE57" s="42">
        <f>Z57*3</f>
        <v>6634956</v>
      </c>
      <c r="AF57" s="17">
        <f>Z57*3+AJ56</f>
        <v>79037506.3885212</v>
      </c>
      <c r="AG57" s="144">
        <f>(S57-1)*2</f>
        <v>110</v>
      </c>
      <c r="AH57" s="43">
        <f>AA57*6</f>
        <v>66349560</v>
      </c>
      <c r="AI57" s="42">
        <f>Z57*5</f>
        <v>11058260</v>
      </c>
      <c r="AJ57" s="134">
        <f>Z57*5+AF57</f>
        <v>90095766.3885212</v>
      </c>
      <c r="AK57" s="42">
        <f>AK56+AD57+AH57</f>
        <v>563098539.928258</v>
      </c>
    </row>
    <row r="58" spans="1:37" s="12" customFormat="1" ht="22.50">
      <c r="A58" s="130"/>
      <c r="B58" s="46"/>
      <c r="C58" s="46"/>
      <c r="D58" s="45"/>
      <c r="E58" s="45"/>
      <c r="F58" s="45"/>
      <c r="G58" s="487">
        <f>G52*4</f>
        <v>102400</v>
      </c>
      <c r="H58" s="214" t="n">
        <v>94</v>
      </c>
      <c r="I58" s="446">
        <f>G58*H58</f>
        <v>9625600</v>
      </c>
      <c r="J58" s="487" t="n">
        <v>1050000</v>
      </c>
      <c r="K58" s="214" t="n">
        <v>39</v>
      </c>
      <c r="L58" s="214">
        <f>J58*K58</f>
        <v>40950000</v>
      </c>
      <c r="M58" s="469">
        <f>(Z57+AE57+Z58+AE58)*1.2</f>
        <v>24240679.9954343</v>
      </c>
      <c r="N58" s="445">
        <f>I58+L58+M58</f>
        <v>74816279.9954343</v>
      </c>
      <c r="O58" s="47">
        <f>O56+1</f>
        <v>28</v>
      </c>
      <c r="P58" s="469">
        <f>4*N58*(4.2/14)/3</f>
        <v>29926511.9981737</v>
      </c>
      <c r="Q58" s="469">
        <f>4*N58*(5/14)/5</f>
        <v>21376079.9986954</v>
      </c>
      <c r="R58" s="469">
        <f>4*N58*(4.8/14)/4</f>
        <v>25651295.9984345</v>
      </c>
      <c r="S58" s="402">
        <f>S57+1</f>
        <v>57</v>
      </c>
      <c r="T58" s="47"/>
      <c r="U58" s="47" t="s">
        <v>287</v>
      </c>
      <c r="V58" s="47">
        <f>200+(AE58+AI58)/2*(S58-1)/2</f>
        <v>317911042.560134</v>
      </c>
      <c r="W58" s="105">
        <f>(S58-1)*80-80</f>
        <v>4400</v>
      </c>
      <c r="X58" s="508">
        <f>X57+W57</f>
        <v>118820</v>
      </c>
      <c r="Y58" s="229">
        <f>POWER(SQRT(POWER(2,S58)),0.75)+X58</f>
        <v>2838489.66571547</v>
      </c>
      <c r="Z58" s="508">
        <f>Y58</f>
        <v>2838489.66571547</v>
      </c>
      <c r="AA58" s="189">
        <f>Z58*5</f>
        <v>14192448.3285774</v>
      </c>
      <c r="AB58" s="243">
        <f>(AC56+1)^2*80</f>
        <v>933120</v>
      </c>
      <c r="AC58" s="268">
        <f>(S58-1)*2-1</f>
        <v>111</v>
      </c>
      <c r="AD58" s="45">
        <f>AA58*4</f>
        <v>56769793.3143096</v>
      </c>
      <c r="AE58" s="47">
        <f>Z58*3</f>
        <v>8515468.99714641</v>
      </c>
      <c r="AF58" s="12">
        <f>Z58*3+AJ57</f>
        <v>98611235.3856676</v>
      </c>
      <c r="AG58" s="144">
        <f>(S58-1)*2</f>
        <v>112</v>
      </c>
      <c r="AH58" s="45">
        <f>AA58*6</f>
        <v>85154689.9714644</v>
      </c>
      <c r="AI58" s="47">
        <f>Z58*5</f>
        <v>14192448.3285774</v>
      </c>
      <c r="AJ58" s="381">
        <f>Z58*5+AF58</f>
        <v>112803683.714245</v>
      </c>
      <c r="AK58" s="47">
        <f>AK57+AD58+AH58</f>
        <v>705023023.214033</v>
      </c>
    </row>
    <row r="59" spans="1:37" s="12" customFormat="1" ht="22.50">
      <c r="A59" s="130"/>
      <c r="B59" s="46"/>
      <c r="C59" s="46"/>
      <c r="D59" s="45"/>
      <c r="E59" s="45"/>
      <c r="F59" s="45"/>
      <c r="G59" s="488">
        <f>G53*4</f>
        <v>409600</v>
      </c>
      <c r="H59" s="216" t="n">
        <v>64</v>
      </c>
      <c r="I59" s="449">
        <f>G59*H59</f>
        <v>26214400</v>
      </c>
      <c r="J59" s="488" t="n">
        <v>1050000</v>
      </c>
      <c r="K59" s="216" t="n">
        <v>35</v>
      </c>
      <c r="L59" s="216">
        <f>J59*K59</f>
        <v>36750000</v>
      </c>
      <c r="M59" s="203">
        <f>(Z59+AE59)*1.2</f>
        <v>17520936.9508048</v>
      </c>
      <c r="N59" s="448">
        <f>I59+L59+M59</f>
        <v>80485336.9508048</v>
      </c>
      <c r="O59" s="50">
        <f>O57+1</f>
        <v>29</v>
      </c>
      <c r="P59" s="203">
        <f>4*N59*(4.2/14)/3</f>
        <v>32194134.7803219</v>
      </c>
      <c r="Q59" s="203">
        <f>4*N59*(5/14)/5</f>
        <v>22995810.5573728</v>
      </c>
      <c r="R59" s="203">
        <f>4*N59*(4.8/14)/4</f>
        <v>27594972.6688473</v>
      </c>
      <c r="S59" s="402">
        <f>S58+1</f>
        <v>58</v>
      </c>
      <c r="T59" s="47"/>
      <c r="U59" s="47" t="s">
        <v>288</v>
      </c>
      <c r="V59" s="47">
        <f>200+(AE59+AI59)/2*(S59-1)/2</f>
        <v>416122452.581613</v>
      </c>
      <c r="W59" s="105">
        <f>(S59-1)*80-80</f>
        <v>4480</v>
      </c>
      <c r="X59" s="508">
        <f>X58+W58</f>
        <v>123220</v>
      </c>
      <c r="Y59" s="229">
        <f>POWER(SQRT(POWER(2,S59)),0.75)+X59</f>
        <v>3650195.19808432</v>
      </c>
      <c r="Z59" s="508">
        <f>Y59</f>
        <v>3650195.19808432</v>
      </c>
      <c r="AA59" s="189">
        <f>Z59*5</f>
        <v>18250975.9904216</v>
      </c>
      <c r="AB59" s="243">
        <f>(AC57+1)^2*80</f>
        <v>968000</v>
      </c>
      <c r="AC59" s="268">
        <f>(S59-1)*2-1</f>
        <v>113</v>
      </c>
      <c r="AD59" s="45">
        <f>AA59*4</f>
        <v>73003903.9616864</v>
      </c>
      <c r="AE59" s="47">
        <f>Z59*3</f>
        <v>10950585.594253</v>
      </c>
      <c r="AF59" s="12">
        <f>Z59*3+AJ58</f>
        <v>123754269.308498</v>
      </c>
      <c r="AG59" s="144">
        <f>(S59-1)*2</f>
        <v>114</v>
      </c>
      <c r="AH59" s="45">
        <f>AA59*6</f>
        <v>109505855.94253</v>
      </c>
      <c r="AI59" s="47">
        <f>Z59*5</f>
        <v>18250975.9904216</v>
      </c>
      <c r="AJ59" s="381">
        <f>Z59*5+AF59</f>
        <v>142005245.29892</v>
      </c>
      <c r="AK59" s="47">
        <f>AK58+AD59+AH59</f>
        <v>887532783.118249</v>
      </c>
    </row>
    <row r="60" spans="1:37" s="12" customFormat="1" ht="22.50">
      <c r="A60" s="130"/>
      <c r="B60" s="46"/>
      <c r="C60" s="46"/>
      <c r="D60" s="45"/>
      <c r="E60" s="45"/>
      <c r="F60" s="45"/>
      <c r="G60" s="488">
        <f>G54*4</f>
        <v>409600</v>
      </c>
      <c r="H60" s="216" t="n">
        <v>70</v>
      </c>
      <c r="I60" s="449">
        <f>G60*H60</f>
        <v>28672000</v>
      </c>
      <c r="J60" s="489" t="n">
        <v>1050000</v>
      </c>
      <c r="K60" s="294" t="n">
        <v>52</v>
      </c>
      <c r="L60" s="294">
        <f>J60*K60</f>
        <v>54600000</v>
      </c>
      <c r="M60" s="470">
        <f>(Z59+AE59+Z60+AE60)*1.2</f>
        <v>40088717.4875191</v>
      </c>
      <c r="N60" s="449">
        <f>I60+L60+M60</f>
        <v>123360717.487519</v>
      </c>
      <c r="O60" s="292">
        <f>O58+1</f>
        <v>29</v>
      </c>
      <c r="P60" s="470">
        <f>4*N60*(4.2/14)/3</f>
        <v>49344286.9950077</v>
      </c>
      <c r="Q60" s="470">
        <f>4*N60*(5/14)/5</f>
        <v>35245919.2821482</v>
      </c>
      <c r="R60" s="470">
        <f>4*N60*(4.8/14)/4</f>
        <v>42295103.138578</v>
      </c>
      <c r="S60" s="402">
        <f>S59+1</f>
        <v>59</v>
      </c>
      <c r="T60" s="47"/>
      <c r="U60" s="47" t="s">
        <v>289</v>
      </c>
      <c r="V60" s="47">
        <f>200+(AE60+AI60)/2*(S60-1)/2</f>
        <v>545388229.637265</v>
      </c>
      <c r="W60" s="105">
        <f>(S60-1)*80-80</f>
        <v>4560</v>
      </c>
      <c r="X60" s="508">
        <f>X59+W59</f>
        <v>127700</v>
      </c>
      <c r="Y60" s="229">
        <f>POWER(SQRT(POWER(2,S60)),0.75)+X60</f>
        <v>4701620.94514882</v>
      </c>
      <c r="Z60" s="508">
        <f>Y60</f>
        <v>4701620.94514882</v>
      </c>
      <c r="AA60" s="189">
        <f>Z60*5</f>
        <v>23508104.7257441</v>
      </c>
      <c r="AB60" s="243">
        <f>(AC58+1)^2*80</f>
        <v>1003520</v>
      </c>
      <c r="AC60" s="268">
        <f>(S60-1)*2-1</f>
        <v>115</v>
      </c>
      <c r="AD60" s="45">
        <f>AA60*4</f>
        <v>94032418.9029764</v>
      </c>
      <c r="AE60" s="47">
        <f>Z60*3</f>
        <v>14104862.8354465</v>
      </c>
      <c r="AF60" s="12">
        <f>Z60*3+AJ59</f>
        <v>156110108.134367</v>
      </c>
      <c r="AG60" s="144">
        <f>(S60-1)*2</f>
        <v>116</v>
      </c>
      <c r="AH60" s="45">
        <f>AA60*6</f>
        <v>141048628.354465</v>
      </c>
      <c r="AI60" s="47">
        <f>Z60*5</f>
        <v>23508104.7257441</v>
      </c>
      <c r="AJ60" s="381">
        <f>Z60*5+AF60</f>
        <v>179618212.860111</v>
      </c>
      <c r="AK60" s="47">
        <f>AK59+AD60+AH60</f>
        <v>1122613830.37569</v>
      </c>
    </row>
    <row r="61" spans="1:37" s="12" customFormat="1" ht="22.50">
      <c r="A61" s="130"/>
      <c r="B61" s="46"/>
      <c r="C61" s="46"/>
      <c r="D61" s="45"/>
      <c r="E61" s="45"/>
      <c r="F61" s="45"/>
      <c r="G61" s="490">
        <f>G55*4</f>
        <v>409600</v>
      </c>
      <c r="H61" s="491" t="n">
        <v>76</v>
      </c>
      <c r="I61" s="480">
        <f>G61*H61</f>
        <v>31129600</v>
      </c>
      <c r="J61" s="490" t="n">
        <v>1050000</v>
      </c>
      <c r="K61" s="491" t="n">
        <v>60</v>
      </c>
      <c r="L61" s="491">
        <f>J61*K61</f>
        <v>63000000</v>
      </c>
      <c r="M61" s="471">
        <f>(Z61+AE61)*1.2</f>
        <v>29106727.6872755</v>
      </c>
      <c r="N61" s="479">
        <f>I61+L61+M61</f>
        <v>123236327.687276</v>
      </c>
      <c r="O61" s="126">
        <f>O59+1</f>
        <v>30</v>
      </c>
      <c r="P61" s="471">
        <f>4*N61*(4.2/14)/3</f>
        <v>49294531.0749103</v>
      </c>
      <c r="Q61" s="471">
        <f>4*N61*(5/14)/5</f>
        <v>35210379.3392218</v>
      </c>
      <c r="R61" s="471">
        <f>4*N61*(4.8/14)/4</f>
        <v>42252455.207066</v>
      </c>
      <c r="S61" s="402">
        <f>S60+1</f>
        <v>60</v>
      </c>
      <c r="T61" s="47"/>
      <c r="U61" s="47" t="s">
        <v>290</v>
      </c>
      <c r="V61" s="47">
        <f>200+(AE61+AI61)/2*(S61-1)/2</f>
        <v>715540588.978855</v>
      </c>
      <c r="W61" s="105">
        <f>(S61-1)*80-80</f>
        <v>4640</v>
      </c>
      <c r="X61" s="508">
        <f>X60+W60</f>
        <v>132260</v>
      </c>
      <c r="Y61" s="229">
        <f>POWER(SQRT(POWER(2,S61)),0.75)+X61</f>
        <v>6063901.60151572</v>
      </c>
      <c r="Z61" s="508">
        <f>Y61</f>
        <v>6063901.60151572</v>
      </c>
      <c r="AA61" s="189">
        <f>Z61*5</f>
        <v>30319508.0075786</v>
      </c>
      <c r="AB61" s="243">
        <f>(AC59+1)^2*80</f>
        <v>1039680</v>
      </c>
      <c r="AC61" s="268">
        <f>(S61-1)*2-1</f>
        <v>117</v>
      </c>
      <c r="AD61" s="45">
        <f>AA61*4</f>
        <v>121278032.030314</v>
      </c>
      <c r="AE61" s="47">
        <f>Z61*3</f>
        <v>18191704.8045472</v>
      </c>
      <c r="AF61" s="12">
        <f>Z61*3+AJ60</f>
        <v>197809917.664658</v>
      </c>
      <c r="AG61" s="144">
        <f>(S61-1)*2</f>
        <v>118</v>
      </c>
      <c r="AH61" s="45">
        <f>AA61*6</f>
        <v>181917048.045472</v>
      </c>
      <c r="AI61" s="47">
        <f>Z61*5</f>
        <v>30319508.0075786</v>
      </c>
      <c r="AJ61" s="381">
        <f>Z61*5+AF61</f>
        <v>228129425.672237</v>
      </c>
      <c r="AK61" s="47">
        <f>AK60+AD61+AH61</f>
        <v>1425808910.45147</v>
      </c>
    </row>
    <row r="62" spans="1:37" s="12" customFormat="1" ht="22.50">
      <c r="A62" s="130"/>
      <c r="B62" s="46"/>
      <c r="C62" s="46"/>
      <c r="D62" s="45"/>
      <c r="E62" s="45"/>
      <c r="F62" s="45"/>
      <c r="G62" s="490">
        <f>G56*4</f>
        <v>409600</v>
      </c>
      <c r="H62" s="491" t="n">
        <v>82</v>
      </c>
      <c r="I62" s="480">
        <f>G62*H62</f>
        <v>33587200</v>
      </c>
      <c r="J62" s="490" t="n">
        <v>1050000</v>
      </c>
      <c r="K62" s="491" t="n">
        <v>69</v>
      </c>
      <c r="L62" s="491">
        <f>J62*K62</f>
        <v>72450000</v>
      </c>
      <c r="M62" s="471">
        <f>(Z61+AE61+Z62+AE62)*1.2</f>
        <v>66687307.460999</v>
      </c>
      <c r="N62" s="479">
        <f>I62+L62+M62</f>
        <v>172724507.460999</v>
      </c>
      <c r="O62" s="126">
        <f>O60+1</f>
        <v>30</v>
      </c>
      <c r="P62" s="471">
        <f>4*N62*(4.2/14)/3</f>
        <v>69089802.9843997</v>
      </c>
      <c r="Q62" s="471">
        <f>4*N62*(5/14)/5</f>
        <v>49349859.2745712</v>
      </c>
      <c r="R62" s="471">
        <f>4*N62*(4.8/14)/4</f>
        <v>59219831.1294855</v>
      </c>
      <c r="S62" s="402">
        <f>S61+1</f>
        <v>61</v>
      </c>
      <c r="T62" s="47"/>
      <c r="U62" s="47" t="s">
        <v>291</v>
      </c>
      <c r="V62" s="47">
        <f>200+(AE62+AI62)/2*(S62-1)/2</f>
        <v>939514694.34309</v>
      </c>
      <c r="W62" s="105">
        <f>(S62-1)*80-80</f>
        <v>4720</v>
      </c>
      <c r="X62" s="508">
        <f>X61+W61</f>
        <v>136900</v>
      </c>
      <c r="Y62" s="229">
        <f>POWER(SQRT(POWER(2,S62)),0.75)+X62</f>
        <v>7829287.45285905</v>
      </c>
      <c r="Z62" s="508">
        <f>Y62</f>
        <v>7829287.45285905</v>
      </c>
      <c r="AA62" s="189">
        <f>Z62*5</f>
        <v>39146437.2642953</v>
      </c>
      <c r="AB62" s="243">
        <f>(AC60+1)^2*80</f>
        <v>1076480</v>
      </c>
      <c r="AC62" s="268">
        <f>(S62-1)*2-1</f>
        <v>119</v>
      </c>
      <c r="AD62" s="45">
        <f>AA62*4</f>
        <v>156585749.057181</v>
      </c>
      <c r="AE62" s="47">
        <f>Z62*3</f>
        <v>23487862.3585772</v>
      </c>
      <c r="AF62" s="12">
        <f>Z62*3+AJ61</f>
        <v>251617288.030814</v>
      </c>
      <c r="AG62" s="144">
        <f>(S62-1)*2</f>
        <v>120</v>
      </c>
      <c r="AH62" s="45">
        <f>AA62*6</f>
        <v>234878623.585772</v>
      </c>
      <c r="AI62" s="47">
        <f>Z62*5</f>
        <v>39146437.2642953</v>
      </c>
      <c r="AJ62" s="381">
        <f>Z62*5+AF62</f>
        <v>290763725.295109</v>
      </c>
      <c r="AK62" s="47">
        <f>AK61+AD62+AH62</f>
        <v>1817273283.09442</v>
      </c>
    </row>
    <row r="63" spans="1:37" s="14" customFormat="1" ht="22.50">
      <c r="A63" s="458"/>
      <c r="B63" s="49"/>
      <c r="C63" s="49"/>
      <c r="D63" s="48"/>
      <c r="E63" s="48"/>
      <c r="F63" s="48"/>
      <c r="G63" s="484">
        <f>G57*4</f>
        <v>409600</v>
      </c>
      <c r="H63" s="212" t="n">
        <v>88</v>
      </c>
      <c r="I63" s="500">
        <f>G63*H63</f>
        <v>36044800</v>
      </c>
      <c r="J63" s="483" t="n">
        <v>1050000</v>
      </c>
      <c r="K63" s="211" t="n">
        <v>69</v>
      </c>
      <c r="L63" s="211">
        <f>J63*K63</f>
        <v>72450000</v>
      </c>
      <c r="M63" s="201">
        <f>(Z63+AE63)*1.2</f>
        <v>48563579.1291302</v>
      </c>
      <c r="N63" s="442">
        <f>I63+L63+M63</f>
        <v>157058379.12913</v>
      </c>
      <c r="O63" s="33">
        <f>O61+1</f>
        <v>31</v>
      </c>
      <c r="P63" s="201">
        <f>4*N63*(4.2/14)/3</f>
        <v>62823351.651652</v>
      </c>
      <c r="Q63" s="201">
        <f>4*N63*(5/14)/5</f>
        <v>44873822.6083228</v>
      </c>
      <c r="R63" s="201">
        <f>4*N63*(4.8/14)/4</f>
        <v>53848587.1299875</v>
      </c>
      <c r="S63" s="459">
        <f>S62+1</f>
        <v>62</v>
      </c>
      <c r="T63" s="50"/>
      <c r="U63" s="50" t="s">
        <v>292</v>
      </c>
      <c r="V63" s="50">
        <f>200+(AE63+AI63)/2*(S63-1)/2</f>
        <v>1234324502.8654</v>
      </c>
      <c r="W63" s="85">
        <f>(S63-1)*80-80</f>
        <v>4800</v>
      </c>
      <c r="X63" s="511">
        <f>X62+W62</f>
        <v>141620</v>
      </c>
      <c r="Y63" s="231">
        <f>POWER(SQRT(POWER(2,S63)),0.75)+X63</f>
        <v>10117412.3185688</v>
      </c>
      <c r="Z63" s="511">
        <f>Y63</f>
        <v>10117412.3185688</v>
      </c>
      <c r="AA63" s="190">
        <f>Z63*5</f>
        <v>50587061.592844</v>
      </c>
      <c r="AB63" s="245">
        <f>(AC61+1)^2*80</f>
        <v>1113920</v>
      </c>
      <c r="AC63" s="268">
        <f>(S63-1)*2-1</f>
        <v>121</v>
      </c>
      <c r="AD63" s="48">
        <f>AA63*4</f>
        <v>202348246.371376</v>
      </c>
      <c r="AE63" s="50">
        <f>Z63*3</f>
        <v>30352236.9557064</v>
      </c>
      <c r="AF63" s="14">
        <f>Z63*3+AJ62</f>
        <v>321115962.250815</v>
      </c>
      <c r="AG63" s="144">
        <f>(S63-1)*2</f>
        <v>122</v>
      </c>
      <c r="AH63" s="48">
        <f>AA63*6</f>
        <v>303522369.557064</v>
      </c>
      <c r="AI63" s="50">
        <f>Z63*5</f>
        <v>50587061.592844</v>
      </c>
      <c r="AJ63" s="142">
        <f>Z63*5+AF63</f>
        <v>371703023.843659</v>
      </c>
      <c r="AK63" s="50">
        <f>AK62+AD63+AH63</f>
        <v>2323143899.02286</v>
      </c>
    </row>
    <row r="64" spans="1:37" s="14" customFormat="1" ht="22.50">
      <c r="A64" s="458"/>
      <c r="B64" s="49"/>
      <c r="C64" s="49"/>
      <c r="D64" s="48"/>
      <c r="E64" s="48"/>
      <c r="F64" s="48"/>
      <c r="G64" s="484">
        <f>G58*4</f>
        <v>409600</v>
      </c>
      <c r="H64" s="212" t="n">
        <v>94</v>
      </c>
      <c r="I64" s="500">
        <f>G64*H64</f>
        <v>38502400</v>
      </c>
      <c r="J64" s="484" t="n">
        <v>1050000</v>
      </c>
      <c r="K64" s="212" t="n">
        <v>90</v>
      </c>
      <c r="L64" s="212">
        <f>J64*K64</f>
        <v>94500000</v>
      </c>
      <c r="M64" s="202">
        <f>(Z63+AE63+Z64+AE64)*1.2</f>
        <v>111364005.054108</v>
      </c>
      <c r="N64" s="443">
        <f>I64+L64+M64</f>
        <v>244366405.054108</v>
      </c>
      <c r="O64" s="23">
        <f>O62+1</f>
        <v>31</v>
      </c>
      <c r="P64" s="202">
        <f>4*N64*(4.2/14)/3</f>
        <v>97746562.0216434</v>
      </c>
      <c r="Q64" s="202">
        <f>4*N64*(5/14)/5</f>
        <v>69818972.8726022</v>
      </c>
      <c r="R64" s="202">
        <f>4*N64*(4.8/14)/4</f>
        <v>83782767.4471228</v>
      </c>
      <c r="S64" s="459">
        <f>S63+1</f>
        <v>63</v>
      </c>
      <c r="T64" s="50"/>
      <c r="U64" s="50" t="s">
        <v>293</v>
      </c>
      <c r="V64" s="50">
        <f>200+(AE64+AI64)/2*(S64-1)/2</f>
        <v>1622344536.39527</v>
      </c>
      <c r="W64" s="50">
        <f>(S64-1)*80-80</f>
        <v>4880</v>
      </c>
      <c r="X64" s="511">
        <f>X63+W63</f>
        <v>146420</v>
      </c>
      <c r="Y64" s="231">
        <f>POWER(SQRT(POWER(2,S64)),0.75)+X64</f>
        <v>13083422.0677037</v>
      </c>
      <c r="Z64" s="511">
        <f>Y64</f>
        <v>13083422.0677037</v>
      </c>
      <c r="AA64" s="190">
        <f>Z64*5</f>
        <v>65417110.3385185</v>
      </c>
      <c r="AB64" s="245">
        <f>(AC62+1)^2*80</f>
        <v>1152000</v>
      </c>
      <c r="AC64" s="268">
        <f>(S64-1)*2-1</f>
        <v>123</v>
      </c>
      <c r="AD64" s="48">
        <f>AA64*4</f>
        <v>261668441.354074</v>
      </c>
      <c r="AE64" s="50">
        <f>Z64*3</f>
        <v>39250266.2031111</v>
      </c>
      <c r="AF64" s="14">
        <f>Z64*3+AJ63</f>
        <v>410953290.04677</v>
      </c>
      <c r="AG64" s="144">
        <f>(S64-1)*2</f>
        <v>124</v>
      </c>
      <c r="AH64" s="48">
        <f>AA64*6</f>
        <v>392502662.031111</v>
      </c>
      <c r="AI64" s="50">
        <f>Z64*5</f>
        <v>65417110.3385185</v>
      </c>
      <c r="AJ64" s="142">
        <f>Z64*5+AF64</f>
        <v>476370400.385289</v>
      </c>
      <c r="AK64" s="50">
        <f>AK63+AD64+AH64</f>
        <v>2977315002.40804</v>
      </c>
    </row>
    <row r="65" spans="1:37" s="14" customFormat="1" ht="22.50">
      <c r="A65" s="458"/>
      <c r="B65" s="49"/>
      <c r="C65" s="49"/>
      <c r="D65" s="48"/>
      <c r="E65" s="48"/>
      <c r="F65" s="48"/>
      <c r="G65" s="487">
        <f>G59*4</f>
        <v>1638400</v>
      </c>
      <c r="H65" s="214" t="n">
        <v>64</v>
      </c>
      <c r="I65" s="446">
        <f>G65*H65</f>
        <v>104857600</v>
      </c>
      <c r="J65" s="485" t="n">
        <v>1050000</v>
      </c>
      <c r="K65" s="486" t="n">
        <v>102</v>
      </c>
      <c r="L65" s="486">
        <f>J65*K65</f>
        <v>107100000</v>
      </c>
      <c r="M65" s="468">
        <f>(Z65+AE65)*1.2</f>
        <v>81256876.8</v>
      </c>
      <c r="N65" s="478">
        <f>I65+L65+M65</f>
        <v>293214476.8</v>
      </c>
      <c r="O65" s="105">
        <f>O63+1</f>
        <v>32</v>
      </c>
      <c r="P65" s="468">
        <f>4*N65*(4.2/14)/3</f>
        <v>117285790.72</v>
      </c>
      <c r="Q65" s="468">
        <f>4*N65*(5/14)/5</f>
        <v>83775564.8</v>
      </c>
      <c r="R65" s="468">
        <f>4*N65*(4.8/14)/4</f>
        <v>100530677.76</v>
      </c>
      <c r="S65" s="459">
        <f>S64+1</f>
        <v>64</v>
      </c>
      <c r="T65" s="50"/>
      <c r="U65" s="50" t="s">
        <v>294</v>
      </c>
      <c r="V65" s="50">
        <f>200+(AE65+AI65)/2*(S65-1)/2</f>
        <v>2132993216</v>
      </c>
      <c r="W65" s="50">
        <f>(S65-1)*80-80</f>
        <v>4960</v>
      </c>
      <c r="X65" s="511">
        <f>X64+W64</f>
        <v>151300</v>
      </c>
      <c r="Y65" s="231">
        <f>POWER(SQRT(POWER(2,S65)),0.75)+X65</f>
        <v>16928516</v>
      </c>
      <c r="Z65" s="511">
        <f>Y65</f>
        <v>16928516</v>
      </c>
      <c r="AA65" s="190">
        <f>Z65*5</f>
        <v>84642580</v>
      </c>
      <c r="AB65" s="245">
        <f>(AC63+1)^2*80</f>
        <v>1190720</v>
      </c>
      <c r="AC65" s="268">
        <f>(S65-1)*2-1</f>
        <v>125</v>
      </c>
      <c r="AD65" s="48">
        <f>AA65*4</f>
        <v>338570320</v>
      </c>
      <c r="AE65" s="50">
        <f>Z65*3</f>
        <v>50785548</v>
      </c>
      <c r="AF65" s="14">
        <f>Z65*3+AJ64</f>
        <v>527155948.385289</v>
      </c>
      <c r="AG65" s="144">
        <f>(S65-1)*2</f>
        <v>126</v>
      </c>
      <c r="AH65" s="48">
        <f>AA65*6</f>
        <v>507855480</v>
      </c>
      <c r="AI65" s="50">
        <f>Z65*5</f>
        <v>84642580</v>
      </c>
      <c r="AJ65" s="142">
        <f>Z65*5+AF65</f>
        <v>611798528.385289</v>
      </c>
      <c r="AK65" s="50">
        <f>AK64+AD65+AH65</f>
        <v>3823740802.40804</v>
      </c>
    </row>
    <row r="66" spans="1:37" s="14" customFormat="1" ht="22.50">
      <c r="A66" s="458"/>
      <c r="B66" s="49"/>
      <c r="C66" s="49"/>
      <c r="D66" s="48"/>
      <c r="E66" s="48"/>
      <c r="F66" s="48"/>
      <c r="G66" s="487">
        <f>G60*4</f>
        <v>1638400</v>
      </c>
      <c r="H66" s="214" t="n">
        <v>70</v>
      </c>
      <c r="I66" s="446">
        <f>G66*H66</f>
        <v>114688000</v>
      </c>
      <c r="J66" s="487" t="n">
        <v>1050000</v>
      </c>
      <c r="K66" s="214" t="n">
        <v>115</v>
      </c>
      <c r="L66" s="214">
        <f>J66*K66</f>
        <v>120750000</v>
      </c>
      <c r="M66" s="469">
        <f>(Z65+AE65+Z66+AE66)*1.2</f>
        <v>186442239.963474</v>
      </c>
      <c r="N66" s="445">
        <f>I66+L66+M66</f>
        <v>421880239.963474</v>
      </c>
      <c r="O66" s="47">
        <f>O64+1</f>
        <v>32</v>
      </c>
      <c r="P66" s="469">
        <f>4*N66*(4.2/14)/3</f>
        <v>168752095.98539</v>
      </c>
      <c r="Q66" s="469">
        <f>4*N66*(5/14)/5</f>
        <v>120537211.418136</v>
      </c>
      <c r="R66" s="469">
        <f>4*N66*(4.8/14)/4</f>
        <v>144644653.701763</v>
      </c>
      <c r="S66" s="459">
        <f>S65+1</f>
        <v>65</v>
      </c>
      <c r="T66" s="50"/>
      <c r="U66" s="50" t="s">
        <v>295</v>
      </c>
      <c r="V66" s="50">
        <f>200+(AE66+AI66)/2*(S66-1)/2</f>
        <v>2804943217.69264</v>
      </c>
      <c r="W66" s="50">
        <f>(S66-1)*80-80</f>
        <v>5040</v>
      </c>
      <c r="X66" s="511">
        <f>X65+W65</f>
        <v>156260</v>
      </c>
      <c r="Y66" s="231">
        <f>POWER(SQRT(POWER(2,S66)),0.75)+X66</f>
        <v>21913617.3257238</v>
      </c>
      <c r="Z66" s="511">
        <f>Y66</f>
        <v>21913617.3257238</v>
      </c>
      <c r="AA66" s="190">
        <f>Z66*5</f>
        <v>109568086.628619</v>
      </c>
      <c r="AB66" s="245">
        <f>(AC64+1)^2*80</f>
        <v>1230080</v>
      </c>
      <c r="AC66" s="268">
        <f>(S66-1)*2-1</f>
        <v>127</v>
      </c>
      <c r="AD66" s="48">
        <f>AA66*4</f>
        <v>438272346.514476</v>
      </c>
      <c r="AE66" s="50">
        <f>Z66*3</f>
        <v>65740851.9771714</v>
      </c>
      <c r="AF66" s="14">
        <f>Z66*3+AJ65</f>
        <v>677539380.36246</v>
      </c>
      <c r="AG66" s="144">
        <f>(S66-1)*2</f>
        <v>128</v>
      </c>
      <c r="AH66" s="48">
        <f>AA66*6</f>
        <v>657408519.771714</v>
      </c>
      <c r="AI66" s="50">
        <f>Z66*5</f>
        <v>109568086.628619</v>
      </c>
      <c r="AJ66" s="142">
        <f>Z66*5+AF66</f>
        <v>787107466.991079</v>
      </c>
      <c r="AK66" s="50">
        <f>AK65+AD66+AH66</f>
        <v>4919421668.69423</v>
      </c>
    </row>
    <row r="67" spans="1:37" s="14" customFormat="1" ht="22.50">
      <c r="A67" s="458"/>
      <c r="B67" s="49"/>
      <c r="C67" s="49"/>
      <c r="D67" s="48"/>
      <c r="E67" s="48"/>
      <c r="F67" s="48"/>
      <c r="G67" s="488"/>
      <c r="H67" s="216"/>
      <c r="I67" s="449"/>
      <c r="J67" s="488"/>
      <c r="K67" s="216"/>
      <c r="L67" s="216"/>
      <c r="M67" s="203"/>
      <c r="N67" s="448"/>
      <c r="O67" s="50"/>
      <c r="P67" s="203"/>
      <c r="Q67" s="203"/>
      <c r="R67" s="203"/>
      <c r="S67" s="459"/>
      <c r="T67" s="50"/>
      <c r="U67" s="50"/>
      <c r="V67" s="50"/>
      <c r="W67" s="50"/>
      <c r="X67" s="511"/>
      <c r="Y67" s="231"/>
      <c r="Z67" s="511"/>
      <c r="AA67" s="190"/>
      <c r="AB67" s="245"/>
      <c r="AC67" s="268"/>
      <c r="AD67" s="48"/>
      <c r="AE67" s="50"/>
      <c r="AG67" s="144"/>
      <c r="AH67" s="48"/>
      <c r="AI67" s="50"/>
      <c r="AJ67" s="142"/>
      <c r="AK67" s="50"/>
    </row>
  </sheetData>
  <dataConsolidate>
    <dataRefs count="1">
      <dataRef ref="I10:I14" sheet="金钱经验表"/>
    </dataRefs>
  </dataConsolidate>
  <pageMargins left="0.700000" right="0.700000" top="0.750000" bottom="0.750000" header="0.300000" footer="0.300000"/>
  <pageSetup paperSize="9" pageOrder="overThenDown"/>
  <headerFooter/>
</worksheet>
</file>

<file path=xl/worksheets/sheet5.xml><?xml version="1.0" encoding="utf-8"?>
<worksheet xmlns="http://schemas.openxmlformats.org/spreadsheetml/2006/main" xmlns:r="http://schemas.openxmlformats.org/officeDocument/2006/relationships">
  <dimension ref="B3:O278"/>
  <sheetViews>
    <sheetView view="normal" topLeftCell="A24" zoomScale="60" workbookViewId="0">
      <selection activeCell="Q28" sqref="Q28"/>
    </sheetView>
  </sheetViews>
  <sheetFormatPr defaultRowHeight="22.80"/>
  <cols>
    <col min="2" max="2" width="45.745455" customWidth="1"/>
    <col min="3" max="3" width="16.627273" customWidth="1" style="391"/>
    <col min="4" max="4" width="16.500000" customWidth="1" style="293"/>
    <col min="5" max="5" width="16.500000" customWidth="1" style="401"/>
    <col min="6" max="6" width="9.000000" customWidth="1"/>
    <col min="7" max="7" width="34.245455" customWidth="1"/>
    <col min="8" max="8" width="16.500000" customWidth="1" style="394"/>
    <col min="9" max="9" width="16.500000" customWidth="1" style="395"/>
    <col min="10" max="10" width="16.500000" customWidth="1" style="400"/>
    <col min="12" max="12" width="34.245455" customWidth="1"/>
    <col min="13" max="13" width="16.500000" customWidth="1" style="394"/>
    <col min="14" max="14" width="16.500000" customWidth="1" style="395"/>
    <col min="15" max="15" width="16.500000" customWidth="1" style="400"/>
  </cols>
  <sheetData>
    <row r="3" spans="3:15">
      <c r="C3" s="391" t="s">
        <v>296</v>
      </c>
      <c r="D3" s="293" t="s">
        <v>297</v>
      </c>
      <c r="E3" s="401" t="s">
        <v>298</v>
      </c>
      <c r="H3" s="394" t="s">
        <v>299</v>
      </c>
      <c r="I3" s="395" t="s">
        <v>300</v>
      </c>
      <c r="J3" s="400" t="s">
        <v>301</v>
      </c>
      <c r="M3" s="394" t="s">
        <v>302</v>
      </c>
      <c r="N3" s="395" t="s">
        <v>303</v>
      </c>
      <c r="O3" s="400" t="s">
        <v>304</v>
      </c>
    </row>
    <row r="4" spans="3:15">
      <c r="C4" s="391" t="n">
        <v>0.02</v>
      </c>
      <c r="D4" s="293" t="n">
        <v>1</v>
      </c>
      <c r="E4" s="401">
        <f>MAX(3*(C4-D4)/C4,-0.5)</f>
        <v>-0.5</v>
      </c>
      <c r="H4" s="394" t="n">
        <v>0.02</v>
      </c>
      <c r="I4" s="395" t="n">
        <v>1</v>
      </c>
      <c r="J4" s="400">
        <f>MAX((H4-I4)/H4,-1)</f>
        <v>-1</v>
      </c>
      <c r="M4" s="394" t="n">
        <v>0.02</v>
      </c>
      <c r="N4" s="395" t="n">
        <v>1</v>
      </c>
      <c r="O4" s="400">
        <f>MAX(0.4*(M4-N4)/M4,-0.4)</f>
        <v>-0.4</v>
      </c>
    </row>
    <row r="5" spans="3:15">
      <c r="C5" s="391">
        <f>C4+0.02</f>
        <v>0.04</v>
      </c>
      <c r="D5" s="293" t="n">
        <v>1</v>
      </c>
      <c r="E5" s="401">
        <f>MAX(3*(C5-D5)/C5,-0.5)</f>
        <v>-0.5</v>
      </c>
      <c r="H5" s="394">
        <f>H4+0.02</f>
        <v>0.04</v>
      </c>
      <c r="I5" s="395" t="n">
        <v>1</v>
      </c>
      <c r="J5" s="400">
        <f>MAX((H5-I5)/H5,-1)</f>
        <v>-1</v>
      </c>
      <c r="M5" s="394">
        <f>M4+0.02</f>
        <v>0.04</v>
      </c>
      <c r="N5" s="395" t="n">
        <v>1</v>
      </c>
      <c r="O5" s="400">
        <f>MAX(0.4*(M5-N5)/M5,-0.4)</f>
        <v>-0.4</v>
      </c>
    </row>
    <row r="6" spans="3:15">
      <c r="C6" s="391">
        <f>C5+0.02</f>
        <v>0.06</v>
      </c>
      <c r="D6" s="293" t="n">
        <v>1</v>
      </c>
      <c r="E6" s="401">
        <f>MAX(3*(C6-D6)/C6,-0.5)</f>
        <v>-0.5</v>
      </c>
      <c r="H6" s="394">
        <f>H5+0.02</f>
        <v>0.06</v>
      </c>
      <c r="I6" s="395" t="n">
        <v>1</v>
      </c>
      <c r="J6" s="400">
        <f>MAX((H6-I6)/H6,-1)</f>
        <v>-1</v>
      </c>
      <c r="M6" s="394">
        <f>M5+0.02</f>
        <v>0.06</v>
      </c>
      <c r="N6" s="395" t="n">
        <v>1</v>
      </c>
      <c r="O6" s="400">
        <f>MAX(0.4*(M6-N6)/M6,-0.4)</f>
        <v>-0.4</v>
      </c>
    </row>
    <row r="7" spans="3:15">
      <c r="C7" s="391">
        <f>C6+0.02</f>
        <v>0.08</v>
      </c>
      <c r="D7" s="293" t="n">
        <v>1</v>
      </c>
      <c r="E7" s="401">
        <f>MAX(3*(C7-D7)/C7,-0.5)</f>
        <v>-0.5</v>
      </c>
      <c r="H7" s="394">
        <f>H6+0.02</f>
        <v>0.08</v>
      </c>
      <c r="I7" s="395" t="n">
        <v>1</v>
      </c>
      <c r="J7" s="400">
        <f>MAX((H7-I7)/H7,-1)</f>
        <v>-1</v>
      </c>
      <c r="M7" s="394">
        <f>M6+0.02</f>
        <v>0.08</v>
      </c>
      <c r="N7" s="395" t="n">
        <v>1</v>
      </c>
      <c r="O7" s="400">
        <f>MAX(0.4*(M7-N7)/M7,-0.4)</f>
        <v>-0.4</v>
      </c>
    </row>
    <row r="8" spans="3:15">
      <c r="C8" s="391">
        <f>C7+0.02</f>
        <v>0.1</v>
      </c>
      <c r="D8" s="293" t="n">
        <v>1</v>
      </c>
      <c r="E8" s="401">
        <f>MAX(3*(C8-D8)/C8,-0.5)</f>
        <v>-0.5</v>
      </c>
      <c r="H8" s="394">
        <f>H7+0.02</f>
        <v>0.1</v>
      </c>
      <c r="I8" s="395" t="n">
        <v>1</v>
      </c>
      <c r="J8" s="400">
        <f>MAX((H8-I8)/H8,-1)</f>
        <v>-1</v>
      </c>
      <c r="M8" s="394">
        <f>M7+0.02</f>
        <v>0.1</v>
      </c>
      <c r="N8" s="395" t="n">
        <v>1</v>
      </c>
      <c r="O8" s="400">
        <f>MAX(0.4*(M8-N8)/M8,-0.4)</f>
        <v>-0.4</v>
      </c>
    </row>
    <row r="9" spans="3:15">
      <c r="C9" s="391">
        <f>C8+0.02</f>
        <v>0.12</v>
      </c>
      <c r="D9" s="293" t="n">
        <v>1</v>
      </c>
      <c r="E9" s="401">
        <f>MAX(3*(C9-D9)/C9,-0.5)</f>
        <v>-0.5</v>
      </c>
      <c r="H9" s="394">
        <f>H8+0.02</f>
        <v>0.12</v>
      </c>
      <c r="I9" s="395" t="n">
        <v>1</v>
      </c>
      <c r="J9" s="400">
        <f>MAX((H9-I9)/H9,-1)</f>
        <v>-1</v>
      </c>
      <c r="M9" s="394">
        <f>M8+0.02</f>
        <v>0.12</v>
      </c>
      <c r="N9" s="395" t="n">
        <v>1</v>
      </c>
      <c r="O9" s="400">
        <f>MAX(0.4*(M9-N9)/M9,-0.4)</f>
        <v>-0.4</v>
      </c>
    </row>
    <row r="10" spans="3:15">
      <c r="C10" s="391">
        <f>C9+0.02</f>
        <v>0.14</v>
      </c>
      <c r="D10" s="293" t="n">
        <v>1</v>
      </c>
      <c r="E10" s="401">
        <f>MAX(3*(C10-D10)/C10,-0.5)</f>
        <v>-0.5</v>
      </c>
      <c r="H10" s="394">
        <f>H9+0.02</f>
        <v>0.14</v>
      </c>
      <c r="I10" s="395" t="n">
        <v>1</v>
      </c>
      <c r="J10" s="400">
        <f>MAX((H10-I10)/H10,-1)</f>
        <v>-1</v>
      </c>
      <c r="M10" s="394">
        <f>M9+0.02</f>
        <v>0.14</v>
      </c>
      <c r="N10" s="395" t="n">
        <v>1</v>
      </c>
      <c r="O10" s="400">
        <f>MAX(0.4*(M10-N10)/M10,-0.4)</f>
        <v>-0.4</v>
      </c>
    </row>
    <row r="11" spans="3:15">
      <c r="C11" s="391">
        <f>C10+0.02</f>
        <v>0.16</v>
      </c>
      <c r="D11" s="293" t="n">
        <v>1</v>
      </c>
      <c r="E11" s="401">
        <f>MAX(3*(C11-D11)/C11,-0.5)</f>
        <v>-0.5</v>
      </c>
      <c r="H11" s="394">
        <f>H10+0.02</f>
        <v>0.16</v>
      </c>
      <c r="I11" s="395" t="n">
        <v>1</v>
      </c>
      <c r="J11" s="400">
        <f>MAX((H11-I11)/H11,-1)</f>
        <v>-1</v>
      </c>
      <c r="M11" s="394">
        <f>M10+0.02</f>
        <v>0.16</v>
      </c>
      <c r="N11" s="395" t="n">
        <v>1</v>
      </c>
      <c r="O11" s="400">
        <f>MAX(0.4*(M11-N11)/M11,-0.4)</f>
        <v>-0.4</v>
      </c>
    </row>
    <row r="12" spans="3:15">
      <c r="C12" s="391">
        <f>C11+0.02</f>
        <v>0.18</v>
      </c>
      <c r="D12" s="293" t="n">
        <v>1</v>
      </c>
      <c r="E12" s="401">
        <f>MAX(3*(C12-D12)/C12,-0.5)</f>
        <v>-0.5</v>
      </c>
      <c r="H12" s="394">
        <f>H11+0.02</f>
        <v>0.18</v>
      </c>
      <c r="I12" s="395" t="n">
        <v>1</v>
      </c>
      <c r="J12" s="400">
        <f>MAX((H12-I12)/H12,-1)</f>
        <v>-1</v>
      </c>
      <c r="M12" s="394">
        <f>M11+0.02</f>
        <v>0.18</v>
      </c>
      <c r="N12" s="395" t="n">
        <v>1</v>
      </c>
      <c r="O12" s="400">
        <f>MAX(0.4*(M12-N12)/M12,-0.4)</f>
        <v>-0.4</v>
      </c>
    </row>
    <row r="13" spans="3:15">
      <c r="C13" s="391">
        <f>C12+0.02</f>
        <v>0.2</v>
      </c>
      <c r="D13" s="293" t="n">
        <v>1</v>
      </c>
      <c r="E13" s="401">
        <f>MAX(3*(C13-D13)/C13,-0.5)</f>
        <v>-0.5</v>
      </c>
      <c r="H13" s="394">
        <f>H12+0.02</f>
        <v>0.2</v>
      </c>
      <c r="I13" s="395" t="n">
        <v>1</v>
      </c>
      <c r="J13" s="400">
        <f>MAX((H13-I13)/H13,-1)</f>
        <v>-1</v>
      </c>
      <c r="M13" s="394">
        <f>M12+0.02</f>
        <v>0.2</v>
      </c>
      <c r="N13" s="395" t="n">
        <v>1</v>
      </c>
      <c r="O13" s="400">
        <f>MAX(0.4*(M13-N13)/M13,-0.4)</f>
        <v>-0.4</v>
      </c>
    </row>
    <row r="14" spans="3:15">
      <c r="C14" s="391">
        <f>C13+0.02</f>
        <v>0.22</v>
      </c>
      <c r="D14" s="293" t="n">
        <v>1</v>
      </c>
      <c r="E14" s="401">
        <f>MAX(3*(C14-D14)/C14,-0.5)</f>
        <v>-0.5</v>
      </c>
      <c r="H14" s="394">
        <f>H13+0.02</f>
        <v>0.22</v>
      </c>
      <c r="I14" s="395" t="n">
        <v>1</v>
      </c>
      <c r="J14" s="400">
        <f>MAX((H14-I14)/H14,-1)</f>
        <v>-1</v>
      </c>
      <c r="M14" s="394">
        <f>M13+0.02</f>
        <v>0.22</v>
      </c>
      <c r="N14" s="395" t="n">
        <v>1</v>
      </c>
      <c r="O14" s="400">
        <f>MAX(0.4*(M14-N14)/M14,-0.4)</f>
        <v>-0.4</v>
      </c>
    </row>
    <row r="15" spans="3:15">
      <c r="C15" s="391">
        <f>C14+0.02</f>
        <v>0.24</v>
      </c>
      <c r="D15" s="293" t="n">
        <v>1</v>
      </c>
      <c r="E15" s="401">
        <f>MAX(3*(C15-D15)/C15,-0.5)</f>
        <v>-0.5</v>
      </c>
      <c r="H15" s="394">
        <f>H14+0.02</f>
        <v>0.24</v>
      </c>
      <c r="I15" s="395" t="n">
        <v>1</v>
      </c>
      <c r="J15" s="400">
        <f>MAX((H15-I15)/H15,-1)</f>
        <v>-1</v>
      </c>
      <c r="M15" s="394">
        <f>M14+0.02</f>
        <v>0.24</v>
      </c>
      <c r="N15" s="395" t="n">
        <v>1</v>
      </c>
      <c r="O15" s="400">
        <f>MAX(0.4*(M15-N15)/M15,-0.4)</f>
        <v>-0.4</v>
      </c>
    </row>
    <row r="16" spans="3:15">
      <c r="C16" s="391">
        <f>C15+0.02</f>
        <v>0.26</v>
      </c>
      <c r="D16" s="293" t="n">
        <v>1</v>
      </c>
      <c r="E16" s="401">
        <f>MAX(3*(C16-D16)/C16,-0.5)</f>
        <v>-0.5</v>
      </c>
      <c r="H16" s="394">
        <f>H15+0.02</f>
        <v>0.26</v>
      </c>
      <c r="I16" s="395" t="n">
        <v>1</v>
      </c>
      <c r="J16" s="400">
        <f>MAX((H16-I16)/H16,-1)</f>
        <v>-1</v>
      </c>
      <c r="M16" s="394">
        <f>M15+0.02</f>
        <v>0.26</v>
      </c>
      <c r="N16" s="395" t="n">
        <v>1</v>
      </c>
      <c r="O16" s="400">
        <f>MAX(0.4*(M16-N16)/M16,-0.4)</f>
        <v>-0.4</v>
      </c>
    </row>
    <row r="17" spans="3:15">
      <c r="C17" s="391">
        <f>C16+0.02</f>
        <v>0.28</v>
      </c>
      <c r="D17" s="293" t="n">
        <v>1</v>
      </c>
      <c r="E17" s="401">
        <f>MAX(3*(C17-D17)/C17,-0.5)</f>
        <v>-0.5</v>
      </c>
      <c r="H17" s="394">
        <f>H16+0.02</f>
        <v>0.28</v>
      </c>
      <c r="I17" s="395" t="n">
        <v>1</v>
      </c>
      <c r="J17" s="400">
        <f>MAX((H17-I17)/H17,-1)</f>
        <v>-1</v>
      </c>
      <c r="M17" s="394">
        <f>M16+0.02</f>
        <v>0.28</v>
      </c>
      <c r="N17" s="395" t="n">
        <v>1</v>
      </c>
      <c r="O17" s="400">
        <f>MAX(0.4*(M17-N17)/M17,-0.4)</f>
        <v>-0.4</v>
      </c>
    </row>
    <row r="18" spans="3:15">
      <c r="C18" s="391">
        <f>C17+0.02</f>
        <v>0.3</v>
      </c>
      <c r="D18" s="293" t="n">
        <v>1</v>
      </c>
      <c r="E18" s="401">
        <f>MAX(3*(C18-D18)/C18,-0.5)</f>
        <v>-0.5</v>
      </c>
      <c r="H18" s="394">
        <f>H17+0.02</f>
        <v>0.3</v>
      </c>
      <c r="I18" s="395" t="n">
        <v>1</v>
      </c>
      <c r="J18" s="400">
        <f>MAX((H18-I18)/H18,-1)</f>
        <v>-1</v>
      </c>
      <c r="M18" s="394">
        <f>M17+0.02</f>
        <v>0.3</v>
      </c>
      <c r="N18" s="395" t="n">
        <v>1</v>
      </c>
      <c r="O18" s="400">
        <f>MAX(0.4*(M18-N18)/M18,-0.4)</f>
        <v>-0.4</v>
      </c>
    </row>
    <row r="19" spans="3:15">
      <c r="C19" s="391">
        <f>C18+0.02</f>
        <v>0.32</v>
      </c>
      <c r="D19" s="293" t="n">
        <v>1</v>
      </c>
      <c r="E19" s="401">
        <f>MAX(3*(C19-D19)/C19,-0.5)</f>
        <v>-0.5</v>
      </c>
      <c r="H19" s="394">
        <f>H18+0.02</f>
        <v>0.32</v>
      </c>
      <c r="I19" s="395" t="n">
        <v>1</v>
      </c>
      <c r="J19" s="400">
        <f>MAX((H19-I19)/H19,-1)</f>
        <v>-1</v>
      </c>
      <c r="M19" s="394">
        <f>M18+0.02</f>
        <v>0.32</v>
      </c>
      <c r="N19" s="395" t="n">
        <v>1</v>
      </c>
      <c r="O19" s="400">
        <f>MAX(0.4*(M19-N19)/M19,-0.4)</f>
        <v>-0.4</v>
      </c>
    </row>
    <row r="20" spans="3:15">
      <c r="C20" s="391">
        <f>C19+0.02</f>
        <v>0.34</v>
      </c>
      <c r="D20" s="293" t="n">
        <v>1</v>
      </c>
      <c r="E20" s="401">
        <f>MAX(3*(C20-D20)/C20,-0.5)</f>
        <v>-0.5</v>
      </c>
      <c r="H20" s="394">
        <f>H19+0.02</f>
        <v>0.34</v>
      </c>
      <c r="I20" s="395" t="n">
        <v>1</v>
      </c>
      <c r="J20" s="400">
        <f>MAX((H20-I20)/H20,-1)</f>
        <v>-1</v>
      </c>
      <c r="M20" s="394">
        <f>M19+0.02</f>
        <v>0.34</v>
      </c>
      <c r="N20" s="395" t="n">
        <v>1</v>
      </c>
      <c r="O20" s="400">
        <f>MAX(0.4*(M20-N20)/M20,-0.4)</f>
        <v>-0.4</v>
      </c>
    </row>
    <row r="21" spans="3:15">
      <c r="C21" s="391">
        <f>C20+0.02</f>
        <v>0.36</v>
      </c>
      <c r="D21" s="293" t="n">
        <v>1</v>
      </c>
      <c r="E21" s="401">
        <f>MAX(3*(C21-D21)/C21,-0.5)</f>
        <v>-0.5</v>
      </c>
      <c r="H21" s="394">
        <f>H20+0.02</f>
        <v>0.36</v>
      </c>
      <c r="I21" s="395" t="n">
        <v>1</v>
      </c>
      <c r="J21" s="400">
        <f>MAX((H21-I21)/H21,-1)</f>
        <v>-1</v>
      </c>
      <c r="M21" s="394">
        <f>M20+0.02</f>
        <v>0.36</v>
      </c>
      <c r="N21" s="395" t="n">
        <v>1</v>
      </c>
      <c r="O21" s="400">
        <f>MAX(0.4*(M21-N21)/M21,-0.4)</f>
        <v>-0.4</v>
      </c>
    </row>
    <row r="22" spans="3:15">
      <c r="C22" s="391">
        <f>C21+0.02</f>
        <v>0.38</v>
      </c>
      <c r="D22" s="293" t="n">
        <v>1</v>
      </c>
      <c r="E22" s="401">
        <f>MAX(3*(C22-D22)/C22,-0.5)</f>
        <v>-0.5</v>
      </c>
      <c r="H22" s="394">
        <f>H21+0.02</f>
        <v>0.38</v>
      </c>
      <c r="I22" s="395" t="n">
        <v>1</v>
      </c>
      <c r="J22" s="400">
        <f>MAX((H22-I22)/H22,-1)</f>
        <v>-1</v>
      </c>
      <c r="M22" s="394">
        <f>M21+0.02</f>
        <v>0.38</v>
      </c>
      <c r="N22" s="395" t="n">
        <v>1</v>
      </c>
      <c r="O22" s="400">
        <f>MAX(0.4*(M22-N22)/M22,-0.4)</f>
        <v>-0.4</v>
      </c>
    </row>
    <row r="23" spans="3:15">
      <c r="C23" s="391">
        <f>C22+0.02</f>
        <v>0.4</v>
      </c>
      <c r="D23" s="293" t="n">
        <v>1</v>
      </c>
      <c r="E23" s="401">
        <f>MAX(3*(C23-D23)/C23,-0.5)</f>
        <v>-0.5</v>
      </c>
      <c r="H23" s="394">
        <f>H22+0.02</f>
        <v>0.4</v>
      </c>
      <c r="I23" s="395" t="n">
        <v>1</v>
      </c>
      <c r="J23" s="400">
        <f>MAX((H23-I23)/H23,-1)</f>
        <v>-1</v>
      </c>
      <c r="M23" s="394">
        <f>M22+0.02</f>
        <v>0.4</v>
      </c>
      <c r="N23" s="395" t="n">
        <v>1</v>
      </c>
      <c r="O23" s="400">
        <f>MAX(0.4*(M23-N23)/M23,-0.4)</f>
        <v>-0.4</v>
      </c>
    </row>
    <row r="24" spans="3:15">
      <c r="C24" s="391">
        <f>C23+0.02</f>
        <v>0.42</v>
      </c>
      <c r="D24" s="293" t="n">
        <v>1</v>
      </c>
      <c r="E24" s="401">
        <f>MAX(3*(C24-D24)/C24,-0.5)</f>
        <v>-0.5</v>
      </c>
      <c r="H24" s="394">
        <f>H23+0.02</f>
        <v>0.42</v>
      </c>
      <c r="I24" s="395" t="n">
        <v>1</v>
      </c>
      <c r="J24" s="400">
        <f>MAX((H24-I24)/H24,-1)</f>
        <v>-1</v>
      </c>
      <c r="M24" s="394">
        <f>M23+0.02</f>
        <v>0.42</v>
      </c>
      <c r="N24" s="395" t="n">
        <v>1</v>
      </c>
      <c r="O24" s="400">
        <f>MAX(0.4*(M24-N24)/M24,-0.4)</f>
        <v>-0.4</v>
      </c>
    </row>
    <row r="25" spans="3:15">
      <c r="C25" s="391">
        <f>C24+0.02</f>
        <v>0.44</v>
      </c>
      <c r="D25" s="293" t="n">
        <v>1</v>
      </c>
      <c r="E25" s="401">
        <f>MAX(3*(C25-D25)/C25,-0.5)</f>
        <v>-0.5</v>
      </c>
      <c r="H25" s="394">
        <f>H24+0.02</f>
        <v>0.44</v>
      </c>
      <c r="I25" s="395" t="n">
        <v>1</v>
      </c>
      <c r="J25" s="400">
        <f>MAX((H25-I25)/H25,-1)</f>
        <v>-1</v>
      </c>
      <c r="M25" s="394">
        <f>M24+0.02</f>
        <v>0.44</v>
      </c>
      <c r="N25" s="395" t="n">
        <v>1</v>
      </c>
      <c r="O25" s="400">
        <f>MAX(0.4*(M25-N25)/M25,-0.4)</f>
        <v>-0.4</v>
      </c>
    </row>
    <row r="26" spans="3:15">
      <c r="C26" s="391">
        <f>C25+0.02</f>
        <v>0.46</v>
      </c>
      <c r="D26" s="293" t="n">
        <v>1</v>
      </c>
      <c r="E26" s="401">
        <f>MAX(3*(C26-D26)/C26,-0.5)</f>
        <v>-0.5</v>
      </c>
      <c r="H26" s="394">
        <f>H25+0.02</f>
        <v>0.46</v>
      </c>
      <c r="I26" s="395" t="n">
        <v>1</v>
      </c>
      <c r="J26" s="400">
        <f>MAX((H26-I26)/H26,-1)</f>
        <v>-1</v>
      </c>
      <c r="M26" s="394">
        <f>M25+0.02</f>
        <v>0.46</v>
      </c>
      <c r="N26" s="395" t="n">
        <v>1</v>
      </c>
      <c r="O26" s="400">
        <f>MAX(0.4*(M26-N26)/M26,-0.4)</f>
        <v>-0.4</v>
      </c>
    </row>
    <row r="27" spans="3:15">
      <c r="C27" s="391">
        <f>C26+0.02</f>
        <v>0.48</v>
      </c>
      <c r="D27" s="293" t="n">
        <v>1</v>
      </c>
      <c r="E27" s="401">
        <f>MAX(3*(C27-D27)/C27,-0.5)</f>
        <v>-0.5</v>
      </c>
      <c r="H27" s="394">
        <f>H26+0.02</f>
        <v>0.48</v>
      </c>
      <c r="I27" s="395" t="n">
        <v>1</v>
      </c>
      <c r="J27" s="400">
        <f>MAX((H27-I27)/H27,-1)</f>
        <v>-1</v>
      </c>
      <c r="M27" s="394">
        <f>M26+0.02</f>
        <v>0.48</v>
      </c>
      <c r="N27" s="395" t="n">
        <v>1</v>
      </c>
      <c r="O27" s="400">
        <f>MAX(0.4*(M27-N27)/M27,-0.4)</f>
        <v>-0.4</v>
      </c>
    </row>
    <row r="28" spans="3:15">
      <c r="C28" s="391">
        <f>C27+0.02</f>
        <v>0.5</v>
      </c>
      <c r="D28" s="293" t="n">
        <v>1</v>
      </c>
      <c r="E28" s="401">
        <f>MAX(3*(C28-D28)/C28,-0.5)</f>
        <v>-0.5</v>
      </c>
      <c r="G28" s="18" t="s">
        <v>305</v>
      </c>
      <c r="H28" s="391">
        <f>H27+0.02</f>
        <v>0.5</v>
      </c>
      <c r="I28" s="392" t="n">
        <v>1</v>
      </c>
      <c r="J28" s="399">
        <f>MAX((H28-I28)/H28,-1)</f>
        <v>-1</v>
      </c>
      <c r="L28" s="18" t="s">
        <v>306</v>
      </c>
      <c r="M28" s="391">
        <f>M27+0.02</f>
        <v>0.5</v>
      </c>
      <c r="N28" s="392" t="n">
        <v>1</v>
      </c>
      <c r="O28" s="399">
        <f>MAX(0.4*(M28-N28)/M28,-0.4)</f>
        <v>-0.4</v>
      </c>
    </row>
    <row r="29" spans="3:15">
      <c r="C29" s="391">
        <f>C28+0.02</f>
        <v>0.52</v>
      </c>
      <c r="D29" s="293" t="n">
        <v>1</v>
      </c>
      <c r="E29" s="401">
        <f>MAX(3*(C29-D29)/C29,-0.5)</f>
        <v>-0.5</v>
      </c>
      <c r="H29" s="394">
        <f>H28+0.02</f>
        <v>0.52</v>
      </c>
      <c r="I29" s="395" t="n">
        <v>1</v>
      </c>
      <c r="J29" s="400">
        <f>MAX((H29-I29)/H29,-1)</f>
        <v>-0.923076923076923</v>
      </c>
      <c r="M29" s="394">
        <f>M28+0.02</f>
        <v>0.52</v>
      </c>
      <c r="N29" s="395" t="n">
        <v>1</v>
      </c>
      <c r="O29" s="400">
        <f>MAX(0.4*(M29-N29)/M29,-0.4)</f>
        <v>-0.369230769230769</v>
      </c>
    </row>
    <row r="30" spans="3:15">
      <c r="C30" s="391">
        <f>C29+0.02</f>
        <v>0.54</v>
      </c>
      <c r="D30" s="293" t="n">
        <v>1</v>
      </c>
      <c r="E30" s="401">
        <f>MAX(3*(C30-D30)/C30,-0.5)</f>
        <v>-0.5</v>
      </c>
      <c r="H30" s="394">
        <f>H29+0.02</f>
        <v>0.54</v>
      </c>
      <c r="I30" s="395" t="n">
        <v>1</v>
      </c>
      <c r="J30" s="400">
        <f>MAX((H30-I30)/H30,-1)</f>
        <v>-0.851851851851852</v>
      </c>
      <c r="M30" s="394">
        <f>M29+0.02</f>
        <v>0.54</v>
      </c>
      <c r="N30" s="395" t="n">
        <v>1</v>
      </c>
      <c r="O30" s="400">
        <f>MAX(0.4*(M30-N30)/M30,-0.4)</f>
        <v>-0.340740740740741</v>
      </c>
    </row>
    <row r="31" spans="3:15">
      <c r="C31" s="391">
        <f>C30+0.02</f>
        <v>0.56</v>
      </c>
      <c r="D31" s="293" t="n">
        <v>1</v>
      </c>
      <c r="E31" s="401">
        <f>MAX(3*(C31-D31)/C31,-0.5)</f>
        <v>-0.5</v>
      </c>
      <c r="H31" s="394">
        <f>H30+0.02</f>
        <v>0.56</v>
      </c>
      <c r="I31" s="395" t="n">
        <v>1</v>
      </c>
      <c r="J31" s="400">
        <f>MAX((H31-I31)/H31,-1)</f>
        <v>-0.785714285714286</v>
      </c>
      <c r="M31" s="394">
        <f>M30+0.02</f>
        <v>0.56</v>
      </c>
      <c r="N31" s="395" t="n">
        <v>1</v>
      </c>
      <c r="O31" s="400">
        <f>MAX(0.4*(M31-N31)/M31,-0.4)</f>
        <v>-0.314285714285714</v>
      </c>
    </row>
    <row r="32" spans="3:15">
      <c r="C32" s="391">
        <f>C31+0.02</f>
        <v>0.58</v>
      </c>
      <c r="D32" s="293" t="n">
        <v>1</v>
      </c>
      <c r="E32" s="401">
        <f>MAX(3*(C32-D32)/C32,-0.5)</f>
        <v>-0.5</v>
      </c>
      <c r="H32" s="394">
        <f>H31+0.02</f>
        <v>0.58</v>
      </c>
      <c r="I32" s="395" t="n">
        <v>1</v>
      </c>
      <c r="J32" s="400">
        <f>MAX((H32-I32)/H32,-1)</f>
        <v>-0.724137931034483</v>
      </c>
      <c r="M32" s="394">
        <f>M31+0.02</f>
        <v>0.58</v>
      </c>
      <c r="N32" s="395" t="n">
        <v>1</v>
      </c>
      <c r="O32" s="400">
        <f>MAX(0.4*(M32-N32)/M32,-0.4)</f>
        <v>-0.289655172413793</v>
      </c>
    </row>
    <row r="33" spans="3:15">
      <c r="C33" s="391">
        <f>C32+0.02</f>
        <v>0.6</v>
      </c>
      <c r="D33" s="293" t="n">
        <v>1</v>
      </c>
      <c r="E33" s="401">
        <f>MAX(3*(C33-D33)/C33,-0.5)</f>
        <v>-0.5</v>
      </c>
      <c r="H33" s="394">
        <f>H32+0.02</f>
        <v>0.6</v>
      </c>
      <c r="I33" s="395" t="n">
        <v>1</v>
      </c>
      <c r="J33" s="400">
        <f>MAX((H33-I33)/H33,-1)</f>
        <v>-0.666666666666667</v>
      </c>
      <c r="L33" s="18" t="s">
        <v>307</v>
      </c>
      <c r="M33" s="391">
        <f>M32+0.02</f>
        <v>0.6</v>
      </c>
      <c r="N33" s="392" t="n">
        <v>1</v>
      </c>
      <c r="O33" s="399">
        <f>MAX(0.4*(M33-N33)/M33,-0.4)</f>
        <v>-0.266666666666667</v>
      </c>
    </row>
    <row r="34" spans="3:15">
      <c r="C34" s="391">
        <f>C33+0.02</f>
        <v>0.62</v>
      </c>
      <c r="D34" s="293" t="n">
        <v>1</v>
      </c>
      <c r="E34" s="401">
        <f>MAX(3*(C34-D34)/C34,-0.5)</f>
        <v>-0.5</v>
      </c>
      <c r="H34" s="394">
        <f>H33+0.02</f>
        <v>0.62</v>
      </c>
      <c r="I34" s="395" t="n">
        <v>1</v>
      </c>
      <c r="J34" s="400">
        <f>MAX((H34-I34)/H34,-1)</f>
        <v>-0.612903225806452</v>
      </c>
      <c r="M34" s="394">
        <f>M33+0.02</f>
        <v>0.62</v>
      </c>
      <c r="N34" s="395" t="n">
        <v>1</v>
      </c>
      <c r="O34" s="400">
        <f>MAX(0.4*(M34-N34)/M34,-0.4)</f>
        <v>-0.245161290322581</v>
      </c>
    </row>
    <row r="35" spans="3:15">
      <c r="C35" s="391">
        <f>C34+0.02</f>
        <v>0.64</v>
      </c>
      <c r="D35" s="293" t="n">
        <v>1</v>
      </c>
      <c r="E35" s="401">
        <f>MAX(3*(C35-D35)/C35,-0.5)</f>
        <v>-0.5</v>
      </c>
      <c r="H35" s="394">
        <f>H34+0.02</f>
        <v>0.64</v>
      </c>
      <c r="I35" s="395" t="n">
        <v>1</v>
      </c>
      <c r="J35" s="400">
        <f>MAX((H35-I35)/H35,-1)</f>
        <v>-0.5625</v>
      </c>
      <c r="M35" s="394">
        <f>M34+0.02</f>
        <v>0.64</v>
      </c>
      <c r="N35" s="395" t="n">
        <v>1</v>
      </c>
      <c r="O35" s="400">
        <f>MAX(0.4*(M35-N35)/M35,-0.4)</f>
        <v>-0.225</v>
      </c>
    </row>
    <row r="36" spans="3:15">
      <c r="C36" s="391">
        <f>C35+0.02</f>
        <v>0.66</v>
      </c>
      <c r="D36" s="293" t="n">
        <v>1</v>
      </c>
      <c r="E36" s="401">
        <f>MAX(3*(C36-D36)/C36,-0.5)</f>
        <v>-0.5</v>
      </c>
      <c r="G36" s="18" t="s">
        <v>308</v>
      </c>
      <c r="H36" s="391">
        <f>H35+0.02</f>
        <v>0.66</v>
      </c>
      <c r="I36" s="392" t="n">
        <v>1</v>
      </c>
      <c r="J36" s="393">
        <f>MAX((H36-I36)/H36,-1)</f>
        <v>-0.515151515151515</v>
      </c>
      <c r="M36" s="394">
        <f>M35+0.02</f>
        <v>0.66</v>
      </c>
      <c r="N36" s="395" t="n">
        <v>1</v>
      </c>
      <c r="O36" s="400">
        <f>MAX(0.4*(M36-N36)/M36,-0.4)</f>
        <v>-0.206060606060606</v>
      </c>
    </row>
    <row r="37" spans="3:15">
      <c r="C37" s="391">
        <f>C36+0.02</f>
        <v>0.68</v>
      </c>
      <c r="D37" s="293" t="n">
        <v>1</v>
      </c>
      <c r="E37" s="401">
        <f>MAX(3*(C37-D37)/C37,-0.5)</f>
        <v>-0.5</v>
      </c>
      <c r="H37" s="394">
        <f>H36+0.02</f>
        <v>0.68</v>
      </c>
      <c r="I37" s="395" t="n">
        <v>1</v>
      </c>
      <c r="J37" s="400">
        <f>MAX((H37-I37)/H37,-1)</f>
        <v>-0.470588235294118</v>
      </c>
      <c r="M37" s="394">
        <f>M36+0.02</f>
        <v>0.68</v>
      </c>
      <c r="N37" s="395" t="n">
        <v>1</v>
      </c>
      <c r="O37" s="400">
        <f>MAX(0.4*(M37-N37)/M37,-0.4)</f>
        <v>-0.188235294117647</v>
      </c>
    </row>
    <row r="38" spans="3:15">
      <c r="C38" s="391">
        <f>C37+0.02</f>
        <v>0.7</v>
      </c>
      <c r="D38" s="293" t="n">
        <v>1</v>
      </c>
      <c r="E38" s="401">
        <f>MAX(3*(C38-D38)/C38,-0.5)</f>
        <v>-0.5</v>
      </c>
      <c r="H38" s="394">
        <f>H37+0.02</f>
        <v>0.7</v>
      </c>
      <c r="I38" s="395" t="n">
        <v>1</v>
      </c>
      <c r="J38" s="400">
        <f>MAX((H38-I38)/H38,-1)</f>
        <v>-0.428571428571429</v>
      </c>
      <c r="L38" s="18" t="s">
        <v>309</v>
      </c>
      <c r="M38" s="391">
        <f>M37+0.02</f>
        <v>0.7</v>
      </c>
      <c r="N38" s="392" t="n">
        <v>1</v>
      </c>
      <c r="O38" s="399">
        <f>MAX(0.4*(M38-N38)/M38,-0.4)</f>
        <v>-0.171428571428571</v>
      </c>
    </row>
    <row r="39" spans="3:15">
      <c r="C39" s="391">
        <f>C38+0.02</f>
        <v>0.72</v>
      </c>
      <c r="D39" s="293" t="n">
        <v>1</v>
      </c>
      <c r="E39" s="401">
        <f>MAX(3*(C39-D39)/C39,-0.5)</f>
        <v>-0.5</v>
      </c>
      <c r="H39" s="394">
        <f>H38+0.02</f>
        <v>0.72</v>
      </c>
      <c r="I39" s="395" t="n">
        <v>1</v>
      </c>
      <c r="J39" s="400">
        <f>MAX((H39-I39)/H39,-1)</f>
        <v>-0.388888888888889</v>
      </c>
      <c r="M39" s="394">
        <f>M38+0.02</f>
        <v>0.72</v>
      </c>
      <c r="N39" s="395" t="n">
        <v>1</v>
      </c>
      <c r="O39" s="400">
        <f>MAX(0.4*(M39-N39)/M39,-0.4)</f>
        <v>-0.155555555555556</v>
      </c>
    </row>
    <row r="40" spans="3:15">
      <c r="C40" s="391">
        <f>C39+0.02</f>
        <v>0.74</v>
      </c>
      <c r="D40" s="293" t="n">
        <v>1</v>
      </c>
      <c r="E40" s="401">
        <f>MAX(3*(C40-D40)/C40,-0.5)</f>
        <v>-0.5</v>
      </c>
      <c r="H40" s="394">
        <f>H39+0.02</f>
        <v>0.74</v>
      </c>
      <c r="I40" s="395" t="n">
        <v>1</v>
      </c>
      <c r="J40" s="400">
        <f>MAX((H40-I40)/H40,-1)</f>
        <v>-0.351351351351351</v>
      </c>
      <c r="M40" s="394">
        <f>M39+0.02</f>
        <v>0.74</v>
      </c>
      <c r="N40" s="395" t="n">
        <v>1</v>
      </c>
      <c r="O40" s="400">
        <f>MAX(0.4*(M40-N40)/M40,-0.4)</f>
        <v>-0.140540540540541</v>
      </c>
    </row>
    <row r="41" spans="3:15">
      <c r="C41" s="391">
        <f>C40+0.02</f>
        <v>0.76</v>
      </c>
      <c r="D41" s="293" t="n">
        <v>1</v>
      </c>
      <c r="E41" s="401">
        <f>MAX(3*(C41-D41)/C41,-0.5)</f>
        <v>-0.5</v>
      </c>
      <c r="H41" s="394">
        <f>H40+0.02</f>
        <v>0.76</v>
      </c>
      <c r="I41" s="395" t="n">
        <v>1</v>
      </c>
      <c r="J41" s="400">
        <f>MAX((H41-I41)/H41,-1)</f>
        <v>-0.315789473684211</v>
      </c>
      <c r="M41" s="394">
        <f>M40+0.02</f>
        <v>0.76</v>
      </c>
      <c r="N41" s="395" t="n">
        <v>1</v>
      </c>
      <c r="O41" s="400">
        <f>MAX(0.4*(M41-N41)/M41,-0.4)</f>
        <v>-0.126315789473684</v>
      </c>
    </row>
    <row r="42" spans="3:15">
      <c r="C42" s="391">
        <f>C41+0.02</f>
        <v>0.78</v>
      </c>
      <c r="D42" s="293" t="n">
        <v>1</v>
      </c>
      <c r="E42" s="401">
        <f>MAX(3*(C42-D42)/C42,-0.5)</f>
        <v>-0.5</v>
      </c>
      <c r="H42" s="394">
        <f>H41+0.02</f>
        <v>0.78</v>
      </c>
      <c r="I42" s="395" t="n">
        <v>1</v>
      </c>
      <c r="J42" s="400">
        <f>MAX((H42-I42)/H42,-1)</f>
        <v>-0.282051282051282</v>
      </c>
      <c r="M42" s="394">
        <f>M41+0.02</f>
        <v>0.78</v>
      </c>
      <c r="N42" s="395" t="n">
        <v>1</v>
      </c>
      <c r="O42" s="400">
        <f>MAX(0.4*(M42-N42)/M42,-0.4)</f>
        <v>-0.112820512820513</v>
      </c>
    </row>
    <row r="43" spans="3:15">
      <c r="C43" s="391">
        <f>C42+0.02</f>
        <v>0.8</v>
      </c>
      <c r="D43" s="293" t="n">
        <v>1</v>
      </c>
      <c r="E43" s="401">
        <f>MAX(3*(C43-D43)/C43,-0.5)</f>
        <v>-0.5</v>
      </c>
      <c r="H43" s="394">
        <f>H42+0.02</f>
        <v>0.8</v>
      </c>
      <c r="I43" s="395" t="n">
        <v>1</v>
      </c>
      <c r="J43" s="400">
        <f>MAX((H43-I43)/H43,-1)</f>
        <v>-0.25</v>
      </c>
      <c r="L43" s="18" t="s">
        <v>310</v>
      </c>
      <c r="M43" s="391">
        <f>M42+0.02</f>
        <v>0.8</v>
      </c>
      <c r="N43" s="392" t="n">
        <v>1</v>
      </c>
      <c r="O43" s="399">
        <f>MAX(0.4*(M43-N43)/M43,-0.4)</f>
        <v>-0.1</v>
      </c>
    </row>
    <row r="44" spans="3:15">
      <c r="C44" s="391">
        <f>C43+0.02</f>
        <v>0.82</v>
      </c>
      <c r="D44" s="293" t="n">
        <v>1</v>
      </c>
      <c r="E44" s="401">
        <f>MAX(3*(C44-D44)/C44,-0.5)</f>
        <v>-0.5</v>
      </c>
      <c r="H44" s="394">
        <f>H43+0.02</f>
        <v>0.82</v>
      </c>
      <c r="I44" s="395" t="n">
        <v>1</v>
      </c>
      <c r="J44" s="400">
        <f>MAX((H44-I44)/H44,-1)</f>
        <v>-0.219512195121951</v>
      </c>
      <c r="M44" s="394">
        <f>M43+0.02</f>
        <v>0.82</v>
      </c>
      <c r="N44" s="395" t="n">
        <v>1</v>
      </c>
      <c r="O44" s="400">
        <f>MAX(0.4*(M44-N44)/M44,-0.4)</f>
        <v>-0.08780487804878</v>
      </c>
    </row>
    <row r="45" spans="2:15">
      <c r="B45" s="18" t="s">
        <v>311</v>
      </c>
      <c r="C45" s="396">
        <f>C44+0.02</f>
        <v>0.84</v>
      </c>
      <c r="D45" s="397" t="n">
        <v>1</v>
      </c>
      <c r="E45" s="400">
        <f>MAX(3*(C45-D45)/C45,-0.5)</f>
        <v>-0.5</v>
      </c>
      <c r="H45" s="394">
        <f>H44+0.02</f>
        <v>0.84</v>
      </c>
      <c r="I45" s="395" t="n">
        <v>1</v>
      </c>
      <c r="J45" s="400">
        <f>MAX((H45-I45)/H45,-1)</f>
        <v>-0.190476190476191</v>
      </c>
      <c r="M45" s="394">
        <f>M44+0.02</f>
        <v>0.84</v>
      </c>
      <c r="N45" s="395" t="n">
        <v>1</v>
      </c>
      <c r="O45" s="400">
        <f>MAX(0.4*(M45-N45)/M45,-0.4)</f>
        <v>-0.076190476190476</v>
      </c>
    </row>
    <row r="46" spans="3:15">
      <c r="C46" s="391">
        <f>C45+0.02</f>
        <v>0.86</v>
      </c>
      <c r="D46" s="293" t="n">
        <v>1</v>
      </c>
      <c r="E46" s="401">
        <f>MAX(3*(C46-D46)/C46,-0.5)</f>
        <v>-0.488372093023256</v>
      </c>
      <c r="H46" s="394">
        <f>H45+0.02</f>
        <v>0.86</v>
      </c>
      <c r="I46" s="395" t="n">
        <v>1</v>
      </c>
      <c r="J46" s="400">
        <f>MAX((H46-I46)/H46,-1)</f>
        <v>-0.162790697674419</v>
      </c>
      <c r="M46" s="394">
        <f>M45+0.02</f>
        <v>0.86</v>
      </c>
      <c r="N46" s="395" t="n">
        <v>1</v>
      </c>
      <c r="O46" s="400">
        <f>MAX(0.4*(M46-N46)/M46,-0.4)</f>
        <v>-0.065116279069767</v>
      </c>
    </row>
    <row r="47" spans="3:15">
      <c r="C47" s="391">
        <f>C46+0.02</f>
        <v>0.88</v>
      </c>
      <c r="D47" s="293" t="n">
        <v>1</v>
      </c>
      <c r="E47" s="401">
        <f>MAX(3*(C47-D47)/C47,-0.5)</f>
        <v>-0.409090909090909</v>
      </c>
      <c r="H47" s="394">
        <f>H46+0.02</f>
        <v>0.88</v>
      </c>
      <c r="I47" s="395" t="n">
        <v>1</v>
      </c>
      <c r="J47" s="400">
        <f>MAX((H47-I47)/H47,-1)</f>
        <v>-0.136363636363636</v>
      </c>
      <c r="L47" s="18" t="s">
        <v>312</v>
      </c>
      <c r="M47" s="391">
        <f>M46+0.02</f>
        <v>0.88</v>
      </c>
      <c r="N47" s="392" t="n">
        <v>1</v>
      </c>
      <c r="O47" s="399">
        <f>MAX(0.4*(M47-N47)/M47,-0.4)</f>
        <v>-0.054545454545455</v>
      </c>
    </row>
    <row r="48" spans="3:15">
      <c r="C48" s="391">
        <f>C47+0.02</f>
        <v>0.9</v>
      </c>
      <c r="D48" s="293" t="n">
        <v>1</v>
      </c>
      <c r="E48" s="401">
        <f>MAX(3*(C48-D48)/C48,-0.5)</f>
        <v>-0.333333333333333</v>
      </c>
      <c r="H48" s="394">
        <f>H47+0.02</f>
        <v>0.9</v>
      </c>
      <c r="I48" s="395" t="n">
        <v>1</v>
      </c>
      <c r="J48" s="400">
        <f>MAX((H48-I48)/H48,-1)</f>
        <v>-0.111111111111111</v>
      </c>
      <c r="M48" s="394">
        <f>M47+0.02</f>
        <v>0.9</v>
      </c>
      <c r="N48" s="395" t="n">
        <v>1</v>
      </c>
      <c r="O48" s="400">
        <f>MAX(0.4*(M48-N48)/M48,-0.4)</f>
        <v>-0.044444444444444</v>
      </c>
    </row>
    <row r="49" spans="3:15">
      <c r="C49" s="391">
        <f>C48+0.02</f>
        <v>0.92</v>
      </c>
      <c r="D49" s="293" t="n">
        <v>1</v>
      </c>
      <c r="E49" s="401">
        <f>MAX(3*(C49-D49)/C49,-0.5)</f>
        <v>-0.260869565217391</v>
      </c>
      <c r="H49" s="394">
        <f>H48+0.02</f>
        <v>0.92</v>
      </c>
      <c r="I49" s="395" t="n">
        <v>1</v>
      </c>
      <c r="J49" s="400">
        <f>MAX((H49-I49)/H49,-1)</f>
        <v>-0.08695652173913</v>
      </c>
      <c r="M49" s="394">
        <f>M48+0.02</f>
        <v>0.92</v>
      </c>
      <c r="N49" s="395" t="n">
        <v>1</v>
      </c>
      <c r="O49" s="400">
        <f>MAX(0.4*(M49-N49)/M49,-0.4)</f>
        <v>-0.034782608695652</v>
      </c>
    </row>
    <row r="50" spans="3:15">
      <c r="C50" s="391">
        <f>C49+0.02</f>
        <v>0.94</v>
      </c>
      <c r="D50" s="293" t="n">
        <v>1</v>
      </c>
      <c r="E50" s="401">
        <f>MAX(3*(C50-D50)/C50,-0.5)</f>
        <v>-0.191489361702128</v>
      </c>
      <c r="H50" s="394">
        <f>H49+0.02</f>
        <v>0.94</v>
      </c>
      <c r="I50" s="395" t="n">
        <v>1</v>
      </c>
      <c r="J50" s="400">
        <f>MAX((H50-I50)/H50,-1)</f>
        <v>-0.063829787234043</v>
      </c>
      <c r="M50" s="394">
        <f>M49+0.02</f>
        <v>0.94</v>
      </c>
      <c r="N50" s="395" t="n">
        <v>1</v>
      </c>
      <c r="O50" s="400">
        <f>MAX(0.4*(M50-N50)/M50,-0.4)</f>
        <v>-0.025531914893617</v>
      </c>
    </row>
    <row r="51" spans="3:15">
      <c r="C51" s="391">
        <f>C50+0.02</f>
        <v>0.96</v>
      </c>
      <c r="D51" s="293" t="n">
        <v>1</v>
      </c>
      <c r="E51" s="401">
        <f>MAX(3*(C51-D51)/C51,-0.5)</f>
        <v>-0.125</v>
      </c>
      <c r="H51" s="394">
        <f>H50+0.02</f>
        <v>0.96</v>
      </c>
      <c r="I51" s="395" t="n">
        <v>1</v>
      </c>
      <c r="J51" s="400">
        <f>MAX((H51-I51)/H51,-1)</f>
        <v>-0.041666666666667</v>
      </c>
      <c r="M51" s="394">
        <f>M50+0.02</f>
        <v>0.96</v>
      </c>
      <c r="N51" s="395" t="n">
        <v>1</v>
      </c>
      <c r="O51" s="400">
        <f>MAX(0.4*(M51-N51)/M51,-0.4)</f>
        <v>-0.016666666666667</v>
      </c>
    </row>
    <row r="52" spans="3:15">
      <c r="C52" s="391">
        <f>C51+0.02</f>
        <v>0.98</v>
      </c>
      <c r="D52" s="293" t="n">
        <v>1</v>
      </c>
      <c r="E52" s="401">
        <f>MAX(3*(C52-D52)/C52,-0.5)</f>
        <v>-0.061224489795918</v>
      </c>
      <c r="H52" s="394">
        <f>H51+0.02</f>
        <v>0.98</v>
      </c>
      <c r="I52" s="395" t="n">
        <v>1</v>
      </c>
      <c r="J52" s="400">
        <f>MAX((H52-I52)/H52,-1)</f>
        <v>-0.020408163265306</v>
      </c>
      <c r="M52" s="394">
        <f>M51+0.02</f>
        <v>0.98</v>
      </c>
      <c r="N52" s="395" t="n">
        <v>1</v>
      </c>
      <c r="O52" s="400">
        <f>MAX(0.4*(M52-N52)/M52,-0.4)</f>
        <v>-0.008163265306122</v>
      </c>
    </row>
    <row r="53" spans="2:15">
      <c r="B53" s="18" t="s">
        <v>313</v>
      </c>
      <c r="C53" s="396">
        <f>C52+0.02</f>
        <v>1</v>
      </c>
      <c r="D53" s="397" t="n">
        <v>1</v>
      </c>
      <c r="E53" s="400">
        <f>MAX(3*(C53-D53)/C53,-0.5)</f>
        <v>0</v>
      </c>
      <c r="G53" s="18" t="s">
        <v>314</v>
      </c>
      <c r="H53" s="391">
        <f>H52+0.02</f>
        <v>1</v>
      </c>
      <c r="I53" s="392" t="n">
        <v>1</v>
      </c>
      <c r="J53" s="399">
        <f>MAX((H53-I53)/H53,-1)</f>
        <v>0</v>
      </c>
      <c r="L53" s="18" t="s">
        <v>315</v>
      </c>
      <c r="M53" s="391">
        <f>M52+0.02</f>
        <v>1</v>
      </c>
      <c r="N53" s="392" t="n">
        <v>1</v>
      </c>
      <c r="O53" s="399">
        <f>MAX(0.4*(M53-N53)/M53,-0.4)</f>
        <v>0</v>
      </c>
    </row>
    <row r="54" spans="3:15">
      <c r="C54" s="391">
        <f>C53+0.02</f>
        <v>1.02</v>
      </c>
      <c r="D54" s="293" t="n">
        <v>1</v>
      </c>
      <c r="E54" s="401">
        <f>MAX(3*(C54-D54)/C54,-0.5)</f>
        <v>0.058823529411765</v>
      </c>
      <c r="H54" s="394">
        <f>H53+0.02</f>
        <v>1.02</v>
      </c>
      <c r="I54" s="395" t="n">
        <v>1</v>
      </c>
      <c r="J54" s="400">
        <f>MAX((H54-I54)/H54,-1)</f>
        <v>0.019607843137255</v>
      </c>
      <c r="M54" s="394">
        <f>M53+0.02</f>
        <v>1.02</v>
      </c>
      <c r="N54" s="395" t="n">
        <v>1</v>
      </c>
      <c r="O54" s="400">
        <f>MAX(0.4*(M54-N54)/M54,-0.4)</f>
        <v>0.007843137254902</v>
      </c>
    </row>
    <row r="55" spans="3:15">
      <c r="C55" s="391">
        <f>C54+0.02</f>
        <v>1.04</v>
      </c>
      <c r="D55" s="293" t="n">
        <v>1</v>
      </c>
      <c r="E55" s="401">
        <f>MAX(3*(C55-D55)/C55,-0.5)</f>
        <v>0.115384615384615</v>
      </c>
      <c r="H55" s="394">
        <f>H54+0.02</f>
        <v>1.04</v>
      </c>
      <c r="I55" s="395" t="n">
        <v>1</v>
      </c>
      <c r="J55" s="400">
        <f>MAX((H55-I55)/H55,-1)</f>
        <v>0.038461538461538</v>
      </c>
      <c r="M55" s="394">
        <f>M54+0.02</f>
        <v>1.04</v>
      </c>
      <c r="N55" s="395" t="n">
        <v>1</v>
      </c>
      <c r="O55" s="400">
        <f>MAX(0.4*(M55-N55)/M55,-0.4)</f>
        <v>0.015384615384615</v>
      </c>
    </row>
    <row r="56" spans="3:15">
      <c r="C56" s="391">
        <f>C55+0.02</f>
        <v>1.06</v>
      </c>
      <c r="D56" s="293" t="n">
        <v>1</v>
      </c>
      <c r="E56" s="401">
        <f>MAX(3*(C56-D56)/C56,-0.5)</f>
        <v>0.169811320754717</v>
      </c>
      <c r="H56" s="394">
        <f>H55+0.02</f>
        <v>1.06</v>
      </c>
      <c r="I56" s="395" t="n">
        <v>1</v>
      </c>
      <c r="J56" s="400">
        <f>MAX((H56-I56)/H56,-1)</f>
        <v>0.056603773584906</v>
      </c>
      <c r="M56" s="394">
        <f>M55+0.02</f>
        <v>1.06</v>
      </c>
      <c r="N56" s="395" t="n">
        <v>1</v>
      </c>
      <c r="O56" s="400">
        <f>MAX(0.4*(M56-N56)/M56,-0.4)</f>
        <v>0.022641509433962</v>
      </c>
    </row>
    <row r="57" spans="3:15">
      <c r="C57" s="391">
        <f>C56+0.02</f>
        <v>1.08</v>
      </c>
      <c r="D57" s="293" t="n">
        <v>1</v>
      </c>
      <c r="E57" s="401">
        <f>MAX(3*(C57-D57)/C57,-0.5)</f>
        <v>0.222222222222222</v>
      </c>
      <c r="H57" s="394">
        <f>H56+0.02</f>
        <v>1.08</v>
      </c>
      <c r="I57" s="395" t="n">
        <v>1</v>
      </c>
      <c r="J57" s="400">
        <f>MAX((H57-I57)/H57,-1)</f>
        <v>0.074074074074074</v>
      </c>
      <c r="M57" s="394">
        <f>M56+0.02</f>
        <v>1.08</v>
      </c>
      <c r="N57" s="395" t="n">
        <v>1</v>
      </c>
      <c r="O57" s="400">
        <f>MAX(0.4*(M57-N57)/M57,-0.4)</f>
        <v>0.02962962962963</v>
      </c>
    </row>
    <row r="58" spans="3:15">
      <c r="C58" s="391">
        <f>C57+0.02</f>
        <v>1.1</v>
      </c>
      <c r="D58" s="293" t="n">
        <v>1</v>
      </c>
      <c r="E58" s="401">
        <f>MAX(3*(C58-D58)/C58,-0.5)</f>
        <v>0.272727272727273</v>
      </c>
      <c r="H58" s="394">
        <f>H57+0.02</f>
        <v>1.1</v>
      </c>
      <c r="I58" s="395" t="n">
        <v>1</v>
      </c>
      <c r="J58" s="400">
        <f>MAX((H58-I58)/H58,-1)</f>
        <v>0.090909090909091</v>
      </c>
      <c r="M58" s="394">
        <f>M57+0.02</f>
        <v>1.1</v>
      </c>
      <c r="N58" s="395" t="n">
        <v>1</v>
      </c>
      <c r="O58" s="400">
        <f>MAX(0.4*(M58-N58)/M58,-0.4)</f>
        <v>0.036363636363636</v>
      </c>
    </row>
    <row r="59" spans="3:15">
      <c r="C59" s="391">
        <f>C58+0.02</f>
        <v>1.12</v>
      </c>
      <c r="D59" s="293" t="n">
        <v>1</v>
      </c>
      <c r="E59" s="401">
        <f>MAX(3*(C59-D59)/C59,-0.5)</f>
        <v>0.321428571428571</v>
      </c>
      <c r="H59" s="394">
        <f>H58+0.02</f>
        <v>1.12</v>
      </c>
      <c r="I59" s="395" t="n">
        <v>1</v>
      </c>
      <c r="J59" s="400">
        <f>MAX((H59-I59)/H59,-1)</f>
        <v>0.107142857142857</v>
      </c>
      <c r="L59" s="18" t="s">
        <v>316</v>
      </c>
      <c r="M59" s="391">
        <f>M58+0.02</f>
        <v>1.12</v>
      </c>
      <c r="N59" s="392" t="n">
        <v>1</v>
      </c>
      <c r="O59" s="399">
        <f>MAX(0.4*(M59-N59)/M59,-0.4)</f>
        <v>0.042857142857143</v>
      </c>
    </row>
    <row r="60" spans="3:15">
      <c r="C60" s="391">
        <f>C59+0.02</f>
        <v>1.14</v>
      </c>
      <c r="D60" s="293" t="n">
        <v>1</v>
      </c>
      <c r="E60" s="401">
        <f>MAX(3*(C60-D60)/C60,-0.5)</f>
        <v>0.368421052631579</v>
      </c>
      <c r="H60" s="394">
        <f>H59+0.02</f>
        <v>1.14</v>
      </c>
      <c r="I60" s="395" t="n">
        <v>1</v>
      </c>
      <c r="J60" s="400">
        <f>MAX((H60-I60)/H60,-1)</f>
        <v>0.12280701754386</v>
      </c>
      <c r="M60" s="394">
        <f>M59+0.02</f>
        <v>1.14</v>
      </c>
      <c r="N60" s="395" t="n">
        <v>1</v>
      </c>
      <c r="O60" s="400">
        <f>MAX(0.4*(M60-N60)/M60,-0.4)</f>
        <v>0.049122807017544</v>
      </c>
    </row>
    <row r="61" spans="3:15">
      <c r="C61" s="391">
        <f>C60+0.02</f>
        <v>1.16</v>
      </c>
      <c r="D61" s="293" t="n">
        <v>1</v>
      </c>
      <c r="E61" s="401">
        <f>MAX(3*(C61-D61)/C61,-0.5)</f>
        <v>0.413793103448276</v>
      </c>
      <c r="H61" s="394">
        <f>H60+0.02</f>
        <v>1.16</v>
      </c>
      <c r="I61" s="395" t="n">
        <v>1</v>
      </c>
      <c r="J61" s="400">
        <f>MAX((H61-I61)/H61,-1)</f>
        <v>0.137931034482759</v>
      </c>
      <c r="M61" s="394">
        <f>M60+0.02</f>
        <v>1.16</v>
      </c>
      <c r="N61" s="395" t="n">
        <v>1</v>
      </c>
      <c r="O61" s="400">
        <f>MAX(0.4*(M61-N61)/M61,-0.4)</f>
        <v>0.055172413793103</v>
      </c>
    </row>
    <row r="62" spans="3:15">
      <c r="C62" s="391">
        <f>C61+0.02</f>
        <v>1.18</v>
      </c>
      <c r="D62" s="293" t="n">
        <v>1</v>
      </c>
      <c r="E62" s="401">
        <f>MAX(3*(C62-D62)/C62,-0.5)</f>
        <v>0.457627118644068</v>
      </c>
      <c r="H62" s="394">
        <f>H61+0.02</f>
        <v>1.18</v>
      </c>
      <c r="I62" s="395" t="n">
        <v>1</v>
      </c>
      <c r="J62" s="400">
        <f>MAX((H62-I62)/H62,-1)</f>
        <v>0.152542372881356</v>
      </c>
      <c r="M62" s="394">
        <f>M61+0.02</f>
        <v>1.18</v>
      </c>
      <c r="N62" s="395" t="n">
        <v>1</v>
      </c>
      <c r="O62" s="400">
        <f>MAX(0.4*(M62-N62)/M62,-0.4)</f>
        <v>0.061016949152542</v>
      </c>
    </row>
    <row r="63" spans="3:15">
      <c r="C63" s="391">
        <f>C62+0.02</f>
        <v>1.2</v>
      </c>
      <c r="D63" s="293" t="n">
        <v>1</v>
      </c>
      <c r="E63" s="401">
        <f>MAX(3*(C63-D63)/C63,-0.5)</f>
        <v>0.5</v>
      </c>
      <c r="H63" s="394">
        <f>H62+0.02</f>
        <v>1.2</v>
      </c>
      <c r="I63" s="395" t="n">
        <v>1</v>
      </c>
      <c r="J63" s="400">
        <f>MAX((H63-I63)/H63,-1)</f>
        <v>0.166666666666667</v>
      </c>
      <c r="M63" s="394">
        <f>M62+0.02</f>
        <v>1.2</v>
      </c>
      <c r="N63" s="395" t="n">
        <v>1</v>
      </c>
      <c r="O63" s="400">
        <f>MAX(0.4*(M63-N63)/M63,-0.4)</f>
        <v>0.066666666666667</v>
      </c>
    </row>
    <row r="64" spans="3:15">
      <c r="C64" s="391">
        <f>C63+0.02</f>
        <v>1.22</v>
      </c>
      <c r="D64" s="293" t="n">
        <v>1</v>
      </c>
      <c r="E64" s="401">
        <f>MAX(3*(C64-D64)/C64,-0.5)</f>
        <v>0.540983606557377</v>
      </c>
      <c r="H64" s="394">
        <f>H63+0.02</f>
        <v>1.22</v>
      </c>
      <c r="I64" s="395" t="n">
        <v>1</v>
      </c>
      <c r="J64" s="400">
        <f>MAX((H64-I64)/H64,-1)</f>
        <v>0.180327868852459</v>
      </c>
      <c r="M64" s="394">
        <f>M63+0.02</f>
        <v>1.22</v>
      </c>
      <c r="N64" s="395" t="n">
        <v>1</v>
      </c>
      <c r="O64" s="400">
        <f>MAX(0.4*(M64-N64)/M64,-0.4)</f>
        <v>0.072131147540984</v>
      </c>
    </row>
    <row r="65" spans="3:15">
      <c r="C65" s="391">
        <f>C64+0.02</f>
        <v>1.24</v>
      </c>
      <c r="D65" s="293" t="n">
        <v>1</v>
      </c>
      <c r="E65" s="401">
        <f>MAX(3*(C65-D65)/C65,-0.5)</f>
        <v>0.580645161290323</v>
      </c>
      <c r="H65" s="394">
        <f>H64+0.02</f>
        <v>1.24</v>
      </c>
      <c r="I65" s="395" t="n">
        <v>1</v>
      </c>
      <c r="J65" s="400">
        <f>MAX((H65-I65)/H65,-1)</f>
        <v>0.193548387096774</v>
      </c>
      <c r="M65" s="394">
        <f>M64+0.02</f>
        <v>1.24</v>
      </c>
      <c r="N65" s="395" t="n">
        <v>1</v>
      </c>
      <c r="O65" s="400">
        <f>MAX(0.4*(M65-N65)/M65,-0.4)</f>
        <v>0.07741935483871</v>
      </c>
    </row>
    <row r="66" spans="3:15">
      <c r="C66" s="391">
        <f>C65+0.02</f>
        <v>1.26</v>
      </c>
      <c r="D66" s="293" t="n">
        <v>1</v>
      </c>
      <c r="E66" s="401">
        <f>MAX(3*(C66-D66)/C66,-0.5)</f>
        <v>0.619047619047619</v>
      </c>
      <c r="H66" s="394">
        <f>H65+0.02</f>
        <v>1.26</v>
      </c>
      <c r="I66" s="395" t="n">
        <v>1</v>
      </c>
      <c r="J66" s="400">
        <f>MAX((H66-I66)/H66,-1)</f>
        <v>0.206349206349206</v>
      </c>
      <c r="M66" s="394">
        <f>M65+0.02</f>
        <v>1.26</v>
      </c>
      <c r="N66" s="395" t="n">
        <v>1</v>
      </c>
      <c r="O66" s="400">
        <f>MAX(0.4*(M66-N66)/M66,-0.4)</f>
        <v>0.082539682539683</v>
      </c>
    </row>
    <row r="67" spans="3:15">
      <c r="C67" s="391">
        <f>C66+0.02</f>
        <v>1.28</v>
      </c>
      <c r="D67" s="293" t="n">
        <v>1</v>
      </c>
      <c r="E67" s="401">
        <f>MAX(3*(C67-D67)/C67,-0.5)</f>
        <v>0.65625</v>
      </c>
      <c r="H67" s="394">
        <f>H66+0.02</f>
        <v>1.28</v>
      </c>
      <c r="I67" s="395" t="n">
        <v>1</v>
      </c>
      <c r="J67" s="400">
        <f>MAX((H67-I67)/H67,-1)</f>
        <v>0.21875</v>
      </c>
      <c r="M67" s="394">
        <f>M66+0.02</f>
        <v>1.28</v>
      </c>
      <c r="N67" s="395" t="n">
        <v>1</v>
      </c>
      <c r="O67" s="400">
        <f>MAX(0.4*(M67-N67)/M67,-0.4)</f>
        <v>0.0875</v>
      </c>
    </row>
    <row r="68" spans="3:15">
      <c r="C68" s="391">
        <f>C67+0.02</f>
        <v>1.3</v>
      </c>
      <c r="D68" s="293" t="n">
        <v>1</v>
      </c>
      <c r="E68" s="401">
        <f>MAX(3*(C68-D68)/C68,-0.5)</f>
        <v>0.692307692307692</v>
      </c>
      <c r="H68" s="394">
        <f>H67+0.02</f>
        <v>1.3</v>
      </c>
      <c r="I68" s="395" t="n">
        <v>1</v>
      </c>
      <c r="J68" s="400">
        <f>MAX((H68-I68)/H68,-1)</f>
        <v>0.230769230769231</v>
      </c>
      <c r="M68" s="394">
        <f>M67+0.02</f>
        <v>1.3</v>
      </c>
      <c r="N68" s="395" t="n">
        <v>1</v>
      </c>
      <c r="O68" s="400">
        <f>MAX(0.4*(M68-N68)/M68,-0.4)</f>
        <v>0.092307692307692</v>
      </c>
    </row>
    <row r="69" spans="3:15">
      <c r="C69" s="391">
        <f>C68+0.02</f>
        <v>1.32</v>
      </c>
      <c r="D69" s="293" t="n">
        <v>1</v>
      </c>
      <c r="E69" s="401">
        <f>MAX(3*(C69-D69)/C69,-0.5)</f>
        <v>0.727272727272727</v>
      </c>
      <c r="H69" s="394">
        <f>H68+0.02</f>
        <v>1.32</v>
      </c>
      <c r="I69" s="395" t="n">
        <v>1</v>
      </c>
      <c r="J69" s="400">
        <f>MAX((H69-I69)/H69,-1)</f>
        <v>0.242424242424242</v>
      </c>
      <c r="M69" s="394">
        <f>M68+0.02</f>
        <v>1.32</v>
      </c>
      <c r="N69" s="395" t="n">
        <v>1</v>
      </c>
      <c r="O69" s="400">
        <f>MAX(0.4*(M69-N69)/M69,-0.4)</f>
        <v>0.096969696969697</v>
      </c>
    </row>
    <row r="70" spans="3:15">
      <c r="C70" s="391">
        <f>C69+0.02</f>
        <v>1.34</v>
      </c>
      <c r="D70" s="293" t="n">
        <v>1</v>
      </c>
      <c r="E70" s="401">
        <f>MAX(3*(C70-D70)/C70,-0.5)</f>
        <v>0.761194029850746</v>
      </c>
      <c r="H70" s="394">
        <f>H69+0.02</f>
        <v>1.34</v>
      </c>
      <c r="I70" s="395" t="n">
        <v>1</v>
      </c>
      <c r="J70" s="400">
        <f>MAX((H70-I70)/H70,-1)</f>
        <v>0.253731343283582</v>
      </c>
      <c r="M70" s="394">
        <f>M69+0.02</f>
        <v>1.34</v>
      </c>
      <c r="N70" s="395" t="n">
        <v>1</v>
      </c>
      <c r="O70" s="400">
        <f>MAX(0.4*(M70-N70)/M70,-0.4)</f>
        <v>0.101492537313433</v>
      </c>
    </row>
    <row r="71" spans="3:15">
      <c r="C71" s="391">
        <f>C70+0.02</f>
        <v>1.36</v>
      </c>
      <c r="D71" s="293" t="n">
        <v>1</v>
      </c>
      <c r="E71" s="401">
        <f>MAX(3*(C71-D71)/C71,-0.5)</f>
        <v>0.794117647058824</v>
      </c>
      <c r="H71" s="394">
        <f>H70+0.02</f>
        <v>1.36</v>
      </c>
      <c r="I71" s="395" t="n">
        <v>1</v>
      </c>
      <c r="J71" s="400">
        <f>MAX((H71-I71)/H71,-1)</f>
        <v>0.264705882352941</v>
      </c>
      <c r="M71" s="394">
        <f>M70+0.02</f>
        <v>1.36</v>
      </c>
      <c r="N71" s="395" t="n">
        <v>1</v>
      </c>
      <c r="O71" s="400">
        <f>MAX(0.4*(M71-N71)/M71,-0.4)</f>
        <v>0.105882352941176</v>
      </c>
    </row>
    <row r="72" spans="3:15">
      <c r="C72" s="391">
        <f>C71+0.02</f>
        <v>1.38</v>
      </c>
      <c r="D72" s="293" t="n">
        <v>1</v>
      </c>
      <c r="E72" s="401">
        <f>MAX(3*(C72-D72)/C72,-0.5)</f>
        <v>0.826086956521739</v>
      </c>
      <c r="H72" s="394">
        <f>H71+0.02</f>
        <v>1.38</v>
      </c>
      <c r="I72" s="395" t="n">
        <v>1</v>
      </c>
      <c r="J72" s="400">
        <f>MAX((H72-I72)/H72,-1)</f>
        <v>0.27536231884058</v>
      </c>
      <c r="M72" s="394">
        <f>M71+0.02</f>
        <v>1.38</v>
      </c>
      <c r="N72" s="395" t="n">
        <v>1</v>
      </c>
      <c r="O72" s="400">
        <f>MAX(0.4*(M72-N72)/M72,-0.4)</f>
        <v>0.110144927536232</v>
      </c>
    </row>
    <row r="73" spans="3:15">
      <c r="C73" s="391">
        <f>C72+0.02</f>
        <v>1.4</v>
      </c>
      <c r="D73" s="293" t="n">
        <v>1</v>
      </c>
      <c r="E73" s="401">
        <f>MAX(3*(C73-D73)/C73,-0.5)</f>
        <v>0.857142857142857</v>
      </c>
      <c r="H73" s="394">
        <f>H72+0.02</f>
        <v>1.4</v>
      </c>
      <c r="I73" s="395" t="n">
        <v>1</v>
      </c>
      <c r="J73" s="400">
        <f>MAX((H73-I73)/H73,-1)</f>
        <v>0.285714285714286</v>
      </c>
      <c r="M73" s="394">
        <f>M72+0.02</f>
        <v>1.4</v>
      </c>
      <c r="N73" s="395" t="n">
        <v>1</v>
      </c>
      <c r="O73" s="400">
        <f>MAX(0.4*(M73-N73)/M73,-0.4)</f>
        <v>0.114285714285714</v>
      </c>
    </row>
    <row r="74" spans="3:15">
      <c r="C74" s="391">
        <f>C73+0.02</f>
        <v>1.42</v>
      </c>
      <c r="D74" s="293" t="n">
        <v>1</v>
      </c>
      <c r="E74" s="401">
        <f>MAX(3*(C74-D74)/C74,-0.5)</f>
        <v>0.887323943661972</v>
      </c>
      <c r="H74" s="394">
        <f>H73+0.02</f>
        <v>1.42</v>
      </c>
      <c r="I74" s="395" t="n">
        <v>1</v>
      </c>
      <c r="J74" s="400">
        <f>MAX((H74-I74)/H74,-1)</f>
        <v>0.295774647887324</v>
      </c>
      <c r="M74" s="394">
        <f>M73+0.02</f>
        <v>1.42</v>
      </c>
      <c r="N74" s="395" t="n">
        <v>1</v>
      </c>
      <c r="O74" s="400">
        <f>MAX(0.4*(M74-N74)/M74,-0.4)</f>
        <v>0.11830985915493</v>
      </c>
    </row>
    <row r="75" spans="3:15">
      <c r="C75" s="391">
        <f>C74+0.02</f>
        <v>1.44</v>
      </c>
      <c r="D75" s="293" t="n">
        <v>1</v>
      </c>
      <c r="E75" s="401">
        <f>MAX(3*(C75-D75)/C75,-0.5)</f>
        <v>0.916666666666667</v>
      </c>
      <c r="H75" s="394">
        <f>H74+0.02</f>
        <v>1.44</v>
      </c>
      <c r="I75" s="395" t="n">
        <v>1</v>
      </c>
      <c r="J75" s="400">
        <f>MAX((H75-I75)/H75,-1)</f>
        <v>0.305555555555556</v>
      </c>
      <c r="M75" s="394">
        <f>M74+0.02</f>
        <v>1.44</v>
      </c>
      <c r="N75" s="395" t="n">
        <v>1</v>
      </c>
      <c r="O75" s="400">
        <f>MAX(0.4*(M75-N75)/M75,-0.4)</f>
        <v>0.122222222222222</v>
      </c>
    </row>
    <row r="76" spans="3:15">
      <c r="C76" s="391">
        <f>C75+0.02</f>
        <v>1.46</v>
      </c>
      <c r="D76" s="293" t="n">
        <v>1</v>
      </c>
      <c r="E76" s="401">
        <f>MAX(3*(C76-D76)/C76,-0.5)</f>
        <v>0.945205479452055</v>
      </c>
      <c r="H76" s="394">
        <f>H75+0.02</f>
        <v>1.46</v>
      </c>
      <c r="I76" s="395" t="n">
        <v>1</v>
      </c>
      <c r="J76" s="400">
        <f>MAX((H76-I76)/H76,-1)</f>
        <v>0.315068493150685</v>
      </c>
      <c r="M76" s="394">
        <f>M75+0.02</f>
        <v>1.46</v>
      </c>
      <c r="N76" s="395" t="n">
        <v>1</v>
      </c>
      <c r="O76" s="400">
        <f>MAX(0.4*(M76-N76)/M76,-0.4)</f>
        <v>0.126027397260274</v>
      </c>
    </row>
    <row r="77" spans="3:15">
      <c r="C77" s="391">
        <f>C76+0.02</f>
        <v>1.48</v>
      </c>
      <c r="D77" s="293" t="n">
        <v>1</v>
      </c>
      <c r="E77" s="401">
        <f>MAX(3*(C77-D77)/C77,-0.5)</f>
        <v>0.972972972972973</v>
      </c>
      <c r="H77" s="394">
        <f>H76+0.02</f>
        <v>1.48</v>
      </c>
      <c r="I77" s="395" t="n">
        <v>1</v>
      </c>
      <c r="J77" s="400">
        <f>MAX((H77-I77)/H77,-1)</f>
        <v>0.324324324324324</v>
      </c>
      <c r="M77" s="394">
        <f>M76+0.02</f>
        <v>1.48</v>
      </c>
      <c r="N77" s="395" t="n">
        <v>1</v>
      </c>
      <c r="O77" s="400">
        <f>MAX(0.4*(M77-N77)/M77,-0.4)</f>
        <v>0.12972972972973</v>
      </c>
    </row>
    <row r="78" spans="2:15">
      <c r="B78" s="18" t="s">
        <v>317</v>
      </c>
      <c r="C78" s="396">
        <f>C77+0.02</f>
        <v>1.5</v>
      </c>
      <c r="D78" s="397" t="n">
        <v>1</v>
      </c>
      <c r="E78" s="400">
        <f>MAX(3*(C78-D78)/C78,-0.5)</f>
        <v>1</v>
      </c>
      <c r="G78" s="18" t="s">
        <v>318</v>
      </c>
      <c r="H78" s="391">
        <f>H77+0.02</f>
        <v>1.5</v>
      </c>
      <c r="I78" s="392" t="n">
        <v>1</v>
      </c>
      <c r="J78" s="399">
        <f>MAX((H78-I78)/H78,-1)</f>
        <v>0.333333333333333</v>
      </c>
      <c r="L78" s="18" t="s">
        <v>319</v>
      </c>
      <c r="M78" s="391">
        <f>M77+0.02</f>
        <v>1.5</v>
      </c>
      <c r="N78" s="392" t="n">
        <v>1</v>
      </c>
      <c r="O78" s="399">
        <f>MAX(0.4*(M78-N78)/M78,-0.4)</f>
        <v>0.133333333333333</v>
      </c>
    </row>
    <row r="79" spans="3:15">
      <c r="C79" s="391">
        <f>C78+0.02</f>
        <v>1.52</v>
      </c>
      <c r="D79" s="293" t="n">
        <v>1</v>
      </c>
      <c r="E79" s="401">
        <f>MAX(3*(C79-D79)/C79,-0.5)</f>
        <v>1.02631578947368</v>
      </c>
      <c r="H79" s="394">
        <f>H78+0.02</f>
        <v>1.52</v>
      </c>
      <c r="I79" s="395" t="n">
        <v>1</v>
      </c>
      <c r="J79" s="400">
        <f>MAX((H79-I79)/H79,-1)</f>
        <v>0.342105263157895</v>
      </c>
      <c r="M79" s="394">
        <f>M78+0.02</f>
        <v>1.52</v>
      </c>
      <c r="N79" s="395" t="n">
        <v>1</v>
      </c>
      <c r="O79" s="400">
        <f>MAX(0.4*(M79-N79)/M79,-0.4)</f>
        <v>0.136842105263158</v>
      </c>
    </row>
    <row r="80" spans="3:15">
      <c r="C80" s="391">
        <f>C79+0.02</f>
        <v>1.54</v>
      </c>
      <c r="D80" s="293" t="n">
        <v>1</v>
      </c>
      <c r="E80" s="401">
        <f>MAX(3*(C80-D80)/C80,-0.5)</f>
        <v>1.05194805194805</v>
      </c>
      <c r="H80" s="394">
        <f>H79+0.02</f>
        <v>1.54</v>
      </c>
      <c r="I80" s="395" t="n">
        <v>1</v>
      </c>
      <c r="J80" s="400">
        <f>MAX((H80-I80)/H80,-1)</f>
        <v>0.350649350649351</v>
      </c>
      <c r="M80" s="394">
        <f>M79+0.02</f>
        <v>1.54</v>
      </c>
      <c r="N80" s="395" t="n">
        <v>1</v>
      </c>
      <c r="O80" s="400">
        <f>MAX(0.4*(M80-N80)/M80,-0.4)</f>
        <v>0.14025974025974</v>
      </c>
    </row>
    <row r="81" spans="3:15">
      <c r="C81" s="391">
        <f>C80+0.02</f>
        <v>1.56</v>
      </c>
      <c r="D81" s="293" t="n">
        <v>1</v>
      </c>
      <c r="E81" s="401">
        <f>MAX(3*(C81-D81)/C81,-0.5)</f>
        <v>1.07692307692308</v>
      </c>
      <c r="H81" s="394">
        <f>H80+0.02</f>
        <v>1.56</v>
      </c>
      <c r="I81" s="395" t="n">
        <v>1</v>
      </c>
      <c r="J81" s="400">
        <f>MAX((H81-I81)/H81,-1)</f>
        <v>0.358974358974359</v>
      </c>
      <c r="M81" s="394">
        <f>M80+0.02</f>
        <v>1.56</v>
      </c>
      <c r="N81" s="395" t="n">
        <v>1</v>
      </c>
      <c r="O81" s="400">
        <f>MAX(0.4*(M81-N81)/M81,-0.4)</f>
        <v>0.143589743589744</v>
      </c>
    </row>
    <row r="82" spans="3:15">
      <c r="C82" s="391">
        <f>C81+0.02</f>
        <v>1.58</v>
      </c>
      <c r="D82" s="293" t="n">
        <v>1</v>
      </c>
      <c r="E82" s="401">
        <f>MAX(3*(C82-D82)/C82,-0.5)</f>
        <v>1.10126582278481</v>
      </c>
      <c r="H82" s="394">
        <f>H81+0.02</f>
        <v>1.58</v>
      </c>
      <c r="I82" s="395" t="n">
        <v>1</v>
      </c>
      <c r="J82" s="400">
        <f>MAX((H82-I82)/H82,-1)</f>
        <v>0.367088607594937</v>
      </c>
      <c r="M82" s="394">
        <f>M81+0.02</f>
        <v>1.58</v>
      </c>
      <c r="N82" s="395" t="n">
        <v>1</v>
      </c>
      <c r="O82" s="400">
        <f>MAX(0.4*(M82-N82)/M82,-0.4)</f>
        <v>0.146835443037975</v>
      </c>
    </row>
    <row r="83" spans="3:15">
      <c r="C83" s="391">
        <f>C82+0.02</f>
        <v>1.6</v>
      </c>
      <c r="D83" s="293" t="n">
        <v>1</v>
      </c>
      <c r="E83" s="401">
        <f>MAX(3*(C83-D83)/C83,-0.5)</f>
        <v>1.125</v>
      </c>
      <c r="H83" s="394">
        <f>H82+0.02</f>
        <v>1.6</v>
      </c>
      <c r="I83" s="395" t="n">
        <v>1</v>
      </c>
      <c r="J83" s="400">
        <f>MAX((H83-I83)/H83,-1)</f>
        <v>0.375</v>
      </c>
      <c r="M83" s="394">
        <f>M82+0.02</f>
        <v>1.6</v>
      </c>
      <c r="N83" s="395" t="n">
        <v>1</v>
      </c>
      <c r="O83" s="400">
        <f>MAX(0.4*(M83-N83)/M83,-0.4)</f>
        <v>0.15</v>
      </c>
    </row>
    <row r="84" spans="3:15">
      <c r="C84" s="391">
        <f>C83+0.02</f>
        <v>1.62</v>
      </c>
      <c r="D84" s="293" t="n">
        <v>1</v>
      </c>
      <c r="E84" s="401">
        <f>MAX(3*(C84-D84)/C84,-0.5)</f>
        <v>1.14814814814815</v>
      </c>
      <c r="H84" s="394">
        <f>H83+0.02</f>
        <v>1.62</v>
      </c>
      <c r="I84" s="395" t="n">
        <v>1</v>
      </c>
      <c r="J84" s="400">
        <f>MAX((H84-I84)/H84,-1)</f>
        <v>0.382716049382716</v>
      </c>
      <c r="M84" s="394">
        <f>M83+0.02</f>
        <v>1.62</v>
      </c>
      <c r="N84" s="395" t="n">
        <v>1</v>
      </c>
      <c r="O84" s="400">
        <f>MAX(0.4*(M84-N84)/M84,-0.4)</f>
        <v>0.153086419753086</v>
      </c>
    </row>
    <row r="85" spans="3:15">
      <c r="C85" s="391">
        <f>C84+0.02</f>
        <v>1.64</v>
      </c>
      <c r="D85" s="293" t="n">
        <v>1</v>
      </c>
      <c r="E85" s="401">
        <f>MAX(3*(C85-D85)/C85,-0.5)</f>
        <v>1.17073170731707</v>
      </c>
      <c r="H85" s="394">
        <f>H84+0.02</f>
        <v>1.64</v>
      </c>
      <c r="I85" s="395" t="n">
        <v>1</v>
      </c>
      <c r="J85" s="400">
        <f>MAX((H85-I85)/H85,-1)</f>
        <v>0.390243902439024</v>
      </c>
      <c r="M85" s="394">
        <f>M84+0.02</f>
        <v>1.64</v>
      </c>
      <c r="N85" s="395" t="n">
        <v>1</v>
      </c>
      <c r="O85" s="400">
        <f>MAX(0.4*(M85-N85)/M85,-0.4)</f>
        <v>0.15609756097561</v>
      </c>
    </row>
    <row r="86" spans="3:15">
      <c r="C86" s="391">
        <f>C85+0.02</f>
        <v>1.66</v>
      </c>
      <c r="D86" s="293" t="n">
        <v>1</v>
      </c>
      <c r="E86" s="401">
        <f>MAX(3*(C86-D86)/C86,-0.5)</f>
        <v>1.19277108433735</v>
      </c>
      <c r="H86" s="394">
        <f>H85+0.02</f>
        <v>1.66</v>
      </c>
      <c r="I86" s="395" t="n">
        <v>1</v>
      </c>
      <c r="J86" s="400">
        <f>MAX((H86-I86)/H86,-1)</f>
        <v>0.397590361445783</v>
      </c>
      <c r="M86" s="394">
        <f>M85+0.02</f>
        <v>1.66</v>
      </c>
      <c r="N86" s="395" t="n">
        <v>1</v>
      </c>
      <c r="O86" s="400">
        <f>MAX(0.4*(M86-N86)/M86,-0.4)</f>
        <v>0.159036144578313</v>
      </c>
    </row>
    <row r="87" spans="3:15">
      <c r="C87" s="391">
        <f>C86+0.02</f>
        <v>1.68</v>
      </c>
      <c r="D87" s="293" t="n">
        <v>1</v>
      </c>
      <c r="E87" s="401">
        <f>MAX(3*(C87-D87)/C87,-0.5)</f>
        <v>1.21428571428571</v>
      </c>
      <c r="H87" s="394">
        <f>H86+0.02</f>
        <v>1.68</v>
      </c>
      <c r="I87" s="395" t="n">
        <v>1</v>
      </c>
      <c r="J87" s="400">
        <f>MAX((H87-I87)/H87,-1)</f>
        <v>0.404761904761905</v>
      </c>
      <c r="M87" s="394">
        <f>M86+0.02</f>
        <v>1.68</v>
      </c>
      <c r="N87" s="395" t="n">
        <v>1</v>
      </c>
      <c r="O87" s="400">
        <f>MAX(0.4*(M87-N87)/M87,-0.4)</f>
        <v>0.161904761904762</v>
      </c>
    </row>
    <row r="88" spans="3:15">
      <c r="C88" s="391">
        <f>C87+0.02</f>
        <v>1.7</v>
      </c>
      <c r="D88" s="293" t="n">
        <v>1</v>
      </c>
      <c r="E88" s="401">
        <f>MAX(3*(C88-D88)/C88,-0.5)</f>
        <v>1.23529411764706</v>
      </c>
      <c r="H88" s="394">
        <f>H87+0.02</f>
        <v>1.7</v>
      </c>
      <c r="I88" s="395" t="n">
        <v>1</v>
      </c>
      <c r="J88" s="400">
        <f>MAX((H88-I88)/H88,-1)</f>
        <v>0.411764705882353</v>
      </c>
      <c r="M88" s="394">
        <f>M87+0.02</f>
        <v>1.7</v>
      </c>
      <c r="N88" s="395" t="n">
        <v>1</v>
      </c>
      <c r="O88" s="400">
        <f>MAX(0.4*(M88-N88)/M88,-0.4)</f>
        <v>0.164705882352941</v>
      </c>
    </row>
    <row r="89" spans="3:15">
      <c r="C89" s="391">
        <f>C88+0.02</f>
        <v>1.72</v>
      </c>
      <c r="D89" s="293" t="n">
        <v>1</v>
      </c>
      <c r="E89" s="401">
        <f>MAX(3*(C89-D89)/C89,-0.5)</f>
        <v>1.25581395348837</v>
      </c>
      <c r="H89" s="394">
        <f>H88+0.02</f>
        <v>1.72</v>
      </c>
      <c r="I89" s="395" t="n">
        <v>1</v>
      </c>
      <c r="J89" s="400">
        <f>MAX((H89-I89)/H89,-1)</f>
        <v>0.418604651162791</v>
      </c>
      <c r="M89" s="394">
        <f>M88+0.02</f>
        <v>1.72</v>
      </c>
      <c r="N89" s="395" t="n">
        <v>1</v>
      </c>
      <c r="O89" s="400">
        <f>MAX(0.4*(M89-N89)/M89,-0.4)</f>
        <v>0.167441860465116</v>
      </c>
    </row>
    <row r="90" spans="3:15">
      <c r="C90" s="391">
        <f>C89+0.02</f>
        <v>1.74</v>
      </c>
      <c r="D90" s="293" t="n">
        <v>1</v>
      </c>
      <c r="E90" s="401">
        <f>MAX(3*(C90-D90)/C90,-0.5)</f>
        <v>1.27586206896552</v>
      </c>
      <c r="H90" s="394">
        <f>H89+0.02</f>
        <v>1.74</v>
      </c>
      <c r="I90" s="395" t="n">
        <v>1</v>
      </c>
      <c r="J90" s="400">
        <f>MAX((H90-I90)/H90,-1)</f>
        <v>0.425287356321839</v>
      </c>
      <c r="M90" s="394">
        <f>M89+0.02</f>
        <v>1.74</v>
      </c>
      <c r="N90" s="395" t="n">
        <v>1</v>
      </c>
      <c r="O90" s="400">
        <f>MAX(0.4*(M90-N90)/M90,-0.4)</f>
        <v>0.170114942528736</v>
      </c>
    </row>
    <row r="91" spans="3:15">
      <c r="C91" s="391">
        <f>C90+0.02</f>
        <v>1.76</v>
      </c>
      <c r="D91" s="293" t="n">
        <v>1</v>
      </c>
      <c r="E91" s="401">
        <f>MAX(3*(C91-D91)/C91,-0.5)</f>
        <v>1.29545454545455</v>
      </c>
      <c r="H91" s="394">
        <f>H90+0.02</f>
        <v>1.76</v>
      </c>
      <c r="I91" s="395" t="n">
        <v>1</v>
      </c>
      <c r="J91" s="400">
        <f>MAX((H91-I91)/H91,-1)</f>
        <v>0.431818181818182</v>
      </c>
      <c r="M91" s="394">
        <f>M90+0.02</f>
        <v>1.76</v>
      </c>
      <c r="N91" s="395" t="n">
        <v>1</v>
      </c>
      <c r="O91" s="400">
        <f>MAX(0.4*(M91-N91)/M91,-0.4)</f>
        <v>0.172727272727273</v>
      </c>
    </row>
    <row r="92" spans="3:15">
      <c r="C92" s="391">
        <f>C91+0.02</f>
        <v>1.78</v>
      </c>
      <c r="D92" s="293" t="n">
        <v>1</v>
      </c>
      <c r="E92" s="401">
        <f>MAX(3*(C92-D92)/C92,-0.5)</f>
        <v>1.31460674157303</v>
      </c>
      <c r="H92" s="394">
        <f>H91+0.02</f>
        <v>1.78</v>
      </c>
      <c r="I92" s="395" t="n">
        <v>1</v>
      </c>
      <c r="J92" s="400">
        <f>MAX((H92-I92)/H92,-1)</f>
        <v>0.438202247191011</v>
      </c>
      <c r="M92" s="394">
        <f>M91+0.02</f>
        <v>1.78</v>
      </c>
      <c r="N92" s="395" t="n">
        <v>1</v>
      </c>
      <c r="O92" s="400">
        <f>MAX(0.4*(M92-N92)/M92,-0.4)</f>
        <v>0.175280898876405</v>
      </c>
    </row>
    <row r="93" spans="3:15">
      <c r="C93" s="391">
        <f>C92+0.02</f>
        <v>1.8</v>
      </c>
      <c r="D93" s="293" t="n">
        <v>1</v>
      </c>
      <c r="E93" s="401">
        <f>MAX(3*(C93-D93)/C93,-0.5)</f>
        <v>1.33333333333333</v>
      </c>
      <c r="H93" s="394">
        <f>H92+0.02</f>
        <v>1.8</v>
      </c>
      <c r="I93" s="395" t="n">
        <v>1</v>
      </c>
      <c r="J93" s="400">
        <f>MAX((H93-I93)/H93,-1)</f>
        <v>0.444444444444445</v>
      </c>
      <c r="M93" s="394">
        <f>M92+0.02</f>
        <v>1.8</v>
      </c>
      <c r="N93" s="395" t="n">
        <v>1</v>
      </c>
      <c r="O93" s="400">
        <f>MAX(0.4*(M93-N93)/M93,-0.4)</f>
        <v>0.177777777777778</v>
      </c>
    </row>
    <row r="94" spans="3:15">
      <c r="C94" s="391">
        <f>C93+0.02</f>
        <v>1.82</v>
      </c>
      <c r="D94" s="293" t="n">
        <v>1</v>
      </c>
      <c r="E94" s="401">
        <f>MAX(3*(C94-D94)/C94,-0.5)</f>
        <v>1.35164835164835</v>
      </c>
      <c r="H94" s="394">
        <f>H93+0.02</f>
        <v>1.82</v>
      </c>
      <c r="I94" s="395" t="n">
        <v>1</v>
      </c>
      <c r="J94" s="400">
        <f>MAX((H94-I94)/H94,-1)</f>
        <v>0.450549450549451</v>
      </c>
      <c r="M94" s="394">
        <f>M93+0.02</f>
        <v>1.82</v>
      </c>
      <c r="N94" s="395" t="n">
        <v>1</v>
      </c>
      <c r="O94" s="400">
        <f>MAX(0.4*(M94-N94)/M94,-0.4)</f>
        <v>0.18021978021978</v>
      </c>
    </row>
    <row r="95" spans="3:15">
      <c r="C95" s="391">
        <f>C94+0.02</f>
        <v>1.84</v>
      </c>
      <c r="D95" s="293" t="n">
        <v>1</v>
      </c>
      <c r="E95" s="401">
        <f>MAX(3*(C95-D95)/C95,-0.5)</f>
        <v>1.3695652173913</v>
      </c>
      <c r="H95" s="394">
        <f>H94+0.02</f>
        <v>1.84</v>
      </c>
      <c r="I95" s="395" t="n">
        <v>1</v>
      </c>
      <c r="J95" s="400">
        <f>MAX((H95-I95)/H95,-1)</f>
        <v>0.456521739130435</v>
      </c>
      <c r="M95" s="394">
        <f>M94+0.02</f>
        <v>1.84</v>
      </c>
      <c r="N95" s="395" t="n">
        <v>1</v>
      </c>
      <c r="O95" s="400">
        <f>MAX(0.4*(M95-N95)/M95,-0.4)</f>
        <v>0.182608695652174</v>
      </c>
    </row>
    <row r="96" spans="3:15">
      <c r="C96" s="391">
        <f>C95+0.02</f>
        <v>1.86</v>
      </c>
      <c r="D96" s="293" t="n">
        <v>1</v>
      </c>
      <c r="E96" s="401">
        <f>MAX(3*(C96-D96)/C96,-0.5)</f>
        <v>1.38709677419355</v>
      </c>
      <c r="H96" s="394">
        <f>H95+0.02</f>
        <v>1.86</v>
      </c>
      <c r="I96" s="395" t="n">
        <v>1</v>
      </c>
      <c r="J96" s="400">
        <f>MAX((H96-I96)/H96,-1)</f>
        <v>0.462365591397849</v>
      </c>
      <c r="M96" s="394">
        <f>M95+0.02</f>
        <v>1.86</v>
      </c>
      <c r="N96" s="395" t="n">
        <v>1</v>
      </c>
      <c r="O96" s="400">
        <f>MAX(0.4*(M96-N96)/M96,-0.4)</f>
        <v>0.18494623655914</v>
      </c>
    </row>
    <row r="97" spans="3:15">
      <c r="C97" s="391">
        <f>C96+0.02</f>
        <v>1.88</v>
      </c>
      <c r="D97" s="293" t="n">
        <v>1</v>
      </c>
      <c r="E97" s="401">
        <f>MAX(3*(C97-D97)/C97,-0.5)</f>
        <v>1.40425531914894</v>
      </c>
      <c r="H97" s="394">
        <f>H96+0.02</f>
        <v>1.88</v>
      </c>
      <c r="I97" s="395" t="n">
        <v>1</v>
      </c>
      <c r="J97" s="400">
        <f>MAX((H97-I97)/H97,-1)</f>
        <v>0.468085106382979</v>
      </c>
      <c r="M97" s="394">
        <f>M96+0.02</f>
        <v>1.88</v>
      </c>
      <c r="N97" s="395" t="n">
        <v>1</v>
      </c>
      <c r="O97" s="400">
        <f>MAX(0.4*(M97-N97)/M97,-0.4)</f>
        <v>0.187234042553192</v>
      </c>
    </row>
    <row r="98" spans="3:15">
      <c r="C98" s="391">
        <f>C97+0.02</f>
        <v>1.9</v>
      </c>
      <c r="D98" s="293" t="n">
        <v>1</v>
      </c>
      <c r="E98" s="401">
        <f>MAX(3*(C98-D98)/C98,-0.5)</f>
        <v>1.42105263157895</v>
      </c>
      <c r="H98" s="394">
        <f>H97+0.02</f>
        <v>1.9</v>
      </c>
      <c r="I98" s="395" t="n">
        <v>1</v>
      </c>
      <c r="J98" s="400">
        <f>MAX((H98-I98)/H98,-1)</f>
        <v>0.473684210526316</v>
      </c>
      <c r="M98" s="394">
        <f>M97+0.02</f>
        <v>1.9</v>
      </c>
      <c r="N98" s="395" t="n">
        <v>1</v>
      </c>
      <c r="O98" s="400">
        <f>MAX(0.4*(M98-N98)/M98,-0.4)</f>
        <v>0.189473684210526</v>
      </c>
    </row>
    <row r="99" spans="3:15">
      <c r="C99" s="391">
        <f>C98+0.02</f>
        <v>1.92</v>
      </c>
      <c r="D99" s="293" t="n">
        <v>1</v>
      </c>
      <c r="E99" s="401">
        <f>MAX(3*(C99-D99)/C99,-0.5)</f>
        <v>1.4375</v>
      </c>
      <c r="H99" s="394">
        <f>H98+0.02</f>
        <v>1.92</v>
      </c>
      <c r="I99" s="395" t="n">
        <v>1</v>
      </c>
      <c r="J99" s="400">
        <f>MAX((H99-I99)/H99,-1)</f>
        <v>0.479166666666667</v>
      </c>
      <c r="M99" s="394">
        <f>M98+0.02</f>
        <v>1.92</v>
      </c>
      <c r="N99" s="395" t="n">
        <v>1</v>
      </c>
      <c r="O99" s="400">
        <f>MAX(0.4*(M99-N99)/M99,-0.4)</f>
        <v>0.191666666666667</v>
      </c>
    </row>
    <row r="100" spans="3:15">
      <c r="C100" s="391">
        <f>C99+0.02</f>
        <v>1.94</v>
      </c>
      <c r="D100" s="293" t="n">
        <v>1</v>
      </c>
      <c r="E100" s="401">
        <f>MAX(3*(C100-D100)/C100,-0.5)</f>
        <v>1.45360824742268</v>
      </c>
      <c r="H100" s="394">
        <f>H99+0.02</f>
        <v>1.94</v>
      </c>
      <c r="I100" s="395" t="n">
        <v>1</v>
      </c>
      <c r="J100" s="400">
        <f>MAX((H100-I100)/H100,-1)</f>
        <v>0.484536082474227</v>
      </c>
      <c r="M100" s="394">
        <f>M99+0.02</f>
        <v>1.94</v>
      </c>
      <c r="N100" s="395" t="n">
        <v>1</v>
      </c>
      <c r="O100" s="400">
        <f>MAX(0.4*(M100-N100)/M100,-0.4)</f>
        <v>0.193814432989691</v>
      </c>
    </row>
    <row r="101" spans="3:15">
      <c r="C101" s="391">
        <f>C100+0.02</f>
        <v>1.96</v>
      </c>
      <c r="D101" s="293" t="n">
        <v>1</v>
      </c>
      <c r="E101" s="401">
        <f>MAX(3*(C101-D101)/C101,-0.5)</f>
        <v>1.46938775510204</v>
      </c>
      <c r="H101" s="394">
        <f>H100+0.02</f>
        <v>1.96</v>
      </c>
      <c r="I101" s="395" t="n">
        <v>1</v>
      </c>
      <c r="J101" s="400">
        <f>MAX((H101-I101)/H101,-1)</f>
        <v>0.489795918367347</v>
      </c>
      <c r="M101" s="394">
        <f>M100+0.02</f>
        <v>1.96</v>
      </c>
      <c r="N101" s="395" t="n">
        <v>1</v>
      </c>
      <c r="O101" s="400">
        <f>MAX(0.4*(M101-N101)/M101,-0.4)</f>
        <v>0.195918367346939</v>
      </c>
    </row>
    <row r="102" spans="3:15">
      <c r="C102" s="391">
        <f>C101+0.02</f>
        <v>1.98</v>
      </c>
      <c r="D102" s="293" t="n">
        <v>1</v>
      </c>
      <c r="E102" s="401">
        <f>MAX(3*(C102-D102)/C102,-0.5)</f>
        <v>1.48484848484849</v>
      </c>
      <c r="H102" s="394">
        <f>H101+0.02</f>
        <v>1.98</v>
      </c>
      <c r="I102" s="395" t="n">
        <v>1</v>
      </c>
      <c r="J102" s="400">
        <f>MAX((H102-I102)/H102,-1)</f>
        <v>0.494949494949495</v>
      </c>
      <c r="M102" s="394">
        <f>M101+0.02</f>
        <v>1.98</v>
      </c>
      <c r="N102" s="395" t="n">
        <v>1</v>
      </c>
      <c r="O102" s="400">
        <f>MAX(0.4*(M102-N102)/M102,-0.4)</f>
        <v>0.197979797979798</v>
      </c>
    </row>
    <row r="103" spans="2:15">
      <c r="B103" s="18" t="s">
        <v>320</v>
      </c>
      <c r="C103" s="396">
        <f>C102+0.02</f>
        <v>2</v>
      </c>
      <c r="D103" s="397" t="n">
        <v>1</v>
      </c>
      <c r="E103" s="400">
        <f>MAX(3*(C103-D103)/C103,-0.5)</f>
        <v>1.5</v>
      </c>
      <c r="G103" s="18" t="s">
        <v>321</v>
      </c>
      <c r="H103" s="391">
        <f>H102+0.02</f>
        <v>2</v>
      </c>
      <c r="I103" s="392" t="n">
        <v>1</v>
      </c>
      <c r="J103" s="399">
        <f>MAX((H103-I103)/H103,-1)</f>
        <v>0.5</v>
      </c>
      <c r="L103" s="18" t="s">
        <v>322</v>
      </c>
      <c r="M103" s="391">
        <f>M102+0.02</f>
        <v>2</v>
      </c>
      <c r="N103" s="392" t="n">
        <v>1</v>
      </c>
      <c r="O103" s="399">
        <f>MAX(0.4*(M103-N103)/M103,-0.4)</f>
        <v>0.2</v>
      </c>
    </row>
    <row r="104" spans="3:15">
      <c r="C104" s="391">
        <f>C103+0.02</f>
        <v>2.02</v>
      </c>
      <c r="D104" s="293" t="n">
        <v>1</v>
      </c>
      <c r="E104" s="401">
        <f>MAX(3*(C104-D104)/C104,-0.5)</f>
        <v>1.51485148514852</v>
      </c>
      <c r="H104" s="394">
        <f>H103+0.02</f>
        <v>2.02</v>
      </c>
      <c r="I104" s="395" t="n">
        <v>1</v>
      </c>
      <c r="J104" s="400">
        <f>MAX((H104-I104)/H104,-1)</f>
        <v>0.504950495049505</v>
      </c>
      <c r="M104" s="394">
        <f>M103+0.02</f>
        <v>2.02</v>
      </c>
      <c r="N104" s="395" t="n">
        <v>1</v>
      </c>
      <c r="O104" s="400">
        <f>MAX(0.4*(M104-N104)/M104,-0.4)</f>
        <v>0.201980198019802</v>
      </c>
    </row>
    <row r="105" spans="3:15">
      <c r="C105" s="391">
        <f>C104+0.02</f>
        <v>2.04</v>
      </c>
      <c r="D105" s="293" t="n">
        <v>1</v>
      </c>
      <c r="E105" s="401">
        <f>MAX(3*(C105-D105)/C105,-0.5)</f>
        <v>1.52941176470588</v>
      </c>
      <c r="H105" s="394">
        <f>H104+0.02</f>
        <v>2.04</v>
      </c>
      <c r="I105" s="395" t="n">
        <v>1</v>
      </c>
      <c r="J105" s="400">
        <f>MAX((H105-I105)/H105,-1)</f>
        <v>0.509803921568628</v>
      </c>
      <c r="M105" s="394">
        <f>M104+0.02</f>
        <v>2.04</v>
      </c>
      <c r="N105" s="395" t="n">
        <v>1</v>
      </c>
      <c r="O105" s="400">
        <f>MAX(0.4*(M105-N105)/M105,-0.4)</f>
        <v>0.203921568627451</v>
      </c>
    </row>
    <row r="106" spans="3:15">
      <c r="C106" s="391">
        <f>C105+0.02</f>
        <v>2.06</v>
      </c>
      <c r="D106" s="293" t="n">
        <v>1</v>
      </c>
      <c r="E106" s="401">
        <f>MAX(3*(C106-D106)/C106,-0.5)</f>
        <v>1.54368932038835</v>
      </c>
      <c r="H106" s="394">
        <f>H105+0.02</f>
        <v>2.06</v>
      </c>
      <c r="I106" s="395" t="n">
        <v>1</v>
      </c>
      <c r="J106" s="400">
        <f>MAX((H106-I106)/H106,-1)</f>
        <v>0.514563106796117</v>
      </c>
      <c r="M106" s="394">
        <f>M105+0.02</f>
        <v>2.06</v>
      </c>
      <c r="N106" s="395" t="n">
        <v>1</v>
      </c>
      <c r="O106" s="400">
        <f>MAX(0.4*(M106-N106)/M106,-0.4)</f>
        <v>0.205825242718447</v>
      </c>
    </row>
    <row r="107" spans="3:15">
      <c r="C107" s="391">
        <f>C106+0.02</f>
        <v>2.08</v>
      </c>
      <c r="D107" s="293" t="n">
        <v>1</v>
      </c>
      <c r="E107" s="401">
        <f>MAX(3*(C107-D107)/C107,-0.5)</f>
        <v>1.55769230769231</v>
      </c>
      <c r="H107" s="394">
        <f>H106+0.02</f>
        <v>2.08</v>
      </c>
      <c r="I107" s="395" t="n">
        <v>1</v>
      </c>
      <c r="J107" s="400">
        <f>MAX((H107-I107)/H107,-1)</f>
        <v>0.519230769230769</v>
      </c>
      <c r="M107" s="394">
        <f>M106+0.02</f>
        <v>2.08</v>
      </c>
      <c r="N107" s="395" t="n">
        <v>1</v>
      </c>
      <c r="O107" s="400">
        <f>MAX(0.4*(M107-N107)/M107,-0.4)</f>
        <v>0.207692307692308</v>
      </c>
    </row>
    <row r="108" spans="3:15">
      <c r="C108" s="391">
        <f>C107+0.02</f>
        <v>2.1</v>
      </c>
      <c r="D108" s="293" t="n">
        <v>1</v>
      </c>
      <c r="E108" s="401">
        <f>MAX(3*(C108-D108)/C108,-0.5)</f>
        <v>1.57142857142857</v>
      </c>
      <c r="H108" s="394">
        <f>H107+0.02</f>
        <v>2.1</v>
      </c>
      <c r="I108" s="395" t="n">
        <v>1</v>
      </c>
      <c r="J108" s="400">
        <f>MAX((H108-I108)/H108,-1)</f>
        <v>0.523809523809524</v>
      </c>
      <c r="M108" s="394">
        <f>M107+0.02</f>
        <v>2.1</v>
      </c>
      <c r="N108" s="395" t="n">
        <v>1</v>
      </c>
      <c r="O108" s="400">
        <f>MAX(0.4*(M108-N108)/M108,-0.4)</f>
        <v>0.20952380952381</v>
      </c>
    </row>
    <row r="109" spans="3:15">
      <c r="C109" s="391">
        <f>C108+0.02</f>
        <v>2.12</v>
      </c>
      <c r="D109" s="293" t="n">
        <v>1</v>
      </c>
      <c r="E109" s="401">
        <f>MAX(3*(C109-D109)/C109,-0.5)</f>
        <v>1.58490566037736</v>
      </c>
      <c r="H109" s="394">
        <f>H108+0.02</f>
        <v>2.12</v>
      </c>
      <c r="I109" s="395" t="n">
        <v>1</v>
      </c>
      <c r="J109" s="400">
        <f>MAX((H109-I109)/H109,-1)</f>
        <v>0.528301886792453</v>
      </c>
      <c r="M109" s="394">
        <f>M108+0.02</f>
        <v>2.12</v>
      </c>
      <c r="N109" s="395" t="n">
        <v>1</v>
      </c>
      <c r="O109" s="400">
        <f>MAX(0.4*(M109-N109)/M109,-0.4)</f>
        <v>0.211320754716981</v>
      </c>
    </row>
    <row r="110" spans="3:15">
      <c r="C110" s="391">
        <f>C109+0.02</f>
        <v>2.14</v>
      </c>
      <c r="D110" s="293" t="n">
        <v>1</v>
      </c>
      <c r="E110" s="401">
        <f>MAX(3*(C110-D110)/C110,-0.5)</f>
        <v>1.5981308411215</v>
      </c>
      <c r="H110" s="394">
        <f>H109+0.02</f>
        <v>2.14</v>
      </c>
      <c r="I110" s="395" t="n">
        <v>1</v>
      </c>
      <c r="J110" s="400">
        <f>MAX((H110-I110)/H110,-1)</f>
        <v>0.532710280373832</v>
      </c>
      <c r="M110" s="394">
        <f>M109+0.02</f>
        <v>2.14</v>
      </c>
      <c r="N110" s="395" t="n">
        <v>1</v>
      </c>
      <c r="O110" s="400">
        <f>MAX(0.4*(M110-N110)/M110,-0.4)</f>
        <v>0.213084112149533</v>
      </c>
    </row>
    <row r="111" spans="3:15">
      <c r="C111" s="391">
        <f>C110+0.02</f>
        <v>2.16</v>
      </c>
      <c r="D111" s="293" t="n">
        <v>1</v>
      </c>
      <c r="E111" s="401">
        <f>MAX(3*(C111-D111)/C111,-0.5)</f>
        <v>1.61111111111111</v>
      </c>
      <c r="H111" s="394">
        <f>H110+0.02</f>
        <v>2.16</v>
      </c>
      <c r="I111" s="395" t="n">
        <v>1</v>
      </c>
      <c r="J111" s="400">
        <f>MAX((H111-I111)/H111,-1)</f>
        <v>0.537037037037037</v>
      </c>
      <c r="M111" s="394">
        <f>M110+0.02</f>
        <v>2.16</v>
      </c>
      <c r="N111" s="395" t="n">
        <v>1</v>
      </c>
      <c r="O111" s="400">
        <f>MAX(0.4*(M111-N111)/M111,-0.4)</f>
        <v>0.214814814814815</v>
      </c>
    </row>
    <row r="112" spans="3:15">
      <c r="C112" s="391">
        <f>C111+0.02</f>
        <v>2.18</v>
      </c>
      <c r="D112" s="293" t="n">
        <v>1</v>
      </c>
      <c r="E112" s="401">
        <f>MAX(3*(C112-D112)/C112,-0.5)</f>
        <v>1.62385321100917</v>
      </c>
      <c r="H112" s="394">
        <f>H111+0.02</f>
        <v>2.18</v>
      </c>
      <c r="I112" s="395" t="n">
        <v>1</v>
      </c>
      <c r="J112" s="400">
        <f>MAX((H112-I112)/H112,-1)</f>
        <v>0.541284403669725</v>
      </c>
      <c r="M112" s="394">
        <f>M111+0.02</f>
        <v>2.18</v>
      </c>
      <c r="N112" s="395" t="n">
        <v>1</v>
      </c>
      <c r="O112" s="400">
        <f>MAX(0.4*(M112-N112)/M112,-0.4)</f>
        <v>0.21651376146789</v>
      </c>
    </row>
    <row r="113" spans="3:15">
      <c r="C113" s="391">
        <f>C112+0.02</f>
        <v>2.2</v>
      </c>
      <c r="D113" s="293" t="n">
        <v>1</v>
      </c>
      <c r="E113" s="401">
        <f>MAX(3*(C113-D113)/C113,-0.5)</f>
        <v>1.63636363636364</v>
      </c>
      <c r="H113" s="394">
        <f>H112+0.02</f>
        <v>2.2</v>
      </c>
      <c r="I113" s="395" t="n">
        <v>1</v>
      </c>
      <c r="J113" s="400">
        <f>MAX((H113-I113)/H113,-1)</f>
        <v>0.545454545454546</v>
      </c>
      <c r="M113" s="394">
        <f>M112+0.02</f>
        <v>2.2</v>
      </c>
      <c r="N113" s="395" t="n">
        <v>1</v>
      </c>
      <c r="O113" s="400">
        <f>MAX(0.4*(M113-N113)/M113,-0.4)</f>
        <v>0.218181818181818</v>
      </c>
    </row>
    <row r="114" spans="3:15">
      <c r="C114" s="391">
        <f>C113+0.02</f>
        <v>2.22</v>
      </c>
      <c r="D114" s="293" t="n">
        <v>1</v>
      </c>
      <c r="E114" s="401">
        <f>MAX(3*(C114-D114)/C114,-0.5)</f>
        <v>1.64864864864865</v>
      </c>
      <c r="H114" s="394">
        <f>H113+0.02</f>
        <v>2.22</v>
      </c>
      <c r="I114" s="395" t="n">
        <v>1</v>
      </c>
      <c r="J114" s="400">
        <f>MAX((H114-I114)/H114,-1)</f>
        <v>0.54954954954955</v>
      </c>
      <c r="M114" s="394">
        <f>M113+0.02</f>
        <v>2.22</v>
      </c>
      <c r="N114" s="395" t="n">
        <v>1</v>
      </c>
      <c r="O114" s="400">
        <f>MAX(0.4*(M114-N114)/M114,-0.4)</f>
        <v>0.21981981981982</v>
      </c>
    </row>
    <row r="115" spans="3:15">
      <c r="C115" s="391">
        <f>C114+0.02</f>
        <v>2.24</v>
      </c>
      <c r="D115" s="293" t="n">
        <v>1</v>
      </c>
      <c r="E115" s="401">
        <f>MAX(3*(C115-D115)/C115,-0.5)</f>
        <v>1.66071428571429</v>
      </c>
      <c r="H115" s="394">
        <f>H114+0.02</f>
        <v>2.24</v>
      </c>
      <c r="I115" s="395" t="n">
        <v>1</v>
      </c>
      <c r="J115" s="400">
        <f>MAX((H115-I115)/H115,-1)</f>
        <v>0.553571428571429</v>
      </c>
      <c r="M115" s="394">
        <f>M114+0.02</f>
        <v>2.24</v>
      </c>
      <c r="N115" s="395" t="n">
        <v>1</v>
      </c>
      <c r="O115" s="400">
        <f>MAX(0.4*(M115-N115)/M115,-0.4)</f>
        <v>0.221428571428571</v>
      </c>
    </row>
    <row r="116" spans="3:15">
      <c r="C116" s="391">
        <f>C115+0.02</f>
        <v>2.26</v>
      </c>
      <c r="D116" s="293" t="n">
        <v>1</v>
      </c>
      <c r="E116" s="401">
        <f>MAX(3*(C116-D116)/C116,-0.5)</f>
        <v>1.67256637168142</v>
      </c>
      <c r="H116" s="394">
        <f>H115+0.02</f>
        <v>2.26</v>
      </c>
      <c r="I116" s="395" t="n">
        <v>1</v>
      </c>
      <c r="J116" s="400">
        <f>MAX((H116-I116)/H116,-1)</f>
        <v>0.557522123893806</v>
      </c>
      <c r="M116" s="394">
        <f>M115+0.02</f>
        <v>2.26</v>
      </c>
      <c r="N116" s="395" t="n">
        <v>1</v>
      </c>
      <c r="O116" s="400">
        <f>MAX(0.4*(M116-N116)/M116,-0.4)</f>
        <v>0.223008849557522</v>
      </c>
    </row>
    <row r="117" spans="3:15">
      <c r="C117" s="391">
        <f>C116+0.02</f>
        <v>2.28</v>
      </c>
      <c r="D117" s="293" t="n">
        <v>1</v>
      </c>
      <c r="E117" s="401">
        <f>MAX(3*(C117-D117)/C117,-0.5)</f>
        <v>1.68421052631579</v>
      </c>
      <c r="H117" s="394">
        <f>H116+0.02</f>
        <v>2.28</v>
      </c>
      <c r="I117" s="395" t="n">
        <v>1</v>
      </c>
      <c r="J117" s="400">
        <f>MAX((H117-I117)/H117,-1)</f>
        <v>0.56140350877193</v>
      </c>
      <c r="M117" s="394">
        <f>M116+0.02</f>
        <v>2.28</v>
      </c>
      <c r="N117" s="395" t="n">
        <v>1</v>
      </c>
      <c r="O117" s="400">
        <f>MAX(0.4*(M117-N117)/M117,-0.4)</f>
        <v>0.224561403508772</v>
      </c>
    </row>
    <row r="118" spans="3:15">
      <c r="C118" s="391">
        <f>C117+0.02</f>
        <v>2.3</v>
      </c>
      <c r="D118" s="293" t="n">
        <v>1</v>
      </c>
      <c r="E118" s="401">
        <f>MAX(3*(C118-D118)/C118,-0.5)</f>
        <v>1.69565217391304</v>
      </c>
      <c r="H118" s="394">
        <f>H117+0.02</f>
        <v>2.3</v>
      </c>
      <c r="I118" s="395" t="n">
        <v>1</v>
      </c>
      <c r="J118" s="400">
        <f>MAX((H118-I118)/H118,-1)</f>
        <v>0.565217391304348</v>
      </c>
      <c r="M118" s="394">
        <f>M117+0.02</f>
        <v>2.3</v>
      </c>
      <c r="N118" s="395" t="n">
        <v>1</v>
      </c>
      <c r="O118" s="400">
        <f>MAX(0.4*(M118-N118)/M118,-0.4)</f>
        <v>0.226086956521739</v>
      </c>
    </row>
    <row r="119" spans="3:15">
      <c r="C119" s="391">
        <f>C118+0.02</f>
        <v>2.32</v>
      </c>
      <c r="D119" s="293" t="n">
        <v>1</v>
      </c>
      <c r="E119" s="401">
        <f>MAX(3*(C119-D119)/C119,-0.5)</f>
        <v>1.70689655172414</v>
      </c>
      <c r="H119" s="394">
        <f>H118+0.02</f>
        <v>2.32</v>
      </c>
      <c r="I119" s="395" t="n">
        <v>1</v>
      </c>
      <c r="J119" s="400">
        <f>MAX((H119-I119)/H119,-1)</f>
        <v>0.568965517241379</v>
      </c>
      <c r="M119" s="394">
        <f>M118+0.02</f>
        <v>2.32</v>
      </c>
      <c r="N119" s="395" t="n">
        <v>1</v>
      </c>
      <c r="O119" s="400">
        <f>MAX(0.4*(M119-N119)/M119,-0.4)</f>
        <v>0.227586206896552</v>
      </c>
    </row>
    <row r="120" spans="3:15">
      <c r="C120" s="391">
        <f>C119+0.02</f>
        <v>2.34</v>
      </c>
      <c r="D120" s="293" t="n">
        <v>1</v>
      </c>
      <c r="E120" s="401">
        <f>MAX(3*(C120-D120)/C120,-0.5)</f>
        <v>1.71794871794872</v>
      </c>
      <c r="H120" s="394">
        <f>H119+0.02</f>
        <v>2.34</v>
      </c>
      <c r="I120" s="395" t="n">
        <v>1</v>
      </c>
      <c r="J120" s="400">
        <f>MAX((H120-I120)/H120,-1)</f>
        <v>0.572649572649573</v>
      </c>
      <c r="M120" s="394">
        <f>M119+0.02</f>
        <v>2.34</v>
      </c>
      <c r="N120" s="395" t="n">
        <v>1</v>
      </c>
      <c r="O120" s="400">
        <f>MAX(0.4*(M120-N120)/M120,-0.4)</f>
        <v>0.229059829059829</v>
      </c>
    </row>
    <row r="121" spans="3:15">
      <c r="C121" s="391">
        <f>C120+0.02</f>
        <v>2.36</v>
      </c>
      <c r="D121" s="293" t="n">
        <v>1</v>
      </c>
      <c r="E121" s="401">
        <f>MAX(3*(C121-D121)/C121,-0.5)</f>
        <v>1.72881355932203</v>
      </c>
      <c r="H121" s="394">
        <f>H120+0.02</f>
        <v>2.36</v>
      </c>
      <c r="I121" s="395" t="n">
        <v>1</v>
      </c>
      <c r="J121" s="400">
        <f>MAX((H121-I121)/H121,-1)</f>
        <v>0.576271186440678</v>
      </c>
      <c r="M121" s="394">
        <f>M120+0.02</f>
        <v>2.36</v>
      </c>
      <c r="N121" s="395" t="n">
        <v>1</v>
      </c>
      <c r="O121" s="400">
        <f>MAX(0.4*(M121-N121)/M121,-0.4)</f>
        <v>0.230508474576271</v>
      </c>
    </row>
    <row r="122" spans="3:15">
      <c r="C122" s="391">
        <f>C121+0.02</f>
        <v>2.38</v>
      </c>
      <c r="D122" s="293" t="n">
        <v>1</v>
      </c>
      <c r="E122" s="401">
        <f>MAX(3*(C122-D122)/C122,-0.5)</f>
        <v>1.73949579831933</v>
      </c>
      <c r="H122" s="394">
        <f>H121+0.02</f>
        <v>2.38</v>
      </c>
      <c r="I122" s="395" t="n">
        <v>1</v>
      </c>
      <c r="J122" s="400">
        <f>MAX((H122-I122)/H122,-1)</f>
        <v>0.579831932773109</v>
      </c>
      <c r="M122" s="394">
        <f>M121+0.02</f>
        <v>2.38</v>
      </c>
      <c r="N122" s="395" t="n">
        <v>1</v>
      </c>
      <c r="O122" s="400">
        <f>MAX(0.4*(M122-N122)/M122,-0.4)</f>
        <v>0.231932773109244</v>
      </c>
    </row>
    <row r="123" spans="3:15">
      <c r="C123" s="391">
        <f>C122+0.02</f>
        <v>2.4</v>
      </c>
      <c r="D123" s="293" t="n">
        <v>1</v>
      </c>
      <c r="E123" s="401">
        <f>MAX(3*(C123-D123)/C123,-0.5)</f>
        <v>1.75</v>
      </c>
      <c r="H123" s="394">
        <f>H122+0.02</f>
        <v>2.4</v>
      </c>
      <c r="I123" s="395" t="n">
        <v>1</v>
      </c>
      <c r="J123" s="400">
        <f>MAX((H123-I123)/H123,-1)</f>
        <v>0.583333333333333</v>
      </c>
      <c r="M123" s="394">
        <f>M122+0.02</f>
        <v>2.4</v>
      </c>
      <c r="N123" s="395" t="n">
        <v>1</v>
      </c>
      <c r="O123" s="400">
        <f>MAX(0.4*(M123-N123)/M123,-0.4)</f>
        <v>0.233333333333333</v>
      </c>
    </row>
    <row r="124" spans="3:15">
      <c r="C124" s="391">
        <f>C123+0.02</f>
        <v>2.42</v>
      </c>
      <c r="D124" s="293" t="n">
        <v>1</v>
      </c>
      <c r="E124" s="401">
        <f>MAX(3*(C124-D124)/C124,-0.5)</f>
        <v>1.7603305785124</v>
      </c>
      <c r="H124" s="394">
        <f>H123+0.02</f>
        <v>2.42</v>
      </c>
      <c r="I124" s="395" t="n">
        <v>1</v>
      </c>
      <c r="J124" s="400">
        <f>MAX((H124-I124)/H124,-1)</f>
        <v>0.586776859504132</v>
      </c>
      <c r="M124" s="394">
        <f>M123+0.02</f>
        <v>2.42</v>
      </c>
      <c r="N124" s="395" t="n">
        <v>1</v>
      </c>
      <c r="O124" s="400">
        <f>MAX(0.4*(M124-N124)/M124,-0.4)</f>
        <v>0.234710743801653</v>
      </c>
    </row>
    <row r="125" spans="3:15">
      <c r="C125" s="391">
        <f>C124+0.02</f>
        <v>2.44</v>
      </c>
      <c r="D125" s="293" t="n">
        <v>1</v>
      </c>
      <c r="E125" s="401">
        <f>MAX(3*(C125-D125)/C125,-0.5)</f>
        <v>1.77049180327869</v>
      </c>
      <c r="H125" s="394">
        <f>H124+0.02</f>
        <v>2.44</v>
      </c>
      <c r="I125" s="395" t="n">
        <v>1</v>
      </c>
      <c r="J125" s="400">
        <f>MAX((H125-I125)/H125,-1)</f>
        <v>0.59016393442623</v>
      </c>
      <c r="M125" s="394">
        <f>M124+0.02</f>
        <v>2.44</v>
      </c>
      <c r="N125" s="395" t="n">
        <v>1</v>
      </c>
      <c r="O125" s="400">
        <f>MAX(0.4*(M125-N125)/M125,-0.4)</f>
        <v>0.236065573770492</v>
      </c>
    </row>
    <row r="126" spans="3:15">
      <c r="C126" s="391">
        <f>C125+0.02</f>
        <v>2.46</v>
      </c>
      <c r="D126" s="293" t="n">
        <v>1</v>
      </c>
      <c r="E126" s="401">
        <f>MAX(3*(C126-D126)/C126,-0.5)</f>
        <v>1.78048780487805</v>
      </c>
      <c r="H126" s="394">
        <f>H125+0.02</f>
        <v>2.46</v>
      </c>
      <c r="I126" s="395" t="n">
        <v>1</v>
      </c>
      <c r="J126" s="400">
        <f>MAX((H126-I126)/H126,-1)</f>
        <v>0.59349593495935</v>
      </c>
      <c r="M126" s="394">
        <f>M125+0.02</f>
        <v>2.46</v>
      </c>
      <c r="N126" s="395" t="n">
        <v>1</v>
      </c>
      <c r="O126" s="400">
        <f>MAX(0.4*(M126-N126)/M126,-0.4)</f>
        <v>0.23739837398374</v>
      </c>
    </row>
    <row r="127" spans="3:15">
      <c r="C127" s="391">
        <f>C126+0.02</f>
        <v>2.48</v>
      </c>
      <c r="D127" s="293" t="n">
        <v>1</v>
      </c>
      <c r="E127" s="401">
        <f>MAX(3*(C127-D127)/C127,-0.5)</f>
        <v>1.79032258064516</v>
      </c>
      <c r="H127" s="394">
        <f>H126+0.02</f>
        <v>2.48</v>
      </c>
      <c r="I127" s="395" t="n">
        <v>1</v>
      </c>
      <c r="J127" s="400">
        <f>MAX((H127-I127)/H127,-1)</f>
        <v>0.596774193548387</v>
      </c>
      <c r="M127" s="394">
        <f>M126+0.02</f>
        <v>2.48</v>
      </c>
      <c r="N127" s="395" t="n">
        <v>1</v>
      </c>
      <c r="O127" s="400">
        <f>MAX(0.4*(M127-N127)/M127,-0.4)</f>
        <v>0.238709677419355</v>
      </c>
    </row>
    <row r="128" spans="2:15">
      <c r="B128" s="18" t="s">
        <v>323</v>
      </c>
      <c r="C128" s="396">
        <f>C127+0.02</f>
        <v>2.5</v>
      </c>
      <c r="D128" s="397" t="n">
        <v>1</v>
      </c>
      <c r="E128" s="400">
        <f>MAX(3*(C128-D128)/C128,-0.5)</f>
        <v>1.8</v>
      </c>
      <c r="G128" s="18" t="s">
        <v>324</v>
      </c>
      <c r="H128" s="391">
        <f>H127+0.02</f>
        <v>2.5</v>
      </c>
      <c r="I128" s="392" t="n">
        <v>1</v>
      </c>
      <c r="J128" s="399">
        <f>MAX((H128-I128)/H128,-1)</f>
        <v>0.6</v>
      </c>
      <c r="M128" s="391">
        <f>M127+0.02</f>
        <v>2.5</v>
      </c>
      <c r="N128" s="392" t="n">
        <v>1</v>
      </c>
      <c r="O128" s="399">
        <f>MAX(0.4*(M128-N128)/M128,-0.4)</f>
        <v>0.24</v>
      </c>
    </row>
    <row r="129" spans="3:15">
      <c r="C129" s="391">
        <f>C128+0.02</f>
        <v>2.52</v>
      </c>
      <c r="D129" s="293" t="n">
        <v>1</v>
      </c>
      <c r="E129" s="401">
        <f>MAX(3*(C129-D129)/C129,-0.5)</f>
        <v>1.80952380952381</v>
      </c>
      <c r="H129" s="394">
        <f>H128+0.02</f>
        <v>2.52</v>
      </c>
      <c r="I129" s="395" t="n">
        <v>1</v>
      </c>
      <c r="J129" s="400">
        <f>MAX((H129-I129)/H129,-1)</f>
        <v>0.603174603174603</v>
      </c>
      <c r="M129" s="394">
        <f>M128+0.02</f>
        <v>2.52</v>
      </c>
      <c r="N129" s="395" t="n">
        <v>1</v>
      </c>
      <c r="O129" s="400">
        <f>MAX(0.4*(M129-N129)/M129,-0.4)</f>
        <v>0.241269841269841</v>
      </c>
    </row>
    <row r="130" spans="3:15">
      <c r="C130" s="391">
        <f>C129+0.02</f>
        <v>2.54</v>
      </c>
      <c r="D130" s="293" t="n">
        <v>1</v>
      </c>
      <c r="E130" s="401">
        <f>MAX(3*(C130-D130)/C130,-0.5)</f>
        <v>1.81889763779528</v>
      </c>
      <c r="H130" s="394">
        <f>H129+0.02</f>
        <v>2.54</v>
      </c>
      <c r="I130" s="395" t="n">
        <v>1</v>
      </c>
      <c r="J130" s="400">
        <f>MAX((H130-I130)/H130,-1)</f>
        <v>0.606299212598425</v>
      </c>
      <c r="M130" s="394">
        <f>M129+0.02</f>
        <v>2.54</v>
      </c>
      <c r="N130" s="395" t="n">
        <v>1</v>
      </c>
      <c r="O130" s="400">
        <f>MAX(0.4*(M130-N130)/M130,-0.4)</f>
        <v>0.24251968503937</v>
      </c>
    </row>
    <row r="131" spans="3:15">
      <c r="C131" s="391">
        <f>C130+0.02</f>
        <v>2.56</v>
      </c>
      <c r="D131" s="293" t="n">
        <v>1</v>
      </c>
      <c r="E131" s="401">
        <f>MAX(3*(C131-D131)/C131,-0.5)</f>
        <v>1.828125</v>
      </c>
      <c r="H131" s="394">
        <f>H130+0.02</f>
        <v>2.56</v>
      </c>
      <c r="I131" s="395" t="n">
        <v>1</v>
      </c>
      <c r="J131" s="400">
        <f>MAX((H131-I131)/H131,-1)</f>
        <v>0.609375</v>
      </c>
      <c r="M131" s="394">
        <f>M130+0.02</f>
        <v>2.56</v>
      </c>
      <c r="N131" s="395" t="n">
        <v>1</v>
      </c>
      <c r="O131" s="400">
        <f>MAX(0.4*(M131-N131)/M131,-0.4)</f>
        <v>0.24375</v>
      </c>
    </row>
    <row r="132" spans="3:15">
      <c r="C132" s="391">
        <f>C131+0.02</f>
        <v>2.58</v>
      </c>
      <c r="D132" s="293" t="n">
        <v>1</v>
      </c>
      <c r="E132" s="401">
        <f>MAX(3*(C132-D132)/C132,-0.5)</f>
        <v>1.83720930232558</v>
      </c>
      <c r="H132" s="394">
        <f>H131+0.02</f>
        <v>2.58</v>
      </c>
      <c r="I132" s="395" t="n">
        <v>1</v>
      </c>
      <c r="J132" s="400">
        <f>MAX((H132-I132)/H132,-1)</f>
        <v>0.612403100775194</v>
      </c>
      <c r="M132" s="394">
        <f>M131+0.02</f>
        <v>2.58</v>
      </c>
      <c r="N132" s="395" t="n">
        <v>1</v>
      </c>
      <c r="O132" s="400">
        <f>MAX(0.4*(M132-N132)/M132,-0.4)</f>
        <v>0.244961240310078</v>
      </c>
    </row>
    <row r="133" spans="3:15">
      <c r="C133" s="391">
        <f>C132+0.02</f>
        <v>2.6</v>
      </c>
      <c r="D133" s="293" t="n">
        <v>1</v>
      </c>
      <c r="E133" s="401">
        <f>MAX(3*(C133-D133)/C133,-0.5)</f>
        <v>1.84615384615385</v>
      </c>
      <c r="H133" s="394">
        <f>H132+0.02</f>
        <v>2.6</v>
      </c>
      <c r="I133" s="395" t="n">
        <v>1</v>
      </c>
      <c r="J133" s="400">
        <f>MAX((H133-I133)/H133,-1)</f>
        <v>0.615384615384616</v>
      </c>
      <c r="M133" s="394">
        <f>M132+0.02</f>
        <v>2.6</v>
      </c>
      <c r="N133" s="395" t="n">
        <v>1</v>
      </c>
      <c r="O133" s="400">
        <f>MAX(0.4*(M133-N133)/M133,-0.4)</f>
        <v>0.246153846153846</v>
      </c>
    </row>
    <row r="134" spans="3:15">
      <c r="C134" s="391">
        <f>C133+0.02</f>
        <v>2.62</v>
      </c>
      <c r="D134" s="293" t="n">
        <v>1</v>
      </c>
      <c r="E134" s="401">
        <f>MAX(3*(C134-D134)/C134,-0.5)</f>
        <v>1.85496183206107</v>
      </c>
      <c r="H134" s="394">
        <f>H133+0.02</f>
        <v>2.62</v>
      </c>
      <c r="I134" s="395" t="n">
        <v>1</v>
      </c>
      <c r="J134" s="400">
        <f>MAX((H134-I134)/H134,-1)</f>
        <v>0.618320610687023</v>
      </c>
      <c r="M134" s="394">
        <f>M133+0.02</f>
        <v>2.62</v>
      </c>
      <c r="N134" s="395" t="n">
        <v>1</v>
      </c>
      <c r="O134" s="400">
        <f>MAX(0.4*(M134-N134)/M134,-0.4)</f>
        <v>0.247328244274809</v>
      </c>
    </row>
    <row r="135" spans="3:15">
      <c r="C135" s="391">
        <f>C134+0.02</f>
        <v>2.64</v>
      </c>
      <c r="D135" s="293" t="n">
        <v>1</v>
      </c>
      <c r="E135" s="401">
        <f>MAX(3*(C135-D135)/C135,-0.5)</f>
        <v>1.86363636363636</v>
      </c>
      <c r="H135" s="394">
        <f>H134+0.02</f>
        <v>2.64</v>
      </c>
      <c r="I135" s="395" t="n">
        <v>1</v>
      </c>
      <c r="J135" s="400">
        <f>MAX((H135-I135)/H135,-1)</f>
        <v>0.621212121212121</v>
      </c>
      <c r="M135" s="394">
        <f>M134+0.02</f>
        <v>2.64</v>
      </c>
      <c r="N135" s="395" t="n">
        <v>1</v>
      </c>
      <c r="O135" s="400">
        <f>MAX(0.4*(M135-N135)/M135,-0.4)</f>
        <v>0.248484848484848</v>
      </c>
    </row>
    <row r="136" spans="3:15">
      <c r="C136" s="391">
        <f>C135+0.02</f>
        <v>2.66</v>
      </c>
      <c r="D136" s="293" t="n">
        <v>1</v>
      </c>
      <c r="E136" s="401">
        <f>MAX(3*(C136-D136)/C136,-0.5)</f>
        <v>1.87218045112782</v>
      </c>
      <c r="H136" s="394">
        <f>H135+0.02</f>
        <v>2.66</v>
      </c>
      <c r="I136" s="395" t="n">
        <v>1</v>
      </c>
      <c r="J136" s="400">
        <f>MAX((H136-I136)/H136,-1)</f>
        <v>0.62406015037594</v>
      </c>
      <c r="M136" s="394">
        <f>M135+0.02</f>
        <v>2.66</v>
      </c>
      <c r="N136" s="395" t="n">
        <v>1</v>
      </c>
      <c r="O136" s="400">
        <f>MAX(0.4*(M136-N136)/M136,-0.4)</f>
        <v>0.249624060150376</v>
      </c>
    </row>
    <row r="137" spans="3:15">
      <c r="C137" s="391">
        <f>C136+0.02</f>
        <v>2.68</v>
      </c>
      <c r="D137" s="293" t="n">
        <v>1</v>
      </c>
      <c r="E137" s="401">
        <f>MAX(3*(C137-D137)/C137,-0.5)</f>
        <v>1.88059701492537</v>
      </c>
      <c r="H137" s="394">
        <f>H136+0.02</f>
        <v>2.68</v>
      </c>
      <c r="I137" s="395" t="n">
        <v>1</v>
      </c>
      <c r="J137" s="400">
        <f>MAX((H137-I137)/H137,-1)</f>
        <v>0.626865671641791</v>
      </c>
      <c r="M137" s="394">
        <f>M136+0.02</f>
        <v>2.68</v>
      </c>
      <c r="N137" s="395" t="n">
        <v>1</v>
      </c>
      <c r="O137" s="400">
        <f>MAX(0.4*(M137-N137)/M137,-0.4)</f>
        <v>0.250746268656716</v>
      </c>
    </row>
    <row r="138" spans="3:15">
      <c r="C138" s="391">
        <f>C137+0.02</f>
        <v>2.7</v>
      </c>
      <c r="D138" s="293" t="n">
        <v>1</v>
      </c>
      <c r="E138" s="401">
        <f>MAX(3*(C138-D138)/C138,-0.5)</f>
        <v>1.88888888888889</v>
      </c>
      <c r="H138" s="394">
        <f>H137+0.02</f>
        <v>2.7</v>
      </c>
      <c r="I138" s="395" t="n">
        <v>1</v>
      </c>
      <c r="J138" s="400">
        <f>MAX((H138-I138)/H138,-1)</f>
        <v>0.62962962962963</v>
      </c>
      <c r="M138" s="394">
        <f>M137+0.02</f>
        <v>2.7</v>
      </c>
      <c r="N138" s="395" t="n">
        <v>1</v>
      </c>
      <c r="O138" s="400">
        <f>MAX(0.4*(M138-N138)/M138,-0.4)</f>
        <v>0.251851851851852</v>
      </c>
    </row>
    <row r="139" spans="3:15">
      <c r="C139" s="391">
        <f>C138+0.02</f>
        <v>2.72</v>
      </c>
      <c r="D139" s="293" t="n">
        <v>1</v>
      </c>
      <c r="E139" s="401">
        <f>MAX(3*(C139-D139)/C139,-0.5)</f>
        <v>1.89705882352941</v>
      </c>
      <c r="H139" s="394">
        <f>H138+0.02</f>
        <v>2.72</v>
      </c>
      <c r="I139" s="395" t="n">
        <v>1</v>
      </c>
      <c r="J139" s="400">
        <f>MAX((H139-I139)/H139,-1)</f>
        <v>0.632352941176471</v>
      </c>
      <c r="M139" s="394">
        <f>M138+0.02</f>
        <v>2.72</v>
      </c>
      <c r="N139" s="395" t="n">
        <v>1</v>
      </c>
      <c r="O139" s="400">
        <f>MAX(0.4*(M139-N139)/M139,-0.4)</f>
        <v>0.252941176470588</v>
      </c>
    </row>
    <row r="140" spans="3:15">
      <c r="C140" s="391">
        <f>C139+0.02</f>
        <v>2.74</v>
      </c>
      <c r="D140" s="293" t="n">
        <v>1</v>
      </c>
      <c r="E140" s="401">
        <f>MAX(3*(C140-D140)/C140,-0.5)</f>
        <v>1.90510948905109</v>
      </c>
      <c r="H140" s="394">
        <f>H139+0.02</f>
        <v>2.74</v>
      </c>
      <c r="I140" s="395" t="n">
        <v>1</v>
      </c>
      <c r="J140" s="400">
        <f>MAX((H140-I140)/H140,-1)</f>
        <v>0.635036496350365</v>
      </c>
      <c r="M140" s="394">
        <f>M139+0.02</f>
        <v>2.74</v>
      </c>
      <c r="N140" s="395" t="n">
        <v>1</v>
      </c>
      <c r="O140" s="400">
        <f>MAX(0.4*(M140-N140)/M140,-0.4)</f>
        <v>0.254014598540146</v>
      </c>
    </row>
    <row r="141" spans="3:15">
      <c r="C141" s="391">
        <f>C140+0.02</f>
        <v>2.76</v>
      </c>
      <c r="D141" s="293" t="n">
        <v>1</v>
      </c>
      <c r="E141" s="401">
        <f>MAX(3*(C141-D141)/C141,-0.5)</f>
        <v>1.91304347826087</v>
      </c>
      <c r="H141" s="394">
        <f>H140+0.02</f>
        <v>2.76</v>
      </c>
      <c r="I141" s="395" t="n">
        <v>1</v>
      </c>
      <c r="J141" s="400">
        <f>MAX((H141-I141)/H141,-1)</f>
        <v>0.63768115942029</v>
      </c>
      <c r="M141" s="394">
        <f>M140+0.02</f>
        <v>2.76</v>
      </c>
      <c r="N141" s="395" t="n">
        <v>1</v>
      </c>
      <c r="O141" s="400">
        <f>MAX(0.4*(M141-N141)/M141,-0.4)</f>
        <v>0.255072463768116</v>
      </c>
    </row>
    <row r="142" spans="3:15">
      <c r="C142" s="391">
        <f>C141+0.02</f>
        <v>2.78</v>
      </c>
      <c r="D142" s="293" t="n">
        <v>1</v>
      </c>
      <c r="E142" s="401">
        <f>MAX(3*(C142-D142)/C142,-0.5)</f>
        <v>1.92086330935252</v>
      </c>
      <c r="H142" s="394">
        <f>H141+0.02</f>
        <v>2.78</v>
      </c>
      <c r="I142" s="395" t="n">
        <v>1</v>
      </c>
      <c r="J142" s="400">
        <f>MAX((H142-I142)/H142,-1)</f>
        <v>0.640287769784173</v>
      </c>
      <c r="M142" s="394">
        <f>M141+0.02</f>
        <v>2.78</v>
      </c>
      <c r="N142" s="395" t="n">
        <v>1</v>
      </c>
      <c r="O142" s="400">
        <f>MAX(0.4*(M142-N142)/M142,-0.4)</f>
        <v>0.256115107913669</v>
      </c>
    </row>
    <row r="143" spans="3:15">
      <c r="C143" s="391">
        <f>C142+0.02</f>
        <v>2.8</v>
      </c>
      <c r="D143" s="293" t="n">
        <v>1</v>
      </c>
      <c r="E143" s="401">
        <f>MAX(3*(C143-D143)/C143,-0.5)</f>
        <v>1.92857142857143</v>
      </c>
      <c r="H143" s="394">
        <f>H142+0.02</f>
        <v>2.8</v>
      </c>
      <c r="I143" s="395" t="n">
        <v>1</v>
      </c>
      <c r="J143" s="400">
        <f>MAX((H143-I143)/H143,-1)</f>
        <v>0.642857142857143</v>
      </c>
      <c r="M143" s="394">
        <f>M142+0.02</f>
        <v>2.8</v>
      </c>
      <c r="N143" s="395" t="n">
        <v>1</v>
      </c>
      <c r="O143" s="400">
        <f>MAX(0.4*(M143-N143)/M143,-0.4)</f>
        <v>0.257142857142857</v>
      </c>
    </row>
    <row r="144" spans="3:15">
      <c r="C144" s="391">
        <f>C143+0.02</f>
        <v>2.82</v>
      </c>
      <c r="D144" s="293" t="n">
        <v>1</v>
      </c>
      <c r="E144" s="401">
        <f>MAX(3*(C144-D144)/C144,-0.5)</f>
        <v>1.93617021276596</v>
      </c>
      <c r="H144" s="394">
        <f>H143+0.02</f>
        <v>2.82</v>
      </c>
      <c r="I144" s="395" t="n">
        <v>1</v>
      </c>
      <c r="J144" s="400">
        <f>MAX((H144-I144)/H144,-1)</f>
        <v>0.645390070921986</v>
      </c>
      <c r="M144" s="394">
        <f>M143+0.02</f>
        <v>2.82</v>
      </c>
      <c r="N144" s="395" t="n">
        <v>1</v>
      </c>
      <c r="O144" s="400">
        <f>MAX(0.4*(M144-N144)/M144,-0.4)</f>
        <v>0.258156028368794</v>
      </c>
    </row>
    <row r="145" spans="3:15">
      <c r="C145" s="391">
        <f>C144+0.02</f>
        <v>2.84</v>
      </c>
      <c r="D145" s="293" t="n">
        <v>1</v>
      </c>
      <c r="E145" s="401">
        <f>MAX(3*(C145-D145)/C145,-0.5)</f>
        <v>1.94366197183099</v>
      </c>
      <c r="H145" s="394">
        <f>H144+0.02</f>
        <v>2.84</v>
      </c>
      <c r="I145" s="395" t="n">
        <v>1</v>
      </c>
      <c r="J145" s="400">
        <f>MAX((H145-I145)/H145,-1)</f>
        <v>0.647887323943662</v>
      </c>
      <c r="M145" s="394">
        <f>M144+0.02</f>
        <v>2.84</v>
      </c>
      <c r="N145" s="395" t="n">
        <v>1</v>
      </c>
      <c r="O145" s="400">
        <f>MAX(0.4*(M145-N145)/M145,-0.4)</f>
        <v>0.259154929577465</v>
      </c>
    </row>
    <row r="146" spans="3:15">
      <c r="C146" s="391">
        <f>C145+0.02</f>
        <v>2.86</v>
      </c>
      <c r="D146" s="293" t="n">
        <v>1</v>
      </c>
      <c r="E146" s="401">
        <f>MAX(3*(C146-D146)/C146,-0.5)</f>
        <v>1.95104895104895</v>
      </c>
      <c r="H146" s="394">
        <f>H145+0.02</f>
        <v>2.86</v>
      </c>
      <c r="I146" s="395" t="n">
        <v>1</v>
      </c>
      <c r="J146" s="400">
        <f>MAX((H146-I146)/H146,-1)</f>
        <v>0.650349650349651</v>
      </c>
      <c r="M146" s="394">
        <f>M145+0.02</f>
        <v>2.86</v>
      </c>
      <c r="N146" s="395" t="n">
        <v>1</v>
      </c>
      <c r="O146" s="400">
        <f>MAX(0.4*(M146-N146)/M146,-0.4)</f>
        <v>0.26013986013986</v>
      </c>
    </row>
    <row r="147" spans="3:15">
      <c r="C147" s="391">
        <f>C146+0.02</f>
        <v>2.88</v>
      </c>
      <c r="D147" s="293" t="n">
        <v>1</v>
      </c>
      <c r="E147" s="401">
        <f>MAX(3*(C147-D147)/C147,-0.5)</f>
        <v>1.95833333333333</v>
      </c>
      <c r="H147" s="394">
        <f>H146+0.02</f>
        <v>2.88</v>
      </c>
      <c r="I147" s="395" t="n">
        <v>1</v>
      </c>
      <c r="J147" s="400">
        <f>MAX((H147-I147)/H147,-1)</f>
        <v>0.652777777777778</v>
      </c>
      <c r="M147" s="394">
        <f>M146+0.02</f>
        <v>2.88</v>
      </c>
      <c r="N147" s="395" t="n">
        <v>1</v>
      </c>
      <c r="O147" s="400">
        <f>MAX(0.4*(M147-N147)/M147,-0.4)</f>
        <v>0.261111111111111</v>
      </c>
    </row>
    <row r="148" spans="3:15">
      <c r="C148" s="391">
        <f>C147+0.02</f>
        <v>2.9</v>
      </c>
      <c r="D148" s="293" t="n">
        <v>1</v>
      </c>
      <c r="E148" s="401">
        <f>MAX(3*(C148-D148)/C148,-0.5)</f>
        <v>1.96551724137931</v>
      </c>
      <c r="H148" s="394">
        <f>H147+0.02</f>
        <v>2.9</v>
      </c>
      <c r="I148" s="395" t="n">
        <v>1</v>
      </c>
      <c r="J148" s="400">
        <f>MAX((H148-I148)/H148,-1)</f>
        <v>0.655172413793104</v>
      </c>
      <c r="M148" s="394">
        <f>M147+0.02</f>
        <v>2.9</v>
      </c>
      <c r="N148" s="395" t="n">
        <v>1</v>
      </c>
      <c r="O148" s="400">
        <f>MAX(0.4*(M148-N148)/M148,-0.4)</f>
        <v>0.262068965517241</v>
      </c>
    </row>
    <row r="149" spans="3:15">
      <c r="C149" s="391">
        <f>C148+0.02</f>
        <v>2.92</v>
      </c>
      <c r="D149" s="293" t="n">
        <v>1</v>
      </c>
      <c r="E149" s="401">
        <f>MAX(3*(C149-D149)/C149,-0.5)</f>
        <v>1.97260273972603</v>
      </c>
      <c r="H149" s="394">
        <f>H148+0.02</f>
        <v>2.92</v>
      </c>
      <c r="I149" s="395" t="n">
        <v>1</v>
      </c>
      <c r="J149" s="400">
        <f>MAX((H149-I149)/H149,-1)</f>
        <v>0.657534246575343</v>
      </c>
      <c r="M149" s="394">
        <f>M148+0.02</f>
        <v>2.92</v>
      </c>
      <c r="N149" s="395" t="n">
        <v>1</v>
      </c>
      <c r="O149" s="400">
        <f>MAX(0.4*(M149-N149)/M149,-0.4)</f>
        <v>0.263013698630137</v>
      </c>
    </row>
    <row r="150" spans="3:15">
      <c r="C150" s="391">
        <f>C149+0.02</f>
        <v>2.94</v>
      </c>
      <c r="D150" s="293" t="n">
        <v>1</v>
      </c>
      <c r="E150" s="401">
        <f>MAX(3*(C150-D150)/C150,-0.5)</f>
        <v>1.97959183673469</v>
      </c>
      <c r="H150" s="394">
        <f>H149+0.02</f>
        <v>2.94</v>
      </c>
      <c r="I150" s="395" t="n">
        <v>1</v>
      </c>
      <c r="J150" s="400">
        <f>MAX((H150-I150)/H150,-1)</f>
        <v>0.659863945578231</v>
      </c>
      <c r="M150" s="394">
        <f>M149+0.02</f>
        <v>2.94</v>
      </c>
      <c r="N150" s="395" t="n">
        <v>1</v>
      </c>
      <c r="O150" s="400">
        <f>MAX(0.4*(M150-N150)/M150,-0.4)</f>
        <v>0.263945578231293</v>
      </c>
    </row>
    <row r="151" spans="3:15">
      <c r="C151" s="391">
        <f>C150+0.02</f>
        <v>2.96</v>
      </c>
      <c r="D151" s="293" t="n">
        <v>1</v>
      </c>
      <c r="E151" s="401">
        <f>MAX(3*(C151-D151)/C151,-0.5)</f>
        <v>1.98648648648649</v>
      </c>
      <c r="H151" s="394">
        <f>H150+0.02</f>
        <v>2.96</v>
      </c>
      <c r="I151" s="395" t="n">
        <v>1</v>
      </c>
      <c r="J151" s="400">
        <f>MAX((H151-I151)/H151,-1)</f>
        <v>0.662162162162162</v>
      </c>
      <c r="M151" s="394">
        <f>M150+0.02</f>
        <v>2.96</v>
      </c>
      <c r="N151" s="395" t="n">
        <v>1</v>
      </c>
      <c r="O151" s="400">
        <f>MAX(0.4*(M151-N151)/M151,-0.4)</f>
        <v>0.264864864864865</v>
      </c>
    </row>
    <row r="152" spans="3:15">
      <c r="C152" s="391">
        <f>C151+0.02</f>
        <v>2.98</v>
      </c>
      <c r="D152" s="293" t="n">
        <v>1</v>
      </c>
      <c r="E152" s="401">
        <f>MAX(3*(C152-D152)/C152,-0.5)</f>
        <v>1.99328859060403</v>
      </c>
      <c r="H152" s="394">
        <f>H151+0.02</f>
        <v>2.98</v>
      </c>
      <c r="I152" s="395" t="n">
        <v>1</v>
      </c>
      <c r="J152" s="400">
        <f>MAX((H152-I152)/H152,-1)</f>
        <v>0.664429530201342</v>
      </c>
      <c r="M152" s="394">
        <f>M151+0.02</f>
        <v>2.98</v>
      </c>
      <c r="N152" s="395" t="n">
        <v>1</v>
      </c>
      <c r="O152" s="400">
        <f>MAX(0.4*(M152-N152)/M152,-0.4)</f>
        <v>0.265771812080537</v>
      </c>
    </row>
    <row r="153" spans="2:15">
      <c r="B153" s="18" t="s">
        <v>325</v>
      </c>
      <c r="C153" s="396">
        <f>C152+0.02</f>
        <v>3</v>
      </c>
      <c r="D153" s="397" t="n">
        <v>1</v>
      </c>
      <c r="E153" s="400">
        <f>MAX(3*(C153-D153)/C153,-0.5)</f>
        <v>2</v>
      </c>
      <c r="G153" s="18" t="s">
        <v>326</v>
      </c>
      <c r="H153" s="391">
        <f>H152+0.02</f>
        <v>3</v>
      </c>
      <c r="I153" s="392" t="n">
        <v>1</v>
      </c>
      <c r="J153" s="399">
        <f>MAX((H153-I153)/H153,-1)</f>
        <v>0.666666666666667</v>
      </c>
      <c r="M153" s="391">
        <f>M152+0.02</f>
        <v>3</v>
      </c>
      <c r="N153" s="392" t="n">
        <v>1</v>
      </c>
      <c r="O153" s="399">
        <f>MAX(0.4*(M153-N153)/M153,-0.4)</f>
        <v>0.266666666666667</v>
      </c>
    </row>
    <row r="154" spans="3:15">
      <c r="C154" s="391">
        <f>C153+0.02</f>
        <v>3.02</v>
      </c>
      <c r="D154" s="293" t="n">
        <v>1</v>
      </c>
      <c r="E154" s="401">
        <f>MAX(3*(C154-D154)/C154,-0.5)</f>
        <v>2.00662251655629</v>
      </c>
      <c r="H154" s="394">
        <f>H153+0.02</f>
        <v>3.02</v>
      </c>
      <c r="I154" s="395" t="n">
        <v>1</v>
      </c>
      <c r="J154" s="400">
        <f>MAX((H154-I154)/H154,-1)</f>
        <v>0.668874172185431</v>
      </c>
      <c r="M154" s="394">
        <f>M153+0.02</f>
        <v>3.02</v>
      </c>
      <c r="N154" s="395" t="n">
        <v>1</v>
      </c>
      <c r="O154" s="400">
        <f>MAX(0.4*(M154-N154)/M154,-0.4)</f>
        <v>0.267549668874172</v>
      </c>
    </row>
    <row r="155" spans="3:15">
      <c r="C155" s="391">
        <f>C154+0.02</f>
        <v>3.04</v>
      </c>
      <c r="D155" s="293" t="n">
        <v>1</v>
      </c>
      <c r="E155" s="401">
        <f>MAX(3*(C155-D155)/C155,-0.5)</f>
        <v>2.01315789473684</v>
      </c>
      <c r="H155" s="394">
        <f>H154+0.02</f>
        <v>3.04</v>
      </c>
      <c r="I155" s="395" t="n">
        <v>1</v>
      </c>
      <c r="J155" s="400">
        <f>MAX((H155-I155)/H155,-1)</f>
        <v>0.671052631578947</v>
      </c>
      <c r="M155" s="394">
        <f>M154+0.02</f>
        <v>3.04</v>
      </c>
      <c r="N155" s="395" t="n">
        <v>1</v>
      </c>
      <c r="O155" s="400">
        <f>MAX(0.4*(M155-N155)/M155,-0.4)</f>
        <v>0.268421052631579</v>
      </c>
    </row>
    <row r="156" spans="3:15">
      <c r="C156" s="391">
        <f>C155+0.02</f>
        <v>3.06</v>
      </c>
      <c r="D156" s="293" t="n">
        <v>1</v>
      </c>
      <c r="E156" s="401">
        <f>MAX(3*(C156-D156)/C156,-0.5)</f>
        <v>2.01960784313726</v>
      </c>
      <c r="H156" s="394">
        <f>H155+0.02</f>
        <v>3.06</v>
      </c>
      <c r="I156" s="395" t="n">
        <v>1</v>
      </c>
      <c r="J156" s="400">
        <f>MAX((H156-I156)/H156,-1)</f>
        <v>0.673202614379085</v>
      </c>
      <c r="M156" s="394">
        <f>M155+0.02</f>
        <v>3.06</v>
      </c>
      <c r="N156" s="395" t="n">
        <v>1</v>
      </c>
      <c r="O156" s="400">
        <f>MAX(0.4*(M156-N156)/M156,-0.4)</f>
        <v>0.269281045751634</v>
      </c>
    </row>
    <row r="157" spans="3:15">
      <c r="C157" s="391">
        <f>C156+0.02</f>
        <v>3.08</v>
      </c>
      <c r="D157" s="293" t="n">
        <v>1</v>
      </c>
      <c r="E157" s="401">
        <f>MAX(3*(C157-D157)/C157,-0.5)</f>
        <v>2.02597402597403</v>
      </c>
      <c r="H157" s="394">
        <f>H156+0.02</f>
        <v>3.08</v>
      </c>
      <c r="I157" s="395" t="n">
        <v>1</v>
      </c>
      <c r="J157" s="400">
        <f>MAX((H157-I157)/H157,-1)</f>
        <v>0.675324675324675</v>
      </c>
      <c r="M157" s="394">
        <f>M156+0.02</f>
        <v>3.08</v>
      </c>
      <c r="N157" s="395" t="n">
        <v>1</v>
      </c>
      <c r="O157" s="400">
        <f>MAX(0.4*(M157-N157)/M157,-0.4)</f>
        <v>0.27012987012987</v>
      </c>
    </row>
    <row r="158" spans="3:15">
      <c r="C158" s="391">
        <f>C157+0.02</f>
        <v>3.1</v>
      </c>
      <c r="D158" s="293" t="n">
        <v>1</v>
      </c>
      <c r="E158" s="401">
        <f>MAX(3*(C158-D158)/C158,-0.5)</f>
        <v>2.03225806451613</v>
      </c>
      <c r="H158" s="394">
        <f>H157+0.02</f>
        <v>3.1</v>
      </c>
      <c r="I158" s="395" t="n">
        <v>1</v>
      </c>
      <c r="J158" s="400">
        <f>MAX((H158-I158)/H158,-1)</f>
        <v>0.67741935483871</v>
      </c>
      <c r="M158" s="394">
        <f>M157+0.02</f>
        <v>3.1</v>
      </c>
      <c r="N158" s="395" t="n">
        <v>1</v>
      </c>
      <c r="O158" s="400">
        <f>MAX(0.4*(M158-N158)/M158,-0.4)</f>
        <v>0.270967741935484</v>
      </c>
    </row>
    <row r="159" spans="3:15">
      <c r="C159" s="391">
        <f>C158+0.02</f>
        <v>3.12</v>
      </c>
      <c r="D159" s="293" t="n">
        <v>1</v>
      </c>
      <c r="E159" s="401">
        <f>MAX(3*(C159-D159)/C159,-0.5)</f>
        <v>2.03846153846154</v>
      </c>
      <c r="H159" s="394">
        <f>H158+0.02</f>
        <v>3.12</v>
      </c>
      <c r="I159" s="395" t="n">
        <v>1</v>
      </c>
      <c r="J159" s="400">
        <f>MAX((H159-I159)/H159,-1)</f>
        <v>0.67948717948718</v>
      </c>
      <c r="M159" s="394">
        <f>M158+0.02</f>
        <v>3.12</v>
      </c>
      <c r="N159" s="395" t="n">
        <v>1</v>
      </c>
      <c r="O159" s="400">
        <f>MAX(0.4*(M159-N159)/M159,-0.4)</f>
        <v>0.271794871794872</v>
      </c>
    </row>
    <row r="160" spans="3:15">
      <c r="C160" s="391">
        <f>C159+0.02</f>
        <v>3.14</v>
      </c>
      <c r="D160" s="293" t="n">
        <v>1</v>
      </c>
      <c r="E160" s="401">
        <f>MAX(3*(C160-D160)/C160,-0.5)</f>
        <v>2.04458598726115</v>
      </c>
      <c r="H160" s="394">
        <f>H159+0.02</f>
        <v>3.14</v>
      </c>
      <c r="I160" s="395" t="n">
        <v>1</v>
      </c>
      <c r="J160" s="400">
        <f>MAX((H160-I160)/H160,-1)</f>
        <v>0.681528662420382</v>
      </c>
      <c r="M160" s="394">
        <f>M159+0.02</f>
        <v>3.14</v>
      </c>
      <c r="N160" s="395" t="n">
        <v>1</v>
      </c>
      <c r="O160" s="400">
        <f>MAX(0.4*(M160-N160)/M160,-0.4)</f>
        <v>0.272611464968153</v>
      </c>
    </row>
    <row r="161" spans="3:15">
      <c r="C161" s="391">
        <f>C160+0.02</f>
        <v>3.16</v>
      </c>
      <c r="D161" s="293" t="n">
        <v>1</v>
      </c>
      <c r="E161" s="401">
        <f>MAX(3*(C161-D161)/C161,-0.5)</f>
        <v>2.05063291139241</v>
      </c>
      <c r="H161" s="394">
        <f>H160+0.02</f>
        <v>3.16</v>
      </c>
      <c r="I161" s="395" t="n">
        <v>1</v>
      </c>
      <c r="J161" s="400">
        <f>MAX((H161-I161)/H161,-1)</f>
        <v>0.683544303797468</v>
      </c>
      <c r="M161" s="394">
        <f>M160+0.02</f>
        <v>3.16</v>
      </c>
      <c r="N161" s="395" t="n">
        <v>1</v>
      </c>
      <c r="O161" s="400">
        <f>MAX(0.4*(M161-N161)/M161,-0.4)</f>
        <v>0.273417721518987</v>
      </c>
    </row>
    <row r="162" spans="3:15">
      <c r="C162" s="391">
        <f>C161+0.02</f>
        <v>3.18</v>
      </c>
      <c r="D162" s="293" t="n">
        <v>1</v>
      </c>
      <c r="E162" s="401">
        <f>MAX(3*(C162-D162)/C162,-0.5)</f>
        <v>2.05660377358491</v>
      </c>
      <c r="H162" s="394">
        <f>H161+0.02</f>
        <v>3.18</v>
      </c>
      <c r="I162" s="395" t="n">
        <v>1</v>
      </c>
      <c r="J162" s="400">
        <f>MAX((H162-I162)/H162,-1)</f>
        <v>0.685534591194969</v>
      </c>
      <c r="M162" s="394">
        <f>M161+0.02</f>
        <v>3.18</v>
      </c>
      <c r="N162" s="395" t="n">
        <v>1</v>
      </c>
      <c r="O162" s="400">
        <f>MAX(0.4*(M162-N162)/M162,-0.4)</f>
        <v>0.274213836477987</v>
      </c>
    </row>
    <row r="163" spans="3:15">
      <c r="C163" s="391">
        <f>C162+0.02</f>
        <v>3.2</v>
      </c>
      <c r="D163" s="293" t="n">
        <v>1</v>
      </c>
      <c r="E163" s="401">
        <f>MAX(3*(C163-D163)/C163,-0.5)</f>
        <v>2.0625</v>
      </c>
      <c r="H163" s="394">
        <f>H162+0.02</f>
        <v>3.2</v>
      </c>
      <c r="I163" s="395" t="n">
        <v>1</v>
      </c>
      <c r="J163" s="400">
        <f>MAX((H163-I163)/H163,-1)</f>
        <v>0.6875</v>
      </c>
      <c r="M163" s="394">
        <f>M162+0.02</f>
        <v>3.2</v>
      </c>
      <c r="N163" s="395" t="n">
        <v>1</v>
      </c>
      <c r="O163" s="400">
        <f>MAX(0.4*(M163-N163)/M163,-0.4)</f>
        <v>0.275</v>
      </c>
    </row>
    <row r="164" spans="3:15">
      <c r="C164" s="391">
        <f>C163+0.02</f>
        <v>3.22</v>
      </c>
      <c r="D164" s="293" t="n">
        <v>1</v>
      </c>
      <c r="E164" s="401">
        <f>MAX(3*(C164-D164)/C164,-0.5)</f>
        <v>2.06832298136646</v>
      </c>
      <c r="H164" s="394">
        <f>H163+0.02</f>
        <v>3.22</v>
      </c>
      <c r="I164" s="395" t="n">
        <v>1</v>
      </c>
      <c r="J164" s="400">
        <f>MAX((H164-I164)/H164,-1)</f>
        <v>0.68944099378882</v>
      </c>
      <c r="M164" s="394">
        <f>M163+0.02</f>
        <v>3.22</v>
      </c>
      <c r="N164" s="395" t="n">
        <v>1</v>
      </c>
      <c r="O164" s="400">
        <f>MAX(0.4*(M164-N164)/M164,-0.4)</f>
        <v>0.275776397515528</v>
      </c>
    </row>
    <row r="165" spans="3:15">
      <c r="C165" s="391">
        <f>C164+0.02</f>
        <v>3.24</v>
      </c>
      <c r="D165" s="293" t="n">
        <v>1</v>
      </c>
      <c r="E165" s="401">
        <f>MAX(3*(C165-D165)/C165,-0.5)</f>
        <v>2.07407407407407</v>
      </c>
      <c r="H165" s="394">
        <f>H164+0.02</f>
        <v>3.24</v>
      </c>
      <c r="I165" s="395" t="n">
        <v>1</v>
      </c>
      <c r="J165" s="400">
        <f>MAX((H165-I165)/H165,-1)</f>
        <v>0.691358024691358</v>
      </c>
      <c r="M165" s="394">
        <f>M164+0.02</f>
        <v>3.24</v>
      </c>
      <c r="N165" s="395" t="n">
        <v>1</v>
      </c>
      <c r="O165" s="400">
        <f>MAX(0.4*(M165-N165)/M165,-0.4)</f>
        <v>0.276543209876543</v>
      </c>
    </row>
    <row r="166" spans="3:15">
      <c r="C166" s="391">
        <f>C165+0.02</f>
        <v>3.26</v>
      </c>
      <c r="D166" s="293" t="n">
        <v>1</v>
      </c>
      <c r="E166" s="401">
        <f>MAX(3*(C166-D166)/C166,-0.5)</f>
        <v>2.07975460122699</v>
      </c>
      <c r="H166" s="394">
        <f>H165+0.02</f>
        <v>3.26</v>
      </c>
      <c r="I166" s="395" t="n">
        <v>1</v>
      </c>
      <c r="J166" s="400">
        <f>MAX((H166-I166)/H166,-1)</f>
        <v>0.693251533742331</v>
      </c>
      <c r="M166" s="394">
        <f>M165+0.02</f>
        <v>3.26</v>
      </c>
      <c r="N166" s="395" t="n">
        <v>1</v>
      </c>
      <c r="O166" s="400">
        <f>MAX(0.4*(M166-N166)/M166,-0.4)</f>
        <v>0.277300613496933</v>
      </c>
    </row>
    <row r="167" spans="3:15">
      <c r="C167" s="391">
        <f>C166+0.02</f>
        <v>3.28</v>
      </c>
      <c r="D167" s="293" t="n">
        <v>1</v>
      </c>
      <c r="E167" s="401">
        <f>MAX(3*(C167-D167)/C167,-0.5)</f>
        <v>2.08536585365854</v>
      </c>
      <c r="H167" s="394">
        <f>H166+0.02</f>
        <v>3.28</v>
      </c>
      <c r="I167" s="395" t="n">
        <v>1</v>
      </c>
      <c r="J167" s="400">
        <f>MAX((H167-I167)/H167,-1)</f>
        <v>0.695121951219512</v>
      </c>
      <c r="M167" s="394">
        <f>M166+0.02</f>
        <v>3.28</v>
      </c>
      <c r="N167" s="395" t="n">
        <v>1</v>
      </c>
      <c r="O167" s="400">
        <f>MAX(0.4*(M167-N167)/M167,-0.4)</f>
        <v>0.278048780487805</v>
      </c>
    </row>
    <row r="168" spans="3:15">
      <c r="C168" s="391">
        <f>C167+0.02</f>
        <v>3.3</v>
      </c>
      <c r="D168" s="293" t="n">
        <v>1</v>
      </c>
      <c r="E168" s="401">
        <f>MAX(3*(C168-D168)/C168,-0.5)</f>
        <v>2.09090909090909</v>
      </c>
      <c r="H168" s="394">
        <f>H167+0.02</f>
        <v>3.3</v>
      </c>
      <c r="I168" s="395" t="n">
        <v>1</v>
      </c>
      <c r="J168" s="400">
        <f>MAX((H168-I168)/H168,-1)</f>
        <v>0.696969696969697</v>
      </c>
      <c r="M168" s="394">
        <f>M167+0.02</f>
        <v>3.3</v>
      </c>
      <c r="N168" s="395" t="n">
        <v>1</v>
      </c>
      <c r="O168" s="400">
        <f>MAX(0.4*(M168-N168)/M168,-0.4)</f>
        <v>0.278787878787879</v>
      </c>
    </row>
    <row r="169" spans="3:15">
      <c r="C169" s="391">
        <f>C168+0.02</f>
        <v>3.32</v>
      </c>
      <c r="D169" s="293" t="n">
        <v>1</v>
      </c>
      <c r="E169" s="401">
        <f>MAX(3*(C169-D169)/C169,-0.5)</f>
        <v>2.09638554216868</v>
      </c>
      <c r="H169" s="394">
        <f>H168+0.02</f>
        <v>3.32</v>
      </c>
      <c r="I169" s="395" t="n">
        <v>1</v>
      </c>
      <c r="J169" s="400">
        <f>MAX((H169-I169)/H169,-1)</f>
        <v>0.698795180722892</v>
      </c>
      <c r="M169" s="394">
        <f>M168+0.02</f>
        <v>3.32</v>
      </c>
      <c r="N169" s="395" t="n">
        <v>1</v>
      </c>
      <c r="O169" s="400">
        <f>MAX(0.4*(M169-N169)/M169,-0.4)</f>
        <v>0.279518072289157</v>
      </c>
    </row>
    <row r="170" spans="3:15">
      <c r="C170" s="391">
        <f>C169+0.02</f>
        <v>3.34</v>
      </c>
      <c r="D170" s="293" t="n">
        <v>1</v>
      </c>
      <c r="E170" s="401">
        <f>MAX(3*(C170-D170)/C170,-0.5)</f>
        <v>2.10179640718563</v>
      </c>
      <c r="H170" s="394">
        <f>H169+0.02</f>
        <v>3.34</v>
      </c>
      <c r="I170" s="395" t="n">
        <v>1</v>
      </c>
      <c r="J170" s="400">
        <f>MAX((H170-I170)/H170,-1)</f>
        <v>0.70059880239521</v>
      </c>
      <c r="M170" s="394">
        <f>M169+0.02</f>
        <v>3.34</v>
      </c>
      <c r="N170" s="395" t="n">
        <v>1</v>
      </c>
      <c r="O170" s="400">
        <f>MAX(0.4*(M170-N170)/M170,-0.4)</f>
        <v>0.280239520958084</v>
      </c>
    </row>
    <row r="171" spans="3:15">
      <c r="C171" s="391">
        <f>C170+0.02</f>
        <v>3.36</v>
      </c>
      <c r="D171" s="293" t="n">
        <v>1</v>
      </c>
      <c r="E171" s="401">
        <f>MAX(3*(C171-D171)/C171,-0.5)</f>
        <v>2.10714285714286</v>
      </c>
      <c r="H171" s="394">
        <f>H170+0.02</f>
        <v>3.36</v>
      </c>
      <c r="I171" s="395" t="n">
        <v>1</v>
      </c>
      <c r="J171" s="400">
        <f>MAX((H171-I171)/H171,-1)</f>
        <v>0.702380952380952</v>
      </c>
      <c r="M171" s="394">
        <f>M170+0.02</f>
        <v>3.36</v>
      </c>
      <c r="N171" s="395" t="n">
        <v>1</v>
      </c>
      <c r="O171" s="400">
        <f>MAX(0.4*(M171-N171)/M171,-0.4)</f>
        <v>0.280952380952381</v>
      </c>
    </row>
    <row r="172" spans="3:15">
      <c r="C172" s="391">
        <f>C171+0.02</f>
        <v>3.38</v>
      </c>
      <c r="D172" s="293" t="n">
        <v>1</v>
      </c>
      <c r="E172" s="401">
        <f>MAX(3*(C172-D172)/C172,-0.5)</f>
        <v>2.11242603550296</v>
      </c>
      <c r="H172" s="394">
        <f>H171+0.02</f>
        <v>3.38</v>
      </c>
      <c r="I172" s="395" t="n">
        <v>1</v>
      </c>
      <c r="J172" s="400">
        <f>MAX((H172-I172)/H172,-1)</f>
        <v>0.70414201183432</v>
      </c>
      <c r="M172" s="394">
        <f>M171+0.02</f>
        <v>3.38</v>
      </c>
      <c r="N172" s="395" t="n">
        <v>1</v>
      </c>
      <c r="O172" s="400">
        <f>MAX(0.4*(M172-N172)/M172,-0.4)</f>
        <v>0.281656804733728</v>
      </c>
    </row>
    <row r="173" spans="3:15">
      <c r="C173" s="391">
        <f>C172+0.02</f>
        <v>3.4</v>
      </c>
      <c r="D173" s="293" t="n">
        <v>1</v>
      </c>
      <c r="E173" s="401">
        <f>MAX(3*(C173-D173)/C173,-0.5)</f>
        <v>2.11764705882353</v>
      </c>
      <c r="H173" s="394">
        <f>H172+0.02</f>
        <v>3.4</v>
      </c>
      <c r="I173" s="395" t="n">
        <v>1</v>
      </c>
      <c r="J173" s="400">
        <f>MAX((H173-I173)/H173,-1)</f>
        <v>0.705882352941177</v>
      </c>
      <c r="M173" s="394">
        <f>M172+0.02</f>
        <v>3.4</v>
      </c>
      <c r="N173" s="395" t="n">
        <v>1</v>
      </c>
      <c r="O173" s="400">
        <f>MAX(0.4*(M173-N173)/M173,-0.4)</f>
        <v>0.282352941176471</v>
      </c>
    </row>
    <row r="174" spans="3:15">
      <c r="C174" s="391">
        <f>C173+0.02</f>
        <v>3.42</v>
      </c>
      <c r="D174" s="293" t="n">
        <v>1</v>
      </c>
      <c r="E174" s="401">
        <f>MAX(3*(C174-D174)/C174,-0.5)</f>
        <v>2.12280701754386</v>
      </c>
      <c r="H174" s="394">
        <f>H173+0.02</f>
        <v>3.42</v>
      </c>
      <c r="I174" s="395" t="n">
        <v>1</v>
      </c>
      <c r="J174" s="400">
        <f>MAX((H174-I174)/H174,-1)</f>
        <v>0.707602339181287</v>
      </c>
      <c r="M174" s="394">
        <f>M173+0.02</f>
        <v>3.42</v>
      </c>
      <c r="N174" s="395" t="n">
        <v>1</v>
      </c>
      <c r="O174" s="400">
        <f>MAX(0.4*(M174-N174)/M174,-0.4)</f>
        <v>0.283040935672515</v>
      </c>
    </row>
    <row r="175" spans="3:15">
      <c r="C175" s="391">
        <f>C174+0.02</f>
        <v>3.44</v>
      </c>
      <c r="D175" s="293" t="n">
        <v>1</v>
      </c>
      <c r="E175" s="401">
        <f>MAX(3*(C175-D175)/C175,-0.5)</f>
        <v>2.12790697674419</v>
      </c>
      <c r="H175" s="394">
        <f>H174+0.02</f>
        <v>3.44</v>
      </c>
      <c r="I175" s="395" t="n">
        <v>1</v>
      </c>
      <c r="J175" s="400">
        <f>MAX((H175-I175)/H175,-1)</f>
        <v>0.709302325581396</v>
      </c>
      <c r="M175" s="394">
        <f>M174+0.02</f>
        <v>3.44</v>
      </c>
      <c r="N175" s="395" t="n">
        <v>1</v>
      </c>
      <c r="O175" s="400">
        <f>MAX(0.4*(M175-N175)/M175,-0.4)</f>
        <v>0.283720930232558</v>
      </c>
    </row>
    <row r="176" spans="3:15">
      <c r="C176" s="391">
        <f>C175+0.02</f>
        <v>3.46</v>
      </c>
      <c r="D176" s="293" t="n">
        <v>1</v>
      </c>
      <c r="E176" s="401">
        <f>MAX(3*(C176-D176)/C176,-0.5)</f>
        <v>2.13294797687861</v>
      </c>
      <c r="H176" s="394">
        <f>H175+0.02</f>
        <v>3.46</v>
      </c>
      <c r="I176" s="395" t="n">
        <v>1</v>
      </c>
      <c r="J176" s="400">
        <f>MAX((H176-I176)/H176,-1)</f>
        <v>0.710982658959538</v>
      </c>
      <c r="M176" s="394">
        <f>M175+0.02</f>
        <v>3.46</v>
      </c>
      <c r="N176" s="395" t="n">
        <v>1</v>
      </c>
      <c r="O176" s="400">
        <f>MAX(0.4*(M176-N176)/M176,-0.4)</f>
        <v>0.284393063583815</v>
      </c>
    </row>
    <row r="177" spans="3:15">
      <c r="C177" s="391">
        <f>C176+0.02</f>
        <v>3.48</v>
      </c>
      <c r="D177" s="293" t="n">
        <v>1</v>
      </c>
      <c r="E177" s="401">
        <f>MAX(3*(C177-D177)/C177,-0.5)</f>
        <v>2.13793103448276</v>
      </c>
      <c r="H177" s="394">
        <f>H176+0.02</f>
        <v>3.48</v>
      </c>
      <c r="I177" s="395" t="n">
        <v>1</v>
      </c>
      <c r="J177" s="400">
        <f>MAX((H177-I177)/H177,-1)</f>
        <v>0.71264367816092</v>
      </c>
      <c r="M177" s="394">
        <f>M176+0.02</f>
        <v>3.48</v>
      </c>
      <c r="N177" s="395" t="n">
        <v>1</v>
      </c>
      <c r="O177" s="400">
        <f>MAX(0.4*(M177-N177)/M177,-0.4)</f>
        <v>0.285057471264368</v>
      </c>
    </row>
    <row r="178" spans="2:15">
      <c r="B178" s="18" t="s">
        <v>327</v>
      </c>
      <c r="C178" s="396">
        <f>C177+0.02</f>
        <v>3.5</v>
      </c>
      <c r="D178" s="397" t="n">
        <v>1</v>
      </c>
      <c r="E178" s="398">
        <f>MAX(3*(C178-D178)/C178,-0.5)</f>
        <v>2.14285714285714</v>
      </c>
      <c r="G178" s="18" t="s">
        <v>328</v>
      </c>
      <c r="H178" s="391">
        <f>H177+0.02</f>
        <v>3.5</v>
      </c>
      <c r="I178" s="392" t="n">
        <v>1</v>
      </c>
      <c r="J178" s="399">
        <f>MAX((H178-I178)/H178,-1)</f>
        <v>0.714285714285714</v>
      </c>
      <c r="M178" s="391">
        <f>M177+0.02</f>
        <v>3.5</v>
      </c>
      <c r="N178" s="392" t="n">
        <v>1</v>
      </c>
      <c r="O178" s="399">
        <f>MAX(0.4*(M178-N178)/M178,-0.4)</f>
        <v>0.285714285714286</v>
      </c>
    </row>
    <row r="179" spans="3:15">
      <c r="C179" s="391">
        <f>C178+0.02</f>
        <v>3.52</v>
      </c>
      <c r="D179" s="293" t="n">
        <v>1</v>
      </c>
      <c r="E179" s="401">
        <f>MAX(3*(C179-D179)/C179,-0.5)</f>
        <v>2.14772727272727</v>
      </c>
      <c r="H179" s="394">
        <f>H178+0.02</f>
        <v>3.52</v>
      </c>
      <c r="I179" s="395" t="n">
        <v>1</v>
      </c>
      <c r="J179" s="400">
        <f>MAX((H179-I179)/H179,-1)</f>
        <v>0.715909090909091</v>
      </c>
      <c r="M179" s="394">
        <f>M178+0.02</f>
        <v>3.52</v>
      </c>
      <c r="N179" s="395" t="n">
        <v>1</v>
      </c>
      <c r="O179" s="400">
        <f>MAX(0.4*(M179-N179)/M179,-0.4)</f>
        <v>0.286363636363636</v>
      </c>
    </row>
    <row r="180" spans="3:15">
      <c r="C180" s="391">
        <f>C179+0.02</f>
        <v>3.54</v>
      </c>
      <c r="D180" s="293" t="n">
        <v>1</v>
      </c>
      <c r="E180" s="401">
        <f>MAX(3*(C180-D180)/C180,-0.5)</f>
        <v>2.15254237288136</v>
      </c>
      <c r="H180" s="394">
        <f>H179+0.02</f>
        <v>3.54</v>
      </c>
      <c r="I180" s="395" t="n">
        <v>1</v>
      </c>
      <c r="J180" s="400">
        <f>MAX((H180-I180)/H180,-1)</f>
        <v>0.717514124293785</v>
      </c>
      <c r="M180" s="394">
        <f>M179+0.02</f>
        <v>3.54</v>
      </c>
      <c r="N180" s="395" t="n">
        <v>1</v>
      </c>
      <c r="O180" s="400">
        <f>MAX(0.4*(M180-N180)/M180,-0.4)</f>
        <v>0.287005649717514</v>
      </c>
    </row>
    <row r="181" spans="3:15">
      <c r="C181" s="391">
        <f>C180+0.02</f>
        <v>3.56</v>
      </c>
      <c r="D181" s="293" t="n">
        <v>1</v>
      </c>
      <c r="E181" s="401">
        <f>MAX(3*(C181-D181)/C181,-0.5)</f>
        <v>2.15730337078652</v>
      </c>
      <c r="H181" s="394">
        <f>H180+0.02</f>
        <v>3.56</v>
      </c>
      <c r="I181" s="395" t="n">
        <v>1</v>
      </c>
      <c r="J181" s="400">
        <f>MAX((H181-I181)/H181,-1)</f>
        <v>0.719101123595506</v>
      </c>
      <c r="M181" s="394">
        <f>M180+0.02</f>
        <v>3.56</v>
      </c>
      <c r="N181" s="395" t="n">
        <v>1</v>
      </c>
      <c r="O181" s="400">
        <f>MAX(0.4*(M181-N181)/M181,-0.4)</f>
        <v>0.287640449438202</v>
      </c>
    </row>
    <row r="182" spans="3:15">
      <c r="C182" s="391">
        <f>C181+0.02</f>
        <v>3.58</v>
      </c>
      <c r="D182" s="293" t="n">
        <v>1</v>
      </c>
      <c r="E182" s="401">
        <f>MAX(3*(C182-D182)/C182,-0.5)</f>
        <v>2.16201117318436</v>
      </c>
      <c r="H182" s="394">
        <f>H181+0.02</f>
        <v>3.58</v>
      </c>
      <c r="I182" s="395" t="n">
        <v>1</v>
      </c>
      <c r="J182" s="400">
        <f>MAX((H182-I182)/H182,-1)</f>
        <v>0.720670391061453</v>
      </c>
      <c r="M182" s="394">
        <f>M181+0.02</f>
        <v>3.58</v>
      </c>
      <c r="N182" s="395" t="n">
        <v>1</v>
      </c>
      <c r="O182" s="400">
        <f>MAX(0.4*(M182-N182)/M182,-0.4)</f>
        <v>0.288268156424581</v>
      </c>
    </row>
    <row r="183" spans="3:15">
      <c r="C183" s="391">
        <f>C182+0.02</f>
        <v>3.6</v>
      </c>
      <c r="D183" s="293" t="n">
        <v>1</v>
      </c>
      <c r="E183" s="401">
        <f>MAX(3*(C183-D183)/C183,-0.5)</f>
        <v>2.16666666666667</v>
      </c>
      <c r="H183" s="394">
        <f>H182+0.02</f>
        <v>3.6</v>
      </c>
      <c r="I183" s="395" t="n">
        <v>1</v>
      </c>
      <c r="J183" s="400">
        <f>MAX((H183-I183)/H183,-1)</f>
        <v>0.722222222222222</v>
      </c>
      <c r="M183" s="394">
        <f>M182+0.02</f>
        <v>3.6</v>
      </c>
      <c r="N183" s="395" t="n">
        <v>1</v>
      </c>
      <c r="O183" s="400">
        <f>MAX(0.4*(M183-N183)/M183,-0.4)</f>
        <v>0.288888888888889</v>
      </c>
    </row>
    <row r="184" spans="3:15">
      <c r="C184" s="391">
        <f>C183+0.02</f>
        <v>3.62</v>
      </c>
      <c r="D184" s="293" t="n">
        <v>1</v>
      </c>
      <c r="E184" s="401">
        <f>MAX(3*(C184-D184)/C184,-0.5)</f>
        <v>2.17127071823204</v>
      </c>
      <c r="H184" s="394">
        <f>H183+0.02</f>
        <v>3.62</v>
      </c>
      <c r="I184" s="395" t="n">
        <v>1</v>
      </c>
      <c r="J184" s="400">
        <f>MAX((H184-I184)/H184,-1)</f>
        <v>0.723756906077348</v>
      </c>
      <c r="M184" s="394">
        <f>M183+0.02</f>
        <v>3.62</v>
      </c>
      <c r="N184" s="395" t="n">
        <v>1</v>
      </c>
      <c r="O184" s="400">
        <f>MAX(0.4*(M184-N184)/M184,-0.4)</f>
        <v>0.289502762430939</v>
      </c>
    </row>
    <row r="185" spans="3:15">
      <c r="C185" s="391">
        <f>C184+0.02</f>
        <v>3.64</v>
      </c>
      <c r="D185" s="293" t="n">
        <v>1</v>
      </c>
      <c r="E185" s="401">
        <f>MAX(3*(C185-D185)/C185,-0.5)</f>
        <v>2.17582417582418</v>
      </c>
      <c r="H185" s="394">
        <f>H184+0.02</f>
        <v>3.64</v>
      </c>
      <c r="I185" s="395" t="n">
        <v>1</v>
      </c>
      <c r="J185" s="400">
        <f>MAX((H185-I185)/H185,-1)</f>
        <v>0.725274725274725</v>
      </c>
      <c r="M185" s="394">
        <f>M184+0.02</f>
        <v>3.64</v>
      </c>
      <c r="N185" s="395" t="n">
        <v>1</v>
      </c>
      <c r="O185" s="400">
        <f>MAX(0.4*(M185-N185)/M185,-0.4)</f>
        <v>0.29010989010989</v>
      </c>
    </row>
    <row r="186" spans="3:15">
      <c r="C186" s="391">
        <f>C185+0.02</f>
        <v>3.66</v>
      </c>
      <c r="D186" s="293" t="n">
        <v>1</v>
      </c>
      <c r="E186" s="401">
        <f>MAX(3*(C186-D186)/C186,-0.5)</f>
        <v>2.18032786885246</v>
      </c>
      <c r="H186" s="394">
        <f>H185+0.02</f>
        <v>3.66</v>
      </c>
      <c r="I186" s="395" t="n">
        <v>1</v>
      </c>
      <c r="J186" s="400">
        <f>MAX((H186-I186)/H186,-1)</f>
        <v>0.726775956284153</v>
      </c>
      <c r="M186" s="394">
        <f>M185+0.02</f>
        <v>3.66</v>
      </c>
      <c r="N186" s="395" t="n">
        <v>1</v>
      </c>
      <c r="O186" s="400">
        <f>MAX(0.4*(M186-N186)/M186,-0.4)</f>
        <v>0.290710382513661</v>
      </c>
    </row>
    <row r="187" spans="3:15">
      <c r="C187" s="391">
        <f>C186+0.02</f>
        <v>3.68</v>
      </c>
      <c r="D187" s="293" t="n">
        <v>1</v>
      </c>
      <c r="E187" s="401">
        <f>MAX(3*(C187-D187)/C187,-0.5)</f>
        <v>2.18478260869565</v>
      </c>
      <c r="H187" s="394">
        <f>H186+0.02</f>
        <v>3.68</v>
      </c>
      <c r="I187" s="395" t="n">
        <v>1</v>
      </c>
      <c r="J187" s="400">
        <f>MAX((H187-I187)/H187,-1)</f>
        <v>0.728260869565218</v>
      </c>
      <c r="M187" s="394">
        <f>M186+0.02</f>
        <v>3.68</v>
      </c>
      <c r="N187" s="395" t="n">
        <v>1</v>
      </c>
      <c r="O187" s="400">
        <f>MAX(0.4*(M187-N187)/M187,-0.4)</f>
        <v>0.291304347826087</v>
      </c>
    </row>
    <row r="188" spans="3:15">
      <c r="C188" s="391">
        <f>C187+0.02</f>
        <v>3.7</v>
      </c>
      <c r="D188" s="293" t="n">
        <v>1</v>
      </c>
      <c r="E188" s="401">
        <f>MAX(3*(C188-D188)/C188,-0.5)</f>
        <v>2.18918918918919</v>
      </c>
      <c r="H188" s="394">
        <f>H187+0.02</f>
        <v>3.7</v>
      </c>
      <c r="I188" s="395" t="n">
        <v>1</v>
      </c>
      <c r="J188" s="400">
        <f>MAX((H188-I188)/H188,-1)</f>
        <v>0.72972972972973</v>
      </c>
      <c r="M188" s="394">
        <f>M187+0.02</f>
        <v>3.7</v>
      </c>
      <c r="N188" s="395" t="n">
        <v>1</v>
      </c>
      <c r="O188" s="400">
        <f>MAX(0.4*(M188-N188)/M188,-0.4)</f>
        <v>0.291891891891892</v>
      </c>
    </row>
    <row r="189" spans="3:15">
      <c r="C189" s="391">
        <f>C188+0.02</f>
        <v>3.72</v>
      </c>
      <c r="D189" s="293" t="n">
        <v>1</v>
      </c>
      <c r="E189" s="401">
        <f>MAX(3*(C189-D189)/C189,-0.5)</f>
        <v>2.19354838709677</v>
      </c>
      <c r="H189" s="394">
        <f>H188+0.02</f>
        <v>3.72</v>
      </c>
      <c r="I189" s="395" t="n">
        <v>1</v>
      </c>
      <c r="J189" s="400">
        <f>MAX((H189-I189)/H189,-1)</f>
        <v>0.731182795698925</v>
      </c>
      <c r="M189" s="394">
        <f>M188+0.02</f>
        <v>3.72</v>
      </c>
      <c r="N189" s="395" t="n">
        <v>1</v>
      </c>
      <c r="O189" s="400">
        <f>MAX(0.4*(M189-N189)/M189,-0.4)</f>
        <v>0.29247311827957</v>
      </c>
    </row>
    <row r="190" spans="3:15">
      <c r="C190" s="391">
        <f>C189+0.02</f>
        <v>3.74</v>
      </c>
      <c r="D190" s="293" t="n">
        <v>1</v>
      </c>
      <c r="E190" s="401">
        <f>MAX(3*(C190-D190)/C190,-0.5)</f>
        <v>2.19786096256685</v>
      </c>
      <c r="H190" s="394">
        <f>H189+0.02</f>
        <v>3.74</v>
      </c>
      <c r="I190" s="395" t="n">
        <v>1</v>
      </c>
      <c r="J190" s="400">
        <f>MAX((H190-I190)/H190,-1)</f>
        <v>0.732620320855615</v>
      </c>
      <c r="M190" s="394">
        <f>M189+0.02</f>
        <v>3.74</v>
      </c>
      <c r="N190" s="395" t="n">
        <v>1</v>
      </c>
      <c r="O190" s="400">
        <f>MAX(0.4*(M190-N190)/M190,-0.4)</f>
        <v>0.293048128342246</v>
      </c>
    </row>
    <row r="191" spans="3:15">
      <c r="C191" s="391">
        <f>C190+0.02</f>
        <v>3.76</v>
      </c>
      <c r="D191" s="293" t="n">
        <v>1</v>
      </c>
      <c r="E191" s="401">
        <f>MAX(3*(C191-D191)/C191,-0.5)</f>
        <v>2.20212765957447</v>
      </c>
      <c r="H191" s="394">
        <f>H190+0.02</f>
        <v>3.76</v>
      </c>
      <c r="I191" s="395" t="n">
        <v>1</v>
      </c>
      <c r="J191" s="400">
        <f>MAX((H191-I191)/H191,-1)</f>
        <v>0.734042553191489</v>
      </c>
      <c r="M191" s="394">
        <f>M190+0.02</f>
        <v>3.76</v>
      </c>
      <c r="N191" s="395" t="n">
        <v>1</v>
      </c>
      <c r="O191" s="400">
        <f>MAX(0.4*(M191-N191)/M191,-0.4)</f>
        <v>0.293617021276596</v>
      </c>
    </row>
    <row r="192" spans="3:15">
      <c r="C192" s="391">
        <f>C191+0.02</f>
        <v>3.78</v>
      </c>
      <c r="D192" s="293" t="n">
        <v>1</v>
      </c>
      <c r="E192" s="401">
        <f>MAX(3*(C192-D192)/C192,-0.5)</f>
        <v>2.20634920634921</v>
      </c>
      <c r="H192" s="394">
        <f>H191+0.02</f>
        <v>3.78</v>
      </c>
      <c r="I192" s="395" t="n">
        <v>1</v>
      </c>
      <c r="J192" s="400">
        <f>MAX((H192-I192)/H192,-1)</f>
        <v>0.735449735449736</v>
      </c>
      <c r="M192" s="394">
        <f>M191+0.02</f>
        <v>3.78</v>
      </c>
      <c r="N192" s="395" t="n">
        <v>1</v>
      </c>
      <c r="O192" s="400">
        <f>MAX(0.4*(M192-N192)/M192,-0.4)</f>
        <v>0.294179894179894</v>
      </c>
    </row>
    <row r="193" spans="3:15">
      <c r="C193" s="391">
        <f>C192+0.02</f>
        <v>3.8</v>
      </c>
      <c r="D193" s="293" t="n">
        <v>1</v>
      </c>
      <c r="E193" s="401">
        <f>MAX(3*(C193-D193)/C193,-0.5)</f>
        <v>2.21052631578947</v>
      </c>
      <c r="H193" s="394">
        <f>H192+0.02</f>
        <v>3.8</v>
      </c>
      <c r="I193" s="395" t="n">
        <v>1</v>
      </c>
      <c r="J193" s="400">
        <f>MAX((H193-I193)/H193,-1)</f>
        <v>0.736842105263158</v>
      </c>
      <c r="M193" s="394">
        <f>M192+0.02</f>
        <v>3.8</v>
      </c>
      <c r="N193" s="395" t="n">
        <v>1</v>
      </c>
      <c r="O193" s="400">
        <f>MAX(0.4*(M193-N193)/M193,-0.4)</f>
        <v>0.294736842105263</v>
      </c>
    </row>
    <row r="194" spans="3:15">
      <c r="C194" s="391">
        <f>C193+0.02</f>
        <v>3.82</v>
      </c>
      <c r="D194" s="293" t="n">
        <v>1</v>
      </c>
      <c r="E194" s="401">
        <f>MAX(3*(C194-D194)/C194,-0.5)</f>
        <v>2.21465968586388</v>
      </c>
      <c r="H194" s="394">
        <f>H193+0.02</f>
        <v>3.82</v>
      </c>
      <c r="I194" s="395" t="n">
        <v>1</v>
      </c>
      <c r="J194" s="400">
        <f>MAX((H194-I194)/H194,-1)</f>
        <v>0.738219895287958</v>
      </c>
      <c r="M194" s="394">
        <f>M193+0.02</f>
        <v>3.82</v>
      </c>
      <c r="N194" s="395" t="n">
        <v>1</v>
      </c>
      <c r="O194" s="400">
        <f>MAX(0.4*(M194-N194)/M194,-0.4)</f>
        <v>0.295287958115183</v>
      </c>
    </row>
    <row r="195" spans="3:15">
      <c r="C195" s="391">
        <f>C194+0.02</f>
        <v>3.84</v>
      </c>
      <c r="D195" s="293" t="n">
        <v>1</v>
      </c>
      <c r="E195" s="401">
        <f>MAX(3*(C195-D195)/C195,-0.5)</f>
        <v>2.21875</v>
      </c>
      <c r="H195" s="394">
        <f>H194+0.02</f>
        <v>3.84</v>
      </c>
      <c r="I195" s="395" t="n">
        <v>1</v>
      </c>
      <c r="J195" s="400">
        <f>MAX((H195-I195)/H195,-1)</f>
        <v>0.739583333333333</v>
      </c>
      <c r="M195" s="394">
        <f>M194+0.02</f>
        <v>3.84</v>
      </c>
      <c r="N195" s="395" t="n">
        <v>1</v>
      </c>
      <c r="O195" s="400">
        <f>MAX(0.4*(M195-N195)/M195,-0.4)</f>
        <v>0.295833333333333</v>
      </c>
    </row>
    <row r="196" spans="3:15">
      <c r="C196" s="391">
        <f>C195+0.02</f>
        <v>3.86</v>
      </c>
      <c r="D196" s="293" t="n">
        <v>1</v>
      </c>
      <c r="E196" s="401">
        <f>MAX(3*(C196-D196)/C196,-0.5)</f>
        <v>2.22279792746114</v>
      </c>
      <c r="H196" s="394">
        <f>H195+0.02</f>
        <v>3.86</v>
      </c>
      <c r="I196" s="395" t="n">
        <v>1</v>
      </c>
      <c r="J196" s="400">
        <f>MAX((H196-I196)/H196,-1)</f>
        <v>0.740932642487047</v>
      </c>
      <c r="M196" s="394">
        <f>M195+0.02</f>
        <v>3.86</v>
      </c>
      <c r="N196" s="395" t="n">
        <v>1</v>
      </c>
      <c r="O196" s="400">
        <f>MAX(0.4*(M196-N196)/M196,-0.4)</f>
        <v>0.296373056994819</v>
      </c>
    </row>
    <row r="197" spans="3:15">
      <c r="C197" s="391">
        <f>C196+0.02</f>
        <v>3.88</v>
      </c>
      <c r="D197" s="293" t="n">
        <v>1</v>
      </c>
      <c r="E197" s="401">
        <f>MAX(3*(C197-D197)/C197,-0.5)</f>
        <v>2.22680412371134</v>
      </c>
      <c r="H197" s="394">
        <f>H196+0.02</f>
        <v>3.88</v>
      </c>
      <c r="I197" s="395" t="n">
        <v>1</v>
      </c>
      <c r="J197" s="400">
        <f>MAX((H197-I197)/H197,-1)</f>
        <v>0.742268041237114</v>
      </c>
      <c r="M197" s="394">
        <f>M196+0.02</f>
        <v>3.88</v>
      </c>
      <c r="N197" s="395" t="n">
        <v>1</v>
      </c>
      <c r="O197" s="400">
        <f>MAX(0.4*(M197-N197)/M197,-0.4)</f>
        <v>0.296907216494845</v>
      </c>
    </row>
    <row r="198" spans="3:15">
      <c r="C198" s="391">
        <f>C197+0.02</f>
        <v>3.9</v>
      </c>
      <c r="D198" s="293" t="n">
        <v>1</v>
      </c>
      <c r="E198" s="401">
        <f>MAX(3*(C198-D198)/C198,-0.5)</f>
        <v>2.23076923076923</v>
      </c>
      <c r="H198" s="394">
        <f>H197+0.02</f>
        <v>3.9</v>
      </c>
      <c r="I198" s="395" t="n">
        <v>1</v>
      </c>
      <c r="J198" s="400">
        <f>MAX((H198-I198)/H198,-1)</f>
        <v>0.743589743589744</v>
      </c>
      <c r="M198" s="394">
        <f>M197+0.02</f>
        <v>3.9</v>
      </c>
      <c r="N198" s="395" t="n">
        <v>1</v>
      </c>
      <c r="O198" s="400">
        <f>MAX(0.4*(M198-N198)/M198,-0.4)</f>
        <v>0.297435897435897</v>
      </c>
    </row>
    <row r="199" spans="3:15">
      <c r="C199" s="391">
        <f>C198+0.02</f>
        <v>3.92</v>
      </c>
      <c r="D199" s="293" t="n">
        <v>1</v>
      </c>
      <c r="E199" s="401">
        <f>MAX(3*(C199-D199)/C199,-0.5)</f>
        <v>2.23469387755102</v>
      </c>
      <c r="H199" s="394">
        <f>H198+0.02</f>
        <v>3.92</v>
      </c>
      <c r="I199" s="395" t="n">
        <v>1</v>
      </c>
      <c r="J199" s="400">
        <f>MAX((H199-I199)/H199,-1)</f>
        <v>0.744897959183674</v>
      </c>
      <c r="M199" s="394">
        <f>M198+0.02</f>
        <v>3.92</v>
      </c>
      <c r="N199" s="395" t="n">
        <v>1</v>
      </c>
      <c r="O199" s="400">
        <f>MAX(0.4*(M199-N199)/M199,-0.4)</f>
        <v>0.297959183673469</v>
      </c>
    </row>
    <row r="200" spans="3:15">
      <c r="C200" s="391">
        <f>C199+0.02</f>
        <v>3.94</v>
      </c>
      <c r="D200" s="293" t="n">
        <v>1</v>
      </c>
      <c r="E200" s="401">
        <f>MAX(3*(C200-D200)/C200,-0.5)</f>
        <v>2.23857868020305</v>
      </c>
      <c r="H200" s="394">
        <f>H199+0.02</f>
        <v>3.94</v>
      </c>
      <c r="I200" s="395" t="n">
        <v>1</v>
      </c>
      <c r="J200" s="400">
        <f>MAX((H200-I200)/H200,-1)</f>
        <v>0.746192893401015</v>
      </c>
      <c r="M200" s="394">
        <f>M199+0.02</f>
        <v>3.94</v>
      </c>
      <c r="N200" s="395" t="n">
        <v>1</v>
      </c>
      <c r="O200" s="400">
        <f>MAX(0.4*(M200-N200)/M200,-0.4)</f>
        <v>0.298477157360406</v>
      </c>
    </row>
    <row r="201" spans="3:15">
      <c r="C201" s="391">
        <f>C200+0.02</f>
        <v>3.96</v>
      </c>
      <c r="D201" s="293" t="n">
        <v>1</v>
      </c>
      <c r="E201" s="401">
        <f>MAX(3*(C201-D201)/C201,-0.5)</f>
        <v>2.24242424242424</v>
      </c>
      <c r="H201" s="394">
        <f>H200+0.02</f>
        <v>3.96</v>
      </c>
      <c r="I201" s="395" t="n">
        <v>1</v>
      </c>
      <c r="J201" s="400">
        <f>MAX((H201-I201)/H201,-1)</f>
        <v>0.747474747474748</v>
      </c>
      <c r="M201" s="394">
        <f>M200+0.02</f>
        <v>3.96</v>
      </c>
      <c r="N201" s="395" t="n">
        <v>1</v>
      </c>
      <c r="O201" s="400">
        <f>MAX(0.4*(M201-N201)/M201,-0.4)</f>
        <v>0.298989898989899</v>
      </c>
    </row>
    <row r="202" spans="3:15">
      <c r="C202" s="391">
        <f>C201+0.02</f>
        <v>3.98</v>
      </c>
      <c r="D202" s="293" t="n">
        <v>1</v>
      </c>
      <c r="E202" s="401">
        <f>MAX(3*(C202-D202)/C202,-0.5)</f>
        <v>2.24623115577889</v>
      </c>
      <c r="H202" s="394">
        <f>H201+0.02</f>
        <v>3.98</v>
      </c>
      <c r="I202" s="395" t="n">
        <v>1</v>
      </c>
      <c r="J202" s="400">
        <f>MAX((H202-I202)/H202,-1)</f>
        <v>0.748743718592965</v>
      </c>
      <c r="M202" s="394">
        <f>M201+0.02</f>
        <v>3.98</v>
      </c>
      <c r="N202" s="395" t="n">
        <v>1</v>
      </c>
      <c r="O202" s="400">
        <f>MAX(0.4*(M202-N202)/M202,-0.4)</f>
        <v>0.299497487437186</v>
      </c>
    </row>
    <row r="203" spans="3:15">
      <c r="C203" s="391">
        <f>C202+0.02</f>
        <v>4</v>
      </c>
      <c r="D203" s="293" t="n">
        <v>1</v>
      </c>
      <c r="E203" s="401">
        <f>MAX(3*(C203-D203)/C203,-0.5)</f>
        <v>2.25</v>
      </c>
      <c r="H203" s="391">
        <f>H202+0.02</f>
        <v>4</v>
      </c>
      <c r="I203" s="392" t="n">
        <v>1</v>
      </c>
      <c r="J203" s="399">
        <f>MAX((H203-I203)/H203,-1)</f>
        <v>0.75</v>
      </c>
      <c r="M203" s="391">
        <f>M202+0.02</f>
        <v>4</v>
      </c>
      <c r="N203" s="392" t="n">
        <v>1</v>
      </c>
      <c r="O203" s="399">
        <f>MAX(0.4*(M203-N203)/M203,-0.4)</f>
        <v>0.3</v>
      </c>
    </row>
    <row r="204" spans="3:15">
      <c r="C204" s="391">
        <f>C203+0.02</f>
        <v>4.02</v>
      </c>
      <c r="D204" s="293" t="n">
        <v>1</v>
      </c>
      <c r="E204" s="401">
        <f>MAX(3*(C204-D204)/C204,-0.5)</f>
        <v>2.25373134328358</v>
      </c>
      <c r="H204" s="394">
        <f>H203+0.02</f>
        <v>4.02</v>
      </c>
      <c r="I204" s="395" t="n">
        <v>1</v>
      </c>
      <c r="J204" s="400">
        <f>MAX((H204-I204)/H204,-1)</f>
        <v>0.751243781094528</v>
      </c>
      <c r="M204" s="394">
        <f>M203+0.02</f>
        <v>4.02</v>
      </c>
      <c r="N204" s="395" t="n">
        <v>1</v>
      </c>
      <c r="O204" s="400">
        <f>MAX(0.4*(M204-N204)/M204,-0.4)</f>
        <v>0.300497512437811</v>
      </c>
    </row>
    <row r="205" spans="3:15">
      <c r="C205" s="391">
        <f>C204+0.02</f>
        <v>4.04</v>
      </c>
      <c r="D205" s="293" t="n">
        <v>1</v>
      </c>
      <c r="E205" s="401">
        <f>MAX(3*(C205-D205)/C205,-0.5)</f>
        <v>2.25742574257426</v>
      </c>
      <c r="H205" s="394">
        <f>H204+0.02</f>
        <v>4.04</v>
      </c>
      <c r="I205" s="395" t="n">
        <v>1</v>
      </c>
      <c r="J205" s="400">
        <f>MAX((H205-I205)/H205,-1)</f>
        <v>0.752475247524753</v>
      </c>
      <c r="M205" s="394">
        <f>M204+0.02</f>
        <v>4.04</v>
      </c>
      <c r="N205" s="395" t="n">
        <v>1</v>
      </c>
      <c r="O205" s="400">
        <f>MAX(0.4*(M205-N205)/M205,-0.4)</f>
        <v>0.300990099009901</v>
      </c>
    </row>
    <row r="206" spans="3:15">
      <c r="C206" s="391">
        <f>C205+0.02</f>
        <v>4.06</v>
      </c>
      <c r="D206" s="293" t="n">
        <v>1</v>
      </c>
      <c r="E206" s="401">
        <f>MAX(3*(C206-D206)/C206,-0.5)</f>
        <v>2.26108374384237</v>
      </c>
      <c r="H206" s="394">
        <f>H205+0.02</f>
        <v>4.06</v>
      </c>
      <c r="I206" s="395" t="n">
        <v>1</v>
      </c>
      <c r="J206" s="400">
        <f>MAX((H206-I206)/H206,-1)</f>
        <v>0.753694581280788</v>
      </c>
      <c r="M206" s="394">
        <f>M205+0.02</f>
        <v>4.06</v>
      </c>
      <c r="N206" s="395" t="n">
        <v>1</v>
      </c>
      <c r="O206" s="400">
        <f>MAX(0.4*(M206-N206)/M206,-0.4)</f>
        <v>0.301477832512315</v>
      </c>
    </row>
    <row r="207" spans="3:15">
      <c r="C207" s="391">
        <f>C206+0.02</f>
        <v>4.08</v>
      </c>
      <c r="D207" s="293" t="n">
        <v>1</v>
      </c>
      <c r="E207" s="401">
        <f>MAX(3*(C207-D207)/C207,-0.5)</f>
        <v>2.26470588235294</v>
      </c>
      <c r="H207" s="394">
        <f>H206+0.02</f>
        <v>4.08</v>
      </c>
      <c r="I207" s="395" t="n">
        <v>1</v>
      </c>
      <c r="J207" s="400">
        <f>MAX((H207-I207)/H207,-1)</f>
        <v>0.754901960784314</v>
      </c>
      <c r="M207" s="394">
        <f>M206+0.02</f>
        <v>4.08</v>
      </c>
      <c r="N207" s="395" t="n">
        <v>1</v>
      </c>
      <c r="O207" s="400">
        <f>MAX(0.4*(M207-N207)/M207,-0.4)</f>
        <v>0.301960784313726</v>
      </c>
    </row>
    <row r="208" spans="3:15">
      <c r="C208" s="391">
        <f>C207+0.02</f>
        <v>4.1</v>
      </c>
      <c r="D208" s="293" t="n">
        <v>1</v>
      </c>
      <c r="E208" s="401">
        <f>MAX(3*(C208-D208)/C208,-0.5)</f>
        <v>2.26829268292683</v>
      </c>
      <c r="H208" s="394">
        <f>H207+0.02</f>
        <v>4.1</v>
      </c>
      <c r="I208" s="395" t="n">
        <v>1</v>
      </c>
      <c r="J208" s="400">
        <f>MAX((H208-I208)/H208,-1)</f>
        <v>0.75609756097561</v>
      </c>
      <c r="M208" s="394">
        <f>M207+0.02</f>
        <v>4.1</v>
      </c>
      <c r="N208" s="395" t="n">
        <v>1</v>
      </c>
      <c r="O208" s="400">
        <f>MAX(0.4*(M208-N208)/M208,-0.4)</f>
        <v>0.302439024390244</v>
      </c>
    </row>
    <row r="209" spans="3:15">
      <c r="C209" s="391">
        <f>C208+0.02</f>
        <v>4.12</v>
      </c>
      <c r="D209" s="293" t="n">
        <v>1</v>
      </c>
      <c r="E209" s="401">
        <f>MAX(3*(C209-D209)/C209,-0.5)</f>
        <v>2.27184466019418</v>
      </c>
      <c r="H209" s="394">
        <f>H208+0.02</f>
        <v>4.12</v>
      </c>
      <c r="I209" s="395" t="n">
        <v>1</v>
      </c>
      <c r="J209" s="400">
        <f>MAX((H209-I209)/H209,-1)</f>
        <v>0.757281553398058</v>
      </c>
      <c r="M209" s="394">
        <f>M208+0.02</f>
        <v>4.12</v>
      </c>
      <c r="N209" s="395" t="n">
        <v>1</v>
      </c>
      <c r="O209" s="400">
        <f>MAX(0.4*(M209-N209)/M209,-0.4)</f>
        <v>0.302912621359223</v>
      </c>
    </row>
    <row r="210" spans="3:15">
      <c r="C210" s="391">
        <f>C209+0.02</f>
        <v>4.14</v>
      </c>
      <c r="D210" s="293" t="n">
        <v>1</v>
      </c>
      <c r="E210" s="401">
        <f>MAX(3*(C210-D210)/C210,-0.5)</f>
        <v>2.27536231884058</v>
      </c>
      <c r="H210" s="394">
        <f>H209+0.02</f>
        <v>4.14</v>
      </c>
      <c r="I210" s="395" t="n">
        <v>1</v>
      </c>
      <c r="J210" s="400">
        <f>MAX((H210-I210)/H210,-1)</f>
        <v>0.758454106280193</v>
      </c>
      <c r="M210" s="394">
        <f>M209+0.02</f>
        <v>4.14</v>
      </c>
      <c r="N210" s="395" t="n">
        <v>1</v>
      </c>
      <c r="O210" s="400">
        <f>MAX(0.4*(M210-N210)/M210,-0.4)</f>
        <v>0.303381642512077</v>
      </c>
    </row>
    <row r="211" spans="3:15">
      <c r="C211" s="391">
        <f>C210+0.02</f>
        <v>4.16</v>
      </c>
      <c r="D211" s="293" t="n">
        <v>1</v>
      </c>
      <c r="E211" s="401">
        <f>MAX(3*(C211-D211)/C211,-0.5)</f>
        <v>2.27884615384615</v>
      </c>
      <c r="H211" s="394">
        <f>H210+0.02</f>
        <v>4.16</v>
      </c>
      <c r="I211" s="395" t="n">
        <v>1</v>
      </c>
      <c r="J211" s="400">
        <f>MAX((H211-I211)/H211,-1)</f>
        <v>0.759615384615385</v>
      </c>
      <c r="M211" s="394">
        <f>M210+0.02</f>
        <v>4.16</v>
      </c>
      <c r="N211" s="395" t="n">
        <v>1</v>
      </c>
      <c r="O211" s="400">
        <f>MAX(0.4*(M211-N211)/M211,-0.4)</f>
        <v>0.303846153846154</v>
      </c>
    </row>
    <row r="212" spans="3:15">
      <c r="C212" s="391">
        <f>C211+0.02</f>
        <v>4.18</v>
      </c>
      <c r="D212" s="293" t="n">
        <v>1</v>
      </c>
      <c r="E212" s="401">
        <f>MAX(3*(C212-D212)/C212,-0.5)</f>
        <v>2.2822966507177</v>
      </c>
      <c r="H212" s="394">
        <f>H211+0.02</f>
        <v>4.18</v>
      </c>
      <c r="I212" s="395" t="n">
        <v>1</v>
      </c>
      <c r="J212" s="400">
        <f>MAX((H212-I212)/H212,-1)</f>
        <v>0.760765550239235</v>
      </c>
      <c r="M212" s="394">
        <f>M211+0.02</f>
        <v>4.18</v>
      </c>
      <c r="N212" s="395" t="n">
        <v>1</v>
      </c>
      <c r="O212" s="400">
        <f>MAX(0.4*(M212-N212)/M212,-0.4)</f>
        <v>0.304306220095694</v>
      </c>
    </row>
    <row r="213" spans="3:15">
      <c r="C213" s="391">
        <f>C212+0.02</f>
        <v>4.2</v>
      </c>
      <c r="D213" s="293" t="n">
        <v>1</v>
      </c>
      <c r="E213" s="401">
        <f>MAX(3*(C213-D213)/C213,-0.5)</f>
        <v>2.28571428571429</v>
      </c>
      <c r="H213" s="394">
        <f>H212+0.02</f>
        <v>4.2</v>
      </c>
      <c r="I213" s="395" t="n">
        <v>1</v>
      </c>
      <c r="J213" s="400">
        <f>MAX((H213-I213)/H213,-1)</f>
        <v>0.761904761904762</v>
      </c>
      <c r="M213" s="394">
        <f>M212+0.02</f>
        <v>4.2</v>
      </c>
      <c r="N213" s="395" t="n">
        <v>1</v>
      </c>
      <c r="O213" s="400">
        <f>MAX(0.4*(M213-N213)/M213,-0.4)</f>
        <v>0.304761904761905</v>
      </c>
    </row>
    <row r="214" spans="3:15">
      <c r="C214" s="391">
        <f>C213+0.02</f>
        <v>4.22</v>
      </c>
      <c r="D214" s="293" t="n">
        <v>1</v>
      </c>
      <c r="E214" s="401">
        <f>MAX(3*(C214-D214)/C214,-0.5)</f>
        <v>2.28909952606635</v>
      </c>
      <c r="H214" s="394">
        <f>H213+0.02</f>
        <v>4.22</v>
      </c>
      <c r="I214" s="395" t="n">
        <v>1</v>
      </c>
      <c r="J214" s="400">
        <f>MAX((H214-I214)/H214,-1)</f>
        <v>0.76303317535545</v>
      </c>
      <c r="M214" s="394">
        <f>M213+0.02</f>
        <v>4.22</v>
      </c>
      <c r="N214" s="395" t="n">
        <v>1</v>
      </c>
      <c r="O214" s="400">
        <f>MAX(0.4*(M214-N214)/M214,-0.4)</f>
        <v>0.30521327014218</v>
      </c>
    </row>
    <row r="215" spans="3:15">
      <c r="C215" s="391">
        <f>C214+0.02</f>
        <v>4.24</v>
      </c>
      <c r="D215" s="293" t="n">
        <v>1</v>
      </c>
      <c r="E215" s="401">
        <f>MAX(3*(C215-D215)/C215,-0.5)</f>
        <v>2.29245283018868</v>
      </c>
      <c r="H215" s="394">
        <f>H214+0.02</f>
        <v>4.24</v>
      </c>
      <c r="I215" s="395" t="n">
        <v>1</v>
      </c>
      <c r="J215" s="400">
        <f>MAX((H215-I215)/H215,-1)</f>
        <v>0.764150943396227</v>
      </c>
      <c r="M215" s="394">
        <f>M214+0.02</f>
        <v>4.24</v>
      </c>
      <c r="N215" s="395" t="n">
        <v>1</v>
      </c>
      <c r="O215" s="400">
        <f>MAX(0.4*(M215-N215)/M215,-0.4)</f>
        <v>0.305660377358491</v>
      </c>
    </row>
    <row r="216" spans="3:15">
      <c r="C216" s="391">
        <f>C215+0.02</f>
        <v>4.26</v>
      </c>
      <c r="D216" s="293" t="n">
        <v>1</v>
      </c>
      <c r="E216" s="401">
        <f>MAX(3*(C216-D216)/C216,-0.5)</f>
        <v>2.29577464788732</v>
      </c>
      <c r="H216" s="394">
        <f>H215+0.02</f>
        <v>4.26</v>
      </c>
      <c r="I216" s="395" t="n">
        <v>1</v>
      </c>
      <c r="J216" s="400">
        <f>MAX((H216-I216)/H216,-1)</f>
        <v>0.765258215962441</v>
      </c>
      <c r="M216" s="394">
        <f>M215+0.02</f>
        <v>4.26</v>
      </c>
      <c r="N216" s="395" t="n">
        <v>1</v>
      </c>
      <c r="O216" s="400">
        <f>MAX(0.4*(M216-N216)/M216,-0.4)</f>
        <v>0.306103286384977</v>
      </c>
    </row>
    <row r="217" spans="3:15">
      <c r="C217" s="391">
        <f>C216+0.02</f>
        <v>4.28</v>
      </c>
      <c r="D217" s="293" t="n">
        <v>1</v>
      </c>
      <c r="E217" s="401">
        <f>MAX(3*(C217-D217)/C217,-0.5)</f>
        <v>2.29906542056075</v>
      </c>
      <c r="H217" s="394">
        <f>H216+0.02</f>
        <v>4.28</v>
      </c>
      <c r="I217" s="395" t="n">
        <v>1</v>
      </c>
      <c r="J217" s="400">
        <f>MAX((H217-I217)/H217,-1)</f>
        <v>0.766355140186916</v>
      </c>
      <c r="M217" s="394">
        <f>M216+0.02</f>
        <v>4.28</v>
      </c>
      <c r="N217" s="395" t="n">
        <v>1</v>
      </c>
      <c r="O217" s="400">
        <f>MAX(0.4*(M217-N217)/M217,-0.4)</f>
        <v>0.306542056074766</v>
      </c>
    </row>
    <row r="218" spans="3:15">
      <c r="C218" s="391">
        <f>C217+0.02</f>
        <v>4.3</v>
      </c>
      <c r="D218" s="293" t="n">
        <v>1</v>
      </c>
      <c r="E218" s="401">
        <f>MAX(3*(C218-D218)/C218,-0.5)</f>
        <v>2.30232558139535</v>
      </c>
      <c r="H218" s="394">
        <f>H217+0.02</f>
        <v>4.3</v>
      </c>
      <c r="I218" s="395" t="n">
        <v>1</v>
      </c>
      <c r="J218" s="400">
        <f>MAX((H218-I218)/H218,-1)</f>
        <v>0.767441860465116</v>
      </c>
      <c r="M218" s="394">
        <f>M217+0.02</f>
        <v>4.3</v>
      </c>
      <c r="N218" s="395" t="n">
        <v>1</v>
      </c>
      <c r="O218" s="400">
        <f>MAX(0.4*(M218-N218)/M218,-0.4)</f>
        <v>0.306976744186047</v>
      </c>
    </row>
    <row r="219" spans="3:15">
      <c r="C219" s="391">
        <f>C218+0.02</f>
        <v>4.32</v>
      </c>
      <c r="D219" s="293" t="n">
        <v>1</v>
      </c>
      <c r="E219" s="401">
        <f>MAX(3*(C219-D219)/C219,-0.5)</f>
        <v>2.30555555555556</v>
      </c>
      <c r="H219" s="394">
        <f>H218+0.02</f>
        <v>4.32</v>
      </c>
      <c r="I219" s="395" t="n">
        <v>1</v>
      </c>
      <c r="J219" s="400">
        <f>MAX((H219-I219)/H219,-1)</f>
        <v>0.768518518518519</v>
      </c>
      <c r="M219" s="394">
        <f>M218+0.02</f>
        <v>4.32</v>
      </c>
      <c r="N219" s="395" t="n">
        <v>1</v>
      </c>
      <c r="O219" s="400">
        <f>MAX(0.4*(M219-N219)/M219,-0.4)</f>
        <v>0.307407407407407</v>
      </c>
    </row>
    <row r="220" spans="3:15">
      <c r="C220" s="391">
        <f>C219+0.02</f>
        <v>4.34</v>
      </c>
      <c r="D220" s="293" t="n">
        <v>1</v>
      </c>
      <c r="E220" s="401">
        <f>MAX(3*(C220-D220)/C220,-0.5)</f>
        <v>2.30875576036866</v>
      </c>
      <c r="H220" s="394">
        <f>H219+0.02</f>
        <v>4.34</v>
      </c>
      <c r="I220" s="395" t="n">
        <v>1</v>
      </c>
      <c r="J220" s="400">
        <f>MAX((H220-I220)/H220,-1)</f>
        <v>0.769585253456221</v>
      </c>
      <c r="M220" s="394">
        <f>M219+0.02</f>
        <v>4.34</v>
      </c>
      <c r="N220" s="395" t="n">
        <v>1</v>
      </c>
      <c r="O220" s="400">
        <f>MAX(0.4*(M220-N220)/M220,-0.4)</f>
        <v>0.307834101382489</v>
      </c>
    </row>
    <row r="221" spans="3:15">
      <c r="C221" s="391">
        <f>C220+0.02</f>
        <v>4.36</v>
      </c>
      <c r="D221" s="293" t="n">
        <v>1</v>
      </c>
      <c r="E221" s="401">
        <f>MAX(3*(C221-D221)/C221,-0.5)</f>
        <v>2.31192660550459</v>
      </c>
      <c r="H221" s="394">
        <f>H220+0.02</f>
        <v>4.36</v>
      </c>
      <c r="I221" s="395" t="n">
        <v>1</v>
      </c>
      <c r="J221" s="400">
        <f>MAX((H221-I221)/H221,-1)</f>
        <v>0.770642201834862</v>
      </c>
      <c r="M221" s="394">
        <f>M220+0.02</f>
        <v>4.36</v>
      </c>
      <c r="N221" s="395" t="n">
        <v>1</v>
      </c>
      <c r="O221" s="400">
        <f>MAX(0.4*(M221-N221)/M221,-0.4)</f>
        <v>0.308256880733945</v>
      </c>
    </row>
    <row r="222" spans="3:15">
      <c r="C222" s="391">
        <f>C221+0.02</f>
        <v>4.38</v>
      </c>
      <c r="D222" s="293" t="n">
        <v>1</v>
      </c>
      <c r="E222" s="401">
        <f>MAX(3*(C222-D222)/C222,-0.5)</f>
        <v>2.31506849315069</v>
      </c>
      <c r="H222" s="394">
        <f>H221+0.02</f>
        <v>4.38</v>
      </c>
      <c r="I222" s="395" t="n">
        <v>1</v>
      </c>
      <c r="J222" s="400">
        <f>MAX((H222-I222)/H222,-1)</f>
        <v>0.771689497716895</v>
      </c>
      <c r="M222" s="394">
        <f>M221+0.02</f>
        <v>4.38</v>
      </c>
      <c r="N222" s="395" t="n">
        <v>1</v>
      </c>
      <c r="O222" s="400">
        <f>MAX(0.4*(M222-N222)/M222,-0.4)</f>
        <v>0.308675799086758</v>
      </c>
    </row>
    <row r="223" spans="3:15">
      <c r="C223" s="391">
        <f>C222+0.02</f>
        <v>4.4</v>
      </c>
      <c r="D223" s="293" t="n">
        <v>1</v>
      </c>
      <c r="E223" s="401">
        <f>MAX(3*(C223-D223)/C223,-0.5)</f>
        <v>2.31818181818182</v>
      </c>
      <c r="H223" s="394">
        <f>H222+0.02</f>
        <v>4.4</v>
      </c>
      <c r="I223" s="395" t="n">
        <v>1</v>
      </c>
      <c r="J223" s="400">
        <f>MAX((H223-I223)/H223,-1)</f>
        <v>0.772727272727273</v>
      </c>
      <c r="M223" s="394">
        <f>M222+0.02</f>
        <v>4.4</v>
      </c>
      <c r="N223" s="395" t="n">
        <v>1</v>
      </c>
      <c r="O223" s="400">
        <f>MAX(0.4*(M223-N223)/M223,-0.4)</f>
        <v>0.309090909090909</v>
      </c>
    </row>
    <row r="224" spans="3:15">
      <c r="C224" s="391">
        <f>C223+0.02</f>
        <v>4.42</v>
      </c>
      <c r="D224" s="293" t="n">
        <v>1</v>
      </c>
      <c r="E224" s="401">
        <f>MAX(3*(C224-D224)/C224,-0.5)</f>
        <v>2.32126696832579</v>
      </c>
      <c r="H224" s="394">
        <f>H223+0.02</f>
        <v>4.42</v>
      </c>
      <c r="I224" s="395" t="n">
        <v>1</v>
      </c>
      <c r="J224" s="400">
        <f>MAX((H224-I224)/H224,-1)</f>
        <v>0.773755656108597</v>
      </c>
      <c r="M224" s="394">
        <f>M223+0.02</f>
        <v>4.42</v>
      </c>
      <c r="N224" s="395" t="n">
        <v>1</v>
      </c>
      <c r="O224" s="400">
        <f>MAX(0.4*(M224-N224)/M224,-0.4)</f>
        <v>0.309502262443439</v>
      </c>
    </row>
    <row r="225" spans="3:15">
      <c r="C225" s="391">
        <f>C224+0.02</f>
        <v>4.44</v>
      </c>
      <c r="D225" s="293" t="n">
        <v>1</v>
      </c>
      <c r="E225" s="401">
        <f>MAX(3*(C225-D225)/C225,-0.5)</f>
        <v>2.32432432432432</v>
      </c>
      <c r="H225" s="394">
        <f>H224+0.02</f>
        <v>4.44</v>
      </c>
      <c r="I225" s="395" t="n">
        <v>1</v>
      </c>
      <c r="J225" s="400">
        <f>MAX((H225-I225)/H225,-1)</f>
        <v>0.774774774774775</v>
      </c>
      <c r="M225" s="394">
        <f>M224+0.02</f>
        <v>4.44</v>
      </c>
      <c r="N225" s="395" t="n">
        <v>1</v>
      </c>
      <c r="O225" s="400">
        <f>MAX(0.4*(M225-N225)/M225,-0.4)</f>
        <v>0.30990990990991</v>
      </c>
    </row>
    <row r="226" spans="3:15">
      <c r="C226" s="391">
        <f>C225+0.02</f>
        <v>4.46</v>
      </c>
      <c r="D226" s="293" t="n">
        <v>1</v>
      </c>
      <c r="E226" s="401">
        <f>MAX(3*(C226-D226)/C226,-0.5)</f>
        <v>2.32735426008969</v>
      </c>
      <c r="H226" s="394">
        <f>H225+0.02</f>
        <v>4.46</v>
      </c>
      <c r="I226" s="395" t="n">
        <v>1</v>
      </c>
      <c r="J226" s="400">
        <f>MAX((H226-I226)/H226,-1)</f>
        <v>0.775784753363229</v>
      </c>
      <c r="M226" s="394">
        <f>M225+0.02</f>
        <v>4.46</v>
      </c>
      <c r="N226" s="395" t="n">
        <v>1</v>
      </c>
      <c r="O226" s="400">
        <f>MAX(0.4*(M226-N226)/M226,-0.4)</f>
        <v>0.310313901345292</v>
      </c>
    </row>
    <row r="227" spans="3:15">
      <c r="C227" s="391">
        <f>C226+0.02</f>
        <v>4.48</v>
      </c>
      <c r="D227" s="293" t="n">
        <v>1</v>
      </c>
      <c r="E227" s="401">
        <f>MAX(3*(C227-D227)/C227,-0.5)</f>
        <v>2.33035714285714</v>
      </c>
      <c r="H227" s="394">
        <f>H226+0.02</f>
        <v>4.48</v>
      </c>
      <c r="I227" s="395" t="n">
        <v>1</v>
      </c>
      <c r="J227" s="400">
        <f>MAX((H227-I227)/H227,-1)</f>
        <v>0.776785714285714</v>
      </c>
      <c r="M227" s="394">
        <f>M226+0.02</f>
        <v>4.48</v>
      </c>
      <c r="N227" s="395" t="n">
        <v>1</v>
      </c>
      <c r="O227" s="400">
        <f>MAX(0.4*(M227-N227)/M227,-0.4)</f>
        <v>0.310714285714286</v>
      </c>
    </row>
    <row r="228" spans="3:15">
      <c r="C228" s="391">
        <f>C227+0.02</f>
        <v>4.5</v>
      </c>
      <c r="D228" s="293" t="n">
        <v>1</v>
      </c>
      <c r="E228" s="401">
        <f>MAX(3*(C228-D228)/C228,-0.5)</f>
        <v>2.33333333333333</v>
      </c>
      <c r="H228" s="391">
        <f>H227+0.02</f>
        <v>4.5</v>
      </c>
      <c r="I228" s="392" t="n">
        <v>1</v>
      </c>
      <c r="J228" s="399">
        <f>MAX((H228-I228)/H228,-1)</f>
        <v>0.777777777777778</v>
      </c>
      <c r="M228" s="391">
        <f>M227+0.02</f>
        <v>4.5</v>
      </c>
      <c r="N228" s="392" t="n">
        <v>1</v>
      </c>
      <c r="O228" s="399">
        <f>MAX(0.4*(M228-N228)/M228,-0.4)</f>
        <v>0.311111111111111</v>
      </c>
    </row>
    <row r="229" spans="3:15">
      <c r="C229" s="391">
        <f>C228+0.02</f>
        <v>4.52</v>
      </c>
      <c r="D229" s="293" t="n">
        <v>1</v>
      </c>
      <c r="E229" s="401">
        <f>MAX(3*(C229-D229)/C229,-0.5)</f>
        <v>2.33628318584071</v>
      </c>
      <c r="H229" s="394">
        <f>H228+0.02</f>
        <v>4.52</v>
      </c>
      <c r="I229" s="395" t="n">
        <v>1</v>
      </c>
      <c r="J229" s="400">
        <f>MAX((H229-I229)/H229,-1)</f>
        <v>0.778761061946903</v>
      </c>
      <c r="M229" s="394">
        <f>M228+0.02</f>
        <v>4.52</v>
      </c>
      <c r="N229" s="395" t="n">
        <v>1</v>
      </c>
      <c r="O229" s="400">
        <f>MAX(0.4*(M229-N229)/M229,-0.4)</f>
        <v>0.311504424778761</v>
      </c>
    </row>
    <row r="230" spans="3:15">
      <c r="C230" s="391">
        <f>C229+0.02</f>
        <v>4.54</v>
      </c>
      <c r="D230" s="293" t="n">
        <v>1</v>
      </c>
      <c r="E230" s="401">
        <f>MAX(3*(C230-D230)/C230,-0.5)</f>
        <v>2.33920704845815</v>
      </c>
      <c r="H230" s="394">
        <f>H229+0.02</f>
        <v>4.54</v>
      </c>
      <c r="I230" s="395" t="n">
        <v>1</v>
      </c>
      <c r="J230" s="400">
        <f>MAX((H230-I230)/H230,-1)</f>
        <v>0.779735682819383</v>
      </c>
      <c r="M230" s="394">
        <f>M229+0.02</f>
        <v>4.54</v>
      </c>
      <c r="N230" s="395" t="n">
        <v>1</v>
      </c>
      <c r="O230" s="400">
        <f>MAX(0.4*(M230-N230)/M230,-0.4)</f>
        <v>0.311894273127753</v>
      </c>
    </row>
    <row r="231" spans="3:15">
      <c r="C231" s="391">
        <f>C230+0.02</f>
        <v>4.56</v>
      </c>
      <c r="D231" s="293" t="n">
        <v>1</v>
      </c>
      <c r="E231" s="401">
        <f>MAX(3*(C231-D231)/C231,-0.5)</f>
        <v>2.3421052631579</v>
      </c>
      <c r="H231" s="394">
        <f>H230+0.02</f>
        <v>4.56</v>
      </c>
      <c r="I231" s="395" t="n">
        <v>1</v>
      </c>
      <c r="J231" s="400">
        <f>MAX((H231-I231)/H231,-1)</f>
        <v>0.780701754385965</v>
      </c>
      <c r="M231" s="394">
        <f>M230+0.02</f>
        <v>4.56</v>
      </c>
      <c r="N231" s="395" t="n">
        <v>1</v>
      </c>
      <c r="O231" s="400">
        <f>MAX(0.4*(M231-N231)/M231,-0.4)</f>
        <v>0.312280701754386</v>
      </c>
    </row>
    <row r="232" spans="3:15">
      <c r="C232" s="391">
        <f>C231+0.02</f>
        <v>4.58</v>
      </c>
      <c r="D232" s="293" t="n">
        <v>1</v>
      </c>
      <c r="E232" s="401">
        <f>MAX(3*(C232-D232)/C232,-0.5)</f>
        <v>2.34497816593887</v>
      </c>
      <c r="H232" s="394">
        <f>H231+0.02</f>
        <v>4.58</v>
      </c>
      <c r="I232" s="395" t="n">
        <v>1</v>
      </c>
      <c r="J232" s="400">
        <f>MAX((H232-I232)/H232,-1)</f>
        <v>0.781659388646288</v>
      </c>
      <c r="M232" s="394">
        <f>M231+0.02</f>
        <v>4.58</v>
      </c>
      <c r="N232" s="395" t="n">
        <v>1</v>
      </c>
      <c r="O232" s="400">
        <f>MAX(0.4*(M232-N232)/M232,-0.4)</f>
        <v>0.312663755458515</v>
      </c>
    </row>
    <row r="233" spans="3:15">
      <c r="C233" s="391">
        <f>C232+0.02</f>
        <v>4.6</v>
      </c>
      <c r="D233" s="293" t="n">
        <v>1</v>
      </c>
      <c r="E233" s="401">
        <f>MAX(3*(C233-D233)/C233,-0.5)</f>
        <v>2.34782608695652</v>
      </c>
      <c r="H233" s="394">
        <f>H232+0.02</f>
        <v>4.6</v>
      </c>
      <c r="I233" s="395" t="n">
        <v>1</v>
      </c>
      <c r="J233" s="400">
        <f>MAX((H233-I233)/H233,-1)</f>
        <v>0.782608695652174</v>
      </c>
      <c r="M233" s="394">
        <f>M232+0.02</f>
        <v>4.6</v>
      </c>
      <c r="N233" s="395" t="n">
        <v>1</v>
      </c>
      <c r="O233" s="400">
        <f>MAX(0.4*(M233-N233)/M233,-0.4)</f>
        <v>0.31304347826087</v>
      </c>
    </row>
    <row r="234" spans="3:15">
      <c r="C234" s="391">
        <f>C233+0.02</f>
        <v>4.62</v>
      </c>
      <c r="D234" s="293" t="n">
        <v>1</v>
      </c>
      <c r="E234" s="401">
        <f>MAX(3*(C234-D234)/C234,-0.5)</f>
        <v>2.35064935064935</v>
      </c>
      <c r="H234" s="394">
        <f>H233+0.02</f>
        <v>4.62</v>
      </c>
      <c r="I234" s="395" t="n">
        <v>1</v>
      </c>
      <c r="J234" s="400">
        <f>MAX((H234-I234)/H234,-1)</f>
        <v>0.783549783549784</v>
      </c>
      <c r="M234" s="394">
        <f>M233+0.02</f>
        <v>4.62</v>
      </c>
      <c r="N234" s="395" t="n">
        <v>1</v>
      </c>
      <c r="O234" s="400">
        <f>MAX(0.4*(M234-N234)/M234,-0.4)</f>
        <v>0.313419913419913</v>
      </c>
    </row>
    <row r="235" spans="3:15">
      <c r="C235" s="391">
        <f>C234+0.02</f>
        <v>4.64</v>
      </c>
      <c r="D235" s="293" t="n">
        <v>1</v>
      </c>
      <c r="E235" s="401">
        <f>MAX(3*(C235-D235)/C235,-0.5)</f>
        <v>2.35344827586207</v>
      </c>
      <c r="H235" s="394">
        <f>H234+0.02</f>
        <v>4.64</v>
      </c>
      <c r="I235" s="395" t="n">
        <v>1</v>
      </c>
      <c r="J235" s="400">
        <f>MAX((H235-I235)/H235,-1)</f>
        <v>0.78448275862069</v>
      </c>
      <c r="M235" s="394">
        <f>M234+0.02</f>
        <v>4.64</v>
      </c>
      <c r="N235" s="395" t="n">
        <v>1</v>
      </c>
      <c r="O235" s="400">
        <f>MAX(0.4*(M235-N235)/M235,-0.4)</f>
        <v>0.313793103448276</v>
      </c>
    </row>
    <row r="236" spans="3:15">
      <c r="C236" s="391">
        <f>C235+0.02</f>
        <v>4.66</v>
      </c>
      <c r="D236" s="293" t="n">
        <v>1</v>
      </c>
      <c r="E236" s="401">
        <f>MAX(3*(C236-D236)/C236,-0.5)</f>
        <v>2.35622317596567</v>
      </c>
      <c r="H236" s="394">
        <f>H235+0.02</f>
        <v>4.66</v>
      </c>
      <c r="I236" s="395" t="n">
        <v>1</v>
      </c>
      <c r="J236" s="400">
        <f>MAX((H236-I236)/H236,-1)</f>
        <v>0.785407725321889</v>
      </c>
      <c r="M236" s="394">
        <f>M235+0.02</f>
        <v>4.66</v>
      </c>
      <c r="N236" s="395" t="n">
        <v>1</v>
      </c>
      <c r="O236" s="400">
        <f>MAX(0.4*(M236-N236)/M236,-0.4)</f>
        <v>0.314163090128755</v>
      </c>
    </row>
    <row r="237" spans="3:15">
      <c r="C237" s="391">
        <f>C236+0.02</f>
        <v>4.68</v>
      </c>
      <c r="D237" s="293" t="n">
        <v>1</v>
      </c>
      <c r="E237" s="401">
        <f>MAX(3*(C237-D237)/C237,-0.5)</f>
        <v>2.35897435897436</v>
      </c>
      <c r="H237" s="394">
        <f>H236+0.02</f>
        <v>4.68</v>
      </c>
      <c r="I237" s="395" t="n">
        <v>1</v>
      </c>
      <c r="J237" s="400">
        <f>MAX((H237-I237)/H237,-1)</f>
        <v>0.786324786324787</v>
      </c>
      <c r="M237" s="394">
        <f>M236+0.02</f>
        <v>4.68</v>
      </c>
      <c r="N237" s="395" t="n">
        <v>1</v>
      </c>
      <c r="O237" s="400">
        <f>MAX(0.4*(M237-N237)/M237,-0.4)</f>
        <v>0.314529914529915</v>
      </c>
    </row>
    <row r="238" spans="3:15">
      <c r="C238" s="391">
        <f>C237+0.02</f>
        <v>4.7</v>
      </c>
      <c r="D238" s="293" t="n">
        <v>1</v>
      </c>
      <c r="E238" s="401">
        <f>MAX(3*(C238-D238)/C238,-0.5)</f>
        <v>2.36170212765957</v>
      </c>
      <c r="H238" s="394">
        <f>H237+0.02</f>
        <v>4.7</v>
      </c>
      <c r="I238" s="395" t="n">
        <v>1</v>
      </c>
      <c r="J238" s="400">
        <f>MAX((H238-I238)/H238,-1)</f>
        <v>0.787234042553192</v>
      </c>
      <c r="M238" s="394">
        <f>M237+0.02</f>
        <v>4.7</v>
      </c>
      <c r="N238" s="395" t="n">
        <v>1</v>
      </c>
      <c r="O238" s="400">
        <f>MAX(0.4*(M238-N238)/M238,-0.4)</f>
        <v>0.314893617021277</v>
      </c>
    </row>
    <row r="239" spans="3:15">
      <c r="C239" s="391">
        <f>C238+0.02</f>
        <v>4.72</v>
      </c>
      <c r="D239" s="293" t="n">
        <v>1</v>
      </c>
      <c r="E239" s="401">
        <f>MAX(3*(C239-D239)/C239,-0.5)</f>
        <v>2.36440677966102</v>
      </c>
      <c r="H239" s="394">
        <f>H238+0.02</f>
        <v>4.72</v>
      </c>
      <c r="I239" s="395" t="n">
        <v>1</v>
      </c>
      <c r="J239" s="400">
        <f>MAX((H239-I239)/H239,-1)</f>
        <v>0.788135593220339</v>
      </c>
      <c r="M239" s="394">
        <f>M238+0.02</f>
        <v>4.72</v>
      </c>
      <c r="N239" s="395" t="n">
        <v>1</v>
      </c>
      <c r="O239" s="400">
        <f>MAX(0.4*(M239-N239)/M239,-0.4)</f>
        <v>0.315254237288136</v>
      </c>
    </row>
    <row r="240" spans="3:15">
      <c r="C240" s="391">
        <f>C239+0.02</f>
        <v>4.74</v>
      </c>
      <c r="D240" s="293" t="n">
        <v>1</v>
      </c>
      <c r="E240" s="401">
        <f>MAX(3*(C240-D240)/C240,-0.5)</f>
        <v>2.36708860759494</v>
      </c>
      <c r="H240" s="394">
        <f>H239+0.02</f>
        <v>4.74</v>
      </c>
      <c r="I240" s="395" t="n">
        <v>1</v>
      </c>
      <c r="J240" s="400">
        <f>MAX((H240-I240)/H240,-1)</f>
        <v>0.789029535864979</v>
      </c>
      <c r="M240" s="394">
        <f>M239+0.02</f>
        <v>4.74</v>
      </c>
      <c r="N240" s="395" t="n">
        <v>1</v>
      </c>
      <c r="O240" s="400">
        <f>MAX(0.4*(M240-N240)/M240,-0.4)</f>
        <v>0.315611814345992</v>
      </c>
    </row>
    <row r="241" spans="3:15">
      <c r="C241" s="391">
        <f>C240+0.02</f>
        <v>4.76</v>
      </c>
      <c r="D241" s="293" t="n">
        <v>1</v>
      </c>
      <c r="E241" s="401">
        <f>MAX(3*(C241-D241)/C241,-0.5)</f>
        <v>2.36974789915966</v>
      </c>
      <c r="H241" s="394">
        <f>H240+0.02</f>
        <v>4.76</v>
      </c>
      <c r="I241" s="395" t="n">
        <v>1</v>
      </c>
      <c r="J241" s="400">
        <f>MAX((H241-I241)/H241,-1)</f>
        <v>0.789915966386555</v>
      </c>
      <c r="M241" s="394">
        <f>M240+0.02</f>
        <v>4.76</v>
      </c>
      <c r="N241" s="395" t="n">
        <v>1</v>
      </c>
      <c r="O241" s="400">
        <f>MAX(0.4*(M241-N241)/M241,-0.4)</f>
        <v>0.315966386554622</v>
      </c>
    </row>
    <row r="242" spans="3:15">
      <c r="C242" s="391">
        <f>C241+0.02</f>
        <v>4.78</v>
      </c>
      <c r="D242" s="293" t="n">
        <v>1</v>
      </c>
      <c r="E242" s="401">
        <f>MAX(3*(C242-D242)/C242,-0.5)</f>
        <v>2.37238493723849</v>
      </c>
      <c r="H242" s="394">
        <f>H241+0.02</f>
        <v>4.78</v>
      </c>
      <c r="I242" s="395" t="n">
        <v>1</v>
      </c>
      <c r="J242" s="400">
        <f>MAX((H242-I242)/H242,-1)</f>
        <v>0.790794979079498</v>
      </c>
      <c r="M242" s="394">
        <f>M241+0.02</f>
        <v>4.78</v>
      </c>
      <c r="N242" s="395" t="n">
        <v>1</v>
      </c>
      <c r="O242" s="400">
        <f>MAX(0.4*(M242-N242)/M242,-0.4)</f>
        <v>0.316317991631799</v>
      </c>
    </row>
    <row r="243" spans="3:15">
      <c r="C243" s="391">
        <f>C242+0.02</f>
        <v>4.8</v>
      </c>
      <c r="D243" s="293" t="n">
        <v>1</v>
      </c>
      <c r="E243" s="401">
        <f>MAX(3*(C243-D243)/C243,-0.5)</f>
        <v>2.375</v>
      </c>
      <c r="H243" s="394">
        <f>H242+0.02</f>
        <v>4.8</v>
      </c>
      <c r="I243" s="395" t="n">
        <v>1</v>
      </c>
      <c r="J243" s="400">
        <f>MAX((H243-I243)/H243,-1)</f>
        <v>0.791666666666667</v>
      </c>
      <c r="M243" s="394">
        <f>M242+0.02</f>
        <v>4.8</v>
      </c>
      <c r="N243" s="395" t="n">
        <v>1</v>
      </c>
      <c r="O243" s="400">
        <f>MAX(0.4*(M243-N243)/M243,-0.4)</f>
        <v>0.316666666666667</v>
      </c>
    </row>
    <row r="244" spans="3:15">
      <c r="C244" s="391">
        <f>C243+0.02</f>
        <v>4.82</v>
      </c>
      <c r="D244" s="293" t="n">
        <v>1</v>
      </c>
      <c r="E244" s="401">
        <f>MAX(3*(C244-D244)/C244,-0.5)</f>
        <v>2.37759336099585</v>
      </c>
      <c r="H244" s="394">
        <f>H243+0.02</f>
        <v>4.82</v>
      </c>
      <c r="I244" s="395" t="n">
        <v>1</v>
      </c>
      <c r="J244" s="400">
        <f>MAX((H244-I244)/H244,-1)</f>
        <v>0.79253112033195</v>
      </c>
      <c r="M244" s="394">
        <f>M243+0.02</f>
        <v>4.82</v>
      </c>
      <c r="N244" s="395" t="n">
        <v>1</v>
      </c>
      <c r="O244" s="400">
        <f>MAX(0.4*(M244-N244)/M244,-0.4)</f>
        <v>0.31701244813278</v>
      </c>
    </row>
    <row r="245" spans="3:15">
      <c r="C245" s="391">
        <f>C244+0.02</f>
        <v>4.84</v>
      </c>
      <c r="D245" s="293" t="n">
        <v>1</v>
      </c>
      <c r="E245" s="401">
        <f>MAX(3*(C245-D245)/C245,-0.5)</f>
        <v>2.3801652892562</v>
      </c>
      <c r="H245" s="394">
        <f>H244+0.02</f>
        <v>4.84</v>
      </c>
      <c r="I245" s="395" t="n">
        <v>1</v>
      </c>
      <c r="J245" s="400">
        <f>MAX((H245-I245)/H245,-1)</f>
        <v>0.793388429752066</v>
      </c>
      <c r="M245" s="394">
        <f>M244+0.02</f>
        <v>4.84</v>
      </c>
      <c r="N245" s="395" t="n">
        <v>1</v>
      </c>
      <c r="O245" s="400">
        <f>MAX(0.4*(M245-N245)/M245,-0.4)</f>
        <v>0.317355371900827</v>
      </c>
    </row>
    <row r="246" spans="3:15">
      <c r="C246" s="391">
        <f>C245+0.02</f>
        <v>4.86</v>
      </c>
      <c r="D246" s="293" t="n">
        <v>1</v>
      </c>
      <c r="E246" s="401">
        <f>MAX(3*(C246-D246)/C246,-0.5)</f>
        <v>2.38271604938272</v>
      </c>
      <c r="H246" s="394">
        <f>H245+0.02</f>
        <v>4.86</v>
      </c>
      <c r="I246" s="395" t="n">
        <v>1</v>
      </c>
      <c r="J246" s="400">
        <f>MAX((H246-I246)/H246,-1)</f>
        <v>0.794238683127572</v>
      </c>
      <c r="M246" s="394">
        <f>M245+0.02</f>
        <v>4.86</v>
      </c>
      <c r="N246" s="395" t="n">
        <v>1</v>
      </c>
      <c r="O246" s="400">
        <f>MAX(0.4*(M246-N246)/M246,-0.4)</f>
        <v>0.317695473251029</v>
      </c>
    </row>
    <row r="247" spans="3:15">
      <c r="C247" s="391">
        <f>C246+0.02</f>
        <v>4.88</v>
      </c>
      <c r="D247" s="293" t="n">
        <v>1</v>
      </c>
      <c r="E247" s="401">
        <f>MAX(3*(C247-D247)/C247,-0.5)</f>
        <v>2.38524590163934</v>
      </c>
      <c r="H247" s="394">
        <f>H246+0.02</f>
        <v>4.88</v>
      </c>
      <c r="I247" s="395" t="n">
        <v>1</v>
      </c>
      <c r="J247" s="400">
        <f>MAX((H247-I247)/H247,-1)</f>
        <v>0.795081967213115</v>
      </c>
      <c r="M247" s="394">
        <f>M246+0.02</f>
        <v>4.88</v>
      </c>
      <c r="N247" s="395" t="n">
        <v>1</v>
      </c>
      <c r="O247" s="400">
        <f>MAX(0.4*(M247-N247)/M247,-0.4)</f>
        <v>0.318032786885246</v>
      </c>
    </row>
    <row r="248" spans="3:15">
      <c r="C248" s="391">
        <f>C247+0.02</f>
        <v>4.9</v>
      </c>
      <c r="D248" s="293" t="n">
        <v>1</v>
      </c>
      <c r="E248" s="401">
        <f>MAX(3*(C248-D248)/C248,-0.5)</f>
        <v>2.38775510204082</v>
      </c>
      <c r="H248" s="394">
        <f>H247+0.02</f>
        <v>4.9</v>
      </c>
      <c r="I248" s="395" t="n">
        <v>1</v>
      </c>
      <c r="J248" s="400">
        <f>MAX((H248-I248)/H248,-1)</f>
        <v>0.795918367346939</v>
      </c>
      <c r="M248" s="394">
        <f>M247+0.02</f>
        <v>4.9</v>
      </c>
      <c r="N248" s="395" t="n">
        <v>1</v>
      </c>
      <c r="O248" s="400">
        <f>MAX(0.4*(M248-N248)/M248,-0.4)</f>
        <v>0.318367346938776</v>
      </c>
    </row>
    <row r="249" spans="3:15">
      <c r="C249" s="391">
        <f>C248+0.02</f>
        <v>4.92</v>
      </c>
      <c r="D249" s="293" t="n">
        <v>1</v>
      </c>
      <c r="E249" s="401">
        <f>MAX(3*(C249-D249)/C249,-0.5)</f>
        <v>2.39024390243902</v>
      </c>
      <c r="H249" s="394">
        <f>H248+0.02</f>
        <v>4.92</v>
      </c>
      <c r="I249" s="395" t="n">
        <v>1</v>
      </c>
      <c r="J249" s="400">
        <f>MAX((H249-I249)/H249,-1)</f>
        <v>0.796747967479675</v>
      </c>
      <c r="M249" s="394">
        <f>M248+0.02</f>
        <v>4.92</v>
      </c>
      <c r="N249" s="395" t="n">
        <v>1</v>
      </c>
      <c r="O249" s="400">
        <f>MAX(0.4*(M249-N249)/M249,-0.4)</f>
        <v>0.31869918699187</v>
      </c>
    </row>
    <row r="250" spans="3:15">
      <c r="C250" s="391">
        <f>C249+0.02</f>
        <v>4.94</v>
      </c>
      <c r="D250" s="293" t="n">
        <v>1</v>
      </c>
      <c r="E250" s="401">
        <f>MAX(3*(C250-D250)/C250,-0.5)</f>
        <v>2.39271255060729</v>
      </c>
      <c r="H250" s="394">
        <f>H249+0.02</f>
        <v>4.94</v>
      </c>
      <c r="I250" s="395" t="n">
        <v>1</v>
      </c>
      <c r="J250" s="400">
        <f>MAX((H250-I250)/H250,-1)</f>
        <v>0.797570850202429</v>
      </c>
      <c r="M250" s="394">
        <f>M249+0.02</f>
        <v>4.94</v>
      </c>
      <c r="N250" s="395" t="n">
        <v>1</v>
      </c>
      <c r="O250" s="400">
        <f>MAX(0.4*(M250-N250)/M250,-0.4)</f>
        <v>0.319028340080972</v>
      </c>
    </row>
    <row r="251" spans="3:15">
      <c r="C251" s="391">
        <f>C250+0.02</f>
        <v>4.96</v>
      </c>
      <c r="D251" s="293" t="n">
        <v>1</v>
      </c>
      <c r="E251" s="401">
        <f>MAX(3*(C251-D251)/C251,-0.5)</f>
        <v>2.39516129032258</v>
      </c>
      <c r="H251" s="394">
        <f>H250+0.02</f>
        <v>4.96</v>
      </c>
      <c r="I251" s="395" t="n">
        <v>1</v>
      </c>
      <c r="J251" s="400">
        <f>MAX((H251-I251)/H251,-1)</f>
        <v>0.798387096774194</v>
      </c>
      <c r="M251" s="394">
        <f>M250+0.02</f>
        <v>4.96</v>
      </c>
      <c r="N251" s="395" t="n">
        <v>1</v>
      </c>
      <c r="O251" s="400">
        <f>MAX(0.4*(M251-N251)/M251,-0.4)</f>
        <v>0.319354838709677</v>
      </c>
    </row>
    <row r="252" spans="3:15">
      <c r="C252" s="391">
        <f>C251+0.02</f>
        <v>4.98</v>
      </c>
      <c r="D252" s="293" t="n">
        <v>1</v>
      </c>
      <c r="E252" s="401">
        <f>MAX(3*(C252-D252)/C252,-0.5)</f>
        <v>2.39759036144578</v>
      </c>
      <c r="H252" s="394">
        <f>H251+0.02</f>
        <v>4.98</v>
      </c>
      <c r="I252" s="395" t="n">
        <v>1</v>
      </c>
      <c r="J252" s="400">
        <f>MAX((H252-I252)/H252,-1)</f>
        <v>0.799196787148594</v>
      </c>
      <c r="M252" s="394">
        <f>M251+0.02</f>
        <v>4.98</v>
      </c>
      <c r="N252" s="395" t="n">
        <v>1</v>
      </c>
      <c r="O252" s="400">
        <f>MAX(0.4*(M252-N252)/M252,-0.4)</f>
        <v>0.319678714859438</v>
      </c>
    </row>
    <row r="253" spans="3:15">
      <c r="C253" s="391">
        <f>C252+0.02</f>
        <v>5</v>
      </c>
      <c r="D253" s="293" t="n">
        <v>1</v>
      </c>
      <c r="E253" s="401">
        <f>MAX(3*(C253-D253)/C253,-0.5)</f>
        <v>2.4</v>
      </c>
      <c r="H253" s="391">
        <f>H252+0.02</f>
        <v>5</v>
      </c>
      <c r="I253" s="392" t="n">
        <v>1</v>
      </c>
      <c r="J253" s="399">
        <f>MAX((H253-I253)/H253,-1)</f>
        <v>0.8</v>
      </c>
      <c r="M253" s="391">
        <f>M252+0.02</f>
        <v>5</v>
      </c>
      <c r="N253" s="392" t="n">
        <v>1</v>
      </c>
      <c r="O253" s="399">
        <f>MAX(0.4*(M253-N253)/M253,-0.4)</f>
        <v>0.32</v>
      </c>
    </row>
    <row r="254" spans="3:15">
      <c r="C254" s="391">
        <f>C253+0.02</f>
        <v>5.02</v>
      </c>
      <c r="D254" s="293" t="n">
        <v>1</v>
      </c>
      <c r="E254" s="401">
        <f>MAX(3*(C254-D254)/C254,-0.5)</f>
        <v>2.40239043824701</v>
      </c>
      <c r="H254" s="394">
        <f>H253+0.02</f>
        <v>5.02</v>
      </c>
      <c r="I254" s="395" t="n">
        <v>1</v>
      </c>
      <c r="J254" s="400">
        <f>MAX((H254-I254)/H254,-1)</f>
        <v>0.800796812749004</v>
      </c>
      <c r="M254" s="394">
        <f>M253+0.02</f>
        <v>5.02</v>
      </c>
      <c r="N254" s="395" t="n">
        <v>1</v>
      </c>
      <c r="O254" s="400">
        <f>MAX(0.4*(M254-N254)/M254,-0.4)</f>
        <v>0.320318725099602</v>
      </c>
    </row>
    <row r="255" spans="3:15">
      <c r="C255" s="391">
        <f>C254+0.02</f>
        <v>5.04</v>
      </c>
      <c r="D255" s="293" t="n">
        <v>1</v>
      </c>
      <c r="E255" s="401">
        <f>MAX(3*(C255-D255)/C255,-0.5)</f>
        <v>2.40476190476191</v>
      </c>
      <c r="H255" s="394">
        <f>H254+0.02</f>
        <v>5.04</v>
      </c>
      <c r="I255" s="395" t="n">
        <v>1</v>
      </c>
      <c r="J255" s="400">
        <f>MAX((H255-I255)/H255,-1)</f>
        <v>0.801587301587302</v>
      </c>
      <c r="M255" s="394">
        <f>M254+0.02</f>
        <v>5.04</v>
      </c>
      <c r="N255" s="395" t="n">
        <v>1</v>
      </c>
      <c r="O255" s="400">
        <f>MAX(0.4*(M255-N255)/M255,-0.4)</f>
        <v>0.320634920634921</v>
      </c>
    </row>
    <row r="256" spans="3:15">
      <c r="C256" s="391">
        <f>C255+0.02</f>
        <v>5.06</v>
      </c>
      <c r="D256" s="293" t="n">
        <v>1</v>
      </c>
      <c r="E256" s="401">
        <f>MAX(3*(C256-D256)/C256,-0.5)</f>
        <v>2.40711462450593</v>
      </c>
      <c r="H256" s="394">
        <f>H255+0.02</f>
        <v>5.06</v>
      </c>
      <c r="I256" s="395" t="n">
        <v>1</v>
      </c>
      <c r="J256" s="400">
        <f>MAX((H256-I256)/H256,-1)</f>
        <v>0.802371541501976</v>
      </c>
      <c r="M256" s="394">
        <f>M255+0.02</f>
        <v>5.06</v>
      </c>
      <c r="N256" s="395" t="n">
        <v>1</v>
      </c>
      <c r="O256" s="400">
        <f>MAX(0.4*(M256-N256)/M256,-0.4)</f>
        <v>0.320948616600791</v>
      </c>
    </row>
    <row r="257" spans="3:15">
      <c r="C257" s="391">
        <f>C256+0.02</f>
        <v>5.08</v>
      </c>
      <c r="D257" s="293" t="n">
        <v>1</v>
      </c>
      <c r="E257" s="401">
        <f>MAX(3*(C257-D257)/C257,-0.5)</f>
        <v>2.40944881889764</v>
      </c>
      <c r="H257" s="394">
        <f>H256+0.02</f>
        <v>5.08</v>
      </c>
      <c r="I257" s="395" t="n">
        <v>1</v>
      </c>
      <c r="J257" s="400">
        <f>MAX((H257-I257)/H257,-1)</f>
        <v>0.803149606299213</v>
      </c>
      <c r="M257" s="394">
        <f>M256+0.02</f>
        <v>5.08</v>
      </c>
      <c r="N257" s="395" t="n">
        <v>1</v>
      </c>
      <c r="O257" s="400">
        <f>MAX(0.4*(M257-N257)/M257,-0.4)</f>
        <v>0.321259842519685</v>
      </c>
    </row>
    <row r="258" spans="3:15">
      <c r="C258" s="391">
        <f>C257+0.02</f>
        <v>5.1</v>
      </c>
      <c r="D258" s="293" t="n">
        <v>1</v>
      </c>
      <c r="E258" s="401">
        <f>MAX(3*(C258-D258)/C258,-0.5)</f>
        <v>2.41176470588235</v>
      </c>
      <c r="H258" s="394">
        <f>H257+0.02</f>
        <v>5.1</v>
      </c>
      <c r="I258" s="395" t="n">
        <v>1</v>
      </c>
      <c r="J258" s="400">
        <f>MAX((H258-I258)/H258,-1)</f>
        <v>0.803921568627451</v>
      </c>
      <c r="M258" s="394">
        <f>M257+0.02</f>
        <v>5.1</v>
      </c>
      <c r="N258" s="395" t="n">
        <v>1</v>
      </c>
      <c r="O258" s="400">
        <f>MAX(0.4*(M258-N258)/M258,-0.4)</f>
        <v>0.32156862745098</v>
      </c>
    </row>
    <row r="259" spans="3:15">
      <c r="C259" s="391">
        <f>C258+0.02</f>
        <v>5.12</v>
      </c>
      <c r="D259" s="293" t="n">
        <v>1</v>
      </c>
      <c r="E259" s="401">
        <f>MAX(3*(C259-D259)/C259,-0.5)</f>
        <v>2.4140625</v>
      </c>
      <c r="H259" s="394">
        <f>H258+0.02</f>
        <v>5.12</v>
      </c>
      <c r="I259" s="395" t="n">
        <v>1</v>
      </c>
      <c r="J259" s="400">
        <f>MAX((H259-I259)/H259,-1)</f>
        <v>0.8046875</v>
      </c>
      <c r="M259" s="394">
        <f>M258+0.02</f>
        <v>5.12</v>
      </c>
      <c r="N259" s="395" t="n">
        <v>1</v>
      </c>
      <c r="O259" s="400">
        <f>MAX(0.4*(M259-N259)/M259,-0.4)</f>
        <v>0.321875</v>
      </c>
    </row>
    <row r="260" spans="3:15">
      <c r="C260" s="391">
        <f>C259+0.02</f>
        <v>5.14</v>
      </c>
      <c r="D260" s="293" t="n">
        <v>1</v>
      </c>
      <c r="E260" s="401">
        <f>MAX(3*(C260-D260)/C260,-0.5)</f>
        <v>2.41634241245136</v>
      </c>
      <c r="H260" s="394">
        <f>H259+0.02</f>
        <v>5.14</v>
      </c>
      <c r="I260" s="395" t="n">
        <v>1</v>
      </c>
      <c r="J260" s="400">
        <f>MAX((H260-I260)/H260,-1)</f>
        <v>0.805447470817121</v>
      </c>
      <c r="M260" s="394">
        <f>M259+0.02</f>
        <v>5.14</v>
      </c>
      <c r="N260" s="395" t="n">
        <v>1</v>
      </c>
      <c r="O260" s="400">
        <f>MAX(0.4*(M260-N260)/M260,-0.4)</f>
        <v>0.322178988326848</v>
      </c>
    </row>
    <row r="261" spans="3:15">
      <c r="C261" s="391">
        <f>C260+0.02</f>
        <v>5.16</v>
      </c>
      <c r="D261" s="293" t="n">
        <v>1</v>
      </c>
      <c r="E261" s="401">
        <f>MAX(3*(C261-D261)/C261,-0.5)</f>
        <v>2.41860465116279</v>
      </c>
      <c r="H261" s="394">
        <f>H260+0.02</f>
        <v>5.16</v>
      </c>
      <c r="I261" s="395" t="n">
        <v>1</v>
      </c>
      <c r="J261" s="400">
        <f>MAX((H261-I261)/H261,-1)</f>
        <v>0.806201550387597</v>
      </c>
      <c r="M261" s="394">
        <f>M260+0.02</f>
        <v>5.16</v>
      </c>
      <c r="N261" s="395" t="n">
        <v>1</v>
      </c>
      <c r="O261" s="400">
        <f>MAX(0.4*(M261-N261)/M261,-0.4)</f>
        <v>0.322480620155039</v>
      </c>
    </row>
    <row r="262" spans="3:15">
      <c r="C262" s="391">
        <f>C261+0.02</f>
        <v>5.18</v>
      </c>
      <c r="D262" s="293" t="n">
        <v>1</v>
      </c>
      <c r="E262" s="401">
        <f>MAX(3*(C262-D262)/C262,-0.5)</f>
        <v>2.42084942084942</v>
      </c>
      <c r="H262" s="394">
        <f>H261+0.02</f>
        <v>5.18</v>
      </c>
      <c r="I262" s="395" t="n">
        <v>1</v>
      </c>
      <c r="J262" s="400">
        <f>MAX((H262-I262)/H262,-1)</f>
        <v>0.806949806949807</v>
      </c>
      <c r="M262" s="394">
        <f>M261+0.02</f>
        <v>5.18</v>
      </c>
      <c r="N262" s="395" t="n">
        <v>1</v>
      </c>
      <c r="O262" s="400">
        <f>MAX(0.4*(M262-N262)/M262,-0.4)</f>
        <v>0.322779922779923</v>
      </c>
    </row>
    <row r="263" spans="3:15">
      <c r="C263" s="391">
        <f>C262+0.02</f>
        <v>5.2</v>
      </c>
      <c r="D263" s="293" t="n">
        <v>1</v>
      </c>
      <c r="E263" s="401">
        <f>MAX(3*(C263-D263)/C263,-0.5)</f>
        <v>2.42307692307692</v>
      </c>
      <c r="H263" s="394">
        <f>H262+0.02</f>
        <v>5.2</v>
      </c>
      <c r="I263" s="395" t="n">
        <v>1</v>
      </c>
      <c r="J263" s="400">
        <f>MAX((H263-I263)/H263,-1)</f>
        <v>0.807692307692308</v>
      </c>
      <c r="M263" s="394">
        <f>M262+0.02</f>
        <v>5.2</v>
      </c>
      <c r="N263" s="395" t="n">
        <v>1</v>
      </c>
      <c r="O263" s="400">
        <f>MAX(0.4*(M263-N263)/M263,-0.4)</f>
        <v>0.323076923076923</v>
      </c>
    </row>
    <row r="264" spans="3:15">
      <c r="C264" s="391">
        <f>C263+0.02</f>
        <v>5.22</v>
      </c>
      <c r="D264" s="293" t="n">
        <v>1</v>
      </c>
      <c r="E264" s="401">
        <f>MAX(3*(C264-D264)/C264,-0.5)</f>
        <v>2.42528735632184</v>
      </c>
      <c r="H264" s="394">
        <f>H263+0.02</f>
        <v>5.22</v>
      </c>
      <c r="I264" s="395" t="n">
        <v>1</v>
      </c>
      <c r="J264" s="400">
        <f>MAX((H264-I264)/H264,-1)</f>
        <v>0.808429118773946</v>
      </c>
      <c r="M264" s="394">
        <f>M263+0.02</f>
        <v>5.22</v>
      </c>
      <c r="N264" s="395" t="n">
        <v>1</v>
      </c>
      <c r="O264" s="400">
        <f>MAX(0.4*(M264-N264)/M264,-0.4)</f>
        <v>0.323371647509579</v>
      </c>
    </row>
    <row r="265" spans="3:15">
      <c r="C265" s="391">
        <f>C264+0.02</f>
        <v>5.24</v>
      </c>
      <c r="D265" s="293" t="n">
        <v>1</v>
      </c>
      <c r="E265" s="401">
        <f>MAX(3*(C265-D265)/C265,-0.5)</f>
        <v>2.42748091603053</v>
      </c>
      <c r="H265" s="394">
        <f>H264+0.02</f>
        <v>5.24</v>
      </c>
      <c r="I265" s="395" t="n">
        <v>1</v>
      </c>
      <c r="J265" s="400">
        <f>MAX((H265-I265)/H265,-1)</f>
        <v>0.809160305343512</v>
      </c>
      <c r="M265" s="394">
        <f>M264+0.02</f>
        <v>5.24</v>
      </c>
      <c r="N265" s="395" t="n">
        <v>1</v>
      </c>
      <c r="O265" s="400">
        <f>MAX(0.4*(M265-N265)/M265,-0.4)</f>
        <v>0.323664122137405</v>
      </c>
    </row>
    <row r="266" spans="3:15">
      <c r="C266" s="391">
        <f>C265+0.02</f>
        <v>5.26</v>
      </c>
      <c r="D266" s="293" t="n">
        <v>1</v>
      </c>
      <c r="E266" s="401">
        <f>MAX(3*(C266-D266)/C266,-0.5)</f>
        <v>2.42965779467681</v>
      </c>
      <c r="H266" s="394">
        <f>H265+0.02</f>
        <v>5.26</v>
      </c>
      <c r="I266" s="395" t="n">
        <v>1</v>
      </c>
      <c r="J266" s="400">
        <f>MAX((H266-I266)/H266,-1)</f>
        <v>0.809885931558935</v>
      </c>
      <c r="M266" s="394">
        <f>M265+0.02</f>
        <v>5.26</v>
      </c>
      <c r="N266" s="395" t="n">
        <v>1</v>
      </c>
      <c r="O266" s="400">
        <f>MAX(0.4*(M266-N266)/M266,-0.4)</f>
        <v>0.323954372623574</v>
      </c>
    </row>
    <row r="267" spans="3:15">
      <c r="C267" s="391">
        <f>C266+0.02</f>
        <v>5.28</v>
      </c>
      <c r="D267" s="293" t="n">
        <v>1</v>
      </c>
      <c r="E267" s="401">
        <f>MAX(3*(C267-D267)/C267,-0.5)</f>
        <v>2.43181818181818</v>
      </c>
      <c r="H267" s="394">
        <f>H266+0.02</f>
        <v>5.28</v>
      </c>
      <c r="I267" s="395" t="n">
        <v>1</v>
      </c>
      <c r="J267" s="400">
        <f>MAX((H267-I267)/H267,-1)</f>
        <v>0.810606060606061</v>
      </c>
      <c r="M267" s="394">
        <f>M266+0.02</f>
        <v>5.28</v>
      </c>
      <c r="N267" s="395" t="n">
        <v>1</v>
      </c>
      <c r="O267" s="400">
        <f>MAX(0.4*(M267-N267)/M267,-0.4)</f>
        <v>0.324242424242424</v>
      </c>
    </row>
    <row r="268" spans="3:15">
      <c r="C268" s="391">
        <f>C267+0.02</f>
        <v>5.3</v>
      </c>
      <c r="D268" s="293" t="n">
        <v>1</v>
      </c>
      <c r="E268" s="401">
        <f>MAX(3*(C268-D268)/C268,-0.5)</f>
        <v>2.43396226415094</v>
      </c>
      <c r="H268" s="394">
        <f>H267+0.02</f>
        <v>5.3</v>
      </c>
      <c r="I268" s="395" t="n">
        <v>1</v>
      </c>
      <c r="J268" s="400">
        <f>MAX((H268-I268)/H268,-1)</f>
        <v>0.811320754716981</v>
      </c>
      <c r="M268" s="394">
        <f>M267+0.02</f>
        <v>5.3</v>
      </c>
      <c r="N268" s="395" t="n">
        <v>1</v>
      </c>
      <c r="O268" s="400">
        <f>MAX(0.4*(M268-N268)/M268,-0.4)</f>
        <v>0.324528301886792</v>
      </c>
    </row>
    <row r="269" spans="3:15">
      <c r="C269" s="391">
        <f>C268+0.02</f>
        <v>5.32</v>
      </c>
      <c r="D269" s="293" t="n">
        <v>1</v>
      </c>
      <c r="E269" s="401">
        <f>MAX(3*(C269-D269)/C269,-0.5)</f>
        <v>2.43609022556391</v>
      </c>
      <c r="H269" s="394">
        <f>H268+0.02</f>
        <v>5.32</v>
      </c>
      <c r="I269" s="395" t="n">
        <v>1</v>
      </c>
      <c r="J269" s="400">
        <f>MAX((H269-I269)/H269,-1)</f>
        <v>0.81203007518797</v>
      </c>
      <c r="M269" s="394">
        <f>M268+0.02</f>
        <v>5.32</v>
      </c>
      <c r="N269" s="395" t="n">
        <v>1</v>
      </c>
      <c r="O269" s="400">
        <f>MAX(0.4*(M269-N269)/M269,-0.4)</f>
        <v>0.324812030075188</v>
      </c>
    </row>
    <row r="270" spans="3:15">
      <c r="C270" s="391">
        <f>C269+0.02</f>
        <v>5.34</v>
      </c>
      <c r="D270" s="293" t="n">
        <v>1</v>
      </c>
      <c r="E270" s="401">
        <f>MAX(3*(C270-D270)/C270,-0.5)</f>
        <v>2.43820224719101</v>
      </c>
      <c r="H270" s="394">
        <f>H269+0.02</f>
        <v>5.34</v>
      </c>
      <c r="I270" s="395" t="n">
        <v>1</v>
      </c>
      <c r="J270" s="400">
        <f>MAX((H270-I270)/H270,-1)</f>
        <v>0.812734082397004</v>
      </c>
      <c r="M270" s="394">
        <f>M269+0.02</f>
        <v>5.34</v>
      </c>
      <c r="N270" s="395" t="n">
        <v>1</v>
      </c>
      <c r="O270" s="400">
        <f>MAX(0.4*(M270-N270)/M270,-0.4)</f>
        <v>0.325093632958802</v>
      </c>
    </row>
    <row r="271" spans="3:15">
      <c r="C271" s="391">
        <f>C270+0.02</f>
        <v>5.36</v>
      </c>
      <c r="D271" s="293" t="n">
        <v>1</v>
      </c>
      <c r="E271" s="401">
        <f>MAX(3*(C271-D271)/C271,-0.5)</f>
        <v>2.44029850746269</v>
      </c>
      <c r="H271" s="394">
        <f>H270+0.02</f>
        <v>5.36</v>
      </c>
      <c r="I271" s="395" t="n">
        <v>1</v>
      </c>
      <c r="J271" s="400">
        <f>MAX((H271-I271)/H271,-1)</f>
        <v>0.813432835820896</v>
      </c>
      <c r="M271" s="394">
        <f>M270+0.02</f>
        <v>5.36</v>
      </c>
      <c r="N271" s="395" t="n">
        <v>1</v>
      </c>
      <c r="O271" s="400">
        <f>MAX(0.4*(M271-N271)/M271,-0.4)</f>
        <v>0.325373134328358</v>
      </c>
    </row>
    <row r="272" spans="3:15">
      <c r="C272" s="391">
        <f>C271+0.02</f>
        <v>5.38</v>
      </c>
      <c r="D272" s="293" t="n">
        <v>1</v>
      </c>
      <c r="E272" s="401">
        <f>MAX(3*(C272-D272)/C272,-0.5)</f>
        <v>2.44237918215613</v>
      </c>
      <c r="H272" s="394">
        <f>H271+0.02</f>
        <v>5.38</v>
      </c>
      <c r="I272" s="395" t="n">
        <v>1</v>
      </c>
      <c r="J272" s="400">
        <f>MAX((H272-I272)/H272,-1)</f>
        <v>0.814126394052045</v>
      </c>
      <c r="M272" s="394">
        <f>M271+0.02</f>
        <v>5.38</v>
      </c>
      <c r="N272" s="395" t="n">
        <v>1</v>
      </c>
      <c r="O272" s="400">
        <f>MAX(0.4*(M272-N272)/M272,-0.4)</f>
        <v>0.325650557620818</v>
      </c>
    </row>
    <row r="273" spans="3:15">
      <c r="C273" s="391">
        <f>C272+0.02</f>
        <v>5.4</v>
      </c>
      <c r="D273" s="293" t="n">
        <v>1</v>
      </c>
      <c r="E273" s="401">
        <f>MAX(3*(C273-D273)/C273,-0.5)</f>
        <v>2.44444444444444</v>
      </c>
      <c r="H273" s="394">
        <f>H272+0.02</f>
        <v>5.4</v>
      </c>
      <c r="I273" s="395" t="n">
        <v>1</v>
      </c>
      <c r="J273" s="400">
        <f>MAX((H273-I273)/H273,-1)</f>
        <v>0.814814814814815</v>
      </c>
      <c r="M273" s="394">
        <f>M272+0.02</f>
        <v>5.4</v>
      </c>
      <c r="N273" s="395" t="n">
        <v>1</v>
      </c>
      <c r="O273" s="400">
        <f>MAX(0.4*(M273-N273)/M273,-0.4)</f>
        <v>0.325925925925926</v>
      </c>
    </row>
    <row r="274" spans="3:15">
      <c r="C274" s="391">
        <f>C273+0.02</f>
        <v>5.42</v>
      </c>
      <c r="D274" s="293" t="n">
        <v>1</v>
      </c>
      <c r="E274" s="401">
        <f>MAX(3*(C274-D274)/C274,-0.5)</f>
        <v>2.44649446494465</v>
      </c>
      <c r="H274" s="394">
        <f>H273+0.02</f>
        <v>5.42</v>
      </c>
      <c r="I274" s="395" t="n">
        <v>1</v>
      </c>
      <c r="J274" s="400">
        <f>MAX((H274-I274)/H274,-1)</f>
        <v>0.81549815498155</v>
      </c>
      <c r="M274" s="394">
        <f>M273+0.02</f>
        <v>5.42</v>
      </c>
      <c r="N274" s="395" t="n">
        <v>1</v>
      </c>
      <c r="O274" s="400">
        <f>MAX(0.4*(M274-N274)/M274,-0.4)</f>
        <v>0.32619926199262</v>
      </c>
    </row>
    <row r="275" spans="3:15">
      <c r="C275" s="391">
        <f>C274+0.02</f>
        <v>5.44</v>
      </c>
      <c r="D275" s="293" t="n">
        <v>1</v>
      </c>
      <c r="E275" s="401">
        <f>MAX(3*(C275-D275)/C275,-0.5)</f>
        <v>2.44852941176471</v>
      </c>
      <c r="H275" s="394">
        <f>H274+0.02</f>
        <v>5.44</v>
      </c>
      <c r="I275" s="395" t="n">
        <v>1</v>
      </c>
      <c r="J275" s="400">
        <f>MAX((H275-I275)/H275,-1)</f>
        <v>0.816176470588235</v>
      </c>
      <c r="M275" s="394">
        <f>M274+0.02</f>
        <v>5.44</v>
      </c>
      <c r="N275" s="395" t="n">
        <v>1</v>
      </c>
      <c r="O275" s="400">
        <f>MAX(0.4*(M275-N275)/M275,-0.4)</f>
        <v>0.326470588235294</v>
      </c>
    </row>
    <row r="276" spans="3:15">
      <c r="C276" s="391">
        <f>C275+0.02</f>
        <v>5.46</v>
      </c>
      <c r="D276" s="293" t="n">
        <v>1</v>
      </c>
      <c r="E276" s="401">
        <f>MAX(3*(C276-D276)/C276,-0.5)</f>
        <v>2.45054945054945</v>
      </c>
      <c r="H276" s="394">
        <f>H275+0.02</f>
        <v>5.46</v>
      </c>
      <c r="I276" s="395" t="n">
        <v>1</v>
      </c>
      <c r="J276" s="400">
        <f>MAX((H276-I276)/H276,-1)</f>
        <v>0.816849816849817</v>
      </c>
      <c r="M276" s="394">
        <f>M275+0.02</f>
        <v>5.46</v>
      </c>
      <c r="N276" s="395" t="n">
        <v>1</v>
      </c>
      <c r="O276" s="400">
        <f>MAX(0.4*(M276-N276)/M276,-0.4)</f>
        <v>0.326739926739927</v>
      </c>
    </row>
    <row r="277" spans="3:15">
      <c r="C277" s="391">
        <f>C276+0.02</f>
        <v>5.48</v>
      </c>
      <c r="D277" s="293" t="n">
        <v>1</v>
      </c>
      <c r="E277" s="401">
        <f>MAX(3*(C277-D277)/C277,-0.5)</f>
        <v>2.45255474452555</v>
      </c>
      <c r="H277" s="394">
        <f>H276+0.02</f>
        <v>5.48</v>
      </c>
      <c r="I277" s="395" t="n">
        <v>1</v>
      </c>
      <c r="J277" s="400">
        <f>MAX((H277-I277)/H277,-1)</f>
        <v>0.817518248175183</v>
      </c>
      <c r="M277" s="394">
        <f>M276+0.02</f>
        <v>5.48</v>
      </c>
      <c r="N277" s="395" t="n">
        <v>1</v>
      </c>
      <c r="O277" s="400">
        <f>MAX(0.4*(M277-N277)/M277,-0.4)</f>
        <v>0.327007299270073</v>
      </c>
    </row>
    <row r="278" spans="3:15">
      <c r="C278" s="391">
        <f>C277+0.02</f>
        <v>5.5</v>
      </c>
      <c r="D278" s="293" t="n">
        <v>1</v>
      </c>
      <c r="E278" s="401">
        <f>MAX(3*(C278-D278)/C278,-0.5)</f>
        <v>2.45454545454546</v>
      </c>
      <c r="H278" s="391">
        <f>H277+0.02</f>
        <v>5.5</v>
      </c>
      <c r="I278" s="392" t="n">
        <v>1</v>
      </c>
      <c r="J278" s="399">
        <f>MAX((H278-I278)/H278,-1)</f>
        <v>0.818181818181818</v>
      </c>
      <c r="M278" s="391">
        <f>M277+0.02</f>
        <v>5.5</v>
      </c>
      <c r="N278" s="392" t="n">
        <v>1</v>
      </c>
      <c r="O278" s="399">
        <f>MAX(0.4*(M278-N278)/M278,-0.4)</f>
        <v>0.327272727272727</v>
      </c>
    </row>
  </sheetData>
  <pageMargins left="0.700000" right="0.700000" top="0.750000" bottom="0.750000" header="0.300000" footer="0.300000"/>
  <pageSetup paperSize="9" pageOrder="overThenDown"/>
  <headerFooter/>
</worksheet>
</file>

<file path=xl/worksheets/sheet6.xml><?xml version="1.0" encoding="utf-8"?>
<worksheet xmlns="http://schemas.openxmlformats.org/spreadsheetml/2006/main" xmlns:r="http://schemas.openxmlformats.org/officeDocument/2006/relationships">
  <dimension ref="A1:Z37"/>
  <sheetViews>
    <sheetView view="normal" topLeftCell="B1" zoomScale="55" workbookViewId="0">
      <selection activeCell="E38" sqref="E38"/>
    </sheetView>
  </sheetViews>
  <sheetFormatPr defaultRowHeight="22.50"/>
  <cols>
    <col min="1" max="1" width="12.627273" customWidth="1" style="374"/>
    <col min="2" max="2" width="16.245455" customWidth="1" style="319"/>
    <col min="3" max="3" width="18.372727" customWidth="1" style="375"/>
    <col min="4" max="4" width="18.745455" customWidth="1" style="374"/>
    <col min="5" max="5" width="18.745455" customWidth="1" style="375"/>
    <col min="6" max="6" width="13.000000" customWidth="1" style="375"/>
    <col min="7" max="7" width="14.245455" customWidth="1" style="375"/>
    <col min="8" max="8" width="14.245455" customWidth="1" style="376"/>
    <col min="9" max="9" width="13.000000" customWidth="1" style="319"/>
    <col min="10" max="10" width="13.000000" customWidth="1" style="377"/>
    <col min="11" max="11" width="14.245455" customWidth="1" style="378"/>
    <col min="12" max="12" width="9.872727" customWidth="1" style="375"/>
    <col min="13" max="13" width="14.245455" customWidth="1" style="376"/>
    <col min="14" max="14" width="14.245455" customWidth="1" style="319"/>
    <col min="15" max="15" width="9.872727" customWidth="1" style="375"/>
    <col min="16" max="16" width="12.000000" customWidth="1" style="375"/>
    <col min="17" max="17" width="9.872727" customWidth="1" style="377"/>
    <col min="18" max="18" width="12.000000" customWidth="1" style="378"/>
    <col min="19" max="19" width="12.000000" customWidth="1" style="379"/>
    <col min="20" max="20" width="9.872727" customWidth="1" style="375"/>
    <col min="21" max="21" width="12.745455" customWidth="1" style="376"/>
    <col min="22" max="22" width="14.245455" customWidth="1" style="375"/>
    <col min="23" max="23" width="12.745455" customWidth="1" style="376"/>
    <col min="24" max="24" width="16.500000" customWidth="1" style="319"/>
    <col min="25" max="25" width="12.000000" customWidth="1" style="375"/>
    <col min="26" max="26" width="12.745455" customWidth="1" style="376"/>
    <col min="27" max="256" width="9.000000" customWidth="1" style="373"/>
  </cols>
  <sheetData>
    <row r="1" spans="1:26" s="331" customFormat="1">
      <c r="A1" s="320" t="s">
        <v>329</v>
      </c>
      <c r="B1" s="304" t="s">
        <v>68</v>
      </c>
      <c r="C1" s="321" t="s">
        <v>330</v>
      </c>
      <c r="D1" s="322" t="s">
        <v>331</v>
      </c>
      <c r="E1" s="323" t="s">
        <v>4</v>
      </c>
      <c r="F1" s="323" t="s">
        <v>6</v>
      </c>
      <c r="G1" s="324" t="s">
        <v>7</v>
      </c>
      <c r="H1" s="324" t="s">
        <v>8</v>
      </c>
      <c r="I1" s="304" t="s">
        <v>10</v>
      </c>
      <c r="J1" s="325" t="s">
        <v>11</v>
      </c>
      <c r="K1" s="326" t="s">
        <v>12</v>
      </c>
      <c r="L1" s="327" t="s">
        <v>13</v>
      </c>
      <c r="M1" s="324" t="s">
        <v>14</v>
      </c>
      <c r="N1" s="304" t="s">
        <v>15</v>
      </c>
      <c r="O1" s="321" t="s">
        <v>16</v>
      </c>
      <c r="P1" s="321" t="s">
        <v>17</v>
      </c>
      <c r="Q1" s="325" t="s">
        <v>18</v>
      </c>
      <c r="R1" s="326" t="s">
        <v>19</v>
      </c>
      <c r="S1" s="328" t="s">
        <v>20</v>
      </c>
      <c r="T1" s="321" t="s">
        <v>332</v>
      </c>
      <c r="U1" s="329" t="s">
        <v>22</v>
      </c>
      <c r="V1" s="321" t="s">
        <v>23</v>
      </c>
      <c r="W1" s="329" t="s">
        <v>24</v>
      </c>
      <c r="X1" s="330" t="s">
        <v>333</v>
      </c>
      <c r="Y1" s="327" t="s">
        <v>334</v>
      </c>
      <c r="Z1" s="324" t="s">
        <v>335</v>
      </c>
    </row>
    <row r="2" spans="1:26" s="339" customFormat="1" ht="23.30">
      <c r="A2" s="332" t="s">
        <v>336</v>
      </c>
      <c r="B2" s="333" t="s">
        <v>337</v>
      </c>
      <c r="C2" s="334" t="s">
        <v>338</v>
      </c>
      <c r="D2" s="332" t="n">
        <v>2999</v>
      </c>
      <c r="E2" s="334" t="n">
        <v>0</v>
      </c>
      <c r="F2" s="334"/>
      <c r="G2" s="334"/>
      <c r="H2" s="335"/>
      <c r="I2" s="333" t="n">
        <v>24</v>
      </c>
      <c r="J2" s="336"/>
      <c r="K2" s="337" t="n">
        <v>48</v>
      </c>
      <c r="L2" s="334"/>
      <c r="M2" s="335"/>
      <c r="N2" s="333"/>
      <c r="O2" s="334"/>
      <c r="P2" s="334" t="n">
        <v>6</v>
      </c>
      <c r="Q2" s="336"/>
      <c r="R2" s="337"/>
      <c r="S2" s="338"/>
      <c r="T2" s="334"/>
      <c r="U2" s="335"/>
      <c r="V2" s="334"/>
      <c r="W2" s="335"/>
      <c r="X2" s="333"/>
      <c r="Y2" s="334"/>
      <c r="Z2" s="335"/>
    </row>
    <row r="3" spans="1:26" s="346" customFormat="1">
      <c r="A3" s="340"/>
      <c r="B3" s="306"/>
      <c r="C3" s="341" t="s">
        <v>339</v>
      </c>
      <c r="D3" s="340" t="n">
        <v>2025</v>
      </c>
      <c r="E3" s="341"/>
      <c r="F3" s="341"/>
      <c r="G3" s="341"/>
      <c r="H3" s="342" t="n">
        <v>12</v>
      </c>
      <c r="I3" s="306"/>
      <c r="J3" s="343"/>
      <c r="K3" s="344" t="n">
        <v>16</v>
      </c>
      <c r="L3" s="341"/>
      <c r="M3" s="342"/>
      <c r="N3" s="306"/>
      <c r="O3" s="341"/>
      <c r="P3" s="341"/>
      <c r="Q3" s="343"/>
      <c r="R3" s="344"/>
      <c r="S3" s="345"/>
      <c r="T3" s="341"/>
      <c r="U3" s="342"/>
      <c r="V3" s="341"/>
      <c r="W3" s="342"/>
      <c r="X3" s="306"/>
      <c r="Y3" s="341"/>
      <c r="Z3" s="342"/>
    </row>
    <row r="4" spans="1:26" s="346" customFormat="1">
      <c r="A4" s="340"/>
      <c r="B4" s="306"/>
      <c r="C4" s="341" t="s">
        <v>340</v>
      </c>
      <c r="D4" s="340" t="n">
        <v>2075</v>
      </c>
      <c r="E4" s="341"/>
      <c r="F4" s="341"/>
      <c r="G4" s="341" t="n">
        <v>12</v>
      </c>
      <c r="H4" s="342"/>
      <c r="I4" s="306"/>
      <c r="J4" s="343"/>
      <c r="K4" s="344"/>
      <c r="L4" s="341"/>
      <c r="M4" s="342"/>
      <c r="N4" s="306"/>
      <c r="O4" s="341"/>
      <c r="P4" s="341"/>
      <c r="Q4" s="343"/>
      <c r="R4" s="344"/>
      <c r="S4" s="345"/>
      <c r="T4" s="341"/>
      <c r="U4" s="342"/>
      <c r="V4" s="341"/>
      <c r="W4" s="342"/>
      <c r="X4" s="306" t="n">
        <v>24</v>
      </c>
      <c r="Y4" s="341" t="n">
        <v>12</v>
      </c>
      <c r="Z4" s="342"/>
    </row>
    <row r="5" spans="1:26" s="346" customFormat="1">
      <c r="A5" s="340"/>
      <c r="B5" s="306"/>
      <c r="C5" s="341" t="s">
        <v>341</v>
      </c>
      <c r="D5" s="340" t="n">
        <v>2094</v>
      </c>
      <c r="E5" s="341"/>
      <c r="F5" s="341"/>
      <c r="G5" s="341" t="n">
        <v>48</v>
      </c>
      <c r="H5" s="342"/>
      <c r="I5" s="306"/>
      <c r="J5" s="343"/>
      <c r="K5" s="344"/>
      <c r="L5" s="341"/>
      <c r="M5" s="342"/>
      <c r="N5" s="306"/>
      <c r="O5" s="341"/>
      <c r="P5" s="341"/>
      <c r="Q5" s="343"/>
      <c r="R5" s="344" t="n">
        <v>12</v>
      </c>
      <c r="S5" s="345"/>
      <c r="T5" s="341"/>
      <c r="U5" s="342"/>
      <c r="V5" s="341"/>
      <c r="W5" s="342"/>
      <c r="X5" s="306"/>
      <c r="Y5" s="341"/>
      <c r="Z5" s="342"/>
    </row>
    <row r="6" spans="1:26" s="346" customFormat="1">
      <c r="A6" s="340"/>
      <c r="B6" s="306"/>
      <c r="C6" s="341" t="s">
        <v>342</v>
      </c>
      <c r="D6" s="340" t="n">
        <v>2110</v>
      </c>
      <c r="E6" s="341"/>
      <c r="F6" s="341"/>
      <c r="G6" s="341"/>
      <c r="H6" s="342"/>
      <c r="I6" s="306"/>
      <c r="J6" s="343"/>
      <c r="K6" s="344" t="n">
        <v>8</v>
      </c>
      <c r="L6" s="341"/>
      <c r="M6" s="342"/>
      <c r="N6" s="306"/>
      <c r="O6" s="341"/>
      <c r="P6" s="341"/>
      <c r="Q6" s="343"/>
      <c r="R6" s="344"/>
      <c r="S6" s="345" t="n">
        <v>1.6</v>
      </c>
      <c r="T6" s="341"/>
      <c r="U6" s="342"/>
      <c r="V6" s="341" t="n">
        <v>6.4</v>
      </c>
      <c r="W6" s="342"/>
      <c r="X6" s="306"/>
      <c r="Y6" s="341"/>
      <c r="Z6" s="342"/>
    </row>
    <row r="7" spans="1:26" s="351" customFormat="1" ht="23.80">
      <c r="A7" s="347"/>
      <c r="B7" s="348"/>
      <c r="C7" s="349" t="s">
        <v>343</v>
      </c>
      <c r="D7" s="347"/>
      <c r="E7" s="349">
        <f>E2+E3+E4+E5+E6</f>
        <v>0</v>
      </c>
      <c r="F7" s="349">
        <f>F2+F3+F4+F5+F6</f>
        <v>0</v>
      </c>
      <c r="G7" s="349">
        <f>G2+G3+G4+G5+G6</f>
        <v>60</v>
      </c>
      <c r="H7" s="349">
        <f>H2+H3+H4+H5+H6</f>
        <v>12</v>
      </c>
      <c r="I7" s="349">
        <f>I2+I3+I4+I5+I6</f>
        <v>24</v>
      </c>
      <c r="J7" s="349">
        <f>J2+J3+J4+J5+J6</f>
        <v>0</v>
      </c>
      <c r="K7" s="349">
        <f>K2+K3+K4+K5+K6</f>
        <v>72</v>
      </c>
      <c r="L7" s="349">
        <f>L2+L3+L4+L5+L6</f>
        <v>0</v>
      </c>
      <c r="M7" s="349">
        <f>M2+M3+M4+M5+M6</f>
        <v>0</v>
      </c>
      <c r="N7" s="349">
        <f>N2+N3+N4+N5+N6</f>
        <v>0</v>
      </c>
      <c r="O7" s="349">
        <f>O2+O3+O4+O5+O6</f>
        <v>0</v>
      </c>
      <c r="P7" s="349">
        <f>P2+P3+P4+P5+P6</f>
        <v>6</v>
      </c>
      <c r="Q7" s="349">
        <f>Q2+Q3+Q4+Q5+Q6</f>
        <v>0</v>
      </c>
      <c r="R7" s="350">
        <f>R2+R3+R4+R5+R6</f>
        <v>12</v>
      </c>
      <c r="S7" s="349">
        <f>S2+S3+S4+S5+S6</f>
        <v>1.6</v>
      </c>
      <c r="T7" s="349">
        <f>T2+T3+T4+T5+T6</f>
        <v>0</v>
      </c>
      <c r="U7" s="349">
        <f>U2+U3+U4+U5+U6</f>
        <v>0</v>
      </c>
      <c r="V7" s="349">
        <f>V2+V3+V4+V5+V6</f>
        <v>6.4</v>
      </c>
      <c r="W7" s="349">
        <f>W2+W3+W4+W5+W6</f>
        <v>0</v>
      </c>
      <c r="X7" s="349">
        <f>X2+X3+X4+X5+X6</f>
        <v>24</v>
      </c>
      <c r="Y7" s="349">
        <f>Y2+Y3+Y4+Y5+Y6</f>
        <v>12</v>
      </c>
      <c r="Z7" s="349">
        <f>Z2+Z3+Z4+Z5+Z6</f>
        <v>0</v>
      </c>
    </row>
    <row r="8" spans="1:26" s="339" customFormat="1" ht="23.30">
      <c r="A8" s="332" t="s">
        <v>336</v>
      </c>
      <c r="B8" s="333" t="s">
        <v>337</v>
      </c>
      <c r="C8" s="334" t="s">
        <v>344</v>
      </c>
      <c r="D8" s="332" t="n">
        <v>2999</v>
      </c>
      <c r="E8" s="334" t="n">
        <v>0</v>
      </c>
      <c r="F8" s="334"/>
      <c r="G8" s="334"/>
      <c r="H8" s="335"/>
      <c r="I8" s="333" t="n">
        <v>24</v>
      </c>
      <c r="J8" s="336"/>
      <c r="K8" s="337" t="n">
        <v>48</v>
      </c>
      <c r="L8" s="334"/>
      <c r="M8" s="335"/>
      <c r="N8" s="333"/>
      <c r="O8" s="334"/>
      <c r="P8" s="334" t="n">
        <v>6</v>
      </c>
      <c r="Q8" s="336"/>
      <c r="R8" s="337"/>
      <c r="S8" s="338"/>
      <c r="T8" s="334"/>
      <c r="U8" s="335"/>
      <c r="V8" s="334"/>
      <c r="W8" s="335"/>
      <c r="X8" s="333"/>
      <c r="Y8" s="334"/>
      <c r="Z8" s="335"/>
    </row>
    <row r="9" spans="1:26" s="346" customFormat="1">
      <c r="A9" s="340"/>
      <c r="B9" s="306"/>
      <c r="C9" s="341" t="s">
        <v>345</v>
      </c>
      <c r="D9" s="340" t="n">
        <v>2025</v>
      </c>
      <c r="E9" s="341"/>
      <c r="F9" s="341"/>
      <c r="G9" s="341"/>
      <c r="H9" s="342" t="n">
        <v>12</v>
      </c>
      <c r="I9" s="306"/>
      <c r="J9" s="343"/>
      <c r="K9" s="344" t="n">
        <v>16</v>
      </c>
      <c r="L9" s="341"/>
      <c r="M9" s="342"/>
      <c r="N9" s="306"/>
      <c r="O9" s="341"/>
      <c r="P9" s="341"/>
      <c r="Q9" s="343"/>
      <c r="R9" s="344"/>
      <c r="S9" s="345"/>
      <c r="T9" s="341"/>
      <c r="U9" s="342"/>
      <c r="V9" s="341"/>
      <c r="W9" s="342"/>
      <c r="X9" s="306"/>
      <c r="Y9" s="341"/>
      <c r="Z9" s="342"/>
    </row>
    <row r="10" spans="1:26" s="346" customFormat="1">
      <c r="A10" s="340"/>
      <c r="B10" s="306"/>
      <c r="C10" s="341" t="s">
        <v>346</v>
      </c>
      <c r="D10" s="340" t="n">
        <v>2075</v>
      </c>
      <c r="E10" s="341"/>
      <c r="F10" s="341"/>
      <c r="G10" s="341" t="n">
        <v>12</v>
      </c>
      <c r="H10" s="342"/>
      <c r="I10" s="306"/>
      <c r="J10" s="343"/>
      <c r="K10" s="344"/>
      <c r="L10" s="341"/>
      <c r="M10" s="342"/>
      <c r="N10" s="306"/>
      <c r="O10" s="341"/>
      <c r="P10" s="341"/>
      <c r="Q10" s="343"/>
      <c r="R10" s="344"/>
      <c r="S10" s="345"/>
      <c r="T10" s="341"/>
      <c r="U10" s="342"/>
      <c r="V10" s="341"/>
      <c r="W10" s="342"/>
      <c r="X10" s="306" t="n">
        <v>24</v>
      </c>
      <c r="Y10" s="341" t="n">
        <v>12</v>
      </c>
      <c r="Z10" s="342"/>
    </row>
    <row r="11" spans="1:26" s="346" customFormat="1">
      <c r="A11" s="340"/>
      <c r="B11" s="306"/>
      <c r="C11" s="341" t="s">
        <v>347</v>
      </c>
      <c r="D11" s="340" t="n">
        <v>2094</v>
      </c>
      <c r="E11" s="341"/>
      <c r="F11" s="341"/>
      <c r="G11" s="341" t="n">
        <v>48</v>
      </c>
      <c r="H11" s="342"/>
      <c r="I11" s="306"/>
      <c r="J11" s="343"/>
      <c r="K11" s="344"/>
      <c r="L11" s="341"/>
      <c r="M11" s="342"/>
      <c r="N11" s="306"/>
      <c r="O11" s="341"/>
      <c r="P11" s="341"/>
      <c r="Q11" s="343"/>
      <c r="R11" s="344" t="n">
        <v>12</v>
      </c>
      <c r="S11" s="345"/>
      <c r="T11" s="341"/>
      <c r="U11" s="342"/>
      <c r="V11" s="341"/>
      <c r="W11" s="342"/>
      <c r="X11" s="306"/>
      <c r="Y11" s="341"/>
      <c r="Z11" s="342"/>
    </row>
    <row r="12" spans="1:26" s="346" customFormat="1">
      <c r="A12" s="340"/>
      <c r="B12" s="306"/>
      <c r="C12" s="341" t="s">
        <v>342</v>
      </c>
      <c r="D12" s="340" t="n">
        <v>2110</v>
      </c>
      <c r="E12" s="341"/>
      <c r="F12" s="341"/>
      <c r="G12" s="341"/>
      <c r="H12" s="342"/>
      <c r="I12" s="306"/>
      <c r="J12" s="343"/>
      <c r="K12" s="344" t="n">
        <v>8</v>
      </c>
      <c r="L12" s="341"/>
      <c r="M12" s="342"/>
      <c r="N12" s="306"/>
      <c r="O12" s="341"/>
      <c r="P12" s="341"/>
      <c r="Q12" s="343"/>
      <c r="R12" s="344"/>
      <c r="S12" s="345" t="n">
        <v>1.6</v>
      </c>
      <c r="T12" s="341"/>
      <c r="U12" s="342"/>
      <c r="V12" s="341" t="n">
        <v>6.4</v>
      </c>
      <c r="W12" s="342"/>
      <c r="X12" s="306"/>
      <c r="Y12" s="341"/>
      <c r="Z12" s="342"/>
    </row>
    <row r="13" spans="1:26" s="351" customFormat="1" ht="23.80">
      <c r="A13" s="347"/>
      <c r="B13" s="348"/>
      <c r="C13" s="349" t="s">
        <v>343</v>
      </c>
      <c r="D13" s="347"/>
      <c r="E13" s="349">
        <f>E8+E9+E10+E11+E12</f>
        <v>0</v>
      </c>
      <c r="F13" s="349">
        <f>F8+F9+F10+F11+F12</f>
        <v>0</v>
      </c>
      <c r="G13" s="349">
        <f>G8+G9+G10+G11+G12</f>
        <v>60</v>
      </c>
      <c r="H13" s="349">
        <f>H8+H9+H10+H11+H12</f>
        <v>12</v>
      </c>
      <c r="I13" s="349">
        <f>I8+I9+I10+I11+I12</f>
        <v>24</v>
      </c>
      <c r="J13" s="349">
        <f>J8+J9+J10+J11+J12</f>
        <v>0</v>
      </c>
      <c r="K13" s="349">
        <f>K8+K9+K10+K11+K12</f>
        <v>72</v>
      </c>
      <c r="L13" s="349">
        <f>L8+L9+L10+L11+L12</f>
        <v>0</v>
      </c>
      <c r="M13" s="349">
        <f>M8+M9+M10+M11+M12</f>
        <v>0</v>
      </c>
      <c r="N13" s="349">
        <f>N8+N9+N10+N11+N12</f>
        <v>0</v>
      </c>
      <c r="O13" s="349">
        <f>O8+O9+O10+O11+O12</f>
        <v>0</v>
      </c>
      <c r="P13" s="349">
        <f>P8+P9+P10+P11+P12</f>
        <v>6</v>
      </c>
      <c r="Q13" s="349">
        <f>Q8+Q9+Q10+Q11+Q12</f>
        <v>0</v>
      </c>
      <c r="R13" s="350">
        <f>R8+R9+R10+R11+R12</f>
        <v>12</v>
      </c>
      <c r="S13" s="349">
        <f>S8+S9+S10+S11+S12</f>
        <v>1.6</v>
      </c>
      <c r="T13" s="349">
        <f>T8+T9+T10+T11+T12</f>
        <v>0</v>
      </c>
      <c r="U13" s="349">
        <f>U8+U9+U10+U11+U12</f>
        <v>0</v>
      </c>
      <c r="V13" s="349">
        <f>V8+V9+V10+V11+V12</f>
        <v>6.4</v>
      </c>
      <c r="W13" s="349">
        <f>W8+W9+W10+W11+W12</f>
        <v>0</v>
      </c>
      <c r="X13" s="349">
        <f>X8+X9+X10+X11+X12</f>
        <v>24</v>
      </c>
      <c r="Y13" s="349">
        <f>Y8+Y9+Y10+Y11+Y12</f>
        <v>12</v>
      </c>
      <c r="Z13" s="349">
        <f>Z8+Z9+Z10+Z11+Z12</f>
        <v>0</v>
      </c>
    </row>
    <row r="14" spans="1:26" s="359" customFormat="1" ht="23.30">
      <c r="A14" s="352" t="s">
        <v>348</v>
      </c>
      <c r="B14" s="353" t="s">
        <v>349</v>
      </c>
      <c r="C14" s="354" t="s">
        <v>350</v>
      </c>
      <c r="D14" s="352" t="n">
        <v>2998</v>
      </c>
      <c r="E14" s="354"/>
      <c r="F14" s="354"/>
      <c r="G14" s="354"/>
      <c r="H14" s="355"/>
      <c r="I14" s="353"/>
      <c r="J14" s="356"/>
      <c r="K14" s="357" t="n">
        <v>128</v>
      </c>
      <c r="L14" s="354"/>
      <c r="M14" s="355"/>
      <c r="N14" s="353"/>
      <c r="O14" s="354"/>
      <c r="P14" s="354" t="n">
        <v>16</v>
      </c>
      <c r="Q14" s="356"/>
      <c r="R14" s="357"/>
      <c r="S14" s="358"/>
      <c r="T14" s="354"/>
      <c r="U14" s="355"/>
      <c r="V14" s="354"/>
      <c r="W14" s="355"/>
      <c r="X14" s="353" t="n">
        <v>106.7</v>
      </c>
      <c r="Y14" s="354" t="n">
        <v>64</v>
      </c>
      <c r="Z14" s="355"/>
    </row>
    <row r="15" spans="1:26" s="366" customFormat="1">
      <c r="A15" s="360"/>
      <c r="B15" s="314"/>
      <c r="C15" s="361" t="s">
        <v>351</v>
      </c>
      <c r="D15" s="360" t="n">
        <v>1026</v>
      </c>
      <c r="E15" s="361"/>
      <c r="F15" s="361"/>
      <c r="G15" s="361" t="n">
        <v>144</v>
      </c>
      <c r="H15" s="362"/>
      <c r="I15" s="314"/>
      <c r="J15" s="363"/>
      <c r="K15" s="364" t="n">
        <v>48</v>
      </c>
      <c r="L15" s="361"/>
      <c r="M15" s="362" t="n">
        <v>48</v>
      </c>
      <c r="N15" s="314"/>
      <c r="O15" s="361"/>
      <c r="P15" s="361"/>
      <c r="Q15" s="363"/>
      <c r="R15" s="364"/>
      <c r="S15" s="365"/>
      <c r="T15" s="361"/>
      <c r="U15" s="362"/>
      <c r="V15" s="361"/>
      <c r="W15" s="362"/>
      <c r="X15" s="314" t="n">
        <v>32</v>
      </c>
      <c r="Y15" s="361"/>
      <c r="Z15" s="362"/>
    </row>
    <row r="16" spans="1:26" s="366" customFormat="1">
      <c r="A16" s="360"/>
      <c r="B16" s="314"/>
      <c r="C16" s="361" t="s">
        <v>352</v>
      </c>
      <c r="D16" s="360" t="n">
        <v>1027</v>
      </c>
      <c r="E16" s="361"/>
      <c r="F16" s="361"/>
      <c r="G16" s="361" t="n">
        <v>144</v>
      </c>
      <c r="H16" s="362"/>
      <c r="I16" s="314"/>
      <c r="J16" s="363"/>
      <c r="K16" s="364" t="n">
        <v>48</v>
      </c>
      <c r="L16" s="361"/>
      <c r="M16" s="362" t="n">
        <v>48</v>
      </c>
      <c r="N16" s="314"/>
      <c r="O16" s="361"/>
      <c r="P16" s="361"/>
      <c r="Q16" s="363"/>
      <c r="R16" s="364"/>
      <c r="S16" s="365"/>
      <c r="T16" s="361"/>
      <c r="U16" s="362"/>
      <c r="V16" s="361"/>
      <c r="W16" s="362"/>
      <c r="X16" s="314"/>
      <c r="Y16" s="361" t="n">
        <v>16</v>
      </c>
      <c r="Z16" s="362"/>
    </row>
    <row r="17" spans="1:26" s="366" customFormat="1">
      <c r="A17" s="360"/>
      <c r="B17" s="314"/>
      <c r="C17" s="361" t="s">
        <v>353</v>
      </c>
      <c r="D17" s="360" t="n">
        <v>2028</v>
      </c>
      <c r="E17" s="361"/>
      <c r="F17" s="361"/>
      <c r="G17" s="361"/>
      <c r="H17" s="362" t="n">
        <v>36</v>
      </c>
      <c r="I17" s="314"/>
      <c r="J17" s="363"/>
      <c r="K17" s="364" t="n">
        <v>64</v>
      </c>
      <c r="L17" s="361"/>
      <c r="M17" s="362"/>
      <c r="N17" s="314"/>
      <c r="O17" s="361"/>
      <c r="P17" s="361"/>
      <c r="Q17" s="363"/>
      <c r="R17" s="364"/>
      <c r="S17" s="365" t="n">
        <v>4.8</v>
      </c>
      <c r="T17" s="361"/>
      <c r="U17" s="362"/>
      <c r="V17" s="361"/>
      <c r="W17" s="362"/>
      <c r="X17" s="314"/>
      <c r="Y17" s="361"/>
      <c r="Z17" s="362"/>
    </row>
    <row r="18" spans="1:26" s="366" customFormat="1">
      <c r="A18" s="360"/>
      <c r="B18" s="314"/>
      <c r="C18" s="361" t="s">
        <v>354</v>
      </c>
      <c r="D18" s="360" t="n">
        <v>2047</v>
      </c>
      <c r="E18" s="361"/>
      <c r="F18" s="361"/>
      <c r="G18" s="361"/>
      <c r="H18" s="362" t="n">
        <v>72</v>
      </c>
      <c r="I18" s="314"/>
      <c r="J18" s="363"/>
      <c r="K18" s="364" t="n">
        <v>48</v>
      </c>
      <c r="L18" s="361"/>
      <c r="M18" s="362" t="n">
        <v>48</v>
      </c>
      <c r="N18" s="314"/>
      <c r="O18" s="361"/>
      <c r="P18" s="361"/>
      <c r="Q18" s="363"/>
      <c r="R18" s="364"/>
      <c r="S18" s="365"/>
      <c r="T18" s="361"/>
      <c r="U18" s="362"/>
      <c r="V18" s="361" t="n">
        <v>38.4</v>
      </c>
      <c r="W18" s="362"/>
      <c r="X18" s="314"/>
      <c r="Y18" s="361"/>
      <c r="Z18" s="362"/>
    </row>
    <row r="19" spans="1:26" s="366" customFormat="1">
      <c r="A19" s="360"/>
      <c r="B19" s="314"/>
      <c r="C19" s="361" t="s">
        <v>355</v>
      </c>
      <c r="D19" s="360" t="n">
        <v>2057</v>
      </c>
      <c r="E19" s="361"/>
      <c r="F19" s="361"/>
      <c r="G19" s="361"/>
      <c r="H19" s="362" t="n">
        <v>36</v>
      </c>
      <c r="I19" s="314" t="n">
        <v>24</v>
      </c>
      <c r="J19" s="363"/>
      <c r="K19" s="364" t="n">
        <v>48</v>
      </c>
      <c r="L19" s="361"/>
      <c r="M19" s="362"/>
      <c r="N19" s="314"/>
      <c r="O19" s="361"/>
      <c r="P19" s="361"/>
      <c r="Q19" s="363"/>
      <c r="R19" s="364"/>
      <c r="S19" s="365"/>
      <c r="T19" s="361"/>
      <c r="U19" s="362"/>
      <c r="V19" s="361"/>
      <c r="W19" s="362"/>
      <c r="X19" s="314"/>
      <c r="Y19" s="361"/>
      <c r="Z19" s="362"/>
    </row>
    <row r="20" spans="1:26" s="366" customFormat="1">
      <c r="A20" s="360"/>
      <c r="B20" s="314"/>
      <c r="C20" s="361" t="s">
        <v>356</v>
      </c>
      <c r="D20" s="360" t="n">
        <v>2114</v>
      </c>
      <c r="E20" s="361" t="n">
        <v>1920</v>
      </c>
      <c r="F20" s="361"/>
      <c r="G20" s="361"/>
      <c r="H20" s="362"/>
      <c r="I20" s="314" t="n">
        <v>24</v>
      </c>
      <c r="J20" s="363"/>
      <c r="K20" s="364" t="n">
        <v>48</v>
      </c>
      <c r="L20" s="361"/>
      <c r="M20" s="362"/>
      <c r="N20" s="314"/>
      <c r="O20" s="361"/>
      <c r="P20" s="361"/>
      <c r="Q20" s="363"/>
      <c r="R20" s="364"/>
      <c r="S20" s="365"/>
      <c r="T20" s="361"/>
      <c r="U20" s="362"/>
      <c r="V20" s="361"/>
      <c r="W20" s="362"/>
      <c r="X20" s="314"/>
      <c r="Y20" s="361"/>
      <c r="Z20" s="362"/>
    </row>
    <row r="21" spans="1:26" s="371" customFormat="1" ht="23.80">
      <c r="A21" s="367"/>
      <c r="B21" s="368"/>
      <c r="C21" s="369" t="s">
        <v>357</v>
      </c>
      <c r="D21" s="367"/>
      <c r="E21" s="369">
        <f>E14+E15+E16+E17+E18+E19+E20</f>
        <v>1920</v>
      </c>
      <c r="F21" s="369">
        <f>F14+F15+F16+F17+F18+F19+F20</f>
        <v>0</v>
      </c>
      <c r="G21" s="369">
        <f>G14+G15+G16+G17+G18+G19+G20</f>
        <v>288</v>
      </c>
      <c r="H21" s="369">
        <f>H14+H15+H16+H17+H18+H19+H20</f>
        <v>144</v>
      </c>
      <c r="I21" s="369">
        <f>I14+I15+I16+I17+I18+I19+I20</f>
        <v>48</v>
      </c>
      <c r="J21" s="369">
        <f>J14+J15+J16+J17+J18+J19+J20</f>
        <v>0</v>
      </c>
      <c r="K21" s="369">
        <f>K14+K15+K16+K17+K18+K19+K20</f>
        <v>432</v>
      </c>
      <c r="L21" s="369">
        <f>L14+L15+L16+L17+L18+L19+L20</f>
        <v>0</v>
      </c>
      <c r="M21" s="369">
        <f>M14+M15+M16+M17+M18+M19+M20</f>
        <v>144</v>
      </c>
      <c r="N21" s="369">
        <f>N14+N15+N16+N17+N18+N19+N20</f>
        <v>0</v>
      </c>
      <c r="O21" s="369">
        <f>O14+O15+O16+O17+O18+O19+O20</f>
        <v>0</v>
      </c>
      <c r="P21" s="369">
        <f>P14+P15+P16+P17+P18+P19+P20</f>
        <v>16</v>
      </c>
      <c r="Q21" s="369">
        <f>Q14+Q15+Q16+Q17+Q18+Q19+Q20</f>
        <v>0</v>
      </c>
      <c r="R21" s="370">
        <f>R14+R15+R16+R17+R18+R19+R20</f>
        <v>0</v>
      </c>
      <c r="S21" s="369">
        <f>S14+S15+S16+S17+S18+S19+S20</f>
        <v>4.8</v>
      </c>
      <c r="T21" s="369">
        <f>T14+T15+T16+T17+T18+T19+T20</f>
        <v>0</v>
      </c>
      <c r="U21" s="369">
        <f>U14+U15+U16+U17+U18+U19+U20</f>
        <v>0</v>
      </c>
      <c r="V21" s="369">
        <f>V14+V15+V16+V17+V18+V19+V20</f>
        <v>38.4</v>
      </c>
      <c r="W21" s="369">
        <f>W14+W15+W16+W17+W18+W19+W20</f>
        <v>0</v>
      </c>
      <c r="X21" s="369">
        <f>X14+X15+X16+X17+X18+X19+X20</f>
        <v>138.7</v>
      </c>
      <c r="Y21" s="369">
        <f>Y14+Y15+Y16+Y17+Y18+Y19+Y20</f>
        <v>80</v>
      </c>
      <c r="Z21" s="369">
        <f>Z14+Z15+Z16+Z17+Z18+Z19+Z20</f>
        <v>0</v>
      </c>
    </row>
    <row r="22" spans="1:26" s="339" customFormat="1" ht="23.30">
      <c r="A22" s="332" t="s">
        <v>358</v>
      </c>
      <c r="B22" s="333" t="s">
        <v>359</v>
      </c>
      <c r="C22" s="334" t="s">
        <v>360</v>
      </c>
      <c r="D22" s="332" t="n">
        <v>2997</v>
      </c>
      <c r="E22" s="334"/>
      <c r="F22" s="334"/>
      <c r="G22" s="334"/>
      <c r="H22" s="335"/>
      <c r="I22" s="333"/>
      <c r="J22" s="336"/>
      <c r="K22" s="337"/>
      <c r="L22" s="334"/>
      <c r="M22" s="335" t="n">
        <v>128</v>
      </c>
      <c r="N22" s="333" t="n">
        <v>102.4</v>
      </c>
      <c r="O22" s="334"/>
      <c r="P22" s="334"/>
      <c r="Q22" s="336"/>
      <c r="R22" s="337"/>
      <c r="S22" s="338" t="n">
        <v>12.8</v>
      </c>
      <c r="T22" s="334"/>
      <c r="U22" s="335"/>
      <c r="V22" s="334" t="n">
        <v>102.4</v>
      </c>
      <c r="W22" s="335"/>
      <c r="X22" s="333"/>
      <c r="Y22" s="334"/>
      <c r="Z22" s="335"/>
    </row>
    <row r="23" spans="1:26" s="346" customFormat="1">
      <c r="A23" s="340"/>
      <c r="B23" s="306"/>
      <c r="C23" s="341" t="s">
        <v>361</v>
      </c>
      <c r="D23" s="340" t="n">
        <v>1038</v>
      </c>
      <c r="E23" s="341"/>
      <c r="F23" s="341"/>
      <c r="G23" s="341" t="n">
        <v>144</v>
      </c>
      <c r="H23" s="342"/>
      <c r="I23" s="306"/>
      <c r="J23" s="343"/>
      <c r="K23" s="344"/>
      <c r="L23" s="341"/>
      <c r="M23" s="342" t="n">
        <v>64</v>
      </c>
      <c r="N23" s="306"/>
      <c r="O23" s="341"/>
      <c r="P23" s="341"/>
      <c r="Q23" s="343"/>
      <c r="R23" s="344"/>
      <c r="S23" s="345" t="n">
        <v>4.8</v>
      </c>
      <c r="T23" s="341"/>
      <c r="U23" s="342"/>
      <c r="V23" s="341"/>
      <c r="W23" s="342"/>
      <c r="X23" s="306"/>
      <c r="Y23" s="341"/>
      <c r="Z23" s="342"/>
    </row>
    <row r="24" spans="1:26" s="346" customFormat="1">
      <c r="A24" s="340"/>
      <c r="B24" s="306"/>
      <c r="C24" s="341" t="s">
        <v>362</v>
      </c>
      <c r="D24" s="340" t="n">
        <v>2136</v>
      </c>
      <c r="E24" s="341"/>
      <c r="F24" s="341"/>
      <c r="G24" s="341"/>
      <c r="H24" s="342" t="n">
        <v>36</v>
      </c>
      <c r="I24" s="306"/>
      <c r="J24" s="343"/>
      <c r="K24" s="344"/>
      <c r="L24" s="341"/>
      <c r="M24" s="342" t="n">
        <v>64</v>
      </c>
      <c r="N24" s="306" t="n">
        <v>6</v>
      </c>
      <c r="O24" s="341"/>
      <c r="P24" s="341"/>
      <c r="Q24" s="343"/>
      <c r="R24" s="344"/>
      <c r="S24" s="345"/>
      <c r="T24" s="341"/>
      <c r="U24" s="342"/>
      <c r="V24" s="341"/>
      <c r="W24" s="342"/>
      <c r="X24" s="306"/>
      <c r="Y24" s="341"/>
      <c r="Z24" s="342"/>
    </row>
    <row r="25" spans="1:26" s="346" customFormat="1">
      <c r="A25" s="340"/>
      <c r="B25" s="306"/>
      <c r="C25" s="341" t="s">
        <v>363</v>
      </c>
      <c r="D25" s="340" t="n">
        <v>2137</v>
      </c>
      <c r="E25" s="341"/>
      <c r="F25" s="341"/>
      <c r="G25" s="341"/>
      <c r="H25" s="342" t="n">
        <v>72</v>
      </c>
      <c r="I25" s="306"/>
      <c r="J25" s="343"/>
      <c r="K25" s="344" t="n">
        <v>48</v>
      </c>
      <c r="L25" s="341"/>
      <c r="M25" s="342" t="n">
        <v>48</v>
      </c>
      <c r="N25" s="306"/>
      <c r="O25" s="341"/>
      <c r="P25" s="341"/>
      <c r="Q25" s="343"/>
      <c r="R25" s="344" t="n">
        <v>36</v>
      </c>
      <c r="S25" s="345"/>
      <c r="T25" s="341"/>
      <c r="U25" s="342"/>
      <c r="V25" s="341"/>
      <c r="W25" s="342"/>
      <c r="X25" s="306"/>
      <c r="Y25" s="341"/>
      <c r="Z25" s="342"/>
    </row>
    <row r="26" spans="1:26" s="346" customFormat="1">
      <c r="A26" s="340"/>
      <c r="B26" s="306"/>
      <c r="C26" s="341" t="s">
        <v>364</v>
      </c>
      <c r="D26" s="340" t="n">
        <v>2138</v>
      </c>
      <c r="E26" s="341" t="n">
        <v>1920</v>
      </c>
      <c r="F26" s="341"/>
      <c r="G26" s="341"/>
      <c r="H26" s="342" t="n">
        <v>36</v>
      </c>
      <c r="I26" s="306"/>
      <c r="J26" s="343"/>
      <c r="K26" s="344"/>
      <c r="L26" s="341"/>
      <c r="M26" s="342" t="n">
        <v>48</v>
      </c>
      <c r="N26" s="306"/>
      <c r="O26" s="341"/>
      <c r="P26" s="341"/>
      <c r="Q26" s="343"/>
      <c r="R26" s="344"/>
      <c r="S26" s="345"/>
      <c r="T26" s="341"/>
      <c r="U26" s="342"/>
      <c r="V26" s="341"/>
      <c r="W26" s="342"/>
      <c r="X26" s="306"/>
      <c r="Y26" s="341"/>
      <c r="Z26" s="342"/>
    </row>
    <row r="27" spans="1:26" s="346" customFormat="1">
      <c r="A27" s="340"/>
      <c r="B27" s="306"/>
      <c r="C27" s="341" t="s">
        <v>365</v>
      </c>
      <c r="D27" s="340" t="n">
        <v>2139</v>
      </c>
      <c r="E27" s="341"/>
      <c r="F27" s="341"/>
      <c r="G27" s="341" t="n">
        <v>72</v>
      </c>
      <c r="H27" s="342" t="n">
        <v>36</v>
      </c>
      <c r="I27" s="306" t="n">
        <v>12</v>
      </c>
      <c r="J27" s="343"/>
      <c r="K27" s="344"/>
      <c r="L27" s="341"/>
      <c r="M27" s="342"/>
      <c r="N27" s="306"/>
      <c r="O27" s="341"/>
      <c r="P27" s="341"/>
      <c r="Q27" s="343"/>
      <c r="R27" s="344" t="n">
        <v>18</v>
      </c>
      <c r="S27" s="345"/>
      <c r="T27" s="341"/>
      <c r="U27" s="342"/>
      <c r="V27" s="341" t="n">
        <v>19.2</v>
      </c>
      <c r="W27" s="342"/>
      <c r="X27" s="306"/>
      <c r="Y27" s="341" t="n">
        <v>24</v>
      </c>
      <c r="Z27" s="342"/>
    </row>
    <row r="28" spans="1:26" s="346" customFormat="1">
      <c r="A28" s="340"/>
      <c r="B28" s="306"/>
      <c r="C28" s="341" t="s">
        <v>366</v>
      </c>
      <c r="D28" s="340" t="n">
        <v>2140</v>
      </c>
      <c r="E28" s="341"/>
      <c r="F28" s="341"/>
      <c r="G28" s="341"/>
      <c r="H28" s="342"/>
      <c r="I28" s="306"/>
      <c r="J28" s="343"/>
      <c r="K28" s="344"/>
      <c r="L28" s="341"/>
      <c r="M28" s="342" t="n">
        <v>48</v>
      </c>
      <c r="N28" s="306"/>
      <c r="O28" s="341"/>
      <c r="P28" s="341"/>
      <c r="Q28" s="343"/>
      <c r="R28" s="344"/>
      <c r="S28" s="345"/>
      <c r="T28" s="341"/>
      <c r="U28" s="342"/>
      <c r="V28" s="341" t="n">
        <v>38.4</v>
      </c>
      <c r="W28" s="342"/>
      <c r="X28" s="306" t="n">
        <v>48</v>
      </c>
      <c r="Y28" s="341"/>
      <c r="Z28" s="342"/>
    </row>
    <row r="29" spans="1:26" s="351" customFormat="1" ht="23.80">
      <c r="A29" s="347"/>
      <c r="B29" s="348"/>
      <c r="C29" s="349" t="s">
        <v>367</v>
      </c>
      <c r="D29" s="347"/>
      <c r="E29" s="349">
        <f>E22+E23+E24+E25+E26+E27+E28</f>
        <v>1920</v>
      </c>
      <c r="F29" s="349">
        <f>F22+F23+F24+F25+F26+F27+F28</f>
        <v>0</v>
      </c>
      <c r="G29" s="349">
        <f>G22+G23+G24+G25+G26+G27+G28</f>
        <v>216</v>
      </c>
      <c r="H29" s="349">
        <f>H22+H23+H24+H25+H26+H27+H28</f>
        <v>180</v>
      </c>
      <c r="I29" s="349">
        <f>I22+I23+I24+I25+I26+I27+I28</f>
        <v>12</v>
      </c>
      <c r="J29" s="349">
        <f>J22+J23+J24+J25+J26+J27+J28</f>
        <v>0</v>
      </c>
      <c r="K29" s="349">
        <f>K22+K23+K24+K25+K26+K27+K28</f>
        <v>48</v>
      </c>
      <c r="L29" s="349">
        <f>L22+L23+L24+L25+L26+L27+L28</f>
        <v>0</v>
      </c>
      <c r="M29" s="349">
        <f>M22+M23+M24+M25+M26+M27+M28</f>
        <v>400</v>
      </c>
      <c r="N29" s="349">
        <f>N22+N23+N24+N25+N26+N27+N28</f>
        <v>108.4</v>
      </c>
      <c r="O29" s="349">
        <f>O22+O23+O24+O25+O26+O27+O28</f>
        <v>0</v>
      </c>
      <c r="P29" s="349">
        <f>P22+P23+P24+P25+P26+P27+P28</f>
        <v>0</v>
      </c>
      <c r="Q29" s="349">
        <f>Q22+Q23+Q24+Q25+Q26+Q27+Q28</f>
        <v>0</v>
      </c>
      <c r="R29" s="350">
        <f>R22+R23+R24+R25+R26+R27+R28</f>
        <v>54</v>
      </c>
      <c r="S29" s="349">
        <f>S22+S23+S24+S25+S26+S27+S28</f>
        <v>17.6</v>
      </c>
      <c r="T29" s="349">
        <f>T22+T23+T24+T25+T26+T27+T28</f>
        <v>0</v>
      </c>
      <c r="U29" s="349">
        <f>U22+U23+U24+U25+U26+U27+U28</f>
        <v>0</v>
      </c>
      <c r="V29" s="349">
        <f>V22+V23+V24+V25+V26+V27+V28</f>
        <v>160</v>
      </c>
      <c r="W29" s="349">
        <f>W22+W23+W24+W25+W26+W27+W28</f>
        <v>0</v>
      </c>
      <c r="X29" s="349">
        <f>X22+X23+X24+X25+X26+X27+X28</f>
        <v>48</v>
      </c>
      <c r="Y29" s="349">
        <f>Y22+Y23+Y24+Y25+Y26+Y27+Y28</f>
        <v>24</v>
      </c>
      <c r="Z29" s="349">
        <f>Z22+Z23+Z24+Z25+Z26+Z27+Z28</f>
        <v>0</v>
      </c>
    </row>
    <row r="30" spans="1:1" s="372" customFormat="1"/>
    <row r="31" spans="1:1" s="372" customFormat="1"/>
    <row r="32" spans="1:1" s="372" customFormat="1"/>
    <row r="33" spans="1:1" s="372" customFormat="1"/>
    <row r="34" spans="1:1" s="372" customFormat="1"/>
    <row r="35" spans="1:1" s="372" customFormat="1"/>
    <row r="36" spans="1:26" s="373" customFormat="1" ht="14.50">
      <c r="A36" s="372"/>
      <c r="B36" s="372"/>
      <c r="C36" s="372"/>
      <c r="D36" s="372"/>
      <c r="E36" s="372"/>
      <c r="F36" s="372"/>
      <c r="G36" s="372"/>
      <c r="H36" s="372"/>
      <c r="I36" s="372"/>
      <c r="J36" s="372"/>
      <c r="K36" s="372"/>
      <c r="L36" s="372"/>
      <c r="M36" s="372"/>
      <c r="N36" s="372"/>
      <c r="O36" s="372"/>
      <c r="P36" s="372"/>
      <c r="Q36" s="372"/>
      <c r="R36" s="372"/>
      <c r="S36" s="372"/>
      <c r="T36" s="372"/>
      <c r="U36" s="372"/>
      <c r="V36" s="372"/>
      <c r="W36" s="372"/>
      <c r="X36" s="372"/>
      <c r="Y36" s="372"/>
      <c r="Z36" s="372"/>
    </row>
    <row r="37" spans="1:26" s="373" customFormat="1" ht="14.50">
      <c r="A37" s="372"/>
      <c r="B37" s="372"/>
      <c r="C37" s="372"/>
      <c r="D37" s="372"/>
      <c r="E37" s="372"/>
      <c r="F37" s="372"/>
      <c r="G37" s="372"/>
      <c r="H37" s="372"/>
      <c r="I37" s="372"/>
      <c r="J37" s="372"/>
      <c r="K37" s="372"/>
      <c r="L37" s="372"/>
      <c r="M37" s="372"/>
      <c r="N37" s="372"/>
      <c r="O37" s="372"/>
      <c r="P37" s="372"/>
      <c r="Q37" s="372"/>
      <c r="R37" s="372"/>
      <c r="S37" s="372"/>
      <c r="T37" s="372"/>
      <c r="U37" s="372"/>
      <c r="V37" s="372"/>
      <c r="W37" s="372"/>
      <c r="X37" s="372"/>
      <c r="Y37" s="372"/>
      <c r="Z37" s="372"/>
    </row>
  </sheetData>
  <pageMargins left="0.700000" right="0.700000" top="0.750000" bottom="0.750000" header="0.300000" footer="0.300000"/>
  <pageSetup paperSize="9" pageOrder="overThenDown"/>
  <headerFooter/>
</worksheet>
</file>

<file path=xl/worksheets/sheet7.xml><?xml version="1.0" encoding="utf-8"?>
<worksheet xmlns="http://schemas.openxmlformats.org/spreadsheetml/2006/main" xmlns:r="http://schemas.openxmlformats.org/officeDocument/2006/relationships">
  <dimension ref="A4:IV55"/>
  <sheetViews>
    <sheetView tabSelected="1" view="normal" topLeftCell="A25" zoomScale="115" workbookViewId="0">
      <selection activeCell="C55" sqref="C55"/>
    </sheetView>
  </sheetViews>
  <sheetFormatPr defaultRowHeight="14.50"/>
  <cols>
    <col min="1" max="1" width="8.681818" style="521"/>
    <col min="2" max="2" width="11.872727" customWidth="1" style="521"/>
    <col min="3" max="3" width="13.000000" customWidth="1" style="521"/>
    <col min="4" max="4" width="10.000000" style="521"/>
    <col min="5" max="5" width="13.000000" customWidth="1" style="521"/>
    <col min="6" max="6" width="90.272727" customWidth="1" style="521"/>
    <col min="7" max="7" width="13.000000" customWidth="1" style="521"/>
    <col min="8" max="256" width="8.681818" style="521"/>
  </cols>
  <sheetData>
    <row r="4" spans="2:11">
      <c r="B4" s="520" t="s">
        <v>368</v>
      </c>
      <c r="C4" s="520" t="s">
        <v>369</v>
      </c>
      <c r="D4" s="520" t="s">
        <v>370</v>
      </c>
      <c r="E4" s="520" t="s">
        <v>371</v>
      </c>
      <c r="F4" s="520" t="s">
        <v>372</v>
      </c>
      <c r="G4" s="520" t="s">
        <v>373</v>
      </c>
      <c r="H4" s="521" t="s">
        <v>374</v>
      </c>
      <c r="I4" s="521" t="s">
        <v>375</v>
      </c>
      <c r="J4" s="521" t="s">
        <v>376</v>
      </c>
      <c r="K4" s="521" t="s">
        <v>377</v>
      </c>
    </row>
    <row r="5" spans="1:256" s="522" customFormat="1">
      <c r="A5" s="757"/>
      <c r="B5" s="525" t="n">
        <v>1</v>
      </c>
      <c r="C5" s="525" t="s">
        <v>378</v>
      </c>
      <c r="D5" s="525"/>
      <c r="E5" s="525" t="s">
        <v>379</v>
      </c>
      <c r="F5" s="525" t="s">
        <v>380</v>
      </c>
      <c r="G5" s="525"/>
      <c r="H5" s="757"/>
      <c r="I5" s="757"/>
      <c r="J5" s="757"/>
      <c r="K5" s="757"/>
      <c r="L5" s="757"/>
      <c r="M5" s="757"/>
      <c r="N5" s="757"/>
      <c r="O5" s="757"/>
      <c r="P5" s="757"/>
      <c r="Q5" s="757"/>
      <c r="R5" s="757"/>
      <c r="S5" s="757"/>
      <c r="T5" s="757"/>
      <c r="U5" s="757"/>
      <c r="V5" s="757"/>
      <c r="W5" s="757"/>
      <c r="X5" s="757"/>
      <c r="Y5" s="757"/>
      <c r="Z5" s="757"/>
      <c r="AA5" s="757"/>
      <c r="AB5" s="757"/>
      <c r="AC5" s="757"/>
      <c r="AD5" s="757"/>
      <c r="AE5" s="757"/>
      <c r="AF5" s="757"/>
      <c r="AG5" s="757"/>
      <c r="AH5" s="757"/>
      <c r="AI5" s="757"/>
      <c r="AJ5" s="757"/>
      <c r="AK5" s="757"/>
      <c r="AL5" s="757"/>
      <c r="AM5" s="757"/>
      <c r="AN5" s="757"/>
      <c r="AO5" s="757"/>
      <c r="AP5" s="757"/>
      <c r="AQ5" s="757"/>
      <c r="AR5" s="757"/>
      <c r="AS5" s="757"/>
      <c r="AT5" s="757"/>
      <c r="AU5" s="757"/>
      <c r="AV5" s="757"/>
      <c r="AW5" s="757"/>
      <c r="AX5" s="757"/>
      <c r="AY5" s="757"/>
      <c r="AZ5" s="757"/>
      <c r="BA5" s="757"/>
      <c r="BB5" s="757"/>
      <c r="BC5" s="757"/>
      <c r="BD5" s="757"/>
      <c r="BE5" s="757"/>
      <c r="BF5" s="757"/>
      <c r="BG5" s="757"/>
      <c r="BH5" s="757"/>
      <c r="BI5" s="757"/>
      <c r="BJ5" s="757"/>
      <c r="BK5" s="757"/>
      <c r="BL5" s="757"/>
      <c r="BM5" s="757"/>
      <c r="BN5" s="757"/>
      <c r="BO5" s="757"/>
      <c r="BP5" s="757"/>
      <c r="BQ5" s="757"/>
      <c r="BR5" s="757"/>
      <c r="BS5" s="757"/>
      <c r="BT5" s="757"/>
      <c r="BU5" s="757"/>
      <c r="BV5" s="757"/>
      <c r="BW5" s="757"/>
      <c r="BX5" s="757"/>
      <c r="BY5" s="757"/>
      <c r="BZ5" s="757"/>
      <c r="CA5" s="757"/>
      <c r="CB5" s="757"/>
      <c r="CC5" s="757"/>
      <c r="CD5" s="757"/>
      <c r="CE5" s="757"/>
      <c r="CF5" s="757"/>
      <c r="CG5" s="757"/>
      <c r="CH5" s="757"/>
      <c r="CI5" s="757"/>
      <c r="CJ5" s="757"/>
      <c r="CK5" s="757"/>
      <c r="CL5" s="757"/>
      <c r="CM5" s="757"/>
      <c r="CN5" s="757"/>
      <c r="CO5" s="757"/>
      <c r="CP5" s="757"/>
      <c r="CQ5" s="757"/>
      <c r="CR5" s="757"/>
      <c r="CS5" s="757"/>
      <c r="CT5" s="757"/>
      <c r="CU5" s="757"/>
      <c r="CV5" s="757"/>
      <c r="CW5" s="757"/>
      <c r="CX5" s="757"/>
      <c r="CY5" s="757"/>
      <c r="CZ5" s="757"/>
      <c r="DA5" s="757"/>
      <c r="DB5" s="757"/>
      <c r="DC5" s="757"/>
      <c r="DD5" s="757"/>
      <c r="DE5" s="757"/>
      <c r="DF5" s="757"/>
      <c r="DG5" s="757"/>
      <c r="DH5" s="757"/>
      <c r="DI5" s="757"/>
      <c r="DJ5" s="757"/>
      <c r="DK5" s="757"/>
      <c r="DL5" s="757"/>
      <c r="DM5" s="757"/>
      <c r="DN5" s="757"/>
      <c r="DO5" s="757"/>
      <c r="DP5" s="757"/>
      <c r="DQ5" s="757"/>
      <c r="DR5" s="757"/>
      <c r="DS5" s="757"/>
      <c r="DT5" s="757"/>
      <c r="DU5" s="757"/>
      <c r="DV5" s="757"/>
      <c r="DW5" s="757"/>
      <c r="DX5" s="757"/>
      <c r="DY5" s="757"/>
      <c r="DZ5" s="757"/>
      <c r="EA5" s="757"/>
      <c r="EB5" s="757"/>
      <c r="EC5" s="757"/>
      <c r="ED5" s="757"/>
      <c r="EE5" s="757"/>
      <c r="EF5" s="757"/>
      <c r="EG5" s="757"/>
      <c r="EH5" s="757"/>
      <c r="EI5" s="757"/>
      <c r="EJ5" s="757"/>
      <c r="EK5" s="757"/>
      <c r="EL5" s="757"/>
      <c r="EM5" s="757"/>
      <c r="EN5" s="757"/>
      <c r="EO5" s="757"/>
      <c r="EP5" s="757"/>
      <c r="EQ5" s="757"/>
      <c r="ER5" s="757"/>
      <c r="ES5" s="757"/>
      <c r="ET5" s="757"/>
      <c r="EU5" s="757"/>
      <c r="EV5" s="757"/>
      <c r="EW5" s="757"/>
      <c r="EX5" s="757"/>
      <c r="EY5" s="757"/>
      <c r="EZ5" s="757"/>
      <c r="FA5" s="757"/>
      <c r="FB5" s="757"/>
      <c r="FC5" s="757"/>
      <c r="FD5" s="757"/>
      <c r="FE5" s="757"/>
      <c r="FF5" s="757"/>
      <c r="FG5" s="757"/>
      <c r="FH5" s="757"/>
      <c r="FI5" s="757"/>
      <c r="FJ5" s="757"/>
      <c r="FK5" s="757"/>
      <c r="FL5" s="757"/>
      <c r="FM5" s="757"/>
      <c r="FN5" s="757"/>
      <c r="FO5" s="757"/>
      <c r="FP5" s="757"/>
      <c r="FQ5" s="757"/>
      <c r="FR5" s="757"/>
      <c r="FS5" s="757"/>
      <c r="FT5" s="757"/>
      <c r="FU5" s="757"/>
      <c r="FV5" s="757"/>
      <c r="FW5" s="757"/>
      <c r="FX5" s="757"/>
      <c r="FY5" s="757"/>
      <c r="FZ5" s="757"/>
      <c r="GA5" s="757"/>
      <c r="GB5" s="757"/>
      <c r="GC5" s="757"/>
      <c r="GD5" s="757"/>
      <c r="GE5" s="757"/>
      <c r="GF5" s="757"/>
      <c r="GG5" s="757"/>
      <c r="GH5" s="757"/>
      <c r="GI5" s="757"/>
      <c r="GJ5" s="757"/>
      <c r="GK5" s="757"/>
      <c r="GL5" s="757"/>
      <c r="GM5" s="757"/>
      <c r="GN5" s="757"/>
      <c r="GO5" s="757"/>
      <c r="GP5" s="757"/>
      <c r="GQ5" s="757"/>
      <c r="GR5" s="757"/>
      <c r="GS5" s="757"/>
      <c r="GT5" s="757"/>
      <c r="GU5" s="757"/>
      <c r="GV5" s="757"/>
      <c r="GW5" s="757"/>
      <c r="GX5" s="757"/>
      <c r="GY5" s="757"/>
      <c r="GZ5" s="757"/>
      <c r="HA5" s="757"/>
      <c r="HB5" s="757"/>
      <c r="HC5" s="757"/>
      <c r="HD5" s="757"/>
      <c r="HE5" s="757"/>
      <c r="HF5" s="757"/>
      <c r="HG5" s="757"/>
      <c r="HH5" s="757"/>
      <c r="HI5" s="757"/>
      <c r="HJ5" s="757"/>
      <c r="HK5" s="757"/>
      <c r="HL5" s="757"/>
      <c r="HM5" s="757"/>
      <c r="HN5" s="757"/>
      <c r="HO5" s="757"/>
      <c r="HP5" s="757"/>
      <c r="HQ5" s="757"/>
      <c r="HR5" s="757"/>
      <c r="HS5" s="757"/>
      <c r="HT5" s="757"/>
      <c r="HU5" s="757"/>
      <c r="HV5" s="757"/>
      <c r="HW5" s="757"/>
      <c r="HX5" s="757"/>
      <c r="HY5" s="757"/>
      <c r="HZ5" s="757"/>
      <c r="IA5" s="757"/>
      <c r="IB5" s="757"/>
      <c r="IC5" s="757"/>
      <c r="ID5" s="757"/>
      <c r="IE5" s="757"/>
      <c r="IF5" s="757"/>
      <c r="IG5" s="757"/>
      <c r="IH5" s="757"/>
      <c r="II5" s="757"/>
      <c r="IJ5" s="757"/>
      <c r="IK5" s="757"/>
      <c r="IL5" s="757"/>
      <c r="IM5" s="757"/>
      <c r="IN5" s="757"/>
      <c r="IO5" s="757"/>
      <c r="IP5" s="757"/>
      <c r="IQ5" s="757"/>
      <c r="IR5" s="757"/>
      <c r="IS5" s="757"/>
      <c r="IT5" s="757"/>
      <c r="IU5" s="757"/>
      <c r="IV5" s="757"/>
    </row>
    <row r="6" spans="1:256" s="522" customFormat="1">
      <c r="A6" s="757"/>
      <c r="B6" s="525" t="n">
        <v>2</v>
      </c>
      <c r="C6" s="525" t="s">
        <v>381</v>
      </c>
      <c r="D6" s="525"/>
      <c r="E6" s="525" t="s">
        <v>382</v>
      </c>
      <c r="F6" s="525" t="s">
        <v>383</v>
      </c>
      <c r="G6" s="525"/>
      <c r="H6" s="757"/>
      <c r="I6" s="757"/>
      <c r="J6" s="757"/>
      <c r="K6" s="757"/>
      <c r="L6" s="757"/>
      <c r="M6" s="757"/>
      <c r="N6" s="757"/>
      <c r="O6" s="757"/>
      <c r="P6" s="757"/>
      <c r="Q6" s="757"/>
      <c r="R6" s="757"/>
      <c r="S6" s="757"/>
      <c r="T6" s="757"/>
      <c r="U6" s="757"/>
      <c r="V6" s="757"/>
      <c r="W6" s="757"/>
      <c r="X6" s="757"/>
      <c r="Y6" s="757"/>
      <c r="Z6" s="757"/>
      <c r="AA6" s="757"/>
      <c r="AB6" s="757"/>
      <c r="AC6" s="757"/>
      <c r="AD6" s="757"/>
      <c r="AE6" s="757"/>
      <c r="AF6" s="757"/>
      <c r="AG6" s="757"/>
      <c r="AH6" s="757"/>
      <c r="AI6" s="757"/>
      <c r="AJ6" s="757"/>
      <c r="AK6" s="757"/>
      <c r="AL6" s="757"/>
      <c r="AM6" s="757"/>
      <c r="AN6" s="757"/>
      <c r="AO6" s="757"/>
      <c r="AP6" s="757"/>
      <c r="AQ6" s="757"/>
      <c r="AR6" s="757"/>
      <c r="AS6" s="757"/>
      <c r="AT6" s="757"/>
      <c r="AU6" s="757"/>
      <c r="AV6" s="757"/>
      <c r="AW6" s="757"/>
      <c r="AX6" s="757"/>
      <c r="AY6" s="757"/>
      <c r="AZ6" s="757"/>
      <c r="BA6" s="757"/>
      <c r="BB6" s="757"/>
      <c r="BC6" s="757"/>
      <c r="BD6" s="757"/>
      <c r="BE6" s="757"/>
      <c r="BF6" s="757"/>
      <c r="BG6" s="757"/>
      <c r="BH6" s="757"/>
      <c r="BI6" s="757"/>
      <c r="BJ6" s="757"/>
      <c r="BK6" s="757"/>
      <c r="BL6" s="757"/>
      <c r="BM6" s="757"/>
      <c r="BN6" s="757"/>
      <c r="BO6" s="757"/>
      <c r="BP6" s="757"/>
      <c r="BQ6" s="757"/>
      <c r="BR6" s="757"/>
      <c r="BS6" s="757"/>
      <c r="BT6" s="757"/>
      <c r="BU6" s="757"/>
      <c r="BV6" s="757"/>
      <c r="BW6" s="757"/>
      <c r="BX6" s="757"/>
      <c r="BY6" s="757"/>
      <c r="BZ6" s="757"/>
      <c r="CA6" s="757"/>
      <c r="CB6" s="757"/>
      <c r="CC6" s="757"/>
      <c r="CD6" s="757"/>
      <c r="CE6" s="757"/>
      <c r="CF6" s="757"/>
      <c r="CG6" s="757"/>
      <c r="CH6" s="757"/>
      <c r="CI6" s="757"/>
      <c r="CJ6" s="757"/>
      <c r="CK6" s="757"/>
      <c r="CL6" s="757"/>
      <c r="CM6" s="757"/>
      <c r="CN6" s="757"/>
      <c r="CO6" s="757"/>
      <c r="CP6" s="757"/>
      <c r="CQ6" s="757"/>
      <c r="CR6" s="757"/>
      <c r="CS6" s="757"/>
      <c r="CT6" s="757"/>
      <c r="CU6" s="757"/>
      <c r="CV6" s="757"/>
      <c r="CW6" s="757"/>
      <c r="CX6" s="757"/>
      <c r="CY6" s="757"/>
      <c r="CZ6" s="757"/>
      <c r="DA6" s="757"/>
      <c r="DB6" s="757"/>
      <c r="DC6" s="757"/>
      <c r="DD6" s="757"/>
      <c r="DE6" s="757"/>
      <c r="DF6" s="757"/>
      <c r="DG6" s="757"/>
      <c r="DH6" s="757"/>
      <c r="DI6" s="757"/>
      <c r="DJ6" s="757"/>
      <c r="DK6" s="757"/>
      <c r="DL6" s="757"/>
      <c r="DM6" s="757"/>
      <c r="DN6" s="757"/>
      <c r="DO6" s="757"/>
      <c r="DP6" s="757"/>
      <c r="DQ6" s="757"/>
      <c r="DR6" s="757"/>
      <c r="DS6" s="757"/>
      <c r="DT6" s="757"/>
      <c r="DU6" s="757"/>
      <c r="DV6" s="757"/>
      <c r="DW6" s="757"/>
      <c r="DX6" s="757"/>
      <c r="DY6" s="757"/>
      <c r="DZ6" s="757"/>
      <c r="EA6" s="757"/>
      <c r="EB6" s="757"/>
      <c r="EC6" s="757"/>
      <c r="ED6" s="757"/>
      <c r="EE6" s="757"/>
      <c r="EF6" s="757"/>
      <c r="EG6" s="757"/>
      <c r="EH6" s="757"/>
      <c r="EI6" s="757"/>
      <c r="EJ6" s="757"/>
      <c r="EK6" s="757"/>
      <c r="EL6" s="757"/>
      <c r="EM6" s="757"/>
      <c r="EN6" s="757"/>
      <c r="EO6" s="757"/>
      <c r="EP6" s="757"/>
      <c r="EQ6" s="757"/>
      <c r="ER6" s="757"/>
      <c r="ES6" s="757"/>
      <c r="ET6" s="757"/>
      <c r="EU6" s="757"/>
      <c r="EV6" s="757"/>
      <c r="EW6" s="757"/>
      <c r="EX6" s="757"/>
      <c r="EY6" s="757"/>
      <c r="EZ6" s="757"/>
      <c r="FA6" s="757"/>
      <c r="FB6" s="757"/>
      <c r="FC6" s="757"/>
      <c r="FD6" s="757"/>
      <c r="FE6" s="757"/>
      <c r="FF6" s="757"/>
      <c r="FG6" s="757"/>
      <c r="FH6" s="757"/>
      <c r="FI6" s="757"/>
      <c r="FJ6" s="757"/>
      <c r="FK6" s="757"/>
      <c r="FL6" s="757"/>
      <c r="FM6" s="757"/>
      <c r="FN6" s="757"/>
      <c r="FO6" s="757"/>
      <c r="FP6" s="757"/>
      <c r="FQ6" s="757"/>
      <c r="FR6" s="757"/>
      <c r="FS6" s="757"/>
      <c r="FT6" s="757"/>
      <c r="FU6" s="757"/>
      <c r="FV6" s="757"/>
      <c r="FW6" s="757"/>
      <c r="FX6" s="757"/>
      <c r="FY6" s="757"/>
      <c r="FZ6" s="757"/>
      <c r="GA6" s="757"/>
      <c r="GB6" s="757"/>
      <c r="GC6" s="757"/>
      <c r="GD6" s="757"/>
      <c r="GE6" s="757"/>
      <c r="GF6" s="757"/>
      <c r="GG6" s="757"/>
      <c r="GH6" s="757"/>
      <c r="GI6" s="757"/>
      <c r="GJ6" s="757"/>
      <c r="GK6" s="757"/>
      <c r="GL6" s="757"/>
      <c r="GM6" s="757"/>
      <c r="GN6" s="757"/>
      <c r="GO6" s="757"/>
      <c r="GP6" s="757"/>
      <c r="GQ6" s="757"/>
      <c r="GR6" s="757"/>
      <c r="GS6" s="757"/>
      <c r="GT6" s="757"/>
      <c r="GU6" s="757"/>
      <c r="GV6" s="757"/>
      <c r="GW6" s="757"/>
      <c r="GX6" s="757"/>
      <c r="GY6" s="757"/>
      <c r="GZ6" s="757"/>
      <c r="HA6" s="757"/>
      <c r="HB6" s="757"/>
      <c r="HC6" s="757"/>
      <c r="HD6" s="757"/>
      <c r="HE6" s="757"/>
      <c r="HF6" s="757"/>
      <c r="HG6" s="757"/>
      <c r="HH6" s="757"/>
      <c r="HI6" s="757"/>
      <c r="HJ6" s="757"/>
      <c r="HK6" s="757"/>
      <c r="HL6" s="757"/>
      <c r="HM6" s="757"/>
      <c r="HN6" s="757"/>
      <c r="HO6" s="757"/>
      <c r="HP6" s="757"/>
      <c r="HQ6" s="757"/>
      <c r="HR6" s="757"/>
      <c r="HS6" s="757"/>
      <c r="HT6" s="757"/>
      <c r="HU6" s="757"/>
      <c r="HV6" s="757"/>
      <c r="HW6" s="757"/>
      <c r="HX6" s="757"/>
      <c r="HY6" s="757"/>
      <c r="HZ6" s="757"/>
      <c r="IA6" s="757"/>
      <c r="IB6" s="757"/>
      <c r="IC6" s="757"/>
      <c r="ID6" s="757"/>
      <c r="IE6" s="757"/>
      <c r="IF6" s="757"/>
      <c r="IG6" s="757"/>
      <c r="IH6" s="757"/>
      <c r="II6" s="757"/>
      <c r="IJ6" s="757"/>
      <c r="IK6" s="757"/>
      <c r="IL6" s="757"/>
      <c r="IM6" s="757"/>
      <c r="IN6" s="757"/>
      <c r="IO6" s="757"/>
      <c r="IP6" s="757"/>
      <c r="IQ6" s="757"/>
      <c r="IR6" s="757"/>
      <c r="IS6" s="757"/>
      <c r="IT6" s="757"/>
      <c r="IU6" s="757"/>
      <c r="IV6" s="757"/>
    </row>
    <row r="7" spans="1:256" s="522" customFormat="1">
      <c r="A7" s="757"/>
      <c r="B7" s="525" t="n">
        <v>3</v>
      </c>
      <c r="C7" s="525" t="s">
        <v>384</v>
      </c>
      <c r="D7" s="525"/>
      <c r="E7" s="525" t="s">
        <v>382</v>
      </c>
      <c r="F7" s="525" t="s">
        <v>385</v>
      </c>
      <c r="G7" s="525"/>
      <c r="H7" s="757"/>
      <c r="I7" s="757"/>
      <c r="J7" s="757"/>
      <c r="K7" s="757"/>
      <c r="L7" s="757"/>
      <c r="M7" s="757"/>
      <c r="N7" s="757"/>
      <c r="O7" s="757"/>
      <c r="P7" s="757"/>
      <c r="Q7" s="757"/>
      <c r="R7" s="757"/>
      <c r="S7" s="757"/>
      <c r="T7" s="757"/>
      <c r="U7" s="757"/>
      <c r="V7" s="757"/>
      <c r="W7" s="757"/>
      <c r="X7" s="757"/>
      <c r="Y7" s="757"/>
      <c r="Z7" s="757"/>
      <c r="AA7" s="757"/>
      <c r="AB7" s="757"/>
      <c r="AC7" s="757"/>
      <c r="AD7" s="757"/>
      <c r="AE7" s="757"/>
      <c r="AF7" s="757"/>
      <c r="AG7" s="757"/>
      <c r="AH7" s="757"/>
      <c r="AI7" s="757"/>
      <c r="AJ7" s="757"/>
      <c r="AK7" s="757"/>
      <c r="AL7" s="757"/>
      <c r="AM7" s="757"/>
      <c r="AN7" s="757"/>
      <c r="AO7" s="757"/>
      <c r="AP7" s="757"/>
      <c r="AQ7" s="757"/>
      <c r="AR7" s="757"/>
      <c r="AS7" s="757"/>
      <c r="AT7" s="757"/>
      <c r="AU7" s="757"/>
      <c r="AV7" s="757"/>
      <c r="AW7" s="757"/>
      <c r="AX7" s="757"/>
      <c r="AY7" s="757"/>
      <c r="AZ7" s="757"/>
      <c r="BA7" s="757"/>
      <c r="BB7" s="757"/>
      <c r="BC7" s="757"/>
      <c r="BD7" s="757"/>
      <c r="BE7" s="757"/>
      <c r="BF7" s="757"/>
      <c r="BG7" s="757"/>
      <c r="BH7" s="757"/>
      <c r="BI7" s="757"/>
      <c r="BJ7" s="757"/>
      <c r="BK7" s="757"/>
      <c r="BL7" s="757"/>
      <c r="BM7" s="757"/>
      <c r="BN7" s="757"/>
      <c r="BO7" s="757"/>
      <c r="BP7" s="757"/>
      <c r="BQ7" s="757"/>
      <c r="BR7" s="757"/>
      <c r="BS7" s="757"/>
      <c r="BT7" s="757"/>
      <c r="BU7" s="757"/>
      <c r="BV7" s="757"/>
      <c r="BW7" s="757"/>
      <c r="BX7" s="757"/>
      <c r="BY7" s="757"/>
      <c r="BZ7" s="757"/>
      <c r="CA7" s="757"/>
      <c r="CB7" s="757"/>
      <c r="CC7" s="757"/>
      <c r="CD7" s="757"/>
      <c r="CE7" s="757"/>
      <c r="CF7" s="757"/>
      <c r="CG7" s="757"/>
      <c r="CH7" s="757"/>
      <c r="CI7" s="757"/>
      <c r="CJ7" s="757"/>
      <c r="CK7" s="757"/>
      <c r="CL7" s="757"/>
      <c r="CM7" s="757"/>
      <c r="CN7" s="757"/>
      <c r="CO7" s="757"/>
      <c r="CP7" s="757"/>
      <c r="CQ7" s="757"/>
      <c r="CR7" s="757"/>
      <c r="CS7" s="757"/>
      <c r="CT7" s="757"/>
      <c r="CU7" s="757"/>
      <c r="CV7" s="757"/>
      <c r="CW7" s="757"/>
      <c r="CX7" s="757"/>
      <c r="CY7" s="757"/>
      <c r="CZ7" s="757"/>
      <c r="DA7" s="757"/>
      <c r="DB7" s="757"/>
      <c r="DC7" s="757"/>
      <c r="DD7" s="757"/>
      <c r="DE7" s="757"/>
      <c r="DF7" s="757"/>
      <c r="DG7" s="757"/>
      <c r="DH7" s="757"/>
      <c r="DI7" s="757"/>
      <c r="DJ7" s="757"/>
      <c r="DK7" s="757"/>
      <c r="DL7" s="757"/>
      <c r="DM7" s="757"/>
      <c r="DN7" s="757"/>
      <c r="DO7" s="757"/>
      <c r="DP7" s="757"/>
      <c r="DQ7" s="757"/>
      <c r="DR7" s="757"/>
      <c r="DS7" s="757"/>
      <c r="DT7" s="757"/>
      <c r="DU7" s="757"/>
      <c r="DV7" s="757"/>
      <c r="DW7" s="757"/>
      <c r="DX7" s="757"/>
      <c r="DY7" s="757"/>
      <c r="DZ7" s="757"/>
      <c r="EA7" s="757"/>
      <c r="EB7" s="757"/>
      <c r="EC7" s="757"/>
      <c r="ED7" s="757"/>
      <c r="EE7" s="757"/>
      <c r="EF7" s="757"/>
      <c r="EG7" s="757"/>
      <c r="EH7" s="757"/>
      <c r="EI7" s="757"/>
      <c r="EJ7" s="757"/>
      <c r="EK7" s="757"/>
      <c r="EL7" s="757"/>
      <c r="EM7" s="757"/>
      <c r="EN7" s="757"/>
      <c r="EO7" s="757"/>
      <c r="EP7" s="757"/>
      <c r="EQ7" s="757"/>
      <c r="ER7" s="757"/>
      <c r="ES7" s="757"/>
      <c r="ET7" s="757"/>
      <c r="EU7" s="757"/>
      <c r="EV7" s="757"/>
      <c r="EW7" s="757"/>
      <c r="EX7" s="757"/>
      <c r="EY7" s="757"/>
      <c r="EZ7" s="757"/>
      <c r="FA7" s="757"/>
      <c r="FB7" s="757"/>
      <c r="FC7" s="757"/>
      <c r="FD7" s="757"/>
      <c r="FE7" s="757"/>
      <c r="FF7" s="757"/>
      <c r="FG7" s="757"/>
      <c r="FH7" s="757"/>
      <c r="FI7" s="757"/>
      <c r="FJ7" s="757"/>
      <c r="FK7" s="757"/>
      <c r="FL7" s="757"/>
      <c r="FM7" s="757"/>
      <c r="FN7" s="757"/>
      <c r="FO7" s="757"/>
      <c r="FP7" s="757"/>
      <c r="FQ7" s="757"/>
      <c r="FR7" s="757"/>
      <c r="FS7" s="757"/>
      <c r="FT7" s="757"/>
      <c r="FU7" s="757"/>
      <c r="FV7" s="757"/>
      <c r="FW7" s="757"/>
      <c r="FX7" s="757"/>
      <c r="FY7" s="757"/>
      <c r="FZ7" s="757"/>
      <c r="GA7" s="757"/>
      <c r="GB7" s="757"/>
      <c r="GC7" s="757"/>
      <c r="GD7" s="757"/>
      <c r="GE7" s="757"/>
      <c r="GF7" s="757"/>
      <c r="GG7" s="757"/>
      <c r="GH7" s="757"/>
      <c r="GI7" s="757"/>
      <c r="GJ7" s="757"/>
      <c r="GK7" s="757"/>
      <c r="GL7" s="757"/>
      <c r="GM7" s="757"/>
      <c r="GN7" s="757"/>
      <c r="GO7" s="757"/>
      <c r="GP7" s="757"/>
      <c r="GQ7" s="757"/>
      <c r="GR7" s="757"/>
      <c r="GS7" s="757"/>
      <c r="GT7" s="757"/>
      <c r="GU7" s="757"/>
      <c r="GV7" s="757"/>
      <c r="GW7" s="757"/>
      <c r="GX7" s="757"/>
      <c r="GY7" s="757"/>
      <c r="GZ7" s="757"/>
      <c r="HA7" s="757"/>
      <c r="HB7" s="757"/>
      <c r="HC7" s="757"/>
      <c r="HD7" s="757"/>
      <c r="HE7" s="757"/>
      <c r="HF7" s="757"/>
      <c r="HG7" s="757"/>
      <c r="HH7" s="757"/>
      <c r="HI7" s="757"/>
      <c r="HJ7" s="757"/>
      <c r="HK7" s="757"/>
      <c r="HL7" s="757"/>
      <c r="HM7" s="757"/>
      <c r="HN7" s="757"/>
      <c r="HO7" s="757"/>
      <c r="HP7" s="757"/>
      <c r="HQ7" s="757"/>
      <c r="HR7" s="757"/>
      <c r="HS7" s="757"/>
      <c r="HT7" s="757"/>
      <c r="HU7" s="757"/>
      <c r="HV7" s="757"/>
      <c r="HW7" s="757"/>
      <c r="HX7" s="757"/>
      <c r="HY7" s="757"/>
      <c r="HZ7" s="757"/>
      <c r="IA7" s="757"/>
      <c r="IB7" s="757"/>
      <c r="IC7" s="757"/>
      <c r="ID7" s="757"/>
      <c r="IE7" s="757"/>
      <c r="IF7" s="757"/>
      <c r="IG7" s="757"/>
      <c r="IH7" s="757"/>
      <c r="II7" s="757"/>
      <c r="IJ7" s="757"/>
      <c r="IK7" s="757"/>
      <c r="IL7" s="757"/>
      <c r="IM7" s="757"/>
      <c r="IN7" s="757"/>
      <c r="IO7" s="757"/>
      <c r="IP7" s="757"/>
      <c r="IQ7" s="757"/>
      <c r="IR7" s="757"/>
      <c r="IS7" s="757"/>
      <c r="IT7" s="757"/>
      <c r="IU7" s="757"/>
      <c r="IV7" s="757"/>
    </row>
    <row r="8" spans="2:7" s="753" customFormat="1">
      <c r="B8" s="525" t="n">
        <v>4</v>
      </c>
      <c r="C8" s="525" t="s">
        <v>386</v>
      </c>
      <c r="D8" s="525"/>
      <c r="E8" s="525" t="s">
        <v>379</v>
      </c>
      <c r="F8" s="525" t="s">
        <v>387</v>
      </c>
      <c r="G8" s="525"/>
    </row>
    <row r="9" spans="2:7" s="753" customFormat="1">
      <c r="B9" s="525" t="n">
        <v>5</v>
      </c>
      <c r="C9" s="525" t="s">
        <v>388</v>
      </c>
      <c r="D9" s="525"/>
      <c r="E9" s="525" t="s">
        <v>379</v>
      </c>
      <c r="F9" s="525" t="s">
        <v>389</v>
      </c>
      <c r="G9" s="525"/>
    </row>
    <row r="10" spans="2:7" s="753" customFormat="1">
      <c r="B10" s="525" t="n">
        <v>6</v>
      </c>
      <c r="C10" s="525" t="s">
        <v>390</v>
      </c>
      <c r="D10" s="525"/>
      <c r="E10" s="525" t="s">
        <v>379</v>
      </c>
      <c r="F10" s="525" t="s">
        <v>391</v>
      </c>
      <c r="G10" s="525"/>
    </row>
    <row r="11" spans="2:7">
      <c r="B11" s="524" t="n">
        <v>7</v>
      </c>
      <c r="C11" s="524" t="s">
        <v>392</v>
      </c>
      <c r="D11" s="524"/>
      <c r="E11" s="524" t="s">
        <v>379</v>
      </c>
      <c r="F11" s="524" t="s">
        <v>393</v>
      </c>
      <c r="G11" s="524"/>
    </row>
    <row r="12" spans="2:7">
      <c r="B12" s="524" t="n">
        <v>8</v>
      </c>
      <c r="C12" s="524" t="s">
        <v>394</v>
      </c>
      <c r="D12" s="524"/>
      <c r="E12" s="524" t="s">
        <v>379</v>
      </c>
      <c r="F12" s="524" t="s">
        <v>395</v>
      </c>
      <c r="G12" s="524"/>
    </row>
    <row r="13" spans="2:7">
      <c r="B13" s="524" t="n">
        <v>9</v>
      </c>
      <c r="C13" s="524" t="s">
        <v>396</v>
      </c>
      <c r="D13" s="524"/>
      <c r="E13" s="524" t="s">
        <v>379</v>
      </c>
      <c r="F13" s="524" t="s">
        <v>397</v>
      </c>
      <c r="G13" s="524"/>
    </row>
    <row r="14" spans="2:7" s="755" customFormat="1">
      <c r="B14" s="524" t="n">
        <v>10</v>
      </c>
      <c r="C14" s="527" t="s">
        <v>398</v>
      </c>
      <c r="D14" s="527"/>
      <c r="E14" s="527" t="s">
        <v>399</v>
      </c>
      <c r="F14" s="527" t="s">
        <v>400</v>
      </c>
      <c r="G14" s="527"/>
    </row>
    <row r="15" spans="2:7" s="755" customFormat="1">
      <c r="B15" s="524" t="n">
        <v>11</v>
      </c>
      <c r="C15" s="527" t="s">
        <v>401</v>
      </c>
      <c r="D15" s="527"/>
      <c r="E15" s="527" t="s">
        <v>399</v>
      </c>
      <c r="F15" s="527" t="s">
        <v>402</v>
      </c>
      <c r="G15" s="527"/>
    </row>
    <row r="16" spans="2:7" s="755" customFormat="1">
      <c r="B16" s="524" t="n">
        <v>12</v>
      </c>
      <c r="C16" s="527" t="s">
        <v>403</v>
      </c>
      <c r="D16" s="527"/>
      <c r="E16" s="527" t="s">
        <v>399</v>
      </c>
      <c r="F16" s="527" t="s">
        <v>404</v>
      </c>
      <c r="G16" s="527"/>
    </row>
    <row r="17" spans="1:10" s="756" customFormat="1">
      <c r="A17" s="754"/>
      <c r="B17" s="524" t="n">
        <v>13</v>
      </c>
      <c r="C17" s="524" t="s">
        <v>405</v>
      </c>
      <c r="D17" s="524"/>
      <c r="E17" s="524" t="s">
        <v>399</v>
      </c>
      <c r="F17" s="526" t="s">
        <v>406</v>
      </c>
      <c r="G17" s="524"/>
      <c r="H17" s="754"/>
      <c r="I17" s="754"/>
      <c r="J17" s="754"/>
    </row>
    <row r="18" spans="2:7">
      <c r="B18" s="524" t="n">
        <v>14</v>
      </c>
      <c r="C18" s="524" t="s">
        <v>407</v>
      </c>
      <c r="D18" s="524"/>
      <c r="E18" s="524" t="s">
        <v>399</v>
      </c>
      <c r="F18" s="524" t="s">
        <v>408</v>
      </c>
      <c r="G18" s="524"/>
    </row>
    <row r="19" spans="2:7">
      <c r="B19" s="524" t="n">
        <v>15</v>
      </c>
      <c r="C19" s="524" t="s">
        <v>409</v>
      </c>
      <c r="D19" s="524"/>
      <c r="E19" s="524" t="s">
        <v>399</v>
      </c>
      <c r="F19" s="524" t="s">
        <v>410</v>
      </c>
      <c r="G19" s="524"/>
    </row>
    <row r="20" spans="2:7">
      <c r="B20" s="524" t="n">
        <v>16</v>
      </c>
      <c r="C20" s="524" t="s">
        <v>411</v>
      </c>
      <c r="D20" s="524"/>
      <c r="E20" s="524" t="s">
        <v>399</v>
      </c>
      <c r="F20" s="524" t="s">
        <v>412</v>
      </c>
      <c r="G20" s="524"/>
    </row>
    <row r="21" spans="2:7">
      <c r="B21" s="524" t="n">
        <v>17</v>
      </c>
      <c r="C21" s="524" t="s">
        <v>413</v>
      </c>
      <c r="D21" s="524"/>
      <c r="E21" s="524" t="s">
        <v>399</v>
      </c>
      <c r="F21" s="526" t="s">
        <v>414</v>
      </c>
      <c r="G21" s="524"/>
    </row>
    <row r="22" spans="2:7">
      <c r="B22" s="524" t="n">
        <v>18</v>
      </c>
      <c r="C22" s="524" t="s">
        <v>415</v>
      </c>
      <c r="D22" s="524"/>
      <c r="E22" s="524" t="s">
        <v>399</v>
      </c>
      <c r="F22" s="526" t="s">
        <v>416</v>
      </c>
      <c r="G22" s="524"/>
    </row>
    <row r="23" spans="2:7">
      <c r="B23" s="524" t="n">
        <v>19</v>
      </c>
      <c r="C23" s="524" t="s">
        <v>417</v>
      </c>
      <c r="D23" s="524"/>
      <c r="E23" s="524" t="s">
        <v>399</v>
      </c>
      <c r="F23" s="526" t="s">
        <v>418</v>
      </c>
      <c r="G23" s="524"/>
    </row>
    <row r="24" spans="2:7">
      <c r="B24" s="524" t="n">
        <v>20</v>
      </c>
      <c r="C24" s="524" t="s">
        <v>419</v>
      </c>
      <c r="D24" s="524"/>
      <c r="E24" s="524" t="s">
        <v>399</v>
      </c>
      <c r="F24" s="524" t="s">
        <v>420</v>
      </c>
      <c r="G24" s="524"/>
    </row>
    <row r="25" spans="2:7">
      <c r="B25" s="524" t="n">
        <v>21</v>
      </c>
      <c r="C25" s="524" t="s">
        <v>421</v>
      </c>
      <c r="D25" s="524"/>
      <c r="E25" s="524" t="s">
        <v>399</v>
      </c>
      <c r="F25" s="524" t="s">
        <v>422</v>
      </c>
      <c r="G25" s="524"/>
    </row>
    <row r="26" spans="2:7">
      <c r="B26" s="524" t="n">
        <v>22</v>
      </c>
      <c r="C26" s="524" t="s">
        <v>421</v>
      </c>
      <c r="D26" s="524"/>
      <c r="E26" s="524" t="s">
        <v>399</v>
      </c>
      <c r="F26" s="524" t="s">
        <v>423</v>
      </c>
      <c r="G26" s="524"/>
    </row>
    <row r="27" spans="1:256" s="522" customFormat="1">
      <c r="A27" s="757"/>
      <c r="B27" s="525" t="n">
        <v>23</v>
      </c>
      <c r="C27" s="525" t="s">
        <v>424</v>
      </c>
      <c r="D27" s="525"/>
      <c r="E27" s="525" t="s">
        <v>399</v>
      </c>
      <c r="F27" s="525" t="s">
        <v>425</v>
      </c>
      <c r="G27" s="525"/>
      <c r="H27" s="757"/>
      <c r="I27" s="757"/>
      <c r="J27" s="757"/>
      <c r="K27" s="757"/>
      <c r="L27" s="757"/>
      <c r="M27" s="757"/>
      <c r="N27" s="757"/>
      <c r="O27" s="757"/>
      <c r="P27" s="757"/>
      <c r="Q27" s="757"/>
      <c r="R27" s="757"/>
      <c r="S27" s="757"/>
      <c r="T27" s="757"/>
      <c r="U27" s="757"/>
      <c r="V27" s="757"/>
      <c r="W27" s="757"/>
      <c r="X27" s="757"/>
      <c r="Y27" s="757"/>
      <c r="Z27" s="757"/>
      <c r="AA27" s="757"/>
      <c r="AB27" s="757"/>
      <c r="AC27" s="757"/>
      <c r="AD27" s="757"/>
      <c r="AE27" s="757"/>
      <c r="AF27" s="757"/>
      <c r="AG27" s="757"/>
      <c r="AH27" s="757"/>
      <c r="AI27" s="757"/>
      <c r="AJ27" s="757"/>
      <c r="AK27" s="757"/>
      <c r="AL27" s="757"/>
      <c r="AM27" s="757"/>
      <c r="AN27" s="757"/>
      <c r="AO27" s="757"/>
      <c r="AP27" s="757"/>
      <c r="AQ27" s="757"/>
      <c r="AR27" s="757"/>
      <c r="AS27" s="757"/>
      <c r="AT27" s="757"/>
      <c r="AU27" s="757"/>
      <c r="AV27" s="757"/>
      <c r="AW27" s="757"/>
      <c r="AX27" s="757"/>
      <c r="AY27" s="757"/>
      <c r="AZ27" s="757"/>
      <c r="BA27" s="757"/>
      <c r="BB27" s="757"/>
      <c r="BC27" s="757"/>
      <c r="BD27" s="757"/>
      <c r="BE27" s="757"/>
      <c r="BF27" s="757"/>
      <c r="BG27" s="757"/>
      <c r="BH27" s="757"/>
      <c r="BI27" s="757"/>
      <c r="BJ27" s="757"/>
      <c r="BK27" s="757"/>
      <c r="BL27" s="757"/>
      <c r="BM27" s="757"/>
      <c r="BN27" s="757"/>
      <c r="BO27" s="757"/>
      <c r="BP27" s="757"/>
      <c r="BQ27" s="757"/>
      <c r="BR27" s="757"/>
      <c r="BS27" s="757"/>
      <c r="BT27" s="757"/>
      <c r="BU27" s="757"/>
      <c r="BV27" s="757"/>
      <c r="BW27" s="757"/>
      <c r="BX27" s="757"/>
      <c r="BY27" s="757"/>
      <c r="BZ27" s="757"/>
      <c r="CA27" s="757"/>
      <c r="CB27" s="757"/>
      <c r="CC27" s="757"/>
      <c r="CD27" s="757"/>
      <c r="CE27" s="757"/>
      <c r="CF27" s="757"/>
      <c r="CG27" s="757"/>
      <c r="CH27" s="757"/>
      <c r="CI27" s="757"/>
      <c r="CJ27" s="757"/>
      <c r="CK27" s="757"/>
      <c r="CL27" s="757"/>
      <c r="CM27" s="757"/>
      <c r="CN27" s="757"/>
      <c r="CO27" s="757"/>
      <c r="CP27" s="757"/>
      <c r="CQ27" s="757"/>
      <c r="CR27" s="757"/>
      <c r="CS27" s="757"/>
      <c r="CT27" s="757"/>
      <c r="CU27" s="757"/>
      <c r="CV27" s="757"/>
      <c r="CW27" s="757"/>
      <c r="CX27" s="757"/>
      <c r="CY27" s="757"/>
      <c r="CZ27" s="757"/>
      <c r="DA27" s="757"/>
      <c r="DB27" s="757"/>
      <c r="DC27" s="757"/>
      <c r="DD27" s="757"/>
      <c r="DE27" s="757"/>
      <c r="DF27" s="757"/>
      <c r="DG27" s="757"/>
      <c r="DH27" s="757"/>
      <c r="DI27" s="757"/>
      <c r="DJ27" s="757"/>
      <c r="DK27" s="757"/>
      <c r="DL27" s="757"/>
      <c r="DM27" s="757"/>
      <c r="DN27" s="757"/>
      <c r="DO27" s="757"/>
      <c r="DP27" s="757"/>
      <c r="DQ27" s="757"/>
      <c r="DR27" s="757"/>
      <c r="DS27" s="757"/>
      <c r="DT27" s="757"/>
      <c r="DU27" s="757"/>
      <c r="DV27" s="757"/>
      <c r="DW27" s="757"/>
      <c r="DX27" s="757"/>
      <c r="DY27" s="757"/>
      <c r="DZ27" s="757"/>
      <c r="EA27" s="757"/>
      <c r="EB27" s="757"/>
      <c r="EC27" s="757"/>
      <c r="ED27" s="757"/>
      <c r="EE27" s="757"/>
      <c r="EF27" s="757"/>
      <c r="EG27" s="757"/>
      <c r="EH27" s="757"/>
      <c r="EI27" s="757"/>
      <c r="EJ27" s="757"/>
      <c r="EK27" s="757"/>
      <c r="EL27" s="757"/>
      <c r="EM27" s="757"/>
      <c r="EN27" s="757"/>
      <c r="EO27" s="757"/>
      <c r="EP27" s="757"/>
      <c r="EQ27" s="757"/>
      <c r="ER27" s="757"/>
      <c r="ES27" s="757"/>
      <c r="ET27" s="757"/>
      <c r="EU27" s="757"/>
      <c r="EV27" s="757"/>
      <c r="EW27" s="757"/>
      <c r="EX27" s="757"/>
      <c r="EY27" s="757"/>
      <c r="EZ27" s="757"/>
      <c r="FA27" s="757"/>
      <c r="FB27" s="757"/>
      <c r="FC27" s="757"/>
      <c r="FD27" s="757"/>
      <c r="FE27" s="757"/>
      <c r="FF27" s="757"/>
      <c r="FG27" s="757"/>
      <c r="FH27" s="757"/>
      <c r="FI27" s="757"/>
      <c r="FJ27" s="757"/>
      <c r="FK27" s="757"/>
      <c r="FL27" s="757"/>
      <c r="FM27" s="757"/>
      <c r="FN27" s="757"/>
      <c r="FO27" s="757"/>
      <c r="FP27" s="757"/>
      <c r="FQ27" s="757"/>
      <c r="FR27" s="757"/>
      <c r="FS27" s="757"/>
      <c r="FT27" s="757"/>
      <c r="FU27" s="757"/>
      <c r="FV27" s="757"/>
      <c r="FW27" s="757"/>
      <c r="FX27" s="757"/>
      <c r="FY27" s="757"/>
      <c r="FZ27" s="757"/>
      <c r="GA27" s="757"/>
      <c r="GB27" s="757"/>
      <c r="GC27" s="757"/>
      <c r="GD27" s="757"/>
      <c r="GE27" s="757"/>
      <c r="GF27" s="757"/>
      <c r="GG27" s="757"/>
      <c r="GH27" s="757"/>
      <c r="GI27" s="757"/>
      <c r="GJ27" s="757"/>
      <c r="GK27" s="757"/>
      <c r="GL27" s="757"/>
      <c r="GM27" s="757"/>
      <c r="GN27" s="757"/>
      <c r="GO27" s="757"/>
      <c r="GP27" s="757"/>
      <c r="GQ27" s="757"/>
      <c r="GR27" s="757"/>
      <c r="GS27" s="757"/>
      <c r="GT27" s="757"/>
      <c r="GU27" s="757"/>
      <c r="GV27" s="757"/>
      <c r="GW27" s="757"/>
      <c r="GX27" s="757"/>
      <c r="GY27" s="757"/>
      <c r="GZ27" s="757"/>
      <c r="HA27" s="757"/>
      <c r="HB27" s="757"/>
      <c r="HC27" s="757"/>
      <c r="HD27" s="757"/>
      <c r="HE27" s="757"/>
      <c r="HF27" s="757"/>
      <c r="HG27" s="757"/>
      <c r="HH27" s="757"/>
      <c r="HI27" s="757"/>
      <c r="HJ27" s="757"/>
      <c r="HK27" s="757"/>
      <c r="HL27" s="757"/>
      <c r="HM27" s="757"/>
      <c r="HN27" s="757"/>
      <c r="HO27" s="757"/>
      <c r="HP27" s="757"/>
      <c r="HQ27" s="757"/>
      <c r="HR27" s="757"/>
      <c r="HS27" s="757"/>
      <c r="HT27" s="757"/>
      <c r="HU27" s="757"/>
      <c r="HV27" s="757"/>
      <c r="HW27" s="757"/>
      <c r="HX27" s="757"/>
      <c r="HY27" s="757"/>
      <c r="HZ27" s="757"/>
      <c r="IA27" s="757"/>
      <c r="IB27" s="757"/>
      <c r="IC27" s="757"/>
      <c r="ID27" s="757"/>
      <c r="IE27" s="757"/>
      <c r="IF27" s="757"/>
      <c r="IG27" s="757"/>
      <c r="IH27" s="757"/>
      <c r="II27" s="757"/>
      <c r="IJ27" s="757"/>
      <c r="IK27" s="757"/>
      <c r="IL27" s="757"/>
      <c r="IM27" s="757"/>
      <c r="IN27" s="757"/>
      <c r="IO27" s="757"/>
      <c r="IP27" s="757"/>
      <c r="IQ27" s="757"/>
      <c r="IR27" s="757"/>
      <c r="IS27" s="757"/>
      <c r="IT27" s="757"/>
      <c r="IU27" s="757"/>
      <c r="IV27" s="757"/>
    </row>
    <row r="28" spans="1:256" s="522" customFormat="1">
      <c r="A28" s="757"/>
      <c r="B28" s="525" t="n">
        <v>24</v>
      </c>
      <c r="C28" s="525" t="s">
        <v>426</v>
      </c>
      <c r="D28" s="525"/>
      <c r="E28" s="525" t="s">
        <v>399</v>
      </c>
      <c r="F28" s="525" t="s">
        <v>427</v>
      </c>
      <c r="G28" s="525"/>
      <c r="H28" s="757"/>
      <c r="I28" s="757"/>
      <c r="J28" s="757"/>
      <c r="K28" s="757"/>
      <c r="L28" s="757"/>
      <c r="M28" s="757"/>
      <c r="N28" s="757"/>
      <c r="O28" s="757"/>
      <c r="P28" s="757"/>
      <c r="Q28" s="757"/>
      <c r="R28" s="757"/>
      <c r="S28" s="757"/>
      <c r="T28" s="757"/>
      <c r="U28" s="757"/>
      <c r="V28" s="757"/>
      <c r="W28" s="757"/>
      <c r="X28" s="757"/>
      <c r="Y28" s="757"/>
      <c r="Z28" s="757"/>
      <c r="AA28" s="757"/>
      <c r="AB28" s="757"/>
      <c r="AC28" s="757"/>
      <c r="AD28" s="757"/>
      <c r="AE28" s="757"/>
      <c r="AF28" s="757"/>
      <c r="AG28" s="757"/>
      <c r="AH28" s="757"/>
      <c r="AI28" s="757"/>
      <c r="AJ28" s="757"/>
      <c r="AK28" s="757"/>
      <c r="AL28" s="757"/>
      <c r="AM28" s="757"/>
      <c r="AN28" s="757"/>
      <c r="AO28" s="757"/>
      <c r="AP28" s="757"/>
      <c r="AQ28" s="757"/>
      <c r="AR28" s="757"/>
      <c r="AS28" s="757"/>
      <c r="AT28" s="757"/>
      <c r="AU28" s="757"/>
      <c r="AV28" s="757"/>
      <c r="AW28" s="757"/>
      <c r="AX28" s="757"/>
      <c r="AY28" s="757"/>
      <c r="AZ28" s="757"/>
      <c r="BA28" s="757"/>
      <c r="BB28" s="757"/>
      <c r="BC28" s="757"/>
      <c r="BD28" s="757"/>
      <c r="BE28" s="757"/>
      <c r="BF28" s="757"/>
      <c r="BG28" s="757"/>
      <c r="BH28" s="757"/>
      <c r="BI28" s="757"/>
      <c r="BJ28" s="757"/>
      <c r="BK28" s="757"/>
      <c r="BL28" s="757"/>
      <c r="BM28" s="757"/>
      <c r="BN28" s="757"/>
      <c r="BO28" s="757"/>
      <c r="BP28" s="757"/>
      <c r="BQ28" s="757"/>
      <c r="BR28" s="757"/>
      <c r="BS28" s="757"/>
      <c r="BT28" s="757"/>
      <c r="BU28" s="757"/>
      <c r="BV28" s="757"/>
      <c r="BW28" s="757"/>
      <c r="BX28" s="757"/>
      <c r="BY28" s="757"/>
      <c r="BZ28" s="757"/>
      <c r="CA28" s="757"/>
      <c r="CB28" s="757"/>
      <c r="CC28" s="757"/>
      <c r="CD28" s="757"/>
      <c r="CE28" s="757"/>
      <c r="CF28" s="757"/>
      <c r="CG28" s="757"/>
      <c r="CH28" s="757"/>
      <c r="CI28" s="757"/>
      <c r="CJ28" s="757"/>
      <c r="CK28" s="757"/>
      <c r="CL28" s="757"/>
      <c r="CM28" s="757"/>
      <c r="CN28" s="757"/>
      <c r="CO28" s="757"/>
      <c r="CP28" s="757"/>
      <c r="CQ28" s="757"/>
      <c r="CR28" s="757"/>
      <c r="CS28" s="757"/>
      <c r="CT28" s="757"/>
      <c r="CU28" s="757"/>
      <c r="CV28" s="757"/>
      <c r="CW28" s="757"/>
      <c r="CX28" s="757"/>
      <c r="CY28" s="757"/>
      <c r="CZ28" s="757"/>
      <c r="DA28" s="757"/>
      <c r="DB28" s="757"/>
      <c r="DC28" s="757"/>
      <c r="DD28" s="757"/>
      <c r="DE28" s="757"/>
      <c r="DF28" s="757"/>
      <c r="DG28" s="757"/>
      <c r="DH28" s="757"/>
      <c r="DI28" s="757"/>
      <c r="DJ28" s="757"/>
      <c r="DK28" s="757"/>
      <c r="DL28" s="757"/>
      <c r="DM28" s="757"/>
      <c r="DN28" s="757"/>
      <c r="DO28" s="757"/>
      <c r="DP28" s="757"/>
      <c r="DQ28" s="757"/>
      <c r="DR28" s="757"/>
      <c r="DS28" s="757"/>
      <c r="DT28" s="757"/>
      <c r="DU28" s="757"/>
      <c r="DV28" s="757"/>
      <c r="DW28" s="757"/>
      <c r="DX28" s="757"/>
      <c r="DY28" s="757"/>
      <c r="DZ28" s="757"/>
      <c r="EA28" s="757"/>
      <c r="EB28" s="757"/>
      <c r="EC28" s="757"/>
      <c r="ED28" s="757"/>
      <c r="EE28" s="757"/>
      <c r="EF28" s="757"/>
      <c r="EG28" s="757"/>
      <c r="EH28" s="757"/>
      <c r="EI28" s="757"/>
      <c r="EJ28" s="757"/>
      <c r="EK28" s="757"/>
      <c r="EL28" s="757"/>
      <c r="EM28" s="757"/>
      <c r="EN28" s="757"/>
      <c r="EO28" s="757"/>
      <c r="EP28" s="757"/>
      <c r="EQ28" s="757"/>
      <c r="ER28" s="757"/>
      <c r="ES28" s="757"/>
      <c r="ET28" s="757"/>
      <c r="EU28" s="757"/>
      <c r="EV28" s="757"/>
      <c r="EW28" s="757"/>
      <c r="EX28" s="757"/>
      <c r="EY28" s="757"/>
      <c r="EZ28" s="757"/>
      <c r="FA28" s="757"/>
      <c r="FB28" s="757"/>
      <c r="FC28" s="757"/>
      <c r="FD28" s="757"/>
      <c r="FE28" s="757"/>
      <c r="FF28" s="757"/>
      <c r="FG28" s="757"/>
      <c r="FH28" s="757"/>
      <c r="FI28" s="757"/>
      <c r="FJ28" s="757"/>
      <c r="FK28" s="757"/>
      <c r="FL28" s="757"/>
      <c r="FM28" s="757"/>
      <c r="FN28" s="757"/>
      <c r="FO28" s="757"/>
      <c r="FP28" s="757"/>
      <c r="FQ28" s="757"/>
      <c r="FR28" s="757"/>
      <c r="FS28" s="757"/>
      <c r="FT28" s="757"/>
      <c r="FU28" s="757"/>
      <c r="FV28" s="757"/>
      <c r="FW28" s="757"/>
      <c r="FX28" s="757"/>
      <c r="FY28" s="757"/>
      <c r="FZ28" s="757"/>
      <c r="GA28" s="757"/>
      <c r="GB28" s="757"/>
      <c r="GC28" s="757"/>
      <c r="GD28" s="757"/>
      <c r="GE28" s="757"/>
      <c r="GF28" s="757"/>
      <c r="GG28" s="757"/>
      <c r="GH28" s="757"/>
      <c r="GI28" s="757"/>
      <c r="GJ28" s="757"/>
      <c r="GK28" s="757"/>
      <c r="GL28" s="757"/>
      <c r="GM28" s="757"/>
      <c r="GN28" s="757"/>
      <c r="GO28" s="757"/>
      <c r="GP28" s="757"/>
      <c r="GQ28" s="757"/>
      <c r="GR28" s="757"/>
      <c r="GS28" s="757"/>
      <c r="GT28" s="757"/>
      <c r="GU28" s="757"/>
      <c r="GV28" s="757"/>
      <c r="GW28" s="757"/>
      <c r="GX28" s="757"/>
      <c r="GY28" s="757"/>
      <c r="GZ28" s="757"/>
      <c r="HA28" s="757"/>
      <c r="HB28" s="757"/>
      <c r="HC28" s="757"/>
      <c r="HD28" s="757"/>
      <c r="HE28" s="757"/>
      <c r="HF28" s="757"/>
      <c r="HG28" s="757"/>
      <c r="HH28" s="757"/>
      <c r="HI28" s="757"/>
      <c r="HJ28" s="757"/>
      <c r="HK28" s="757"/>
      <c r="HL28" s="757"/>
      <c r="HM28" s="757"/>
      <c r="HN28" s="757"/>
      <c r="HO28" s="757"/>
      <c r="HP28" s="757"/>
      <c r="HQ28" s="757"/>
      <c r="HR28" s="757"/>
      <c r="HS28" s="757"/>
      <c r="HT28" s="757"/>
      <c r="HU28" s="757"/>
      <c r="HV28" s="757"/>
      <c r="HW28" s="757"/>
      <c r="HX28" s="757"/>
      <c r="HY28" s="757"/>
      <c r="HZ28" s="757"/>
      <c r="IA28" s="757"/>
      <c r="IB28" s="757"/>
      <c r="IC28" s="757"/>
      <c r="ID28" s="757"/>
      <c r="IE28" s="757"/>
      <c r="IF28" s="757"/>
      <c r="IG28" s="757"/>
      <c r="IH28" s="757"/>
      <c r="II28" s="757"/>
      <c r="IJ28" s="757"/>
      <c r="IK28" s="757"/>
      <c r="IL28" s="757"/>
      <c r="IM28" s="757"/>
      <c r="IN28" s="757"/>
      <c r="IO28" s="757"/>
      <c r="IP28" s="757"/>
      <c r="IQ28" s="757"/>
      <c r="IR28" s="757"/>
      <c r="IS28" s="757"/>
      <c r="IT28" s="757"/>
      <c r="IU28" s="757"/>
      <c r="IV28" s="757"/>
    </row>
    <row r="29" spans="1:256" s="522" customFormat="1">
      <c r="A29" s="757"/>
      <c r="B29" s="525" t="n">
        <v>25</v>
      </c>
      <c r="C29" s="525" t="s">
        <v>428</v>
      </c>
      <c r="D29" s="525"/>
      <c r="E29" s="525" t="s">
        <v>399</v>
      </c>
      <c r="F29" s="525" t="s">
        <v>429</v>
      </c>
      <c r="G29" s="525"/>
      <c r="H29" s="757"/>
      <c r="I29" s="757"/>
      <c r="J29" s="757"/>
      <c r="K29" s="757"/>
      <c r="L29" s="757"/>
      <c r="M29" s="757"/>
      <c r="N29" s="757"/>
      <c r="O29" s="757"/>
      <c r="P29" s="757"/>
      <c r="Q29" s="757"/>
      <c r="R29" s="757"/>
      <c r="S29" s="757"/>
      <c r="T29" s="757"/>
      <c r="U29" s="757"/>
      <c r="V29" s="757"/>
      <c r="W29" s="757"/>
      <c r="X29" s="757"/>
      <c r="Y29" s="757"/>
      <c r="Z29" s="757"/>
      <c r="AA29" s="757"/>
      <c r="AB29" s="757"/>
      <c r="AC29" s="757"/>
      <c r="AD29" s="757"/>
      <c r="AE29" s="757"/>
      <c r="AF29" s="757"/>
      <c r="AG29" s="757"/>
      <c r="AH29" s="757"/>
      <c r="AI29" s="757"/>
      <c r="AJ29" s="757"/>
      <c r="AK29" s="757"/>
      <c r="AL29" s="757"/>
      <c r="AM29" s="757"/>
      <c r="AN29" s="757"/>
      <c r="AO29" s="757"/>
      <c r="AP29" s="757"/>
      <c r="AQ29" s="757"/>
      <c r="AR29" s="757"/>
      <c r="AS29" s="757"/>
      <c r="AT29" s="757"/>
      <c r="AU29" s="757"/>
      <c r="AV29" s="757"/>
      <c r="AW29" s="757"/>
      <c r="AX29" s="757"/>
      <c r="AY29" s="757"/>
      <c r="AZ29" s="757"/>
      <c r="BA29" s="757"/>
      <c r="BB29" s="757"/>
      <c r="BC29" s="757"/>
      <c r="BD29" s="757"/>
      <c r="BE29" s="757"/>
      <c r="BF29" s="757"/>
      <c r="BG29" s="757"/>
      <c r="BH29" s="757"/>
      <c r="BI29" s="757"/>
      <c r="BJ29" s="757"/>
      <c r="BK29" s="757"/>
      <c r="BL29" s="757"/>
      <c r="BM29" s="757"/>
      <c r="BN29" s="757"/>
      <c r="BO29" s="757"/>
      <c r="BP29" s="757"/>
      <c r="BQ29" s="757"/>
      <c r="BR29" s="757"/>
      <c r="BS29" s="757"/>
      <c r="BT29" s="757"/>
      <c r="BU29" s="757"/>
      <c r="BV29" s="757"/>
      <c r="BW29" s="757"/>
      <c r="BX29" s="757"/>
      <c r="BY29" s="757"/>
      <c r="BZ29" s="757"/>
      <c r="CA29" s="757"/>
      <c r="CB29" s="757"/>
      <c r="CC29" s="757"/>
      <c r="CD29" s="757"/>
      <c r="CE29" s="757"/>
      <c r="CF29" s="757"/>
      <c r="CG29" s="757"/>
      <c r="CH29" s="757"/>
      <c r="CI29" s="757"/>
      <c r="CJ29" s="757"/>
      <c r="CK29" s="757"/>
      <c r="CL29" s="757"/>
      <c r="CM29" s="757"/>
      <c r="CN29" s="757"/>
      <c r="CO29" s="757"/>
      <c r="CP29" s="757"/>
      <c r="CQ29" s="757"/>
      <c r="CR29" s="757"/>
      <c r="CS29" s="757"/>
      <c r="CT29" s="757"/>
      <c r="CU29" s="757"/>
      <c r="CV29" s="757"/>
      <c r="CW29" s="757"/>
      <c r="CX29" s="757"/>
      <c r="CY29" s="757"/>
      <c r="CZ29" s="757"/>
      <c r="DA29" s="757"/>
      <c r="DB29" s="757"/>
      <c r="DC29" s="757"/>
      <c r="DD29" s="757"/>
      <c r="DE29" s="757"/>
      <c r="DF29" s="757"/>
      <c r="DG29" s="757"/>
      <c r="DH29" s="757"/>
      <c r="DI29" s="757"/>
      <c r="DJ29" s="757"/>
      <c r="DK29" s="757"/>
      <c r="DL29" s="757"/>
      <c r="DM29" s="757"/>
      <c r="DN29" s="757"/>
      <c r="DO29" s="757"/>
      <c r="DP29" s="757"/>
      <c r="DQ29" s="757"/>
      <c r="DR29" s="757"/>
      <c r="DS29" s="757"/>
      <c r="DT29" s="757"/>
      <c r="DU29" s="757"/>
      <c r="DV29" s="757"/>
      <c r="DW29" s="757"/>
      <c r="DX29" s="757"/>
      <c r="DY29" s="757"/>
      <c r="DZ29" s="757"/>
      <c r="EA29" s="757"/>
      <c r="EB29" s="757"/>
      <c r="EC29" s="757"/>
      <c r="ED29" s="757"/>
      <c r="EE29" s="757"/>
      <c r="EF29" s="757"/>
      <c r="EG29" s="757"/>
      <c r="EH29" s="757"/>
      <c r="EI29" s="757"/>
      <c r="EJ29" s="757"/>
      <c r="EK29" s="757"/>
      <c r="EL29" s="757"/>
      <c r="EM29" s="757"/>
      <c r="EN29" s="757"/>
      <c r="EO29" s="757"/>
      <c r="EP29" s="757"/>
      <c r="EQ29" s="757"/>
      <c r="ER29" s="757"/>
      <c r="ES29" s="757"/>
      <c r="ET29" s="757"/>
      <c r="EU29" s="757"/>
      <c r="EV29" s="757"/>
      <c r="EW29" s="757"/>
      <c r="EX29" s="757"/>
      <c r="EY29" s="757"/>
      <c r="EZ29" s="757"/>
      <c r="FA29" s="757"/>
      <c r="FB29" s="757"/>
      <c r="FC29" s="757"/>
      <c r="FD29" s="757"/>
      <c r="FE29" s="757"/>
      <c r="FF29" s="757"/>
      <c r="FG29" s="757"/>
      <c r="FH29" s="757"/>
      <c r="FI29" s="757"/>
      <c r="FJ29" s="757"/>
      <c r="FK29" s="757"/>
      <c r="FL29" s="757"/>
      <c r="FM29" s="757"/>
      <c r="FN29" s="757"/>
      <c r="FO29" s="757"/>
      <c r="FP29" s="757"/>
      <c r="FQ29" s="757"/>
      <c r="FR29" s="757"/>
      <c r="FS29" s="757"/>
      <c r="FT29" s="757"/>
      <c r="FU29" s="757"/>
      <c r="FV29" s="757"/>
      <c r="FW29" s="757"/>
      <c r="FX29" s="757"/>
      <c r="FY29" s="757"/>
      <c r="FZ29" s="757"/>
      <c r="GA29" s="757"/>
      <c r="GB29" s="757"/>
      <c r="GC29" s="757"/>
      <c r="GD29" s="757"/>
      <c r="GE29" s="757"/>
      <c r="GF29" s="757"/>
      <c r="GG29" s="757"/>
      <c r="GH29" s="757"/>
      <c r="GI29" s="757"/>
      <c r="GJ29" s="757"/>
      <c r="GK29" s="757"/>
      <c r="GL29" s="757"/>
      <c r="GM29" s="757"/>
      <c r="GN29" s="757"/>
      <c r="GO29" s="757"/>
      <c r="GP29" s="757"/>
      <c r="GQ29" s="757"/>
      <c r="GR29" s="757"/>
      <c r="GS29" s="757"/>
      <c r="GT29" s="757"/>
      <c r="GU29" s="757"/>
      <c r="GV29" s="757"/>
      <c r="GW29" s="757"/>
      <c r="GX29" s="757"/>
      <c r="GY29" s="757"/>
      <c r="GZ29" s="757"/>
      <c r="HA29" s="757"/>
      <c r="HB29" s="757"/>
      <c r="HC29" s="757"/>
      <c r="HD29" s="757"/>
      <c r="HE29" s="757"/>
      <c r="HF29" s="757"/>
      <c r="HG29" s="757"/>
      <c r="HH29" s="757"/>
      <c r="HI29" s="757"/>
      <c r="HJ29" s="757"/>
      <c r="HK29" s="757"/>
      <c r="HL29" s="757"/>
      <c r="HM29" s="757"/>
      <c r="HN29" s="757"/>
      <c r="HO29" s="757"/>
      <c r="HP29" s="757"/>
      <c r="HQ29" s="757"/>
      <c r="HR29" s="757"/>
      <c r="HS29" s="757"/>
      <c r="HT29" s="757"/>
      <c r="HU29" s="757"/>
      <c r="HV29" s="757"/>
      <c r="HW29" s="757"/>
      <c r="HX29" s="757"/>
      <c r="HY29" s="757"/>
      <c r="HZ29" s="757"/>
      <c r="IA29" s="757"/>
      <c r="IB29" s="757"/>
      <c r="IC29" s="757"/>
      <c r="ID29" s="757"/>
      <c r="IE29" s="757"/>
      <c r="IF29" s="757"/>
      <c r="IG29" s="757"/>
      <c r="IH29" s="757"/>
      <c r="II29" s="757"/>
      <c r="IJ29" s="757"/>
      <c r="IK29" s="757"/>
      <c r="IL29" s="757"/>
      <c r="IM29" s="757"/>
      <c r="IN29" s="757"/>
      <c r="IO29" s="757"/>
      <c r="IP29" s="757"/>
      <c r="IQ29" s="757"/>
      <c r="IR29" s="757"/>
      <c r="IS29" s="757"/>
      <c r="IT29" s="757"/>
      <c r="IU29" s="757"/>
      <c r="IV29" s="757"/>
    </row>
    <row r="30" spans="2:7" s="753" customFormat="1">
      <c r="B30" s="525" t="n">
        <v>26</v>
      </c>
      <c r="C30" s="525" t="s">
        <v>430</v>
      </c>
      <c r="D30" s="525"/>
      <c r="E30" s="525" t="s">
        <v>399</v>
      </c>
      <c r="F30" s="525" t="s">
        <v>431</v>
      </c>
      <c r="G30" s="525"/>
    </row>
    <row r="31" spans="2:7" s="753" customFormat="1">
      <c r="B31" s="525" t="n">
        <v>27</v>
      </c>
      <c r="C31" s="525" t="s">
        <v>432</v>
      </c>
      <c r="D31" s="525"/>
      <c r="E31" s="525" t="s">
        <v>399</v>
      </c>
      <c r="F31" s="525" t="s">
        <v>433</v>
      </c>
      <c r="G31" s="525"/>
    </row>
    <row r="32" spans="2:7" s="753" customFormat="1">
      <c r="B32" s="525" t="n">
        <v>28</v>
      </c>
      <c r="C32" s="525" t="s">
        <v>434</v>
      </c>
      <c r="D32" s="525"/>
      <c r="E32" s="525" t="s">
        <v>399</v>
      </c>
      <c r="F32" s="525" t="s">
        <v>435</v>
      </c>
      <c r="G32" s="525"/>
    </row>
    <row r="33" spans="1:256" s="522" customFormat="1">
      <c r="A33" s="757"/>
      <c r="B33" s="525" t="n">
        <v>29</v>
      </c>
      <c r="C33" s="525" t="s">
        <v>436</v>
      </c>
      <c r="D33" s="525"/>
      <c r="E33" s="525" t="s">
        <v>399</v>
      </c>
      <c r="F33" s="525" t="s">
        <v>437</v>
      </c>
      <c r="G33" s="525"/>
      <c r="H33" s="757"/>
      <c r="I33" s="757"/>
      <c r="J33" s="757"/>
      <c r="K33" s="757"/>
      <c r="L33" s="757"/>
      <c r="M33" s="757"/>
      <c r="N33" s="757"/>
      <c r="O33" s="757"/>
      <c r="P33" s="757"/>
      <c r="Q33" s="757"/>
      <c r="R33" s="757"/>
      <c r="S33" s="757"/>
      <c r="T33" s="757"/>
      <c r="U33" s="757"/>
      <c r="V33" s="757"/>
      <c r="W33" s="757"/>
      <c r="X33" s="757"/>
      <c r="Y33" s="757"/>
      <c r="Z33" s="757"/>
      <c r="AA33" s="757"/>
      <c r="AB33" s="757"/>
      <c r="AC33" s="757"/>
      <c r="AD33" s="757"/>
      <c r="AE33" s="757"/>
      <c r="AF33" s="757"/>
      <c r="AG33" s="757"/>
      <c r="AH33" s="757"/>
      <c r="AI33" s="757"/>
      <c r="AJ33" s="757"/>
      <c r="AK33" s="757"/>
      <c r="AL33" s="757"/>
      <c r="AM33" s="757"/>
      <c r="AN33" s="757"/>
      <c r="AO33" s="757"/>
      <c r="AP33" s="757"/>
      <c r="AQ33" s="757"/>
      <c r="AR33" s="757"/>
      <c r="AS33" s="757"/>
      <c r="AT33" s="757"/>
      <c r="AU33" s="757"/>
      <c r="AV33" s="757"/>
      <c r="AW33" s="757"/>
      <c r="AX33" s="757"/>
      <c r="AY33" s="757"/>
      <c r="AZ33" s="757"/>
      <c r="BA33" s="757"/>
      <c r="BB33" s="757"/>
      <c r="BC33" s="757"/>
      <c r="BD33" s="757"/>
      <c r="BE33" s="757"/>
      <c r="BF33" s="757"/>
      <c r="BG33" s="757"/>
      <c r="BH33" s="757"/>
      <c r="BI33" s="757"/>
      <c r="BJ33" s="757"/>
      <c r="BK33" s="757"/>
      <c r="BL33" s="757"/>
      <c r="BM33" s="757"/>
      <c r="BN33" s="757"/>
      <c r="BO33" s="757"/>
      <c r="BP33" s="757"/>
      <c r="BQ33" s="757"/>
      <c r="BR33" s="757"/>
      <c r="BS33" s="757"/>
      <c r="BT33" s="757"/>
      <c r="BU33" s="757"/>
      <c r="BV33" s="757"/>
      <c r="BW33" s="757"/>
      <c r="BX33" s="757"/>
      <c r="BY33" s="757"/>
      <c r="BZ33" s="757"/>
      <c r="CA33" s="757"/>
      <c r="CB33" s="757"/>
      <c r="CC33" s="757"/>
      <c r="CD33" s="757"/>
      <c r="CE33" s="757"/>
      <c r="CF33" s="757"/>
      <c r="CG33" s="757"/>
      <c r="CH33" s="757"/>
      <c r="CI33" s="757"/>
      <c r="CJ33" s="757"/>
      <c r="CK33" s="757"/>
      <c r="CL33" s="757"/>
      <c r="CM33" s="757"/>
      <c r="CN33" s="757"/>
      <c r="CO33" s="757"/>
      <c r="CP33" s="757"/>
      <c r="CQ33" s="757"/>
      <c r="CR33" s="757"/>
      <c r="CS33" s="757"/>
      <c r="CT33" s="757"/>
      <c r="CU33" s="757"/>
      <c r="CV33" s="757"/>
      <c r="CW33" s="757"/>
      <c r="CX33" s="757"/>
      <c r="CY33" s="757"/>
      <c r="CZ33" s="757"/>
      <c r="DA33" s="757"/>
      <c r="DB33" s="757"/>
      <c r="DC33" s="757"/>
      <c r="DD33" s="757"/>
      <c r="DE33" s="757"/>
      <c r="DF33" s="757"/>
      <c r="DG33" s="757"/>
      <c r="DH33" s="757"/>
      <c r="DI33" s="757"/>
      <c r="DJ33" s="757"/>
      <c r="DK33" s="757"/>
      <c r="DL33" s="757"/>
      <c r="DM33" s="757"/>
      <c r="DN33" s="757"/>
      <c r="DO33" s="757"/>
      <c r="DP33" s="757"/>
      <c r="DQ33" s="757"/>
      <c r="DR33" s="757"/>
      <c r="DS33" s="757"/>
      <c r="DT33" s="757"/>
      <c r="DU33" s="757"/>
      <c r="DV33" s="757"/>
      <c r="DW33" s="757"/>
      <c r="DX33" s="757"/>
      <c r="DY33" s="757"/>
      <c r="DZ33" s="757"/>
      <c r="EA33" s="757"/>
      <c r="EB33" s="757"/>
      <c r="EC33" s="757"/>
      <c r="ED33" s="757"/>
      <c r="EE33" s="757"/>
      <c r="EF33" s="757"/>
      <c r="EG33" s="757"/>
      <c r="EH33" s="757"/>
      <c r="EI33" s="757"/>
      <c r="EJ33" s="757"/>
      <c r="EK33" s="757"/>
      <c r="EL33" s="757"/>
      <c r="EM33" s="757"/>
      <c r="EN33" s="757"/>
      <c r="EO33" s="757"/>
      <c r="EP33" s="757"/>
      <c r="EQ33" s="757"/>
      <c r="ER33" s="757"/>
      <c r="ES33" s="757"/>
      <c r="ET33" s="757"/>
      <c r="EU33" s="757"/>
      <c r="EV33" s="757"/>
      <c r="EW33" s="757"/>
      <c r="EX33" s="757"/>
      <c r="EY33" s="757"/>
      <c r="EZ33" s="757"/>
      <c r="FA33" s="757"/>
      <c r="FB33" s="757"/>
      <c r="FC33" s="757"/>
      <c r="FD33" s="757"/>
      <c r="FE33" s="757"/>
      <c r="FF33" s="757"/>
      <c r="FG33" s="757"/>
      <c r="FH33" s="757"/>
      <c r="FI33" s="757"/>
      <c r="FJ33" s="757"/>
      <c r="FK33" s="757"/>
      <c r="FL33" s="757"/>
      <c r="FM33" s="757"/>
      <c r="FN33" s="757"/>
      <c r="FO33" s="757"/>
      <c r="FP33" s="757"/>
      <c r="FQ33" s="757"/>
      <c r="FR33" s="757"/>
      <c r="FS33" s="757"/>
      <c r="FT33" s="757"/>
      <c r="FU33" s="757"/>
      <c r="FV33" s="757"/>
      <c r="FW33" s="757"/>
      <c r="FX33" s="757"/>
      <c r="FY33" s="757"/>
      <c r="FZ33" s="757"/>
      <c r="GA33" s="757"/>
      <c r="GB33" s="757"/>
      <c r="GC33" s="757"/>
      <c r="GD33" s="757"/>
      <c r="GE33" s="757"/>
      <c r="GF33" s="757"/>
      <c r="GG33" s="757"/>
      <c r="GH33" s="757"/>
      <c r="GI33" s="757"/>
      <c r="GJ33" s="757"/>
      <c r="GK33" s="757"/>
      <c r="GL33" s="757"/>
      <c r="GM33" s="757"/>
      <c r="GN33" s="757"/>
      <c r="GO33" s="757"/>
      <c r="GP33" s="757"/>
      <c r="GQ33" s="757"/>
      <c r="GR33" s="757"/>
      <c r="GS33" s="757"/>
      <c r="GT33" s="757"/>
      <c r="GU33" s="757"/>
      <c r="GV33" s="757"/>
      <c r="GW33" s="757"/>
      <c r="GX33" s="757"/>
      <c r="GY33" s="757"/>
      <c r="GZ33" s="757"/>
      <c r="HA33" s="757"/>
      <c r="HB33" s="757"/>
      <c r="HC33" s="757"/>
      <c r="HD33" s="757"/>
      <c r="HE33" s="757"/>
      <c r="HF33" s="757"/>
      <c r="HG33" s="757"/>
      <c r="HH33" s="757"/>
      <c r="HI33" s="757"/>
      <c r="HJ33" s="757"/>
      <c r="HK33" s="757"/>
      <c r="HL33" s="757"/>
      <c r="HM33" s="757"/>
      <c r="HN33" s="757"/>
      <c r="HO33" s="757"/>
      <c r="HP33" s="757"/>
      <c r="HQ33" s="757"/>
      <c r="HR33" s="757"/>
      <c r="HS33" s="757"/>
      <c r="HT33" s="757"/>
      <c r="HU33" s="757"/>
      <c r="HV33" s="757"/>
      <c r="HW33" s="757"/>
      <c r="HX33" s="757"/>
      <c r="HY33" s="757"/>
      <c r="HZ33" s="757"/>
      <c r="IA33" s="757"/>
      <c r="IB33" s="757"/>
      <c r="IC33" s="757"/>
      <c r="ID33" s="757"/>
      <c r="IE33" s="757"/>
      <c r="IF33" s="757"/>
      <c r="IG33" s="757"/>
      <c r="IH33" s="757"/>
      <c r="II33" s="757"/>
      <c r="IJ33" s="757"/>
      <c r="IK33" s="757"/>
      <c r="IL33" s="757"/>
      <c r="IM33" s="757"/>
      <c r="IN33" s="757"/>
      <c r="IO33" s="757"/>
      <c r="IP33" s="757"/>
      <c r="IQ33" s="757"/>
      <c r="IR33" s="757"/>
      <c r="IS33" s="757"/>
      <c r="IT33" s="757"/>
      <c r="IU33" s="757"/>
      <c r="IV33" s="757"/>
    </row>
    <row r="34" spans="2:7">
      <c r="B34" s="524" t="n">
        <v>30</v>
      </c>
      <c r="C34" s="524" t="s">
        <v>438</v>
      </c>
      <c r="D34" s="524"/>
      <c r="E34" s="524" t="s">
        <v>399</v>
      </c>
      <c r="F34" s="524" t="s">
        <v>439</v>
      </c>
      <c r="G34" s="524"/>
    </row>
    <row r="35" spans="2:7">
      <c r="B35" s="524" t="n">
        <v>31</v>
      </c>
      <c r="C35" s="524" t="s">
        <v>440</v>
      </c>
      <c r="D35" s="524"/>
      <c r="E35" s="524" t="s">
        <v>399</v>
      </c>
      <c r="F35" s="524" t="s">
        <v>441</v>
      </c>
      <c r="G35" s="524"/>
    </row>
    <row r="36" spans="2:7">
      <c r="B36" s="524" t="n">
        <v>32</v>
      </c>
      <c r="C36" s="524" t="s">
        <v>442</v>
      </c>
      <c r="D36" s="524"/>
      <c r="E36" s="524" t="s">
        <v>399</v>
      </c>
      <c r="F36" s="524" t="s">
        <v>443</v>
      </c>
      <c r="G36" s="524"/>
    </row>
    <row r="37" spans="2:7">
      <c r="B37" s="524" t="n">
        <v>33</v>
      </c>
      <c r="C37" s="524" t="s">
        <v>444</v>
      </c>
      <c r="D37" s="524"/>
      <c r="E37" s="524" t="s">
        <v>399</v>
      </c>
      <c r="F37" s="526" t="s">
        <v>445</v>
      </c>
      <c r="G37" s="524"/>
    </row>
    <row r="38" spans="2:7" s="753" customFormat="1">
      <c r="B38" s="525" t="n">
        <v>34</v>
      </c>
      <c r="C38" s="525" t="s">
        <v>446</v>
      </c>
      <c r="D38" s="525"/>
      <c r="E38" s="525" t="s">
        <v>379</v>
      </c>
      <c r="F38" s="525" t="s">
        <v>447</v>
      </c>
      <c r="G38" s="525"/>
    </row>
    <row r="39" spans="2:7" s="753" customFormat="1">
      <c r="B39" s="525" t="n">
        <v>35</v>
      </c>
      <c r="C39" s="525" t="s">
        <v>448</v>
      </c>
      <c r="D39" s="525"/>
      <c r="E39" s="525" t="s">
        <v>379</v>
      </c>
      <c r="F39" s="525" t="s">
        <v>449</v>
      </c>
      <c r="G39" s="525"/>
    </row>
    <row r="40" spans="2:7" s="753" customFormat="1">
      <c r="B40" s="525" t="n">
        <v>36</v>
      </c>
      <c r="C40" s="525" t="s">
        <v>450</v>
      </c>
      <c r="D40" s="525"/>
      <c r="E40" s="525" t="s">
        <v>379</v>
      </c>
      <c r="F40" s="525" t="s">
        <v>451</v>
      </c>
      <c r="G40" s="525"/>
    </row>
    <row r="41" spans="1:256" s="522" customFormat="1">
      <c r="A41" s="757"/>
      <c r="B41" s="757" t="n">
        <v>37</v>
      </c>
      <c r="C41" s="757" t="s">
        <v>452</v>
      </c>
      <c r="D41" s="757"/>
      <c r="E41" s="757" t="s">
        <v>379</v>
      </c>
      <c r="F41" s="757" t="s">
        <v>453</v>
      </c>
      <c r="G41" s="757"/>
      <c r="H41" s="757"/>
      <c r="I41" s="757"/>
      <c r="J41" s="757"/>
      <c r="K41" s="757"/>
      <c r="L41" s="757"/>
      <c r="M41" s="757"/>
      <c r="N41" s="757"/>
      <c r="O41" s="757"/>
      <c r="P41" s="757"/>
      <c r="Q41" s="757"/>
      <c r="R41" s="757"/>
      <c r="S41" s="757"/>
      <c r="T41" s="757"/>
      <c r="U41" s="757"/>
      <c r="V41" s="757"/>
      <c r="W41" s="757"/>
      <c r="X41" s="757"/>
      <c r="Y41" s="757"/>
      <c r="Z41" s="757"/>
      <c r="AA41" s="757"/>
      <c r="AB41" s="757"/>
      <c r="AC41" s="757"/>
      <c r="AD41" s="757"/>
      <c r="AE41" s="757"/>
      <c r="AF41" s="757"/>
      <c r="AG41" s="757"/>
      <c r="AH41" s="757"/>
      <c r="AI41" s="757"/>
      <c r="AJ41" s="757"/>
      <c r="AK41" s="757"/>
      <c r="AL41" s="757"/>
      <c r="AM41" s="757"/>
      <c r="AN41" s="757"/>
      <c r="AO41" s="757"/>
      <c r="AP41" s="757"/>
      <c r="AQ41" s="757"/>
      <c r="AR41" s="757"/>
      <c r="AS41" s="757"/>
      <c r="AT41" s="757"/>
      <c r="AU41" s="757"/>
      <c r="AV41" s="757"/>
      <c r="AW41" s="757"/>
      <c r="AX41" s="757"/>
      <c r="AY41" s="757"/>
      <c r="AZ41" s="757"/>
      <c r="BA41" s="757"/>
      <c r="BB41" s="757"/>
      <c r="BC41" s="757"/>
      <c r="BD41" s="757"/>
      <c r="BE41" s="757"/>
      <c r="BF41" s="757"/>
      <c r="BG41" s="757"/>
      <c r="BH41" s="757"/>
      <c r="BI41" s="757"/>
      <c r="BJ41" s="757"/>
      <c r="BK41" s="757"/>
      <c r="BL41" s="757"/>
      <c r="BM41" s="757"/>
      <c r="BN41" s="757"/>
      <c r="BO41" s="757"/>
      <c r="BP41" s="757"/>
      <c r="BQ41" s="757"/>
      <c r="BR41" s="757"/>
      <c r="BS41" s="757"/>
      <c r="BT41" s="757"/>
      <c r="BU41" s="757"/>
      <c r="BV41" s="757"/>
      <c r="BW41" s="757"/>
      <c r="BX41" s="757"/>
      <c r="BY41" s="757"/>
      <c r="BZ41" s="757"/>
      <c r="CA41" s="757"/>
      <c r="CB41" s="757"/>
      <c r="CC41" s="757"/>
      <c r="CD41" s="757"/>
      <c r="CE41" s="757"/>
      <c r="CF41" s="757"/>
      <c r="CG41" s="757"/>
      <c r="CH41" s="757"/>
      <c r="CI41" s="757"/>
      <c r="CJ41" s="757"/>
      <c r="CK41" s="757"/>
      <c r="CL41" s="757"/>
      <c r="CM41" s="757"/>
      <c r="CN41" s="757"/>
      <c r="CO41" s="757"/>
      <c r="CP41" s="757"/>
      <c r="CQ41" s="757"/>
      <c r="CR41" s="757"/>
      <c r="CS41" s="757"/>
      <c r="CT41" s="757"/>
      <c r="CU41" s="757"/>
      <c r="CV41" s="757"/>
      <c r="CW41" s="757"/>
      <c r="CX41" s="757"/>
      <c r="CY41" s="757"/>
      <c r="CZ41" s="757"/>
      <c r="DA41" s="757"/>
      <c r="DB41" s="757"/>
      <c r="DC41" s="757"/>
      <c r="DD41" s="757"/>
      <c r="DE41" s="757"/>
      <c r="DF41" s="757"/>
      <c r="DG41" s="757"/>
      <c r="DH41" s="757"/>
      <c r="DI41" s="757"/>
      <c r="DJ41" s="757"/>
      <c r="DK41" s="757"/>
      <c r="DL41" s="757"/>
      <c r="DM41" s="757"/>
      <c r="DN41" s="757"/>
      <c r="DO41" s="757"/>
      <c r="DP41" s="757"/>
      <c r="DQ41" s="757"/>
      <c r="DR41" s="757"/>
      <c r="DS41" s="757"/>
      <c r="DT41" s="757"/>
      <c r="DU41" s="757"/>
      <c r="DV41" s="757"/>
      <c r="DW41" s="757"/>
      <c r="DX41" s="757"/>
      <c r="DY41" s="757"/>
      <c r="DZ41" s="757"/>
      <c r="EA41" s="757"/>
      <c r="EB41" s="757"/>
      <c r="EC41" s="757"/>
      <c r="ED41" s="757"/>
      <c r="EE41" s="757"/>
      <c r="EF41" s="757"/>
      <c r="EG41" s="757"/>
      <c r="EH41" s="757"/>
      <c r="EI41" s="757"/>
      <c r="EJ41" s="757"/>
      <c r="EK41" s="757"/>
      <c r="EL41" s="757"/>
      <c r="EM41" s="757"/>
      <c r="EN41" s="757"/>
      <c r="EO41" s="757"/>
      <c r="EP41" s="757"/>
      <c r="EQ41" s="757"/>
      <c r="ER41" s="757"/>
      <c r="ES41" s="757"/>
      <c r="ET41" s="757"/>
      <c r="EU41" s="757"/>
      <c r="EV41" s="757"/>
      <c r="EW41" s="757"/>
      <c r="EX41" s="757"/>
      <c r="EY41" s="757"/>
      <c r="EZ41" s="757"/>
      <c r="FA41" s="757"/>
      <c r="FB41" s="757"/>
      <c r="FC41" s="757"/>
      <c r="FD41" s="757"/>
      <c r="FE41" s="757"/>
      <c r="FF41" s="757"/>
      <c r="FG41" s="757"/>
      <c r="FH41" s="757"/>
      <c r="FI41" s="757"/>
      <c r="FJ41" s="757"/>
      <c r="FK41" s="757"/>
      <c r="FL41" s="757"/>
      <c r="FM41" s="757"/>
      <c r="FN41" s="757"/>
      <c r="FO41" s="757"/>
      <c r="FP41" s="757"/>
      <c r="FQ41" s="757"/>
      <c r="FR41" s="757"/>
      <c r="FS41" s="757"/>
      <c r="FT41" s="757"/>
      <c r="FU41" s="757"/>
      <c r="FV41" s="757"/>
      <c r="FW41" s="757"/>
      <c r="FX41" s="757"/>
      <c r="FY41" s="757"/>
      <c r="FZ41" s="757"/>
      <c r="GA41" s="757"/>
      <c r="GB41" s="757"/>
      <c r="GC41" s="757"/>
      <c r="GD41" s="757"/>
      <c r="GE41" s="757"/>
      <c r="GF41" s="757"/>
      <c r="GG41" s="757"/>
      <c r="GH41" s="757"/>
      <c r="GI41" s="757"/>
      <c r="GJ41" s="757"/>
      <c r="GK41" s="757"/>
      <c r="GL41" s="757"/>
      <c r="GM41" s="757"/>
      <c r="GN41" s="757"/>
      <c r="GO41" s="757"/>
      <c r="GP41" s="757"/>
      <c r="GQ41" s="757"/>
      <c r="GR41" s="757"/>
      <c r="GS41" s="757"/>
      <c r="GT41" s="757"/>
      <c r="GU41" s="757"/>
      <c r="GV41" s="757"/>
      <c r="GW41" s="757"/>
      <c r="GX41" s="757"/>
      <c r="GY41" s="757"/>
      <c r="GZ41" s="757"/>
      <c r="HA41" s="757"/>
      <c r="HB41" s="757"/>
      <c r="HC41" s="757"/>
      <c r="HD41" s="757"/>
      <c r="HE41" s="757"/>
      <c r="HF41" s="757"/>
      <c r="HG41" s="757"/>
      <c r="HH41" s="757"/>
      <c r="HI41" s="757"/>
      <c r="HJ41" s="757"/>
      <c r="HK41" s="757"/>
      <c r="HL41" s="757"/>
      <c r="HM41" s="757"/>
      <c r="HN41" s="757"/>
      <c r="HO41" s="757"/>
      <c r="HP41" s="757"/>
      <c r="HQ41" s="757"/>
      <c r="HR41" s="757"/>
      <c r="HS41" s="757"/>
      <c r="HT41" s="757"/>
      <c r="HU41" s="757"/>
      <c r="HV41" s="757"/>
      <c r="HW41" s="757"/>
      <c r="HX41" s="757"/>
      <c r="HY41" s="757"/>
      <c r="HZ41" s="757"/>
      <c r="IA41" s="757"/>
      <c r="IB41" s="757"/>
      <c r="IC41" s="757"/>
      <c r="ID41" s="757"/>
      <c r="IE41" s="757"/>
      <c r="IF41" s="757"/>
      <c r="IG41" s="757"/>
      <c r="IH41" s="757"/>
      <c r="II41" s="757"/>
      <c r="IJ41" s="757"/>
      <c r="IK41" s="757"/>
      <c r="IL41" s="757"/>
      <c r="IM41" s="757"/>
      <c r="IN41" s="757"/>
      <c r="IO41" s="757"/>
      <c r="IP41" s="757"/>
      <c r="IQ41" s="757"/>
      <c r="IR41" s="757"/>
      <c r="IS41" s="757"/>
      <c r="IT41" s="757"/>
      <c r="IU41" s="757"/>
      <c r="IV41" s="757"/>
    </row>
    <row r="42" spans="2:6">
      <c r="B42" s="521" t="n">
        <v>38</v>
      </c>
      <c r="C42" s="521" t="s">
        <v>454</v>
      </c>
      <c r="E42" s="521" t="s">
        <v>399</v>
      </c>
      <c r="F42" s="521" t="s">
        <v>455</v>
      </c>
    </row>
    <row r="43" spans="2:6">
      <c r="B43" s="521" t="n">
        <v>39</v>
      </c>
      <c r="C43" s="521" t="s">
        <v>456</v>
      </c>
      <c r="E43" s="521" t="s">
        <v>379</v>
      </c>
      <c r="F43" s="521" t="s">
        <v>457</v>
      </c>
    </row>
    <row r="44" spans="1:256" s="522" customFormat="1">
      <c r="A44" s="757"/>
      <c r="B44" s="757" t="n">
        <v>40</v>
      </c>
      <c r="C44" s="757" t="s">
        <v>458</v>
      </c>
      <c r="D44" s="757"/>
      <c r="E44" s="757" t="s">
        <v>399</v>
      </c>
      <c r="F44" s="757" t="s">
        <v>459</v>
      </c>
      <c r="G44" s="757"/>
      <c r="H44" s="757"/>
      <c r="I44" s="757"/>
      <c r="J44" s="757"/>
      <c r="K44" s="757"/>
      <c r="L44" s="757"/>
      <c r="M44" s="757"/>
      <c r="N44" s="757"/>
      <c r="O44" s="757"/>
      <c r="P44" s="757"/>
      <c r="Q44" s="757"/>
      <c r="R44" s="757"/>
      <c r="S44" s="757"/>
      <c r="T44" s="757"/>
      <c r="U44" s="757"/>
      <c r="V44" s="757"/>
      <c r="W44" s="757"/>
      <c r="X44" s="757"/>
      <c r="Y44" s="757"/>
      <c r="Z44" s="757"/>
      <c r="AA44" s="757"/>
      <c r="AB44" s="757"/>
      <c r="AC44" s="757"/>
      <c r="AD44" s="757"/>
      <c r="AE44" s="757"/>
      <c r="AF44" s="757"/>
      <c r="AG44" s="757"/>
      <c r="AH44" s="757"/>
      <c r="AI44" s="757"/>
      <c r="AJ44" s="757"/>
      <c r="AK44" s="757"/>
      <c r="AL44" s="757"/>
      <c r="AM44" s="757"/>
      <c r="AN44" s="757"/>
      <c r="AO44" s="757"/>
      <c r="AP44" s="757"/>
      <c r="AQ44" s="757"/>
      <c r="AR44" s="757"/>
      <c r="AS44" s="757"/>
      <c r="AT44" s="757"/>
      <c r="AU44" s="757"/>
      <c r="AV44" s="757"/>
      <c r="AW44" s="757"/>
      <c r="AX44" s="757"/>
      <c r="AY44" s="757"/>
      <c r="AZ44" s="757"/>
      <c r="BA44" s="757"/>
      <c r="BB44" s="757"/>
      <c r="BC44" s="757"/>
      <c r="BD44" s="757"/>
      <c r="BE44" s="757"/>
      <c r="BF44" s="757"/>
      <c r="BG44" s="757"/>
      <c r="BH44" s="757"/>
      <c r="BI44" s="757"/>
      <c r="BJ44" s="757"/>
      <c r="BK44" s="757"/>
      <c r="BL44" s="757"/>
      <c r="BM44" s="757"/>
      <c r="BN44" s="757"/>
      <c r="BO44" s="757"/>
      <c r="BP44" s="757"/>
      <c r="BQ44" s="757"/>
      <c r="BR44" s="757"/>
      <c r="BS44" s="757"/>
      <c r="BT44" s="757"/>
      <c r="BU44" s="757"/>
      <c r="BV44" s="757"/>
      <c r="BW44" s="757"/>
      <c r="BX44" s="757"/>
      <c r="BY44" s="757"/>
      <c r="BZ44" s="757"/>
      <c r="CA44" s="757"/>
      <c r="CB44" s="757"/>
      <c r="CC44" s="757"/>
      <c r="CD44" s="757"/>
      <c r="CE44" s="757"/>
      <c r="CF44" s="757"/>
      <c r="CG44" s="757"/>
      <c r="CH44" s="757"/>
      <c r="CI44" s="757"/>
      <c r="CJ44" s="757"/>
      <c r="CK44" s="757"/>
      <c r="CL44" s="757"/>
      <c r="CM44" s="757"/>
      <c r="CN44" s="757"/>
      <c r="CO44" s="757"/>
      <c r="CP44" s="757"/>
      <c r="CQ44" s="757"/>
      <c r="CR44" s="757"/>
      <c r="CS44" s="757"/>
      <c r="CT44" s="757"/>
      <c r="CU44" s="757"/>
      <c r="CV44" s="757"/>
      <c r="CW44" s="757"/>
      <c r="CX44" s="757"/>
      <c r="CY44" s="757"/>
      <c r="CZ44" s="757"/>
      <c r="DA44" s="757"/>
      <c r="DB44" s="757"/>
      <c r="DC44" s="757"/>
      <c r="DD44" s="757"/>
      <c r="DE44" s="757"/>
      <c r="DF44" s="757"/>
      <c r="DG44" s="757"/>
      <c r="DH44" s="757"/>
      <c r="DI44" s="757"/>
      <c r="DJ44" s="757"/>
      <c r="DK44" s="757"/>
      <c r="DL44" s="757"/>
      <c r="DM44" s="757"/>
      <c r="DN44" s="757"/>
      <c r="DO44" s="757"/>
      <c r="DP44" s="757"/>
      <c r="DQ44" s="757"/>
      <c r="DR44" s="757"/>
      <c r="DS44" s="757"/>
      <c r="DT44" s="757"/>
      <c r="DU44" s="757"/>
      <c r="DV44" s="757"/>
      <c r="DW44" s="757"/>
      <c r="DX44" s="757"/>
      <c r="DY44" s="757"/>
      <c r="DZ44" s="757"/>
      <c r="EA44" s="757"/>
      <c r="EB44" s="757"/>
      <c r="EC44" s="757"/>
      <c r="ED44" s="757"/>
      <c r="EE44" s="757"/>
      <c r="EF44" s="757"/>
      <c r="EG44" s="757"/>
      <c r="EH44" s="757"/>
      <c r="EI44" s="757"/>
      <c r="EJ44" s="757"/>
      <c r="EK44" s="757"/>
      <c r="EL44" s="757"/>
      <c r="EM44" s="757"/>
      <c r="EN44" s="757"/>
      <c r="EO44" s="757"/>
      <c r="EP44" s="757"/>
      <c r="EQ44" s="757"/>
      <c r="ER44" s="757"/>
      <c r="ES44" s="757"/>
      <c r="ET44" s="757"/>
      <c r="EU44" s="757"/>
      <c r="EV44" s="757"/>
      <c r="EW44" s="757"/>
      <c r="EX44" s="757"/>
      <c r="EY44" s="757"/>
      <c r="EZ44" s="757"/>
      <c r="FA44" s="757"/>
      <c r="FB44" s="757"/>
      <c r="FC44" s="757"/>
      <c r="FD44" s="757"/>
      <c r="FE44" s="757"/>
      <c r="FF44" s="757"/>
      <c r="FG44" s="757"/>
      <c r="FH44" s="757"/>
      <c r="FI44" s="757"/>
      <c r="FJ44" s="757"/>
      <c r="FK44" s="757"/>
      <c r="FL44" s="757"/>
      <c r="FM44" s="757"/>
      <c r="FN44" s="757"/>
      <c r="FO44" s="757"/>
      <c r="FP44" s="757"/>
      <c r="FQ44" s="757"/>
      <c r="FR44" s="757"/>
      <c r="FS44" s="757"/>
      <c r="FT44" s="757"/>
      <c r="FU44" s="757"/>
      <c r="FV44" s="757"/>
      <c r="FW44" s="757"/>
      <c r="FX44" s="757"/>
      <c r="FY44" s="757"/>
      <c r="FZ44" s="757"/>
      <c r="GA44" s="757"/>
      <c r="GB44" s="757"/>
      <c r="GC44" s="757"/>
      <c r="GD44" s="757"/>
      <c r="GE44" s="757"/>
      <c r="GF44" s="757"/>
      <c r="GG44" s="757"/>
      <c r="GH44" s="757"/>
      <c r="GI44" s="757"/>
      <c r="GJ44" s="757"/>
      <c r="GK44" s="757"/>
      <c r="GL44" s="757"/>
      <c r="GM44" s="757"/>
      <c r="GN44" s="757"/>
      <c r="GO44" s="757"/>
      <c r="GP44" s="757"/>
      <c r="GQ44" s="757"/>
      <c r="GR44" s="757"/>
      <c r="GS44" s="757"/>
      <c r="GT44" s="757"/>
      <c r="GU44" s="757"/>
      <c r="GV44" s="757"/>
      <c r="GW44" s="757"/>
      <c r="GX44" s="757"/>
      <c r="GY44" s="757"/>
      <c r="GZ44" s="757"/>
      <c r="HA44" s="757"/>
      <c r="HB44" s="757"/>
      <c r="HC44" s="757"/>
      <c r="HD44" s="757"/>
      <c r="HE44" s="757"/>
      <c r="HF44" s="757"/>
      <c r="HG44" s="757"/>
      <c r="HH44" s="757"/>
      <c r="HI44" s="757"/>
      <c r="HJ44" s="757"/>
      <c r="HK44" s="757"/>
      <c r="HL44" s="757"/>
      <c r="HM44" s="757"/>
      <c r="HN44" s="757"/>
      <c r="HO44" s="757"/>
      <c r="HP44" s="757"/>
      <c r="HQ44" s="757"/>
      <c r="HR44" s="757"/>
      <c r="HS44" s="757"/>
      <c r="HT44" s="757"/>
      <c r="HU44" s="757"/>
      <c r="HV44" s="757"/>
      <c r="HW44" s="757"/>
      <c r="HX44" s="757"/>
      <c r="HY44" s="757"/>
      <c r="HZ44" s="757"/>
      <c r="IA44" s="757"/>
      <c r="IB44" s="757"/>
      <c r="IC44" s="757"/>
      <c r="ID44" s="757"/>
      <c r="IE44" s="757"/>
      <c r="IF44" s="757"/>
      <c r="IG44" s="757"/>
      <c r="IH44" s="757"/>
      <c r="II44" s="757"/>
      <c r="IJ44" s="757"/>
      <c r="IK44" s="757"/>
      <c r="IL44" s="757"/>
      <c r="IM44" s="757"/>
      <c r="IN44" s="757"/>
      <c r="IO44" s="757"/>
      <c r="IP44" s="757"/>
      <c r="IQ44" s="757"/>
      <c r="IR44" s="757"/>
      <c r="IS44" s="757"/>
      <c r="IT44" s="757"/>
      <c r="IU44" s="757"/>
      <c r="IV44" s="757"/>
    </row>
    <row r="45" spans="2:6">
      <c r="B45" s="521" t="n">
        <v>41</v>
      </c>
      <c r="C45" s="521" t="s">
        <v>460</v>
      </c>
      <c r="E45" s="521" t="s">
        <v>399</v>
      </c>
      <c r="F45" s="521" t="s">
        <v>461</v>
      </c>
    </row>
    <row r="46" spans="2:6" s="757" customFormat="1">
      <c r="B46" s="757" t="n">
        <v>42</v>
      </c>
      <c r="C46" s="757" t="s">
        <v>462</v>
      </c>
      <c r="E46" s="757" t="s">
        <v>463</v>
      </c>
      <c r="F46" s="757" t="s">
        <v>464</v>
      </c>
    </row>
    <row r="47" spans="2:6" s="757" customFormat="1">
      <c r="B47" s="757" t="n">
        <v>43</v>
      </c>
      <c r="C47" s="757" t="s">
        <v>465</v>
      </c>
      <c r="E47" s="757" t="s">
        <v>463</v>
      </c>
      <c r="F47" s="757" t="s">
        <v>466</v>
      </c>
    </row>
    <row r="48" spans="1:256" s="522" customFormat="1">
      <c r="A48" s="757"/>
      <c r="B48" s="757" t="n">
        <v>44</v>
      </c>
      <c r="C48" s="757" t="s">
        <v>467</v>
      </c>
      <c r="D48" s="757"/>
      <c r="E48" s="757" t="s">
        <v>399</v>
      </c>
      <c r="F48" s="757" t="s">
        <v>468</v>
      </c>
      <c r="G48" s="757"/>
      <c r="H48" s="757"/>
      <c r="I48" s="757"/>
      <c r="J48" s="757"/>
      <c r="K48" s="757"/>
      <c r="L48" s="757"/>
      <c r="M48" s="757"/>
      <c r="N48" s="757"/>
      <c r="O48" s="757"/>
      <c r="P48" s="757"/>
      <c r="Q48" s="757"/>
      <c r="R48" s="757"/>
      <c r="S48" s="757"/>
      <c r="T48" s="757"/>
      <c r="U48" s="757"/>
      <c r="V48" s="757"/>
      <c r="W48" s="757"/>
      <c r="X48" s="757"/>
      <c r="Y48" s="757"/>
      <c r="Z48" s="757"/>
      <c r="AA48" s="757"/>
      <c r="AB48" s="757"/>
      <c r="AC48" s="757"/>
      <c r="AD48" s="757"/>
      <c r="AE48" s="757"/>
      <c r="AF48" s="757"/>
      <c r="AG48" s="757"/>
      <c r="AH48" s="757"/>
      <c r="AI48" s="757"/>
      <c r="AJ48" s="757"/>
      <c r="AK48" s="757"/>
      <c r="AL48" s="757"/>
      <c r="AM48" s="757"/>
      <c r="AN48" s="757"/>
      <c r="AO48" s="757"/>
      <c r="AP48" s="757"/>
      <c r="AQ48" s="757"/>
      <c r="AR48" s="757"/>
      <c r="AS48" s="757"/>
      <c r="AT48" s="757"/>
      <c r="AU48" s="757"/>
      <c r="AV48" s="757"/>
      <c r="AW48" s="757"/>
      <c r="AX48" s="757"/>
      <c r="AY48" s="757"/>
      <c r="AZ48" s="757"/>
      <c r="BA48" s="757"/>
      <c r="BB48" s="757"/>
      <c r="BC48" s="757"/>
      <c r="BD48" s="757"/>
      <c r="BE48" s="757"/>
      <c r="BF48" s="757"/>
      <c r="BG48" s="757"/>
      <c r="BH48" s="757"/>
      <c r="BI48" s="757"/>
      <c r="BJ48" s="757"/>
      <c r="BK48" s="757"/>
      <c r="BL48" s="757"/>
      <c r="BM48" s="757"/>
      <c r="BN48" s="757"/>
      <c r="BO48" s="757"/>
      <c r="BP48" s="757"/>
      <c r="BQ48" s="757"/>
      <c r="BR48" s="757"/>
      <c r="BS48" s="757"/>
      <c r="BT48" s="757"/>
      <c r="BU48" s="757"/>
      <c r="BV48" s="757"/>
      <c r="BW48" s="757"/>
      <c r="BX48" s="757"/>
      <c r="BY48" s="757"/>
      <c r="BZ48" s="757"/>
      <c r="CA48" s="757"/>
      <c r="CB48" s="757"/>
      <c r="CC48" s="757"/>
      <c r="CD48" s="757"/>
      <c r="CE48" s="757"/>
      <c r="CF48" s="757"/>
      <c r="CG48" s="757"/>
      <c r="CH48" s="757"/>
      <c r="CI48" s="757"/>
      <c r="CJ48" s="757"/>
      <c r="CK48" s="757"/>
      <c r="CL48" s="757"/>
      <c r="CM48" s="757"/>
      <c r="CN48" s="757"/>
      <c r="CO48" s="757"/>
      <c r="CP48" s="757"/>
      <c r="CQ48" s="757"/>
      <c r="CR48" s="757"/>
      <c r="CS48" s="757"/>
      <c r="CT48" s="757"/>
      <c r="CU48" s="757"/>
      <c r="CV48" s="757"/>
      <c r="CW48" s="757"/>
      <c r="CX48" s="757"/>
      <c r="CY48" s="757"/>
      <c r="CZ48" s="757"/>
      <c r="DA48" s="757"/>
      <c r="DB48" s="757"/>
      <c r="DC48" s="757"/>
      <c r="DD48" s="757"/>
      <c r="DE48" s="757"/>
      <c r="DF48" s="757"/>
      <c r="DG48" s="757"/>
      <c r="DH48" s="757"/>
      <c r="DI48" s="757"/>
      <c r="DJ48" s="757"/>
      <c r="DK48" s="757"/>
      <c r="DL48" s="757"/>
      <c r="DM48" s="757"/>
      <c r="DN48" s="757"/>
      <c r="DO48" s="757"/>
      <c r="DP48" s="757"/>
      <c r="DQ48" s="757"/>
      <c r="DR48" s="757"/>
      <c r="DS48" s="757"/>
      <c r="DT48" s="757"/>
      <c r="DU48" s="757"/>
      <c r="DV48" s="757"/>
      <c r="DW48" s="757"/>
      <c r="DX48" s="757"/>
      <c r="DY48" s="757"/>
      <c r="DZ48" s="757"/>
      <c r="EA48" s="757"/>
      <c r="EB48" s="757"/>
      <c r="EC48" s="757"/>
      <c r="ED48" s="757"/>
      <c r="EE48" s="757"/>
      <c r="EF48" s="757"/>
      <c r="EG48" s="757"/>
      <c r="EH48" s="757"/>
      <c r="EI48" s="757"/>
      <c r="EJ48" s="757"/>
      <c r="EK48" s="757"/>
      <c r="EL48" s="757"/>
      <c r="EM48" s="757"/>
      <c r="EN48" s="757"/>
      <c r="EO48" s="757"/>
      <c r="EP48" s="757"/>
      <c r="EQ48" s="757"/>
      <c r="ER48" s="757"/>
      <c r="ES48" s="757"/>
      <c r="ET48" s="757"/>
      <c r="EU48" s="757"/>
      <c r="EV48" s="757"/>
      <c r="EW48" s="757"/>
      <c r="EX48" s="757"/>
      <c r="EY48" s="757"/>
      <c r="EZ48" s="757"/>
      <c r="FA48" s="757"/>
      <c r="FB48" s="757"/>
      <c r="FC48" s="757"/>
      <c r="FD48" s="757"/>
      <c r="FE48" s="757"/>
      <c r="FF48" s="757"/>
      <c r="FG48" s="757"/>
      <c r="FH48" s="757"/>
      <c r="FI48" s="757"/>
      <c r="FJ48" s="757"/>
      <c r="FK48" s="757"/>
      <c r="FL48" s="757"/>
      <c r="FM48" s="757"/>
      <c r="FN48" s="757"/>
      <c r="FO48" s="757"/>
      <c r="FP48" s="757"/>
      <c r="FQ48" s="757"/>
      <c r="FR48" s="757"/>
      <c r="FS48" s="757"/>
      <c r="FT48" s="757"/>
      <c r="FU48" s="757"/>
      <c r="FV48" s="757"/>
      <c r="FW48" s="757"/>
      <c r="FX48" s="757"/>
      <c r="FY48" s="757"/>
      <c r="FZ48" s="757"/>
      <c r="GA48" s="757"/>
      <c r="GB48" s="757"/>
      <c r="GC48" s="757"/>
      <c r="GD48" s="757"/>
      <c r="GE48" s="757"/>
      <c r="GF48" s="757"/>
      <c r="GG48" s="757"/>
      <c r="GH48" s="757"/>
      <c r="GI48" s="757"/>
      <c r="GJ48" s="757"/>
      <c r="GK48" s="757"/>
      <c r="GL48" s="757"/>
      <c r="GM48" s="757"/>
      <c r="GN48" s="757"/>
      <c r="GO48" s="757"/>
      <c r="GP48" s="757"/>
      <c r="GQ48" s="757"/>
      <c r="GR48" s="757"/>
      <c r="GS48" s="757"/>
      <c r="GT48" s="757"/>
      <c r="GU48" s="757"/>
      <c r="GV48" s="757"/>
      <c r="GW48" s="757"/>
      <c r="GX48" s="757"/>
      <c r="GY48" s="757"/>
      <c r="GZ48" s="757"/>
      <c r="HA48" s="757"/>
      <c r="HB48" s="757"/>
      <c r="HC48" s="757"/>
      <c r="HD48" s="757"/>
      <c r="HE48" s="757"/>
      <c r="HF48" s="757"/>
      <c r="HG48" s="757"/>
      <c r="HH48" s="757"/>
      <c r="HI48" s="757"/>
      <c r="HJ48" s="757"/>
      <c r="HK48" s="757"/>
      <c r="HL48" s="757"/>
      <c r="HM48" s="757"/>
      <c r="HN48" s="757"/>
      <c r="HO48" s="757"/>
      <c r="HP48" s="757"/>
      <c r="HQ48" s="757"/>
      <c r="HR48" s="757"/>
      <c r="HS48" s="757"/>
      <c r="HT48" s="757"/>
      <c r="HU48" s="757"/>
      <c r="HV48" s="757"/>
      <c r="HW48" s="757"/>
      <c r="HX48" s="757"/>
      <c r="HY48" s="757"/>
      <c r="HZ48" s="757"/>
      <c r="IA48" s="757"/>
      <c r="IB48" s="757"/>
      <c r="IC48" s="757"/>
      <c r="ID48" s="757"/>
      <c r="IE48" s="757"/>
      <c r="IF48" s="757"/>
      <c r="IG48" s="757"/>
      <c r="IH48" s="757"/>
      <c r="II48" s="757"/>
      <c r="IJ48" s="757"/>
      <c r="IK48" s="757"/>
      <c r="IL48" s="757"/>
      <c r="IM48" s="757"/>
      <c r="IN48" s="757"/>
      <c r="IO48" s="757"/>
      <c r="IP48" s="757"/>
      <c r="IQ48" s="757"/>
      <c r="IR48" s="757"/>
      <c r="IS48" s="757"/>
      <c r="IT48" s="757"/>
      <c r="IU48" s="757"/>
      <c r="IV48" s="757"/>
    </row>
    <row r="49" spans="1:256" s="522" customFormat="1">
      <c r="A49" s="757"/>
      <c r="B49" s="757" t="n">
        <v>45</v>
      </c>
      <c r="C49" s="757" t="s">
        <v>469</v>
      </c>
      <c r="D49" s="757"/>
      <c r="E49" s="757" t="s">
        <v>399</v>
      </c>
      <c r="F49" s="757" t="s">
        <v>470</v>
      </c>
      <c r="G49" s="757"/>
      <c r="H49" s="757"/>
      <c r="I49" s="757"/>
      <c r="J49" s="757"/>
      <c r="K49" s="757"/>
      <c r="L49" s="757"/>
      <c r="M49" s="757"/>
      <c r="N49" s="757"/>
      <c r="O49" s="757"/>
      <c r="P49" s="757"/>
      <c r="Q49" s="757"/>
      <c r="R49" s="757"/>
      <c r="S49" s="757"/>
      <c r="T49" s="757"/>
      <c r="U49" s="757"/>
      <c r="V49" s="757"/>
      <c r="W49" s="757"/>
      <c r="X49" s="757"/>
      <c r="Y49" s="757"/>
      <c r="Z49" s="757"/>
      <c r="AA49" s="757"/>
      <c r="AB49" s="757"/>
      <c r="AC49" s="757"/>
      <c r="AD49" s="757"/>
      <c r="AE49" s="757"/>
      <c r="AF49" s="757"/>
      <c r="AG49" s="757"/>
      <c r="AH49" s="757"/>
      <c r="AI49" s="757"/>
      <c r="AJ49" s="757"/>
      <c r="AK49" s="757"/>
      <c r="AL49" s="757"/>
      <c r="AM49" s="757"/>
      <c r="AN49" s="757"/>
      <c r="AO49" s="757"/>
      <c r="AP49" s="757"/>
      <c r="AQ49" s="757"/>
      <c r="AR49" s="757"/>
      <c r="AS49" s="757"/>
      <c r="AT49" s="757"/>
      <c r="AU49" s="757"/>
      <c r="AV49" s="757"/>
      <c r="AW49" s="757"/>
      <c r="AX49" s="757"/>
      <c r="AY49" s="757"/>
      <c r="AZ49" s="757"/>
      <c r="BA49" s="757"/>
      <c r="BB49" s="757"/>
      <c r="BC49" s="757"/>
      <c r="BD49" s="757"/>
      <c r="BE49" s="757"/>
      <c r="BF49" s="757"/>
      <c r="BG49" s="757"/>
      <c r="BH49" s="757"/>
      <c r="BI49" s="757"/>
      <c r="BJ49" s="757"/>
      <c r="BK49" s="757"/>
      <c r="BL49" s="757"/>
      <c r="BM49" s="757"/>
      <c r="BN49" s="757"/>
      <c r="BO49" s="757"/>
      <c r="BP49" s="757"/>
      <c r="BQ49" s="757"/>
      <c r="BR49" s="757"/>
      <c r="BS49" s="757"/>
      <c r="BT49" s="757"/>
      <c r="BU49" s="757"/>
      <c r="BV49" s="757"/>
      <c r="BW49" s="757"/>
      <c r="BX49" s="757"/>
      <c r="BY49" s="757"/>
      <c r="BZ49" s="757"/>
      <c r="CA49" s="757"/>
      <c r="CB49" s="757"/>
      <c r="CC49" s="757"/>
      <c r="CD49" s="757"/>
      <c r="CE49" s="757"/>
      <c r="CF49" s="757"/>
      <c r="CG49" s="757"/>
      <c r="CH49" s="757"/>
      <c r="CI49" s="757"/>
      <c r="CJ49" s="757"/>
      <c r="CK49" s="757"/>
      <c r="CL49" s="757"/>
      <c r="CM49" s="757"/>
      <c r="CN49" s="757"/>
      <c r="CO49" s="757"/>
      <c r="CP49" s="757"/>
      <c r="CQ49" s="757"/>
      <c r="CR49" s="757"/>
      <c r="CS49" s="757"/>
      <c r="CT49" s="757"/>
      <c r="CU49" s="757"/>
      <c r="CV49" s="757"/>
      <c r="CW49" s="757"/>
      <c r="CX49" s="757"/>
      <c r="CY49" s="757"/>
      <c r="CZ49" s="757"/>
      <c r="DA49" s="757"/>
      <c r="DB49" s="757"/>
      <c r="DC49" s="757"/>
      <c r="DD49" s="757"/>
      <c r="DE49" s="757"/>
      <c r="DF49" s="757"/>
      <c r="DG49" s="757"/>
      <c r="DH49" s="757"/>
      <c r="DI49" s="757"/>
      <c r="DJ49" s="757"/>
      <c r="DK49" s="757"/>
      <c r="DL49" s="757"/>
      <c r="DM49" s="757"/>
      <c r="DN49" s="757"/>
      <c r="DO49" s="757"/>
      <c r="DP49" s="757"/>
      <c r="DQ49" s="757"/>
      <c r="DR49" s="757"/>
      <c r="DS49" s="757"/>
      <c r="DT49" s="757"/>
      <c r="DU49" s="757"/>
      <c r="DV49" s="757"/>
      <c r="DW49" s="757"/>
      <c r="DX49" s="757"/>
      <c r="DY49" s="757"/>
      <c r="DZ49" s="757"/>
      <c r="EA49" s="757"/>
      <c r="EB49" s="757"/>
      <c r="EC49" s="757"/>
      <c r="ED49" s="757"/>
      <c r="EE49" s="757"/>
      <c r="EF49" s="757"/>
      <c r="EG49" s="757"/>
      <c r="EH49" s="757"/>
      <c r="EI49" s="757"/>
      <c r="EJ49" s="757"/>
      <c r="EK49" s="757"/>
      <c r="EL49" s="757"/>
      <c r="EM49" s="757"/>
      <c r="EN49" s="757"/>
      <c r="EO49" s="757"/>
      <c r="EP49" s="757"/>
      <c r="EQ49" s="757"/>
      <c r="ER49" s="757"/>
      <c r="ES49" s="757"/>
      <c r="ET49" s="757"/>
      <c r="EU49" s="757"/>
      <c r="EV49" s="757"/>
      <c r="EW49" s="757"/>
      <c r="EX49" s="757"/>
      <c r="EY49" s="757"/>
      <c r="EZ49" s="757"/>
      <c r="FA49" s="757"/>
      <c r="FB49" s="757"/>
      <c r="FC49" s="757"/>
      <c r="FD49" s="757"/>
      <c r="FE49" s="757"/>
      <c r="FF49" s="757"/>
      <c r="FG49" s="757"/>
      <c r="FH49" s="757"/>
      <c r="FI49" s="757"/>
      <c r="FJ49" s="757"/>
      <c r="FK49" s="757"/>
      <c r="FL49" s="757"/>
      <c r="FM49" s="757"/>
      <c r="FN49" s="757"/>
      <c r="FO49" s="757"/>
      <c r="FP49" s="757"/>
      <c r="FQ49" s="757"/>
      <c r="FR49" s="757"/>
      <c r="FS49" s="757"/>
      <c r="FT49" s="757"/>
      <c r="FU49" s="757"/>
      <c r="FV49" s="757"/>
      <c r="FW49" s="757"/>
      <c r="FX49" s="757"/>
      <c r="FY49" s="757"/>
      <c r="FZ49" s="757"/>
      <c r="GA49" s="757"/>
      <c r="GB49" s="757"/>
      <c r="GC49" s="757"/>
      <c r="GD49" s="757"/>
      <c r="GE49" s="757"/>
      <c r="GF49" s="757"/>
      <c r="GG49" s="757"/>
      <c r="GH49" s="757"/>
      <c r="GI49" s="757"/>
      <c r="GJ49" s="757"/>
      <c r="GK49" s="757"/>
      <c r="GL49" s="757"/>
      <c r="GM49" s="757"/>
      <c r="GN49" s="757"/>
      <c r="GO49" s="757"/>
      <c r="GP49" s="757"/>
      <c r="GQ49" s="757"/>
      <c r="GR49" s="757"/>
      <c r="GS49" s="757"/>
      <c r="GT49" s="757"/>
      <c r="GU49" s="757"/>
      <c r="GV49" s="757"/>
      <c r="GW49" s="757"/>
      <c r="GX49" s="757"/>
      <c r="GY49" s="757"/>
      <c r="GZ49" s="757"/>
      <c r="HA49" s="757"/>
      <c r="HB49" s="757"/>
      <c r="HC49" s="757"/>
      <c r="HD49" s="757"/>
      <c r="HE49" s="757"/>
      <c r="HF49" s="757"/>
      <c r="HG49" s="757"/>
      <c r="HH49" s="757"/>
      <c r="HI49" s="757"/>
      <c r="HJ49" s="757"/>
      <c r="HK49" s="757"/>
      <c r="HL49" s="757"/>
      <c r="HM49" s="757"/>
      <c r="HN49" s="757"/>
      <c r="HO49" s="757"/>
      <c r="HP49" s="757"/>
      <c r="HQ49" s="757"/>
      <c r="HR49" s="757"/>
      <c r="HS49" s="757"/>
      <c r="HT49" s="757"/>
      <c r="HU49" s="757"/>
      <c r="HV49" s="757"/>
      <c r="HW49" s="757"/>
      <c r="HX49" s="757"/>
      <c r="HY49" s="757"/>
      <c r="HZ49" s="757"/>
      <c r="IA49" s="757"/>
      <c r="IB49" s="757"/>
      <c r="IC49" s="757"/>
      <c r="ID49" s="757"/>
      <c r="IE49" s="757"/>
      <c r="IF49" s="757"/>
      <c r="IG49" s="757"/>
      <c r="IH49" s="757"/>
      <c r="II49" s="757"/>
      <c r="IJ49" s="757"/>
      <c r="IK49" s="757"/>
      <c r="IL49" s="757"/>
      <c r="IM49" s="757"/>
      <c r="IN49" s="757"/>
      <c r="IO49" s="757"/>
      <c r="IP49" s="757"/>
      <c r="IQ49" s="757"/>
      <c r="IR49" s="757"/>
      <c r="IS49" s="757"/>
      <c r="IT49" s="757"/>
      <c r="IU49" s="757"/>
      <c r="IV49" s="757"/>
    </row>
    <row r="50" spans="1:256" s="522" customFormat="1">
      <c r="A50" s="757"/>
      <c r="B50" s="757" t="n">
        <v>46</v>
      </c>
      <c r="C50" s="757" t="s">
        <v>471</v>
      </c>
      <c r="D50" s="757"/>
      <c r="E50" s="757" t="s">
        <v>399</v>
      </c>
      <c r="F50" s="757" t="s">
        <v>472</v>
      </c>
      <c r="G50" s="757"/>
      <c r="H50" s="757"/>
      <c r="I50" s="757"/>
      <c r="J50" s="757"/>
      <c r="K50" s="757"/>
      <c r="L50" s="757"/>
      <c r="M50" s="757"/>
      <c r="N50" s="757"/>
      <c r="O50" s="757"/>
      <c r="P50" s="757"/>
      <c r="Q50" s="757"/>
      <c r="R50" s="757"/>
      <c r="S50" s="757"/>
      <c r="T50" s="757"/>
      <c r="U50" s="757"/>
      <c r="V50" s="757"/>
      <c r="W50" s="757"/>
      <c r="X50" s="757"/>
      <c r="Y50" s="757"/>
      <c r="Z50" s="757"/>
      <c r="AA50" s="757"/>
      <c r="AB50" s="757"/>
      <c r="AC50" s="757"/>
      <c r="AD50" s="757"/>
      <c r="AE50" s="757"/>
      <c r="AF50" s="757"/>
      <c r="AG50" s="757"/>
      <c r="AH50" s="757"/>
      <c r="AI50" s="757"/>
      <c r="AJ50" s="757"/>
      <c r="AK50" s="757"/>
      <c r="AL50" s="757"/>
      <c r="AM50" s="757"/>
      <c r="AN50" s="757"/>
      <c r="AO50" s="757"/>
      <c r="AP50" s="757"/>
      <c r="AQ50" s="757"/>
      <c r="AR50" s="757"/>
      <c r="AS50" s="757"/>
      <c r="AT50" s="757"/>
      <c r="AU50" s="757"/>
      <c r="AV50" s="757"/>
      <c r="AW50" s="757"/>
      <c r="AX50" s="757"/>
      <c r="AY50" s="757"/>
      <c r="AZ50" s="757"/>
      <c r="BA50" s="757"/>
      <c r="BB50" s="757"/>
      <c r="BC50" s="757"/>
      <c r="BD50" s="757"/>
      <c r="BE50" s="757"/>
      <c r="BF50" s="757"/>
      <c r="BG50" s="757"/>
      <c r="BH50" s="757"/>
      <c r="BI50" s="757"/>
      <c r="BJ50" s="757"/>
      <c r="BK50" s="757"/>
      <c r="BL50" s="757"/>
      <c r="BM50" s="757"/>
      <c r="BN50" s="757"/>
      <c r="BO50" s="757"/>
      <c r="BP50" s="757"/>
      <c r="BQ50" s="757"/>
      <c r="BR50" s="757"/>
      <c r="BS50" s="757"/>
      <c r="BT50" s="757"/>
      <c r="BU50" s="757"/>
      <c r="BV50" s="757"/>
      <c r="BW50" s="757"/>
      <c r="BX50" s="757"/>
      <c r="BY50" s="757"/>
      <c r="BZ50" s="757"/>
      <c r="CA50" s="757"/>
      <c r="CB50" s="757"/>
      <c r="CC50" s="757"/>
      <c r="CD50" s="757"/>
      <c r="CE50" s="757"/>
      <c r="CF50" s="757"/>
      <c r="CG50" s="757"/>
      <c r="CH50" s="757"/>
      <c r="CI50" s="757"/>
      <c r="CJ50" s="757"/>
      <c r="CK50" s="757"/>
      <c r="CL50" s="757"/>
      <c r="CM50" s="757"/>
      <c r="CN50" s="757"/>
      <c r="CO50" s="757"/>
      <c r="CP50" s="757"/>
      <c r="CQ50" s="757"/>
      <c r="CR50" s="757"/>
      <c r="CS50" s="757"/>
      <c r="CT50" s="757"/>
      <c r="CU50" s="757"/>
      <c r="CV50" s="757"/>
      <c r="CW50" s="757"/>
      <c r="CX50" s="757"/>
      <c r="CY50" s="757"/>
      <c r="CZ50" s="757"/>
      <c r="DA50" s="757"/>
      <c r="DB50" s="757"/>
      <c r="DC50" s="757"/>
      <c r="DD50" s="757"/>
      <c r="DE50" s="757"/>
      <c r="DF50" s="757"/>
      <c r="DG50" s="757"/>
      <c r="DH50" s="757"/>
      <c r="DI50" s="757"/>
      <c r="DJ50" s="757"/>
      <c r="DK50" s="757"/>
      <c r="DL50" s="757"/>
      <c r="DM50" s="757"/>
      <c r="DN50" s="757"/>
      <c r="DO50" s="757"/>
      <c r="DP50" s="757"/>
      <c r="DQ50" s="757"/>
      <c r="DR50" s="757"/>
      <c r="DS50" s="757"/>
      <c r="DT50" s="757"/>
      <c r="DU50" s="757"/>
      <c r="DV50" s="757"/>
      <c r="DW50" s="757"/>
      <c r="DX50" s="757"/>
      <c r="DY50" s="757"/>
      <c r="DZ50" s="757"/>
      <c r="EA50" s="757"/>
      <c r="EB50" s="757"/>
      <c r="EC50" s="757"/>
      <c r="ED50" s="757"/>
      <c r="EE50" s="757"/>
      <c r="EF50" s="757"/>
      <c r="EG50" s="757"/>
      <c r="EH50" s="757"/>
      <c r="EI50" s="757"/>
      <c r="EJ50" s="757"/>
      <c r="EK50" s="757"/>
      <c r="EL50" s="757"/>
      <c r="EM50" s="757"/>
      <c r="EN50" s="757"/>
      <c r="EO50" s="757"/>
      <c r="EP50" s="757"/>
      <c r="EQ50" s="757"/>
      <c r="ER50" s="757"/>
      <c r="ES50" s="757"/>
      <c r="ET50" s="757"/>
      <c r="EU50" s="757"/>
      <c r="EV50" s="757"/>
      <c r="EW50" s="757"/>
      <c r="EX50" s="757"/>
      <c r="EY50" s="757"/>
      <c r="EZ50" s="757"/>
      <c r="FA50" s="757"/>
      <c r="FB50" s="757"/>
      <c r="FC50" s="757"/>
      <c r="FD50" s="757"/>
      <c r="FE50" s="757"/>
      <c r="FF50" s="757"/>
      <c r="FG50" s="757"/>
      <c r="FH50" s="757"/>
      <c r="FI50" s="757"/>
      <c r="FJ50" s="757"/>
      <c r="FK50" s="757"/>
      <c r="FL50" s="757"/>
      <c r="FM50" s="757"/>
      <c r="FN50" s="757"/>
      <c r="FO50" s="757"/>
      <c r="FP50" s="757"/>
      <c r="FQ50" s="757"/>
      <c r="FR50" s="757"/>
      <c r="FS50" s="757"/>
      <c r="FT50" s="757"/>
      <c r="FU50" s="757"/>
      <c r="FV50" s="757"/>
      <c r="FW50" s="757"/>
      <c r="FX50" s="757"/>
      <c r="FY50" s="757"/>
      <c r="FZ50" s="757"/>
      <c r="GA50" s="757"/>
      <c r="GB50" s="757"/>
      <c r="GC50" s="757"/>
      <c r="GD50" s="757"/>
      <c r="GE50" s="757"/>
      <c r="GF50" s="757"/>
      <c r="GG50" s="757"/>
      <c r="GH50" s="757"/>
      <c r="GI50" s="757"/>
      <c r="GJ50" s="757"/>
      <c r="GK50" s="757"/>
      <c r="GL50" s="757"/>
      <c r="GM50" s="757"/>
      <c r="GN50" s="757"/>
      <c r="GO50" s="757"/>
      <c r="GP50" s="757"/>
      <c r="GQ50" s="757"/>
      <c r="GR50" s="757"/>
      <c r="GS50" s="757"/>
      <c r="GT50" s="757"/>
      <c r="GU50" s="757"/>
      <c r="GV50" s="757"/>
      <c r="GW50" s="757"/>
      <c r="GX50" s="757"/>
      <c r="GY50" s="757"/>
      <c r="GZ50" s="757"/>
      <c r="HA50" s="757"/>
      <c r="HB50" s="757"/>
      <c r="HC50" s="757"/>
      <c r="HD50" s="757"/>
      <c r="HE50" s="757"/>
      <c r="HF50" s="757"/>
      <c r="HG50" s="757"/>
      <c r="HH50" s="757"/>
      <c r="HI50" s="757"/>
      <c r="HJ50" s="757"/>
      <c r="HK50" s="757"/>
      <c r="HL50" s="757"/>
      <c r="HM50" s="757"/>
      <c r="HN50" s="757"/>
      <c r="HO50" s="757"/>
      <c r="HP50" s="757"/>
      <c r="HQ50" s="757"/>
      <c r="HR50" s="757"/>
      <c r="HS50" s="757"/>
      <c r="HT50" s="757"/>
      <c r="HU50" s="757"/>
      <c r="HV50" s="757"/>
      <c r="HW50" s="757"/>
      <c r="HX50" s="757"/>
      <c r="HY50" s="757"/>
      <c r="HZ50" s="757"/>
      <c r="IA50" s="757"/>
      <c r="IB50" s="757"/>
      <c r="IC50" s="757"/>
      <c r="ID50" s="757"/>
      <c r="IE50" s="757"/>
      <c r="IF50" s="757"/>
      <c r="IG50" s="757"/>
      <c r="IH50" s="757"/>
      <c r="II50" s="757"/>
      <c r="IJ50" s="757"/>
      <c r="IK50" s="757"/>
      <c r="IL50" s="757"/>
      <c r="IM50" s="757"/>
      <c r="IN50" s="757"/>
      <c r="IO50" s="757"/>
      <c r="IP50" s="757"/>
      <c r="IQ50" s="757"/>
      <c r="IR50" s="757"/>
      <c r="IS50" s="757"/>
      <c r="IT50" s="757"/>
      <c r="IU50" s="757"/>
      <c r="IV50" s="757"/>
    </row>
    <row r="51" spans="1:256" s="522" customFormat="1">
      <c r="A51" s="757"/>
      <c r="B51" s="757" t="n">
        <v>47</v>
      </c>
      <c r="C51" s="757" t="s">
        <v>473</v>
      </c>
      <c r="D51" s="757"/>
      <c r="E51" s="757" t="s">
        <v>399</v>
      </c>
      <c r="F51" s="757" t="s">
        <v>474</v>
      </c>
      <c r="G51" s="757"/>
      <c r="H51" s="757"/>
      <c r="I51" s="757"/>
      <c r="J51" s="757"/>
      <c r="K51" s="757"/>
      <c r="L51" s="757"/>
      <c r="M51" s="757"/>
      <c r="N51" s="757"/>
      <c r="O51" s="757"/>
      <c r="P51" s="757"/>
      <c r="Q51" s="757"/>
      <c r="R51" s="757"/>
      <c r="S51" s="757"/>
      <c r="T51" s="757"/>
      <c r="U51" s="757"/>
      <c r="V51" s="757"/>
      <c r="W51" s="757"/>
      <c r="X51" s="757"/>
      <c r="Y51" s="757"/>
      <c r="Z51" s="757"/>
      <c r="AA51" s="757"/>
      <c r="AB51" s="757"/>
      <c r="AC51" s="757"/>
      <c r="AD51" s="757"/>
      <c r="AE51" s="757"/>
      <c r="AF51" s="757"/>
      <c r="AG51" s="757"/>
      <c r="AH51" s="757"/>
      <c r="AI51" s="757"/>
      <c r="AJ51" s="757"/>
      <c r="AK51" s="757"/>
      <c r="AL51" s="757"/>
      <c r="AM51" s="757"/>
      <c r="AN51" s="757"/>
      <c r="AO51" s="757"/>
      <c r="AP51" s="757"/>
      <c r="AQ51" s="757"/>
      <c r="AR51" s="757"/>
      <c r="AS51" s="757"/>
      <c r="AT51" s="757"/>
      <c r="AU51" s="757"/>
      <c r="AV51" s="757"/>
      <c r="AW51" s="757"/>
      <c r="AX51" s="757"/>
      <c r="AY51" s="757"/>
      <c r="AZ51" s="757"/>
      <c r="BA51" s="757"/>
      <c r="BB51" s="757"/>
      <c r="BC51" s="757"/>
      <c r="BD51" s="757"/>
      <c r="BE51" s="757"/>
      <c r="BF51" s="757"/>
      <c r="BG51" s="757"/>
      <c r="BH51" s="757"/>
      <c r="BI51" s="757"/>
      <c r="BJ51" s="757"/>
      <c r="BK51" s="757"/>
      <c r="BL51" s="757"/>
      <c r="BM51" s="757"/>
      <c r="BN51" s="757"/>
      <c r="BO51" s="757"/>
      <c r="BP51" s="757"/>
      <c r="BQ51" s="757"/>
      <c r="BR51" s="757"/>
      <c r="BS51" s="757"/>
      <c r="BT51" s="757"/>
      <c r="BU51" s="757"/>
      <c r="BV51" s="757"/>
      <c r="BW51" s="757"/>
      <c r="BX51" s="757"/>
      <c r="BY51" s="757"/>
      <c r="BZ51" s="757"/>
      <c r="CA51" s="757"/>
      <c r="CB51" s="757"/>
      <c r="CC51" s="757"/>
      <c r="CD51" s="757"/>
      <c r="CE51" s="757"/>
      <c r="CF51" s="757"/>
      <c r="CG51" s="757"/>
      <c r="CH51" s="757"/>
      <c r="CI51" s="757"/>
      <c r="CJ51" s="757"/>
      <c r="CK51" s="757"/>
      <c r="CL51" s="757"/>
      <c r="CM51" s="757"/>
      <c r="CN51" s="757"/>
      <c r="CO51" s="757"/>
      <c r="CP51" s="757"/>
      <c r="CQ51" s="757"/>
      <c r="CR51" s="757"/>
      <c r="CS51" s="757"/>
      <c r="CT51" s="757"/>
      <c r="CU51" s="757"/>
      <c r="CV51" s="757"/>
      <c r="CW51" s="757"/>
      <c r="CX51" s="757"/>
      <c r="CY51" s="757"/>
      <c r="CZ51" s="757"/>
      <c r="DA51" s="757"/>
      <c r="DB51" s="757"/>
      <c r="DC51" s="757"/>
      <c r="DD51" s="757"/>
      <c r="DE51" s="757"/>
      <c r="DF51" s="757"/>
      <c r="DG51" s="757"/>
      <c r="DH51" s="757"/>
      <c r="DI51" s="757"/>
      <c r="DJ51" s="757"/>
      <c r="DK51" s="757"/>
      <c r="DL51" s="757"/>
      <c r="DM51" s="757"/>
      <c r="DN51" s="757"/>
      <c r="DO51" s="757"/>
      <c r="DP51" s="757"/>
      <c r="DQ51" s="757"/>
      <c r="DR51" s="757"/>
      <c r="DS51" s="757"/>
      <c r="DT51" s="757"/>
      <c r="DU51" s="757"/>
      <c r="DV51" s="757"/>
      <c r="DW51" s="757"/>
      <c r="DX51" s="757"/>
      <c r="DY51" s="757"/>
      <c r="DZ51" s="757"/>
      <c r="EA51" s="757"/>
      <c r="EB51" s="757"/>
      <c r="EC51" s="757"/>
      <c r="ED51" s="757"/>
      <c r="EE51" s="757"/>
      <c r="EF51" s="757"/>
      <c r="EG51" s="757"/>
      <c r="EH51" s="757"/>
      <c r="EI51" s="757"/>
      <c r="EJ51" s="757"/>
      <c r="EK51" s="757"/>
      <c r="EL51" s="757"/>
      <c r="EM51" s="757"/>
      <c r="EN51" s="757"/>
      <c r="EO51" s="757"/>
      <c r="EP51" s="757"/>
      <c r="EQ51" s="757"/>
      <c r="ER51" s="757"/>
      <c r="ES51" s="757"/>
      <c r="ET51" s="757"/>
      <c r="EU51" s="757"/>
      <c r="EV51" s="757"/>
      <c r="EW51" s="757"/>
      <c r="EX51" s="757"/>
      <c r="EY51" s="757"/>
      <c r="EZ51" s="757"/>
      <c r="FA51" s="757"/>
      <c r="FB51" s="757"/>
      <c r="FC51" s="757"/>
      <c r="FD51" s="757"/>
      <c r="FE51" s="757"/>
      <c r="FF51" s="757"/>
      <c r="FG51" s="757"/>
      <c r="FH51" s="757"/>
      <c r="FI51" s="757"/>
      <c r="FJ51" s="757"/>
      <c r="FK51" s="757"/>
      <c r="FL51" s="757"/>
      <c r="FM51" s="757"/>
      <c r="FN51" s="757"/>
      <c r="FO51" s="757"/>
      <c r="FP51" s="757"/>
      <c r="FQ51" s="757"/>
      <c r="FR51" s="757"/>
      <c r="FS51" s="757"/>
      <c r="FT51" s="757"/>
      <c r="FU51" s="757"/>
      <c r="FV51" s="757"/>
      <c r="FW51" s="757"/>
      <c r="FX51" s="757"/>
      <c r="FY51" s="757"/>
      <c r="FZ51" s="757"/>
      <c r="GA51" s="757"/>
      <c r="GB51" s="757"/>
      <c r="GC51" s="757"/>
      <c r="GD51" s="757"/>
      <c r="GE51" s="757"/>
      <c r="GF51" s="757"/>
      <c r="GG51" s="757"/>
      <c r="GH51" s="757"/>
      <c r="GI51" s="757"/>
      <c r="GJ51" s="757"/>
      <c r="GK51" s="757"/>
      <c r="GL51" s="757"/>
      <c r="GM51" s="757"/>
      <c r="GN51" s="757"/>
      <c r="GO51" s="757"/>
      <c r="GP51" s="757"/>
      <c r="GQ51" s="757"/>
      <c r="GR51" s="757"/>
      <c r="GS51" s="757"/>
      <c r="GT51" s="757"/>
      <c r="GU51" s="757"/>
      <c r="GV51" s="757"/>
      <c r="GW51" s="757"/>
      <c r="GX51" s="757"/>
      <c r="GY51" s="757"/>
      <c r="GZ51" s="757"/>
      <c r="HA51" s="757"/>
      <c r="HB51" s="757"/>
      <c r="HC51" s="757"/>
      <c r="HD51" s="757"/>
      <c r="HE51" s="757"/>
      <c r="HF51" s="757"/>
      <c r="HG51" s="757"/>
      <c r="HH51" s="757"/>
      <c r="HI51" s="757"/>
      <c r="HJ51" s="757"/>
      <c r="HK51" s="757"/>
      <c r="HL51" s="757"/>
      <c r="HM51" s="757"/>
      <c r="HN51" s="757"/>
      <c r="HO51" s="757"/>
      <c r="HP51" s="757"/>
      <c r="HQ51" s="757"/>
      <c r="HR51" s="757"/>
      <c r="HS51" s="757"/>
      <c r="HT51" s="757"/>
      <c r="HU51" s="757"/>
      <c r="HV51" s="757"/>
      <c r="HW51" s="757"/>
      <c r="HX51" s="757"/>
      <c r="HY51" s="757"/>
      <c r="HZ51" s="757"/>
      <c r="IA51" s="757"/>
      <c r="IB51" s="757"/>
      <c r="IC51" s="757"/>
      <c r="ID51" s="757"/>
      <c r="IE51" s="757"/>
      <c r="IF51" s="757"/>
      <c r="IG51" s="757"/>
      <c r="IH51" s="757"/>
      <c r="II51" s="757"/>
      <c r="IJ51" s="757"/>
      <c r="IK51" s="757"/>
      <c r="IL51" s="757"/>
      <c r="IM51" s="757"/>
      <c r="IN51" s="757"/>
      <c r="IO51" s="757"/>
      <c r="IP51" s="757"/>
      <c r="IQ51" s="757"/>
      <c r="IR51" s="757"/>
      <c r="IS51" s="757"/>
      <c r="IT51" s="757"/>
      <c r="IU51" s="757"/>
      <c r="IV51" s="757"/>
    </row>
    <row r="52" spans="2:6">
      <c r="B52" s="521" t="n">
        <v>48</v>
      </c>
      <c r="C52" s="521" t="s">
        <v>475</v>
      </c>
      <c r="E52" s="521" t="s">
        <v>399</v>
      </c>
      <c r="F52" s="521" t="s">
        <v>476</v>
      </c>
    </row>
    <row r="53" spans="2:6">
      <c r="B53" s="521" t="n">
        <v>49</v>
      </c>
      <c r="C53" s="521" t="s">
        <v>477</v>
      </c>
      <c r="E53" s="521" t="s">
        <v>399</v>
      </c>
      <c r="F53" s="521" t="s">
        <v>478</v>
      </c>
    </row>
    <row r="54" spans="2:6">
      <c r="B54" s="521" t="n">
        <v>50</v>
      </c>
      <c r="C54" s="521" t="s">
        <v>479</v>
      </c>
      <c r="E54" s="521" t="s">
        <v>399</v>
      </c>
      <c r="F54" s="521" t="s">
        <v>480</v>
      </c>
    </row>
    <row r="55" spans="2:2">
      <c r="B55" s="521" t="n">
        <v>51</v>
      </c>
    </row>
  </sheetData>
  <pageMargins left="0.700000" right="0.700000" top="0.750000" bottom="0.750000" header="0.300000" footer="0.300000"/>
  <pageSetup paperSize="9" pageOrder="overThenDown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shashibici</dc:creator>
  <cp:keywords/>
  <dc:description/>
  <cp:lastModifiedBy>shashibici</cp:lastModifiedBy>
  <cp:revision>0</cp:revision>
  <dcterms:created xsi:type="dcterms:W3CDTF">2013-06-07T16:54:20Z</dcterms:created>
  <dcterms:modified xsi:type="dcterms:W3CDTF">2017-04-12T01:12:58Z</dcterms:modified>
</cp:coreProperties>
</file>