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9705" windowHeight="3000" tabRatio="305" firstSheet="1" activeTab="6"/>
  </bookViews>
  <sheets>
    <sheet name="装备性能表" sheetId="1" r:id="rId1"/>
    <sheet name="属性增加表" sheetId="3" r:id="rId2"/>
    <sheet name="怪物配备表" sheetId="2" r:id="rId3"/>
    <sheet name="金钱经验表" sheetId="5" r:id="rId4"/>
    <sheet name="游戏公式" sheetId="7" r:id="rId5"/>
    <sheet name="套装表" sheetId="6" r:id="rId6"/>
    <sheet name="技能-状态列表" sheetId="8" r:id="rId7"/>
  </sheets>
  <definedNames>
    <definedName name="_xlnm.Print_Area" localSheetId="3">金钱经验表!$A$1:$AK$28</definedName>
  </definedNames>
  <calcPr calcId="124519"/>
  <extLst>
    <ext uri="smNativeData">
      <pm:revision xmlns:pm="pm" day="1496907639" val="694"/>
    </ext>
  </extLst>
</workbook>
</file>

<file path=xl/calcChain.xml><?xml version="1.0" encoding="utf-8"?>
<calcChain xmlns="http://schemas.openxmlformats.org/spreadsheetml/2006/main">
  <c r="Z29" i="6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H6" i="7"/>
  <c r="H7" s="1"/>
  <c r="O5"/>
  <c r="M5"/>
  <c r="M6" s="1"/>
  <c r="H5"/>
  <c r="J5" s="1"/>
  <c r="C5"/>
  <c r="C6" s="1"/>
  <c r="O4"/>
  <c r="J4"/>
  <c r="E4"/>
  <c r="L66" i="5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G22"/>
  <c r="G28" s="1"/>
  <c r="L21"/>
  <c r="I21"/>
  <c r="G21"/>
  <c r="G27" s="1"/>
  <c r="L20"/>
  <c r="I20"/>
  <c r="G20"/>
  <c r="G26" s="1"/>
  <c r="L19"/>
  <c r="I19"/>
  <c r="G19"/>
  <c r="G25" s="1"/>
  <c r="L18"/>
  <c r="G18"/>
  <c r="I18" s="1"/>
  <c r="L17"/>
  <c r="G17"/>
  <c r="G23" s="1"/>
  <c r="L16"/>
  <c r="I16"/>
  <c r="L15"/>
  <c r="I15"/>
  <c r="L14"/>
  <c r="I14"/>
  <c r="L13"/>
  <c r="I13"/>
  <c r="B13"/>
  <c r="C13" s="1"/>
  <c r="L12"/>
  <c r="I12"/>
  <c r="D12"/>
  <c r="C12"/>
  <c r="B12"/>
  <c r="L11"/>
  <c r="I11"/>
  <c r="D11"/>
  <c r="C11"/>
  <c r="L10"/>
  <c r="I10"/>
  <c r="L9"/>
  <c r="I9"/>
  <c r="L8"/>
  <c r="I8"/>
  <c r="L7"/>
  <c r="I7"/>
  <c r="D7"/>
  <c r="C7"/>
  <c r="O6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L6"/>
  <c r="I6"/>
  <c r="D6"/>
  <c r="C6"/>
  <c r="O5"/>
  <c r="O7" s="1"/>
  <c r="O9" s="1"/>
  <c r="O11" s="1"/>
  <c r="O13" s="1"/>
  <c r="O15" s="1"/>
  <c r="O17" s="1"/>
  <c r="O19" s="1"/>
  <c r="O21" s="1"/>
  <c r="O23" s="1"/>
  <c r="O25" s="1"/>
  <c r="O27" s="1"/>
  <c r="O29" s="1"/>
  <c r="O31" s="1"/>
  <c r="O33" s="1"/>
  <c r="O35" s="1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L5"/>
  <c r="I5"/>
  <c r="D5"/>
  <c r="C5"/>
  <c r="L4"/>
  <c r="I4"/>
  <c r="D4"/>
  <c r="C4"/>
  <c r="W3"/>
  <c r="X4" s="1"/>
  <c r="S3"/>
  <c r="L3"/>
  <c r="I3"/>
  <c r="D3"/>
  <c r="C3"/>
  <c r="I2"/>
  <c r="D2"/>
  <c r="C2"/>
  <c r="C4" i="3"/>
  <c r="M3"/>
  <c r="K3"/>
  <c r="K4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I3"/>
  <c r="G3"/>
  <c r="H3" s="1"/>
  <c r="F3"/>
  <c r="F4" s="1"/>
  <c r="C3"/>
  <c r="D3" s="1"/>
  <c r="B3"/>
  <c r="B4" s="1"/>
  <c r="A3"/>
  <c r="P2"/>
  <c r="O2"/>
  <c r="L2"/>
  <c r="H2"/>
  <c r="E2"/>
  <c r="A2"/>
  <c r="D5" i="1"/>
  <c r="C5" s="1"/>
  <c r="D4"/>
  <c r="C4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V3"/>
  <c r="D3"/>
  <c r="C3"/>
  <c r="Y3" s="1"/>
  <c r="B3"/>
  <c r="AB2"/>
  <c r="AA2"/>
  <c r="Y2"/>
  <c r="W2"/>
  <c r="U2"/>
  <c r="S2"/>
  <c r="Q2"/>
  <c r="P2"/>
  <c r="O2"/>
  <c r="N2"/>
  <c r="M2"/>
  <c r="I2"/>
  <c r="H2"/>
  <c r="F2"/>
  <c r="E2"/>
  <c r="C2"/>
  <c r="R2" s="1"/>
  <c r="K5" i="3" l="1"/>
  <c r="L4"/>
  <c r="A4"/>
  <c r="F5"/>
  <c r="D4"/>
  <c r="E3"/>
  <c r="Y5" i="1"/>
  <c r="O5"/>
  <c r="P5"/>
  <c r="R5"/>
  <c r="AB5"/>
  <c r="Q5"/>
  <c r="I5"/>
  <c r="S5"/>
  <c r="J5"/>
  <c r="T5"/>
  <c r="L5"/>
  <c r="H5"/>
  <c r="U5"/>
  <c r="M5"/>
  <c r="E5"/>
  <c r="AA5"/>
  <c r="W5"/>
  <c r="N5"/>
  <c r="F5"/>
  <c r="B5" i="3"/>
  <c r="C5"/>
  <c r="Y4" i="1"/>
  <c r="O4"/>
  <c r="AB4"/>
  <c r="Q4"/>
  <c r="I4"/>
  <c r="R4"/>
  <c r="S4"/>
  <c r="H4"/>
  <c r="T4"/>
  <c r="L4"/>
  <c r="J4"/>
  <c r="U4"/>
  <c r="M4"/>
  <c r="E4"/>
  <c r="P4"/>
  <c r="W4"/>
  <c r="N4"/>
  <c r="F4"/>
  <c r="AA4"/>
  <c r="G33" i="5"/>
  <c r="I27"/>
  <c r="I3" i="1"/>
  <c r="O3"/>
  <c r="W3"/>
  <c r="O3" i="3"/>
  <c r="G4"/>
  <c r="S3" i="1"/>
  <c r="F3"/>
  <c r="N3"/>
  <c r="N3" i="3"/>
  <c r="P3" s="1"/>
  <c r="I23" i="5"/>
  <c r="G29"/>
  <c r="Q3" i="1"/>
  <c r="M3"/>
  <c r="D6"/>
  <c r="D7"/>
  <c r="AC3" i="5"/>
  <c r="AB3" s="1"/>
  <c r="S4"/>
  <c r="AG3"/>
  <c r="Y3"/>
  <c r="Z3" s="1"/>
  <c r="I26"/>
  <c r="G32"/>
  <c r="E3" i="1"/>
  <c r="U3"/>
  <c r="L2"/>
  <c r="K2" s="1"/>
  <c r="G2" s="1"/>
  <c r="T2"/>
  <c r="L3"/>
  <c r="K3" s="1"/>
  <c r="G3" s="1"/>
  <c r="T3"/>
  <c r="L3" i="3"/>
  <c r="M4" s="1"/>
  <c r="G34" i="5"/>
  <c r="I28"/>
  <c r="J2" i="1"/>
  <c r="J3"/>
  <c r="R3"/>
  <c r="AB3"/>
  <c r="N3" i="5"/>
  <c r="G31"/>
  <c r="I25"/>
  <c r="I4" i="3"/>
  <c r="AA3" i="1"/>
  <c r="H3"/>
  <c r="P3"/>
  <c r="H8" i="7"/>
  <c r="J7"/>
  <c r="M3" i="5"/>
  <c r="G24"/>
  <c r="M7" i="7"/>
  <c r="O6"/>
  <c r="B14" i="5"/>
  <c r="I17"/>
  <c r="I22"/>
  <c r="C7" i="7"/>
  <c r="E6"/>
  <c r="D13" i="5"/>
  <c r="E5" i="7"/>
  <c r="J6"/>
  <c r="M5" i="3" l="1"/>
  <c r="N4"/>
  <c r="P4" s="1"/>
  <c r="Q3" i="5"/>
  <c r="R3"/>
  <c r="P3"/>
  <c r="G37"/>
  <c r="I31"/>
  <c r="I34"/>
  <c r="G40"/>
  <c r="I29"/>
  <c r="G35"/>
  <c r="I33"/>
  <c r="G39"/>
  <c r="K6" i="3"/>
  <c r="L5"/>
  <c r="J8" i="7"/>
  <c r="H9"/>
  <c r="K5" i="1"/>
  <c r="G5" s="1"/>
  <c r="B6" i="3"/>
  <c r="C6"/>
  <c r="E7" i="7"/>
  <c r="C8"/>
  <c r="O4" i="3"/>
  <c r="S5" i="5"/>
  <c r="AC4"/>
  <c r="AB4" s="1"/>
  <c r="W4"/>
  <c r="X5" s="1"/>
  <c r="AG4"/>
  <c r="Y4"/>
  <c r="Z4" s="1"/>
  <c r="C6" i="1"/>
  <c r="D8"/>
  <c r="G30" i="5"/>
  <c r="I24"/>
  <c r="C7" i="1"/>
  <c r="D9"/>
  <c r="A5" i="3"/>
  <c r="F6"/>
  <c r="AE3" i="5"/>
  <c r="V3" s="1"/>
  <c r="AF3"/>
  <c r="AJ3" s="1"/>
  <c r="AI3"/>
  <c r="AA3"/>
  <c r="D5" i="3"/>
  <c r="E4"/>
  <c r="K4" i="1"/>
  <c r="G4" s="1"/>
  <c r="M8" i="7"/>
  <c r="O7"/>
  <c r="H4" i="3"/>
  <c r="I5" s="1"/>
  <c r="G5"/>
  <c r="B15" i="5"/>
  <c r="C14"/>
  <c r="D14"/>
  <c r="G38"/>
  <c r="I32"/>
  <c r="P5" i="3" l="1"/>
  <c r="O5"/>
  <c r="C15" i="5"/>
  <c r="D15"/>
  <c r="B16"/>
  <c r="AH3"/>
  <c r="AD3"/>
  <c r="C9" i="1"/>
  <c r="D11"/>
  <c r="G46" i="5"/>
  <c r="I40"/>
  <c r="M6" i="3"/>
  <c r="N5"/>
  <c r="X6" i="5"/>
  <c r="D6" i="3"/>
  <c r="E5"/>
  <c r="H10" i="7"/>
  <c r="J9"/>
  <c r="AF4" i="5"/>
  <c r="AI4"/>
  <c r="AA4"/>
  <c r="AE4"/>
  <c r="AJ4"/>
  <c r="G41"/>
  <c r="I35"/>
  <c r="I38"/>
  <c r="G44"/>
  <c r="Y6" i="1"/>
  <c r="O6"/>
  <c r="J6"/>
  <c r="AA6"/>
  <c r="AB6"/>
  <c r="Q6"/>
  <c r="I6"/>
  <c r="R6"/>
  <c r="S6"/>
  <c r="H6"/>
  <c r="T6"/>
  <c r="L6"/>
  <c r="U6"/>
  <c r="M6"/>
  <c r="E6"/>
  <c r="W6"/>
  <c r="N6"/>
  <c r="F6"/>
  <c r="P6"/>
  <c r="M4" i="5"/>
  <c r="N4" s="1"/>
  <c r="A6" i="3"/>
  <c r="F7"/>
  <c r="M9" i="7"/>
  <c r="O8"/>
  <c r="C8" i="1"/>
  <c r="D10"/>
  <c r="G45" i="5"/>
  <c r="I39"/>
  <c r="I30"/>
  <c r="G36"/>
  <c r="K7" i="3"/>
  <c r="L6"/>
  <c r="I37" i="5"/>
  <c r="G43"/>
  <c r="C9" i="7"/>
  <c r="E8"/>
  <c r="AC5" i="5"/>
  <c r="AB5" s="1"/>
  <c r="W5"/>
  <c r="S6"/>
  <c r="Y5"/>
  <c r="Z5" s="1"/>
  <c r="AG5"/>
  <c r="H5" i="3"/>
  <c r="I6" s="1"/>
  <c r="G6"/>
  <c r="Y7" i="1"/>
  <c r="O7"/>
  <c r="P7"/>
  <c r="AB7"/>
  <c r="Q7"/>
  <c r="I7"/>
  <c r="R7"/>
  <c r="S7"/>
  <c r="T7"/>
  <c r="L7"/>
  <c r="K7" s="1"/>
  <c r="G7" s="1"/>
  <c r="H7"/>
  <c r="U7"/>
  <c r="M7"/>
  <c r="E7"/>
  <c r="AA7"/>
  <c r="W7"/>
  <c r="N7"/>
  <c r="F7"/>
  <c r="J7"/>
  <c r="B7" i="3"/>
  <c r="C7"/>
  <c r="O6" l="1"/>
  <c r="G49" i="5"/>
  <c r="I43"/>
  <c r="I45"/>
  <c r="G51"/>
  <c r="P4"/>
  <c r="Q4"/>
  <c r="R4"/>
  <c r="Y9" i="1"/>
  <c r="O9"/>
  <c r="H9"/>
  <c r="R9"/>
  <c r="J9"/>
  <c r="AB9"/>
  <c r="Q9"/>
  <c r="I9"/>
  <c r="S9"/>
  <c r="T9"/>
  <c r="L9"/>
  <c r="K9" s="1"/>
  <c r="G9" s="1"/>
  <c r="U9"/>
  <c r="M9"/>
  <c r="E9"/>
  <c r="P9"/>
  <c r="W9"/>
  <c r="N9"/>
  <c r="F9"/>
  <c r="AA9"/>
  <c r="K6"/>
  <c r="G6" s="1"/>
  <c r="H6" i="3"/>
  <c r="I7" s="1"/>
  <c r="G7"/>
  <c r="C10" i="7"/>
  <c r="E9"/>
  <c r="I41" i="5"/>
  <c r="G47"/>
  <c r="H11" i="7"/>
  <c r="J10"/>
  <c r="C11" i="1"/>
  <c r="D13"/>
  <c r="G52" i="5"/>
  <c r="I46"/>
  <c r="A7" i="3"/>
  <c r="F8"/>
  <c r="G42" i="5"/>
  <c r="I36"/>
  <c r="O9" i="7"/>
  <c r="M10"/>
  <c r="G50" i="5"/>
  <c r="I44"/>
  <c r="M7" i="3"/>
  <c r="N6"/>
  <c r="P6" s="1"/>
  <c r="B8"/>
  <c r="C8"/>
  <c r="AC6" i="5"/>
  <c r="AB6" s="1"/>
  <c r="W6"/>
  <c r="S7"/>
  <c r="AG6"/>
  <c r="Y6"/>
  <c r="Z6" s="1"/>
  <c r="K8" i="3"/>
  <c r="L7"/>
  <c r="B17" i="5"/>
  <c r="C16"/>
  <c r="D16"/>
  <c r="AE5"/>
  <c r="M5"/>
  <c r="N5" s="1"/>
  <c r="AF5"/>
  <c r="AJ5" s="1"/>
  <c r="AI5"/>
  <c r="AA5"/>
  <c r="Y8" i="1"/>
  <c r="O8"/>
  <c r="AB8"/>
  <c r="Q8"/>
  <c r="I8"/>
  <c r="R8"/>
  <c r="S8"/>
  <c r="P8"/>
  <c r="T8"/>
  <c r="L8"/>
  <c r="AA8"/>
  <c r="U8"/>
  <c r="M8"/>
  <c r="E8"/>
  <c r="J8"/>
  <c r="W8"/>
  <c r="N8"/>
  <c r="F8"/>
  <c r="H8"/>
  <c r="AH4" i="5"/>
  <c r="AD4"/>
  <c r="C10" i="1"/>
  <c r="D12"/>
  <c r="D7" i="3"/>
  <c r="E6"/>
  <c r="X7" i="5"/>
  <c r="V4"/>
  <c r="AK3"/>
  <c r="P7" i="3" l="1"/>
  <c r="I8"/>
  <c r="O7"/>
  <c r="AJ6" i="5"/>
  <c r="AE6"/>
  <c r="V6" s="1"/>
  <c r="AF6"/>
  <c r="AA6"/>
  <c r="AI6"/>
  <c r="M8" i="3"/>
  <c r="N7"/>
  <c r="C13" i="1"/>
  <c r="D15"/>
  <c r="H7" i="3"/>
  <c r="G8"/>
  <c r="K9"/>
  <c r="L8"/>
  <c r="C11" i="7"/>
  <c r="E10"/>
  <c r="AK4" i="5"/>
  <c r="AK5" s="1"/>
  <c r="P5"/>
  <c r="Q5"/>
  <c r="R5"/>
  <c r="B9" i="3"/>
  <c r="C9"/>
  <c r="I42" i="5"/>
  <c r="G48"/>
  <c r="G58"/>
  <c r="I52"/>
  <c r="AH5"/>
  <c r="AD5"/>
  <c r="D8" i="3"/>
  <c r="E7"/>
  <c r="G53" i="5"/>
  <c r="I47"/>
  <c r="I49"/>
  <c r="G55"/>
  <c r="Y10" i="1"/>
  <c r="O10"/>
  <c r="P10"/>
  <c r="AB10"/>
  <c r="Q10"/>
  <c r="I10"/>
  <c r="R10"/>
  <c r="J10"/>
  <c r="S10"/>
  <c r="T10"/>
  <c r="L10"/>
  <c r="K10" s="1"/>
  <c r="G10" s="1"/>
  <c r="H10"/>
  <c r="U10"/>
  <c r="M10"/>
  <c r="E10"/>
  <c r="AA10"/>
  <c r="W10"/>
  <c r="N10"/>
  <c r="F10"/>
  <c r="C12"/>
  <c r="D14"/>
  <c r="C17" i="5"/>
  <c r="D17"/>
  <c r="B18"/>
  <c r="M11" i="7"/>
  <c r="O10"/>
  <c r="F9" i="3"/>
  <c r="A8"/>
  <c r="H12" i="7"/>
  <c r="J11"/>
  <c r="W7" i="5"/>
  <c r="X8" s="1"/>
  <c r="S8"/>
  <c r="AG7"/>
  <c r="Y7"/>
  <c r="Z7" s="1"/>
  <c r="AC7"/>
  <c r="AB7" s="1"/>
  <c r="G56"/>
  <c r="I50"/>
  <c r="K8" i="1"/>
  <c r="G8" s="1"/>
  <c r="V5" i="5"/>
  <c r="Y11" i="1"/>
  <c r="O11"/>
  <c r="AA11"/>
  <c r="AB11"/>
  <c r="Q11"/>
  <c r="I11"/>
  <c r="R11"/>
  <c r="S11"/>
  <c r="P11"/>
  <c r="T11"/>
  <c r="L11"/>
  <c r="U11"/>
  <c r="M11"/>
  <c r="E11"/>
  <c r="J11"/>
  <c r="W11"/>
  <c r="N11"/>
  <c r="F11"/>
  <c r="H11"/>
  <c r="G57" i="5"/>
  <c r="I51"/>
  <c r="X9" l="1"/>
  <c r="M9" i="3"/>
  <c r="N8"/>
  <c r="P8" s="1"/>
  <c r="J12" i="7"/>
  <c r="H13"/>
  <c r="C14" i="1"/>
  <c r="D16"/>
  <c r="G54" i="5"/>
  <c r="I48"/>
  <c r="Y13" i="1"/>
  <c r="O13"/>
  <c r="AB13"/>
  <c r="Q13"/>
  <c r="I13"/>
  <c r="R13"/>
  <c r="J13"/>
  <c r="S13"/>
  <c r="AA13"/>
  <c r="T13"/>
  <c r="L13"/>
  <c r="P13"/>
  <c r="U13"/>
  <c r="M13"/>
  <c r="E13"/>
  <c r="W13"/>
  <c r="N13"/>
  <c r="F13"/>
  <c r="H13"/>
  <c r="G62" i="5"/>
  <c r="I62" s="1"/>
  <c r="I56"/>
  <c r="I58"/>
  <c r="G64"/>
  <c r="I64" s="1"/>
  <c r="C15" i="1"/>
  <c r="D17"/>
  <c r="M6" i="5"/>
  <c r="N6" s="1"/>
  <c r="AE7"/>
  <c r="AF7"/>
  <c r="AJ7" s="1"/>
  <c r="AI7"/>
  <c r="AA7"/>
  <c r="I53"/>
  <c r="G59"/>
  <c r="H8" i="3"/>
  <c r="G9"/>
  <c r="E11" i="7"/>
  <c r="C12"/>
  <c r="Y12" i="1"/>
  <c r="O12"/>
  <c r="P12"/>
  <c r="R12"/>
  <c r="AB12"/>
  <c r="Q12"/>
  <c r="I12"/>
  <c r="S12"/>
  <c r="T12"/>
  <c r="L12"/>
  <c r="K12" s="1"/>
  <c r="G12" s="1"/>
  <c r="H12"/>
  <c r="J12"/>
  <c r="U12"/>
  <c r="M12"/>
  <c r="E12"/>
  <c r="AA12"/>
  <c r="W12"/>
  <c r="N12"/>
  <c r="F12"/>
  <c r="I9" i="3"/>
  <c r="O8"/>
  <c r="D18" i="5"/>
  <c r="B19"/>
  <c r="C18"/>
  <c r="I57"/>
  <c r="G63"/>
  <c r="I63" s="1"/>
  <c r="M12" i="7"/>
  <c r="O11"/>
  <c r="K10" i="3"/>
  <c r="L9"/>
  <c r="AH6" i="5"/>
  <c r="AD6"/>
  <c r="AK6" s="1"/>
  <c r="K11" i="1"/>
  <c r="G11" s="1"/>
  <c r="A9" i="3"/>
  <c r="F10"/>
  <c r="I55" i="5"/>
  <c r="G61"/>
  <c r="I61" s="1"/>
  <c r="AC8"/>
  <c r="AB8" s="1"/>
  <c r="W8"/>
  <c r="S9"/>
  <c r="AG8"/>
  <c r="Y8"/>
  <c r="Z8" s="1"/>
  <c r="D9" i="3"/>
  <c r="E8"/>
  <c r="B10"/>
  <c r="C10"/>
  <c r="AK7" i="5" l="1"/>
  <c r="I10" i="3"/>
  <c r="O9"/>
  <c r="Y15" i="1"/>
  <c r="O15"/>
  <c r="AA15"/>
  <c r="AB15"/>
  <c r="Q15"/>
  <c r="I15"/>
  <c r="J15"/>
  <c r="S15"/>
  <c r="R15"/>
  <c r="T15"/>
  <c r="L15"/>
  <c r="H15"/>
  <c r="U15"/>
  <c r="M15"/>
  <c r="E15"/>
  <c r="P15"/>
  <c r="W15"/>
  <c r="N15"/>
  <c r="F15"/>
  <c r="C19" i="5"/>
  <c r="D19"/>
  <c r="B20"/>
  <c r="C13" i="7"/>
  <c r="E12"/>
  <c r="AH7" i="5"/>
  <c r="AD7"/>
  <c r="C17" i="1"/>
  <c r="D19"/>
  <c r="K13"/>
  <c r="G13" s="1"/>
  <c r="A10" i="3"/>
  <c r="F11"/>
  <c r="H14" i="7"/>
  <c r="J13"/>
  <c r="P6" i="5"/>
  <c r="R6"/>
  <c r="Q6"/>
  <c r="Y14" i="1"/>
  <c r="O14"/>
  <c r="P14"/>
  <c r="R14"/>
  <c r="AB14"/>
  <c r="Q14"/>
  <c r="I14"/>
  <c r="J14"/>
  <c r="S14"/>
  <c r="T14"/>
  <c r="L14"/>
  <c r="U14"/>
  <c r="M14"/>
  <c r="E14"/>
  <c r="H14"/>
  <c r="W14"/>
  <c r="N14"/>
  <c r="F14"/>
  <c r="AA14"/>
  <c r="D10" i="3"/>
  <c r="E9"/>
  <c r="K11"/>
  <c r="L10"/>
  <c r="I59" i="5"/>
  <c r="G65"/>
  <c r="I65" s="1"/>
  <c r="C16" i="1"/>
  <c r="D18"/>
  <c r="V7" i="5"/>
  <c r="H9" i="3"/>
  <c r="G10"/>
  <c r="M10"/>
  <c r="N9"/>
  <c r="P9" s="1"/>
  <c r="B11"/>
  <c r="C11"/>
  <c r="W9" i="5"/>
  <c r="S10"/>
  <c r="AG9"/>
  <c r="Y9"/>
  <c r="Z9" s="1"/>
  <c r="AC9"/>
  <c r="AB10" s="1"/>
  <c r="AI8"/>
  <c r="AA8"/>
  <c r="AJ8"/>
  <c r="AE8"/>
  <c r="AF8"/>
  <c r="M13" i="7"/>
  <c r="O12"/>
  <c r="I54" i="5"/>
  <c r="G60"/>
  <c r="X10"/>
  <c r="M7"/>
  <c r="N7" s="1"/>
  <c r="Y16" i="1" l="1"/>
  <c r="O16"/>
  <c r="P16"/>
  <c r="AB16"/>
  <c r="Q16"/>
  <c r="I16"/>
  <c r="R16"/>
  <c r="S16"/>
  <c r="H16"/>
  <c r="T16"/>
  <c r="L16"/>
  <c r="K16" s="1"/>
  <c r="G16" s="1"/>
  <c r="U16"/>
  <c r="M16"/>
  <c r="E16"/>
  <c r="J16"/>
  <c r="W16"/>
  <c r="N16"/>
  <c r="F16"/>
  <c r="AA16"/>
  <c r="C19"/>
  <c r="D21"/>
  <c r="P7" i="5"/>
  <c r="R7"/>
  <c r="Q7"/>
  <c r="D11" i="3"/>
  <c r="E10"/>
  <c r="C20" i="5"/>
  <c r="D20"/>
  <c r="B21"/>
  <c r="O10" i="3"/>
  <c r="X11" i="5"/>
  <c r="B12" i="3"/>
  <c r="C12"/>
  <c r="V8" i="5"/>
  <c r="M8"/>
  <c r="N8" s="1"/>
  <c r="C14" i="7"/>
  <c r="E13"/>
  <c r="AK8" i="5"/>
  <c r="A11" i="3"/>
  <c r="F12"/>
  <c r="AD8" i="5"/>
  <c r="AH8"/>
  <c r="AC10"/>
  <c r="AB11" s="1"/>
  <c r="W10"/>
  <c r="S11"/>
  <c r="AG10"/>
  <c r="Y10"/>
  <c r="Z10" s="1"/>
  <c r="K12" i="3"/>
  <c r="L11"/>
  <c r="O13" i="7"/>
  <c r="M14"/>
  <c r="H15"/>
  <c r="J14"/>
  <c r="K14" i="1"/>
  <c r="G14" s="1"/>
  <c r="G66" i="5"/>
  <c r="I66" s="1"/>
  <c r="I60"/>
  <c r="C18" i="1"/>
  <c r="D20"/>
  <c r="AF9" i="5"/>
  <c r="AI9"/>
  <c r="AJ9"/>
  <c r="AA9"/>
  <c r="AE9"/>
  <c r="H10" i="3"/>
  <c r="I11" s="1"/>
  <c r="G11"/>
  <c r="K15" i="1"/>
  <c r="G15" s="1"/>
  <c r="M11" i="3"/>
  <c r="N10"/>
  <c r="P10" s="1"/>
  <c r="Y17" i="1"/>
  <c r="O17"/>
  <c r="AA17"/>
  <c r="AB17"/>
  <c r="Q17"/>
  <c r="I17"/>
  <c r="S17"/>
  <c r="T17"/>
  <c r="L17"/>
  <c r="H17"/>
  <c r="J17"/>
  <c r="U17"/>
  <c r="M17"/>
  <c r="E17"/>
  <c r="P17"/>
  <c r="W17"/>
  <c r="N17"/>
  <c r="F17"/>
  <c r="R17"/>
  <c r="O11" i="3" l="1"/>
  <c r="AJ10" i="5"/>
  <c r="AE10"/>
  <c r="V10" s="1"/>
  <c r="AF10"/>
  <c r="AI10"/>
  <c r="AA10"/>
  <c r="AH9"/>
  <c r="AD9"/>
  <c r="K13" i="3"/>
  <c r="L12"/>
  <c r="A12"/>
  <c r="F13"/>
  <c r="B13"/>
  <c r="C13"/>
  <c r="K17" i="1"/>
  <c r="G17" s="1"/>
  <c r="Y18"/>
  <c r="O18"/>
  <c r="AB18"/>
  <c r="Q18"/>
  <c r="I18"/>
  <c r="J18"/>
  <c r="R18"/>
  <c r="S18"/>
  <c r="H18"/>
  <c r="T18"/>
  <c r="L18"/>
  <c r="K18" s="1"/>
  <c r="G18" s="1"/>
  <c r="P18"/>
  <c r="U18"/>
  <c r="M18"/>
  <c r="E18"/>
  <c r="W18"/>
  <c r="N18"/>
  <c r="F18"/>
  <c r="AA18"/>
  <c r="V9" i="5"/>
  <c r="Y19" i="1"/>
  <c r="O19"/>
  <c r="P19"/>
  <c r="AB19"/>
  <c r="Q19"/>
  <c r="I19"/>
  <c r="J19"/>
  <c r="R19"/>
  <c r="S19"/>
  <c r="AA19"/>
  <c r="T19"/>
  <c r="L19"/>
  <c r="K19" s="1"/>
  <c r="G19" s="1"/>
  <c r="U19"/>
  <c r="M19"/>
  <c r="E19"/>
  <c r="H19"/>
  <c r="W19"/>
  <c r="N19"/>
  <c r="F19"/>
  <c r="D12" i="3"/>
  <c r="E11"/>
  <c r="Q8" i="5"/>
  <c r="R8"/>
  <c r="P8"/>
  <c r="C21" i="1"/>
  <c r="D23"/>
  <c r="H11" i="3"/>
  <c r="I12" s="1"/>
  <c r="G12"/>
  <c r="H16" i="7"/>
  <c r="J15"/>
  <c r="C15"/>
  <c r="E14"/>
  <c r="M9" i="5"/>
  <c r="N9" s="1"/>
  <c r="C20" i="1"/>
  <c r="D22"/>
  <c r="M15" i="7"/>
  <c r="O14"/>
  <c r="B22" i="5"/>
  <c r="C21"/>
  <c r="D21"/>
  <c r="S12"/>
  <c r="AG11"/>
  <c r="Y11"/>
  <c r="Z11" s="1"/>
  <c r="AC11"/>
  <c r="AB12" s="1"/>
  <c r="W11"/>
  <c r="X12" s="1"/>
  <c r="M12" i="3"/>
  <c r="N11"/>
  <c r="P11" s="1"/>
  <c r="AK9" i="5"/>
  <c r="X13" l="1"/>
  <c r="O12" i="3"/>
  <c r="AI11" i="5"/>
  <c r="AA11"/>
  <c r="AE11"/>
  <c r="V11" s="1"/>
  <c r="AF11"/>
  <c r="AJ11" s="1"/>
  <c r="C22" i="1"/>
  <c r="D24"/>
  <c r="Y20"/>
  <c r="O20"/>
  <c r="AA20"/>
  <c r="AB20"/>
  <c r="Q20"/>
  <c r="I20"/>
  <c r="R20"/>
  <c r="J20"/>
  <c r="S20"/>
  <c r="T20"/>
  <c r="L20"/>
  <c r="K20" s="1"/>
  <c r="G20" s="1"/>
  <c r="H20"/>
  <c r="U20"/>
  <c r="M20"/>
  <c r="E20"/>
  <c r="W20"/>
  <c r="N20"/>
  <c r="F20"/>
  <c r="P20"/>
  <c r="K14" i="3"/>
  <c r="L13"/>
  <c r="C23" i="1"/>
  <c r="D25"/>
  <c r="D13" i="3"/>
  <c r="E12"/>
  <c r="J16" i="7"/>
  <c r="H17"/>
  <c r="H12" i="3"/>
  <c r="I13" s="1"/>
  <c r="G13"/>
  <c r="C22" i="5"/>
  <c r="D22"/>
  <c r="B23"/>
  <c r="E15" i="7"/>
  <c r="C16"/>
  <c r="A13" i="3"/>
  <c r="F14"/>
  <c r="M10" i="5"/>
  <c r="N10" s="1"/>
  <c r="M16" i="7"/>
  <c r="O15"/>
  <c r="M13" i="3"/>
  <c r="N12"/>
  <c r="P12" s="1"/>
  <c r="B14"/>
  <c r="C14"/>
  <c r="AC12" i="5"/>
  <c r="AB13" s="1"/>
  <c r="W12"/>
  <c r="S13"/>
  <c r="AG12"/>
  <c r="Y12"/>
  <c r="Z12" s="1"/>
  <c r="P9"/>
  <c r="Q9"/>
  <c r="R9"/>
  <c r="Y21" i="1"/>
  <c r="O21"/>
  <c r="P21"/>
  <c r="AB21"/>
  <c r="Q21"/>
  <c r="I21"/>
  <c r="J21"/>
  <c r="R21"/>
  <c r="S21"/>
  <c r="T21"/>
  <c r="L21"/>
  <c r="K21" s="1"/>
  <c r="G21" s="1"/>
  <c r="AA21"/>
  <c r="U21"/>
  <c r="M21"/>
  <c r="E21"/>
  <c r="H21"/>
  <c r="W21"/>
  <c r="N21"/>
  <c r="F21"/>
  <c r="AD10" i="5"/>
  <c r="AK10" s="1"/>
  <c r="AH10"/>
  <c r="I14" i="3" l="1"/>
  <c r="O13"/>
  <c r="K15"/>
  <c r="L14"/>
  <c r="M11" i="5"/>
  <c r="N11" s="1"/>
  <c r="A14" i="3"/>
  <c r="F15"/>
  <c r="R10" i="5"/>
  <c r="P10"/>
  <c r="Q10"/>
  <c r="H13" i="3"/>
  <c r="G14"/>
  <c r="Y23" i="1"/>
  <c r="O23"/>
  <c r="AB23"/>
  <c r="Q23"/>
  <c r="I23"/>
  <c r="R23"/>
  <c r="J23"/>
  <c r="S23"/>
  <c r="T23"/>
  <c r="L23"/>
  <c r="P23"/>
  <c r="U23"/>
  <c r="M23"/>
  <c r="E23"/>
  <c r="H23"/>
  <c r="W23"/>
  <c r="N23"/>
  <c r="F23"/>
  <c r="AA23"/>
  <c r="Y22"/>
  <c r="O22"/>
  <c r="AA22"/>
  <c r="AB22"/>
  <c r="Q22"/>
  <c r="I22"/>
  <c r="R22"/>
  <c r="J22"/>
  <c r="S22"/>
  <c r="P22"/>
  <c r="T22"/>
  <c r="L22"/>
  <c r="U22"/>
  <c r="M22"/>
  <c r="E22"/>
  <c r="W22"/>
  <c r="N22"/>
  <c r="F22"/>
  <c r="H22"/>
  <c r="B15" i="3"/>
  <c r="C15"/>
  <c r="H18" i="7"/>
  <c r="J17"/>
  <c r="S14" i="5"/>
  <c r="AG13"/>
  <c r="Y13"/>
  <c r="Z13" s="1"/>
  <c r="AC13"/>
  <c r="AB14" s="1"/>
  <c r="W13"/>
  <c r="X14" s="1"/>
  <c r="C25" i="1"/>
  <c r="D27"/>
  <c r="C24"/>
  <c r="D26"/>
  <c r="D14" i="3"/>
  <c r="E13"/>
  <c r="C17" i="7"/>
  <c r="E16"/>
  <c r="M17"/>
  <c r="O16"/>
  <c r="AE12" i="5"/>
  <c r="V12" s="1"/>
  <c r="AF12"/>
  <c r="AJ12" s="1"/>
  <c r="AI12"/>
  <c r="AA12"/>
  <c r="M14" i="3"/>
  <c r="N13"/>
  <c r="P13" s="1"/>
  <c r="D23" i="5"/>
  <c r="B24"/>
  <c r="C23"/>
  <c r="AH11"/>
  <c r="AD11"/>
  <c r="AK11" s="1"/>
  <c r="X15" l="1"/>
  <c r="AK12"/>
  <c r="P11"/>
  <c r="Q11"/>
  <c r="R11"/>
  <c r="C27" i="1"/>
  <c r="D29"/>
  <c r="H19" i="7"/>
  <c r="J18"/>
  <c r="I15" i="3"/>
  <c r="O14"/>
  <c r="K23" i="1"/>
  <c r="G23" s="1"/>
  <c r="O17" i="7"/>
  <c r="M18"/>
  <c r="B25" i="5"/>
  <c r="C24"/>
  <c r="D24"/>
  <c r="A15" i="3"/>
  <c r="F16"/>
  <c r="C26" i="1"/>
  <c r="D28"/>
  <c r="D15" i="3"/>
  <c r="E14"/>
  <c r="Y24" i="1"/>
  <c r="O24"/>
  <c r="H24"/>
  <c r="AB24"/>
  <c r="Q24"/>
  <c r="I24"/>
  <c r="J24"/>
  <c r="R24"/>
  <c r="S24"/>
  <c r="AA24"/>
  <c r="T24"/>
  <c r="L24"/>
  <c r="U24"/>
  <c r="M24"/>
  <c r="E24"/>
  <c r="P24"/>
  <c r="W24"/>
  <c r="N24"/>
  <c r="F24"/>
  <c r="AI13" i="5"/>
  <c r="AA13"/>
  <c r="AE13"/>
  <c r="V13" s="1"/>
  <c r="AF13"/>
  <c r="AJ13" s="1"/>
  <c r="K16" i="3"/>
  <c r="L15"/>
  <c r="Y25" i="1"/>
  <c r="O25"/>
  <c r="AA25"/>
  <c r="AB25"/>
  <c r="Q25"/>
  <c r="I25"/>
  <c r="J25"/>
  <c r="R25"/>
  <c r="S25"/>
  <c r="T25"/>
  <c r="L25"/>
  <c r="H25"/>
  <c r="U25"/>
  <c r="M25"/>
  <c r="E25"/>
  <c r="W25"/>
  <c r="N25"/>
  <c r="F25"/>
  <c r="P25"/>
  <c r="K22"/>
  <c r="G22" s="1"/>
  <c r="AC14" i="5"/>
  <c r="AB15" s="1"/>
  <c r="W14"/>
  <c r="S15"/>
  <c r="AG14"/>
  <c r="Y14"/>
  <c r="Z14" s="1"/>
  <c r="AD12"/>
  <c r="AH12"/>
  <c r="C18" i="7"/>
  <c r="E17"/>
  <c r="M15" i="3"/>
  <c r="N14"/>
  <c r="P14" s="1"/>
  <c r="B16"/>
  <c r="C16"/>
  <c r="H14"/>
  <c r="G15"/>
  <c r="M12" i="5"/>
  <c r="N12" s="1"/>
  <c r="B8" l="1"/>
  <c r="P12"/>
  <c r="Q12"/>
  <c r="R12"/>
  <c r="H20" i="7"/>
  <c r="J19"/>
  <c r="I16" i="3"/>
  <c r="O15"/>
  <c r="K17"/>
  <c r="L16"/>
  <c r="A16"/>
  <c r="F17"/>
  <c r="K24" i="1"/>
  <c r="G24" s="1"/>
  <c r="AE14" i="5"/>
  <c r="V14" s="1"/>
  <c r="AF14"/>
  <c r="AJ14" s="1"/>
  <c r="AI14"/>
  <c r="AA14"/>
  <c r="Y26" i="1"/>
  <c r="O26"/>
  <c r="P26"/>
  <c r="AB26"/>
  <c r="Q26"/>
  <c r="I26"/>
  <c r="R26"/>
  <c r="J26"/>
  <c r="S26"/>
  <c r="T26"/>
  <c r="L26"/>
  <c r="K26" s="1"/>
  <c r="G26" s="1"/>
  <c r="AA26"/>
  <c r="U26"/>
  <c r="M26"/>
  <c r="E26"/>
  <c r="H26"/>
  <c r="W26"/>
  <c r="N26"/>
  <c r="F26"/>
  <c r="C25" i="5"/>
  <c r="D25"/>
  <c r="B26"/>
  <c r="M16" i="3"/>
  <c r="N15"/>
  <c r="P15" s="1"/>
  <c r="S16" i="5"/>
  <c r="AG15"/>
  <c r="Y15"/>
  <c r="Z15" s="1"/>
  <c r="AC15"/>
  <c r="AB16" s="1"/>
  <c r="W15"/>
  <c r="X16" s="1"/>
  <c r="B17" i="3"/>
  <c r="C17"/>
  <c r="AH13" i="5"/>
  <c r="AD13"/>
  <c r="AK13" s="1"/>
  <c r="C28" i="1"/>
  <c r="D30"/>
  <c r="Y27"/>
  <c r="O27"/>
  <c r="AA27"/>
  <c r="AB27"/>
  <c r="Q27"/>
  <c r="I27"/>
  <c r="R27"/>
  <c r="J27"/>
  <c r="S27"/>
  <c r="H27"/>
  <c r="T27"/>
  <c r="L27"/>
  <c r="U27"/>
  <c r="M27"/>
  <c r="E27"/>
  <c r="W27"/>
  <c r="N27"/>
  <c r="F27"/>
  <c r="P27"/>
  <c r="M13" i="5"/>
  <c r="N13" s="1"/>
  <c r="C19" i="7"/>
  <c r="E18"/>
  <c r="H15" i="3"/>
  <c r="G16"/>
  <c r="D16"/>
  <c r="E15"/>
  <c r="M19" i="7"/>
  <c r="O18"/>
  <c r="C29" i="1"/>
  <c r="D31"/>
  <c r="K25"/>
  <c r="G25" s="1"/>
  <c r="AK14" i="5" l="1"/>
  <c r="D17" i="3"/>
  <c r="E16"/>
  <c r="AI15" i="5"/>
  <c r="AA15"/>
  <c r="AE15"/>
  <c r="V15" s="1"/>
  <c r="AF15"/>
  <c r="AJ15" s="1"/>
  <c r="B18" i="3"/>
  <c r="C18"/>
  <c r="B27" i="5"/>
  <c r="C26"/>
  <c r="D26"/>
  <c r="K18" i="3"/>
  <c r="L17"/>
  <c r="I17"/>
  <c r="O16"/>
  <c r="P13" i="5"/>
  <c r="Q13"/>
  <c r="R13"/>
  <c r="M17" i="3"/>
  <c r="N16"/>
  <c r="P16" s="1"/>
  <c r="AD14" i="5"/>
  <c r="AH14"/>
  <c r="J20" i="7"/>
  <c r="H21"/>
  <c r="E19"/>
  <c r="C20"/>
  <c r="C8" i="5"/>
  <c r="D8"/>
  <c r="M20" i="7"/>
  <c r="O19"/>
  <c r="Y29" i="1"/>
  <c r="O29"/>
  <c r="AA29"/>
  <c r="AB29"/>
  <c r="Q29"/>
  <c r="I29"/>
  <c r="J29"/>
  <c r="R29"/>
  <c r="S29"/>
  <c r="H29"/>
  <c r="T29"/>
  <c r="L29"/>
  <c r="P29"/>
  <c r="U29"/>
  <c r="M29"/>
  <c r="E29"/>
  <c r="W29"/>
  <c r="N29"/>
  <c r="F29"/>
  <c r="AC16" i="5"/>
  <c r="AB17" s="1"/>
  <c r="W16"/>
  <c r="X17" s="1"/>
  <c r="AG16"/>
  <c r="Y16"/>
  <c r="Z16" s="1"/>
  <c r="S17"/>
  <c r="A17" i="3"/>
  <c r="F18"/>
  <c r="H16"/>
  <c r="G17"/>
  <c r="C30" i="1"/>
  <c r="D32"/>
  <c r="C31"/>
  <c r="D33"/>
  <c r="Y28"/>
  <c r="O28"/>
  <c r="AB28"/>
  <c r="Q28"/>
  <c r="I28"/>
  <c r="J28"/>
  <c r="R28"/>
  <c r="S28"/>
  <c r="T28"/>
  <c r="L28"/>
  <c r="K28" s="1"/>
  <c r="G28" s="1"/>
  <c r="H28"/>
  <c r="U28"/>
  <c r="M28"/>
  <c r="E28"/>
  <c r="P28"/>
  <c r="W28"/>
  <c r="N28"/>
  <c r="F28"/>
  <c r="AA28"/>
  <c r="K27"/>
  <c r="G27" s="1"/>
  <c r="M14" i="5"/>
  <c r="N14" s="1"/>
  <c r="X18" l="1"/>
  <c r="C32" i="1"/>
  <c r="D34"/>
  <c r="M21" i="7"/>
  <c r="O20"/>
  <c r="D18" i="3"/>
  <c r="E17"/>
  <c r="AK15" i="5"/>
  <c r="AG17"/>
  <c r="Y17"/>
  <c r="Z17" s="1"/>
  <c r="S18"/>
  <c r="AC17"/>
  <c r="AB19" s="1"/>
  <c r="W17"/>
  <c r="O17" i="3"/>
  <c r="B19"/>
  <c r="C19"/>
  <c r="Y30" i="1"/>
  <c r="O30"/>
  <c r="AA30"/>
  <c r="AB30"/>
  <c r="Q30"/>
  <c r="I30"/>
  <c r="R30"/>
  <c r="J30"/>
  <c r="S30"/>
  <c r="T30"/>
  <c r="L30"/>
  <c r="U30"/>
  <c r="M30"/>
  <c r="E30"/>
  <c r="H30"/>
  <c r="W30"/>
  <c r="N30"/>
  <c r="F30"/>
  <c r="P30"/>
  <c r="K19" i="3"/>
  <c r="L18"/>
  <c r="Y31" i="1"/>
  <c r="O31"/>
  <c r="AB31"/>
  <c r="Q31"/>
  <c r="I31"/>
  <c r="R31"/>
  <c r="J31"/>
  <c r="S31"/>
  <c r="H31"/>
  <c r="T31"/>
  <c r="L31"/>
  <c r="P31"/>
  <c r="U31"/>
  <c r="M31"/>
  <c r="E31"/>
  <c r="W31"/>
  <c r="N31"/>
  <c r="F31"/>
  <c r="AA31"/>
  <c r="M18" i="3"/>
  <c r="N17"/>
  <c r="P17" s="1"/>
  <c r="A18"/>
  <c r="F19"/>
  <c r="H22" i="7"/>
  <c r="J21"/>
  <c r="C27" i="5"/>
  <c r="D27"/>
  <c r="B28"/>
  <c r="M15"/>
  <c r="N15" s="1"/>
  <c r="P14"/>
  <c r="Q14"/>
  <c r="R14"/>
  <c r="AH15"/>
  <c r="AD15"/>
  <c r="AE16"/>
  <c r="V16" s="1"/>
  <c r="B9" s="1"/>
  <c r="AF16"/>
  <c r="AJ16" s="1"/>
  <c r="AI16"/>
  <c r="AA16"/>
  <c r="C33" i="1"/>
  <c r="D35"/>
  <c r="H17" i="3"/>
  <c r="I18" s="1"/>
  <c r="G18"/>
  <c r="C21" i="7"/>
  <c r="E20"/>
  <c r="K29" i="1"/>
  <c r="G29" s="1"/>
  <c r="P18" i="3" l="1"/>
  <c r="I19"/>
  <c r="O18"/>
  <c r="C9" i="5"/>
  <c r="D9"/>
  <c r="Y33" i="1"/>
  <c r="O33"/>
  <c r="AA33"/>
  <c r="AB33"/>
  <c r="Q33"/>
  <c r="I33"/>
  <c r="J33"/>
  <c r="R33"/>
  <c r="S33"/>
  <c r="H33"/>
  <c r="T33"/>
  <c r="L33"/>
  <c r="K33" s="1"/>
  <c r="G33" s="1"/>
  <c r="U33"/>
  <c r="M33"/>
  <c r="E33"/>
  <c r="W33"/>
  <c r="N33"/>
  <c r="F33"/>
  <c r="P33"/>
  <c r="B20" i="3"/>
  <c r="C20"/>
  <c r="H23" i="7"/>
  <c r="J22"/>
  <c r="AF17" i="5"/>
  <c r="AI17"/>
  <c r="AA17"/>
  <c r="AJ17"/>
  <c r="AE17"/>
  <c r="V17" s="1"/>
  <c r="Y32" i="1"/>
  <c r="O32"/>
  <c r="P32"/>
  <c r="AB32"/>
  <c r="Q32"/>
  <c r="I32"/>
  <c r="R32"/>
  <c r="J32"/>
  <c r="S32"/>
  <c r="T32"/>
  <c r="L32"/>
  <c r="AA32"/>
  <c r="U32"/>
  <c r="M32"/>
  <c r="E32"/>
  <c r="H32"/>
  <c r="W32"/>
  <c r="N32"/>
  <c r="F32"/>
  <c r="AC18" i="5"/>
  <c r="AB20" s="1"/>
  <c r="W18"/>
  <c r="AG18"/>
  <c r="S19"/>
  <c r="Y18"/>
  <c r="Z18" s="1"/>
  <c r="C34" i="1"/>
  <c r="D36"/>
  <c r="H18" i="3"/>
  <c r="G19"/>
  <c r="C28" i="5"/>
  <c r="D28"/>
  <c r="B29"/>
  <c r="O21" i="7"/>
  <c r="M22"/>
  <c r="AK16" i="5"/>
  <c r="P15"/>
  <c r="Q15"/>
  <c r="R15"/>
  <c r="K30" i="1"/>
  <c r="G30" s="1"/>
  <c r="C22" i="7"/>
  <c r="E21"/>
  <c r="M19" i="3"/>
  <c r="N18"/>
  <c r="AD16" i="5"/>
  <c r="AH16"/>
  <c r="K20" i="3"/>
  <c r="L19"/>
  <c r="D19"/>
  <c r="E18"/>
  <c r="X19" i="5"/>
  <c r="M16"/>
  <c r="N16" s="1"/>
  <c r="C35" i="1"/>
  <c r="D37"/>
  <c r="A19" i="3"/>
  <c r="F20"/>
  <c r="K31" i="1"/>
  <c r="G31" s="1"/>
  <c r="B30" i="5" l="1"/>
  <c r="C29"/>
  <c r="D29"/>
  <c r="P19" i="3"/>
  <c r="O19"/>
  <c r="B21"/>
  <c r="C21"/>
  <c r="H24" i="7"/>
  <c r="J23"/>
  <c r="M17" i="5"/>
  <c r="N17" s="1"/>
  <c r="D20" i="3"/>
  <c r="E19"/>
  <c r="AA18" i="5"/>
  <c r="AE18"/>
  <c r="V18" s="1"/>
  <c r="AF18"/>
  <c r="AJ18" s="1"/>
  <c r="AI18"/>
  <c r="M20" i="3"/>
  <c r="N19"/>
  <c r="Y34" i="1"/>
  <c r="O34"/>
  <c r="AA34"/>
  <c r="AB34"/>
  <c r="Q34"/>
  <c r="I34"/>
  <c r="R34"/>
  <c r="J34"/>
  <c r="S34"/>
  <c r="T34"/>
  <c r="L34"/>
  <c r="H34"/>
  <c r="U34"/>
  <c r="M34"/>
  <c r="E34"/>
  <c r="P34"/>
  <c r="W34"/>
  <c r="N34"/>
  <c r="F34"/>
  <c r="C36"/>
  <c r="D38"/>
  <c r="K32"/>
  <c r="G32" s="1"/>
  <c r="C23" i="7"/>
  <c r="E22"/>
  <c r="M23"/>
  <c r="O22"/>
  <c r="P16" i="5"/>
  <c r="Q16"/>
  <c r="R16"/>
  <c r="Y35" i="1"/>
  <c r="O35"/>
  <c r="AB35"/>
  <c r="Q35"/>
  <c r="I35"/>
  <c r="R35"/>
  <c r="J35"/>
  <c r="S35"/>
  <c r="P35"/>
  <c r="T35"/>
  <c r="L35"/>
  <c r="K35" s="1"/>
  <c r="G35" s="1"/>
  <c r="AA35"/>
  <c r="U35"/>
  <c r="M35"/>
  <c r="E35"/>
  <c r="W35"/>
  <c r="N35"/>
  <c r="F35"/>
  <c r="H35"/>
  <c r="AH17" i="5"/>
  <c r="AD17"/>
  <c r="AK17" s="1"/>
  <c r="A20" i="3"/>
  <c r="F21"/>
  <c r="W19" i="5"/>
  <c r="X20" s="1"/>
  <c r="AG19"/>
  <c r="Y19"/>
  <c r="Z19" s="1"/>
  <c r="S20"/>
  <c r="AC19"/>
  <c r="AB21" s="1"/>
  <c r="C37" i="1"/>
  <c r="D39"/>
  <c r="H19" i="3"/>
  <c r="I20" s="1"/>
  <c r="G20"/>
  <c r="K21"/>
  <c r="L20"/>
  <c r="X21" i="5" l="1"/>
  <c r="P20" i="3"/>
  <c r="O20"/>
  <c r="C39" i="1"/>
  <c r="D41"/>
  <c r="C38"/>
  <c r="D40"/>
  <c r="Y36"/>
  <c r="O36"/>
  <c r="P36"/>
  <c r="AB36"/>
  <c r="Q36"/>
  <c r="I36"/>
  <c r="R36"/>
  <c r="J36"/>
  <c r="S36"/>
  <c r="T36"/>
  <c r="L36"/>
  <c r="U36"/>
  <c r="M36"/>
  <c r="E36"/>
  <c r="H36"/>
  <c r="W36"/>
  <c r="N36"/>
  <c r="F36"/>
  <c r="AA36"/>
  <c r="M21" i="3"/>
  <c r="N20"/>
  <c r="P17" i="5"/>
  <c r="Q17"/>
  <c r="R17"/>
  <c r="J24" i="7"/>
  <c r="H25"/>
  <c r="H20" i="3"/>
  <c r="I21" s="1"/>
  <c r="G21"/>
  <c r="K22"/>
  <c r="L21"/>
  <c r="D21"/>
  <c r="E20"/>
  <c r="A21"/>
  <c r="F22"/>
  <c r="AE19" i="5"/>
  <c r="V19" s="1"/>
  <c r="AF19"/>
  <c r="AI19"/>
  <c r="AA19"/>
  <c r="AJ19"/>
  <c r="E23" i="7"/>
  <c r="C24"/>
  <c r="Y37" i="1"/>
  <c r="O37"/>
  <c r="H37"/>
  <c r="AB37"/>
  <c r="Q37"/>
  <c r="I37"/>
  <c r="R37"/>
  <c r="J37"/>
  <c r="S37"/>
  <c r="AA37"/>
  <c r="T37"/>
  <c r="L37"/>
  <c r="K37" s="1"/>
  <c r="G37" s="1"/>
  <c r="P37"/>
  <c r="U37"/>
  <c r="M37"/>
  <c r="E37"/>
  <c r="W37"/>
  <c r="N37"/>
  <c r="F37"/>
  <c r="C30" i="5"/>
  <c r="D30"/>
  <c r="B31"/>
  <c r="S21"/>
  <c r="AC20"/>
  <c r="AB22" s="1"/>
  <c r="W20"/>
  <c r="AG20"/>
  <c r="Y20"/>
  <c r="Z20" s="1"/>
  <c r="M18"/>
  <c r="N18" s="1"/>
  <c r="M24" i="7"/>
  <c r="O23"/>
  <c r="AD18" i="5"/>
  <c r="AK18" s="1"/>
  <c r="AH18"/>
  <c r="B22" i="3"/>
  <c r="C22"/>
  <c r="K34" i="1"/>
  <c r="G34" s="1"/>
  <c r="P21" i="3" l="1"/>
  <c r="O21"/>
  <c r="AK19" i="5"/>
  <c r="AH19"/>
  <c r="AD19"/>
  <c r="D22" i="3"/>
  <c r="E21"/>
  <c r="Y38" i="1"/>
  <c r="O38"/>
  <c r="P38"/>
  <c r="AB38"/>
  <c r="Q38"/>
  <c r="I38"/>
  <c r="J38"/>
  <c r="R38"/>
  <c r="S38"/>
  <c r="T38"/>
  <c r="L38"/>
  <c r="K38" s="1"/>
  <c r="G38" s="1"/>
  <c r="U38"/>
  <c r="M38"/>
  <c r="E38"/>
  <c r="H38"/>
  <c r="W38"/>
  <c r="N38"/>
  <c r="F38"/>
  <c r="AA38"/>
  <c r="C40"/>
  <c r="D42"/>
  <c r="D31" i="5"/>
  <c r="B32"/>
  <c r="C31"/>
  <c r="A22" i="3"/>
  <c r="F23"/>
  <c r="H26" i="7"/>
  <c r="J25"/>
  <c r="Q18" i="5"/>
  <c r="R18"/>
  <c r="P18"/>
  <c r="K36" i="1"/>
  <c r="G36" s="1"/>
  <c r="H21" i="3"/>
  <c r="I22" s="1"/>
  <c r="G22"/>
  <c r="M22"/>
  <c r="N21"/>
  <c r="C25" i="7"/>
  <c r="E24"/>
  <c r="K23" i="3"/>
  <c r="L22"/>
  <c r="Y39" i="1"/>
  <c r="O39"/>
  <c r="H39"/>
  <c r="AB39"/>
  <c r="Q39"/>
  <c r="I39"/>
  <c r="J39"/>
  <c r="R39"/>
  <c r="S39"/>
  <c r="AA39"/>
  <c r="T39"/>
  <c r="L39"/>
  <c r="P39"/>
  <c r="U39"/>
  <c r="M39"/>
  <c r="E39"/>
  <c r="W39"/>
  <c r="N39"/>
  <c r="F39"/>
  <c r="M19" i="5"/>
  <c r="N19" s="1"/>
  <c r="M25" i="7"/>
  <c r="O24"/>
  <c r="AC21" i="5"/>
  <c r="AB23" s="1"/>
  <c r="W21"/>
  <c r="X22" s="1"/>
  <c r="AG21"/>
  <c r="Y21"/>
  <c r="Z21" s="1"/>
  <c r="S22"/>
  <c r="B23" i="3"/>
  <c r="C23"/>
  <c r="AI20" i="5"/>
  <c r="AA20"/>
  <c r="AJ20"/>
  <c r="AE20"/>
  <c r="AF20"/>
  <c r="C41" i="1"/>
  <c r="D43"/>
  <c r="X23" i="5" l="1"/>
  <c r="O22" i="3"/>
  <c r="AH20" i="5"/>
  <c r="AD20"/>
  <c r="K24" i="3"/>
  <c r="L23"/>
  <c r="C32" i="5"/>
  <c r="D32"/>
  <c r="V20"/>
  <c r="B10" s="1"/>
  <c r="M20"/>
  <c r="N20" s="1"/>
  <c r="H27" i="7"/>
  <c r="J26"/>
  <c r="Y40" i="1"/>
  <c r="O40"/>
  <c r="AA40"/>
  <c r="P40"/>
  <c r="AB40"/>
  <c r="Q40"/>
  <c r="I40"/>
  <c r="R40"/>
  <c r="J40"/>
  <c r="S40"/>
  <c r="T40"/>
  <c r="L40"/>
  <c r="K40" s="1"/>
  <c r="G40" s="1"/>
  <c r="U40"/>
  <c r="M40"/>
  <c r="E40"/>
  <c r="H40"/>
  <c r="W40"/>
  <c r="N40"/>
  <c r="F40"/>
  <c r="AK20" i="5"/>
  <c r="AG22"/>
  <c r="Y22"/>
  <c r="Z22" s="1"/>
  <c r="S23"/>
  <c r="AC22"/>
  <c r="AB24" s="1"/>
  <c r="W22"/>
  <c r="C43" i="1"/>
  <c r="D45"/>
  <c r="C42"/>
  <c r="D44"/>
  <c r="K39"/>
  <c r="G39" s="1"/>
  <c r="A23" i="3"/>
  <c r="F24"/>
  <c r="Y41" i="1"/>
  <c r="O41"/>
  <c r="P41"/>
  <c r="H41"/>
  <c r="AB41"/>
  <c r="Q41"/>
  <c r="I41"/>
  <c r="R41"/>
  <c r="J41"/>
  <c r="S41"/>
  <c r="T41"/>
  <c r="L41"/>
  <c r="K41" s="1"/>
  <c r="G41" s="1"/>
  <c r="U41"/>
  <c r="M41"/>
  <c r="E41"/>
  <c r="W41"/>
  <c r="N41"/>
  <c r="F41"/>
  <c r="AA41"/>
  <c r="M23" i="3"/>
  <c r="N22"/>
  <c r="P22" s="1"/>
  <c r="P19" i="5"/>
  <c r="Q19"/>
  <c r="R19"/>
  <c r="O25" i="7"/>
  <c r="M26"/>
  <c r="C26"/>
  <c r="E25"/>
  <c r="AE21" i="5"/>
  <c r="V21" s="1"/>
  <c r="AF21"/>
  <c r="AI21"/>
  <c r="AA21"/>
  <c r="AJ21"/>
  <c r="H22" i="3"/>
  <c r="I23" s="1"/>
  <c r="G23"/>
  <c r="B24"/>
  <c r="C24"/>
  <c r="D23"/>
  <c r="E22"/>
  <c r="P23" l="1"/>
  <c r="O23"/>
  <c r="Y42" i="1"/>
  <c r="O42"/>
  <c r="H42"/>
  <c r="AB42"/>
  <c r="Q42"/>
  <c r="I42"/>
  <c r="R42"/>
  <c r="J42"/>
  <c r="S42"/>
  <c r="AA42"/>
  <c r="T42"/>
  <c r="L42"/>
  <c r="P42"/>
  <c r="U42"/>
  <c r="M42"/>
  <c r="E42"/>
  <c r="W42"/>
  <c r="N42"/>
  <c r="F42"/>
  <c r="C27" i="7"/>
  <c r="E26"/>
  <c r="C45" i="1"/>
  <c r="D47"/>
  <c r="C47" s="1"/>
  <c r="D10" i="5"/>
  <c r="C10"/>
  <c r="AF22"/>
  <c r="AI22"/>
  <c r="AA22"/>
  <c r="AJ22"/>
  <c r="AE22"/>
  <c r="V22" s="1"/>
  <c r="P20"/>
  <c r="Q20"/>
  <c r="R20"/>
  <c r="C44" i="1"/>
  <c r="D46"/>
  <c r="C46" s="1"/>
  <c r="B25" i="3"/>
  <c r="C25"/>
  <c r="AC23" i="5"/>
  <c r="AB25" s="1"/>
  <c r="W23"/>
  <c r="X24" s="1"/>
  <c r="AG23"/>
  <c r="Y23"/>
  <c r="Z23" s="1"/>
  <c r="S24"/>
  <c r="H28" i="7"/>
  <c r="J27"/>
  <c r="M21" i="5"/>
  <c r="N21" s="1"/>
  <c r="D24" i="3"/>
  <c r="E23"/>
  <c r="K25"/>
  <c r="L24"/>
  <c r="M24"/>
  <c r="N23"/>
  <c r="H23"/>
  <c r="I24" s="1"/>
  <c r="G24"/>
  <c r="A24"/>
  <c r="F25"/>
  <c r="AD21" i="5"/>
  <c r="AK21" s="1"/>
  <c r="AH21"/>
  <c r="M27" i="7"/>
  <c r="O26"/>
  <c r="Y43" i="1"/>
  <c r="O43"/>
  <c r="AA43"/>
  <c r="P43"/>
  <c r="AB43"/>
  <c r="Q43"/>
  <c r="I43"/>
  <c r="R43"/>
  <c r="J43"/>
  <c r="S43"/>
  <c r="T43"/>
  <c r="L43"/>
  <c r="U43"/>
  <c r="M43"/>
  <c r="E43"/>
  <c r="H43"/>
  <c r="W43"/>
  <c r="N43"/>
  <c r="F43"/>
  <c r="M22" i="5"/>
  <c r="N22" s="1"/>
  <c r="AK22" l="1"/>
  <c r="P24" i="3"/>
  <c r="O24"/>
  <c r="B26"/>
  <c r="C26"/>
  <c r="AH22" i="5"/>
  <c r="AD22"/>
  <c r="Y45" i="1"/>
  <c r="O45"/>
  <c r="AA45"/>
  <c r="P45"/>
  <c r="H45"/>
  <c r="AB45"/>
  <c r="Q45"/>
  <c r="I45"/>
  <c r="R45"/>
  <c r="J45"/>
  <c r="S45"/>
  <c r="T45"/>
  <c r="L45"/>
  <c r="U45"/>
  <c r="M45"/>
  <c r="E45"/>
  <c r="W45"/>
  <c r="N45"/>
  <c r="F45"/>
  <c r="H24" i="3"/>
  <c r="I25" s="1"/>
  <c r="G25"/>
  <c r="Y47" i="1"/>
  <c r="O47"/>
  <c r="AA47"/>
  <c r="P47"/>
  <c r="H47"/>
  <c r="AB47"/>
  <c r="Q47"/>
  <c r="I47"/>
  <c r="R47"/>
  <c r="J47"/>
  <c r="S47"/>
  <c r="T47"/>
  <c r="L47"/>
  <c r="K47" s="1"/>
  <c r="G47" s="1"/>
  <c r="U47"/>
  <c r="M47"/>
  <c r="E47"/>
  <c r="W47"/>
  <c r="N47"/>
  <c r="F47"/>
  <c r="P21" i="5"/>
  <c r="Q21"/>
  <c r="R21"/>
  <c r="A25" i="3"/>
  <c r="F26"/>
  <c r="D25"/>
  <c r="E24"/>
  <c r="AI23" i="5"/>
  <c r="AA23"/>
  <c r="AJ23"/>
  <c r="AE23"/>
  <c r="V23" s="1"/>
  <c r="AF23"/>
  <c r="P22"/>
  <c r="Q22"/>
  <c r="R22"/>
  <c r="K26" i="3"/>
  <c r="L25"/>
  <c r="M28" i="7"/>
  <c r="O27"/>
  <c r="M25" i="3"/>
  <c r="N24"/>
  <c r="W24" i="5"/>
  <c r="X25" s="1"/>
  <c r="AG24"/>
  <c r="Y24"/>
  <c r="Z24" s="1"/>
  <c r="S25"/>
  <c r="AC24"/>
  <c r="AB26" s="1"/>
  <c r="Y44" i="1"/>
  <c r="O44"/>
  <c r="AA44"/>
  <c r="P44"/>
  <c r="H44"/>
  <c r="AB44"/>
  <c r="Q44"/>
  <c r="I44"/>
  <c r="R44"/>
  <c r="J44"/>
  <c r="S44"/>
  <c r="T44"/>
  <c r="L44"/>
  <c r="K44" s="1"/>
  <c r="G44" s="1"/>
  <c r="U44"/>
  <c r="M44"/>
  <c r="E44"/>
  <c r="W44"/>
  <c r="N44"/>
  <c r="F44"/>
  <c r="E27" i="7"/>
  <c r="C28"/>
  <c r="K42" i="1"/>
  <c r="G42" s="1"/>
  <c r="J28" i="7"/>
  <c r="H29"/>
  <c r="Y46" i="1"/>
  <c r="O46"/>
  <c r="AA46"/>
  <c r="P46"/>
  <c r="H46"/>
  <c r="AB46"/>
  <c r="Q46"/>
  <c r="I46"/>
  <c r="R46"/>
  <c r="J46"/>
  <c r="S46"/>
  <c r="T46"/>
  <c r="L46"/>
  <c r="K46" s="1"/>
  <c r="G46" s="1"/>
  <c r="U46"/>
  <c r="M46"/>
  <c r="E46"/>
  <c r="W46"/>
  <c r="N46"/>
  <c r="F46"/>
  <c r="K43"/>
  <c r="G43" s="1"/>
  <c r="X26" i="5" l="1"/>
  <c r="P25" i="3"/>
  <c r="O25"/>
  <c r="C29" i="7"/>
  <c r="E28"/>
  <c r="AD23" i="5"/>
  <c r="AH23"/>
  <c r="AK23"/>
  <c r="AE24"/>
  <c r="V24" s="1"/>
  <c r="AF24"/>
  <c r="AJ24" s="1"/>
  <c r="AI24"/>
  <c r="AA24"/>
  <c r="K27" i="3"/>
  <c r="L26"/>
  <c r="M24" i="5"/>
  <c r="N24" s="1"/>
  <c r="AG25"/>
  <c r="Y25"/>
  <c r="Z25" s="1"/>
  <c r="S26"/>
  <c r="AC25"/>
  <c r="AB27" s="1"/>
  <c r="W25"/>
  <c r="A26" i="3"/>
  <c r="F27"/>
  <c r="H25"/>
  <c r="I26" s="1"/>
  <c r="G26"/>
  <c r="B27"/>
  <c r="C27"/>
  <c r="M23" i="5"/>
  <c r="N23" s="1"/>
  <c r="K45" i="1"/>
  <c r="G45" s="1"/>
  <c r="M26" i="3"/>
  <c r="N25"/>
  <c r="D26"/>
  <c r="E25"/>
  <c r="H30" i="7"/>
  <c r="J29"/>
  <c r="M29"/>
  <c r="O28"/>
  <c r="P26" i="3" l="1"/>
  <c r="I27"/>
  <c r="O26"/>
  <c r="D27"/>
  <c r="E26"/>
  <c r="H26"/>
  <c r="G27"/>
  <c r="H31" i="7"/>
  <c r="J30"/>
  <c r="AC26" i="5"/>
  <c r="AB28" s="1"/>
  <c r="W26"/>
  <c r="X27" s="1"/>
  <c r="AG26"/>
  <c r="Y26"/>
  <c r="Z26" s="1"/>
  <c r="S27"/>
  <c r="O29" i="7"/>
  <c r="M30"/>
  <c r="AD24" i="5"/>
  <c r="AK24" s="1"/>
  <c r="AH24"/>
  <c r="C30" i="7"/>
  <c r="E29"/>
  <c r="AI25" i="5"/>
  <c r="AA25"/>
  <c r="AJ25"/>
  <c r="AE25"/>
  <c r="V25" s="1"/>
  <c r="AF25"/>
  <c r="C28" i="3"/>
  <c r="B28"/>
  <c r="Q23" i="5"/>
  <c r="R23"/>
  <c r="P23"/>
  <c r="M27" i="3"/>
  <c r="N26"/>
  <c r="K28"/>
  <c r="L27"/>
  <c r="P24" i="5"/>
  <c r="Q24"/>
  <c r="R24"/>
  <c r="F28" i="3"/>
  <c r="A27"/>
  <c r="X28" i="5" l="1"/>
  <c r="AK25"/>
  <c r="G28" i="3"/>
  <c r="H27"/>
  <c r="I28" s="1"/>
  <c r="A28"/>
  <c r="F29"/>
  <c r="O27"/>
  <c r="P27"/>
  <c r="D28"/>
  <c r="E27"/>
  <c r="M25" i="5"/>
  <c r="N25" s="1"/>
  <c r="H32" i="7"/>
  <c r="J31"/>
  <c r="M28" i="3"/>
  <c r="N27"/>
  <c r="C31" i="7"/>
  <c r="E30"/>
  <c r="K29" i="3"/>
  <c r="L28"/>
  <c r="AJ26" i="5"/>
  <c r="AE26"/>
  <c r="AF26"/>
  <c r="AI26"/>
  <c r="AA26"/>
  <c r="M31" i="7"/>
  <c r="O30"/>
  <c r="C29" i="3"/>
  <c r="B29"/>
  <c r="AH25" i="5"/>
  <c r="AD25"/>
  <c r="W27"/>
  <c r="AG27"/>
  <c r="Y27"/>
  <c r="Z27" s="1"/>
  <c r="S28"/>
  <c r="AC27"/>
  <c r="AB29" s="1"/>
  <c r="O28" i="3" l="1"/>
  <c r="P28"/>
  <c r="AD26" i="5"/>
  <c r="AH26"/>
  <c r="E31" i="7"/>
  <c r="C32"/>
  <c r="AE27" i="5"/>
  <c r="V27" s="1"/>
  <c r="M27"/>
  <c r="N27" s="1"/>
  <c r="AF27"/>
  <c r="AJ27" s="1"/>
  <c r="AI27"/>
  <c r="AA27"/>
  <c r="K30" i="3"/>
  <c r="L29"/>
  <c r="C30"/>
  <c r="B30"/>
  <c r="AK26" i="5"/>
  <c r="M32" i="7"/>
  <c r="O31"/>
  <c r="P25" i="5"/>
  <c r="Q25"/>
  <c r="R25"/>
  <c r="V26"/>
  <c r="M26"/>
  <c r="N26" s="1"/>
  <c r="A29" i="3"/>
  <c r="F30"/>
  <c r="S29" i="5"/>
  <c r="AC28"/>
  <c r="AB30" s="1"/>
  <c r="W28"/>
  <c r="X29" s="1"/>
  <c r="AG28"/>
  <c r="Y28"/>
  <c r="Z28" s="1"/>
  <c r="J32" i="7"/>
  <c r="H33"/>
  <c r="N28" i="3"/>
  <c r="M29"/>
  <c r="D29"/>
  <c r="E28"/>
  <c r="G29"/>
  <c r="H28"/>
  <c r="I29" s="1"/>
  <c r="O29" l="1"/>
  <c r="P29"/>
  <c r="X30" i="5"/>
  <c r="R26"/>
  <c r="P26"/>
  <c r="Q26"/>
  <c r="G30" i="3"/>
  <c r="H29"/>
  <c r="I30" s="1"/>
  <c r="P27" i="5"/>
  <c r="Q27"/>
  <c r="R27"/>
  <c r="A30" i="3"/>
  <c r="F31"/>
  <c r="AH27" i="5"/>
  <c r="AD27"/>
  <c r="C31" i="3"/>
  <c r="B31"/>
  <c r="H34" i="7"/>
  <c r="J33"/>
  <c r="AC29" i="5"/>
  <c r="AB31" s="1"/>
  <c r="W29"/>
  <c r="AG29"/>
  <c r="Y29"/>
  <c r="Z29" s="1"/>
  <c r="S30"/>
  <c r="M28"/>
  <c r="N28" s="1"/>
  <c r="M33" i="7"/>
  <c r="O32"/>
  <c r="N29" i="3"/>
  <c r="M30"/>
  <c r="D30"/>
  <c r="E29"/>
  <c r="C33" i="7"/>
  <c r="E32"/>
  <c r="AK27" i="5"/>
  <c r="AI28"/>
  <c r="AA28"/>
  <c r="AJ28"/>
  <c r="AE28"/>
  <c r="AF28"/>
  <c r="K31" i="3"/>
  <c r="L30"/>
  <c r="O30" l="1"/>
  <c r="P30"/>
  <c r="C34" i="7"/>
  <c r="E33"/>
  <c r="AG30" i="5"/>
  <c r="Y30"/>
  <c r="Z30" s="1"/>
  <c r="S31"/>
  <c r="AC30"/>
  <c r="AB32" s="1"/>
  <c r="W30"/>
  <c r="C32" i="3"/>
  <c r="B32"/>
  <c r="K32"/>
  <c r="L31"/>
  <c r="H35" i="7"/>
  <c r="J34"/>
  <c r="X31" i="5"/>
  <c r="A31" i="3"/>
  <c r="F32"/>
  <c r="AK28" i="5"/>
  <c r="N30" i="3"/>
  <c r="M31"/>
  <c r="D31"/>
  <c r="E30"/>
  <c r="V28" i="5"/>
  <c r="P28"/>
  <c r="Q28"/>
  <c r="R28"/>
  <c r="O33" i="7"/>
  <c r="M34"/>
  <c r="AH28" i="5"/>
  <c r="AD28"/>
  <c r="AE29"/>
  <c r="V29" s="1"/>
  <c r="AF29"/>
  <c r="AJ29" s="1"/>
  <c r="AI29"/>
  <c r="AA29"/>
  <c r="G31" i="3"/>
  <c r="H30"/>
  <c r="I31" s="1"/>
  <c r="I32" l="1"/>
  <c r="O31"/>
  <c r="C33"/>
  <c r="B33"/>
  <c r="C35" i="7"/>
  <c r="E34"/>
  <c r="M35"/>
  <c r="O34"/>
  <c r="N31" i="3"/>
  <c r="P31" s="1"/>
  <c r="M32"/>
  <c r="M29" i="5"/>
  <c r="N29" s="1"/>
  <c r="A32" i="3"/>
  <c r="F33"/>
  <c r="D32"/>
  <c r="E31"/>
  <c r="AF30" i="5"/>
  <c r="AJ30" s="1"/>
  <c r="AI30"/>
  <c r="AA30"/>
  <c r="AE30"/>
  <c r="AD29"/>
  <c r="AH29"/>
  <c r="AK29" s="1"/>
  <c r="K33" i="3"/>
  <c r="L32"/>
  <c r="H36" i="7"/>
  <c r="J35"/>
  <c r="G32" i="3"/>
  <c r="H31"/>
  <c r="AC31" i="5"/>
  <c r="AB33" s="1"/>
  <c r="W31"/>
  <c r="X32" s="1"/>
  <c r="AG31"/>
  <c r="Y31"/>
  <c r="Z31" s="1"/>
  <c r="S32"/>
  <c r="M30"/>
  <c r="N30" s="1"/>
  <c r="I33" i="3" l="1"/>
  <c r="O32"/>
  <c r="M36" i="7"/>
  <c r="O35"/>
  <c r="K34" i="3"/>
  <c r="L33"/>
  <c r="N32"/>
  <c r="P32" s="1"/>
  <c r="M33"/>
  <c r="P29" i="5"/>
  <c r="Q29"/>
  <c r="R29"/>
  <c r="AI31"/>
  <c r="AA31"/>
  <c r="AJ31"/>
  <c r="AE31"/>
  <c r="V31" s="1"/>
  <c r="AF31"/>
  <c r="G33" i="3"/>
  <c r="H32"/>
  <c r="C34"/>
  <c r="B34"/>
  <c r="D33"/>
  <c r="E32"/>
  <c r="J36" i="7"/>
  <c r="H37"/>
  <c r="E35"/>
  <c r="C36"/>
  <c r="V30" i="5"/>
  <c r="S33"/>
  <c r="W32"/>
  <c r="X33" s="1"/>
  <c r="AG32"/>
  <c r="Y32"/>
  <c r="Z32" s="1"/>
  <c r="AC32"/>
  <c r="AB34" s="1"/>
  <c r="P30"/>
  <c r="Q30"/>
  <c r="R30"/>
  <c r="AH30"/>
  <c r="AD30"/>
  <c r="AK30" s="1"/>
  <c r="A33" i="3"/>
  <c r="F34"/>
  <c r="X34" i="5" l="1"/>
  <c r="AC33"/>
  <c r="AB35" s="1"/>
  <c r="S34"/>
  <c r="W33"/>
  <c r="AG33"/>
  <c r="Y33"/>
  <c r="Z33" s="1"/>
  <c r="C35" i="3"/>
  <c r="B35"/>
  <c r="M32" i="5"/>
  <c r="N32" s="1"/>
  <c r="I34" i="3"/>
  <c r="O33"/>
  <c r="AE32" i="5"/>
  <c r="V32" s="1"/>
  <c r="AF32"/>
  <c r="AI32"/>
  <c r="AA32"/>
  <c r="AJ32"/>
  <c r="N33" i="3"/>
  <c r="P33" s="1"/>
  <c r="M34"/>
  <c r="G34"/>
  <c r="H33"/>
  <c r="M37" i="7"/>
  <c r="O36"/>
  <c r="D34" i="3"/>
  <c r="E33"/>
  <c r="A34"/>
  <c r="F35"/>
  <c r="H38" i="7"/>
  <c r="J37"/>
  <c r="C37"/>
  <c r="E36"/>
  <c r="AD31" i="5"/>
  <c r="AK31" s="1"/>
  <c r="AH31"/>
  <c r="K35" i="3"/>
  <c r="L34"/>
  <c r="M31" i="5"/>
  <c r="N31" s="1"/>
  <c r="AK32" l="1"/>
  <c r="D35" i="3"/>
  <c r="E34"/>
  <c r="AD32" i="5"/>
  <c r="AH32"/>
  <c r="C36" i="3"/>
  <c r="B36"/>
  <c r="P32" i="5"/>
  <c r="Q32"/>
  <c r="R32"/>
  <c r="A35" i="3"/>
  <c r="F36"/>
  <c r="AC34" i="5"/>
  <c r="AB36" s="1"/>
  <c r="S35"/>
  <c r="W34"/>
  <c r="AG34"/>
  <c r="Y34"/>
  <c r="Z34" s="1"/>
  <c r="K36" i="3"/>
  <c r="L35"/>
  <c r="H39" i="7"/>
  <c r="J38"/>
  <c r="N34" i="3"/>
  <c r="M35"/>
  <c r="O37" i="7"/>
  <c r="M38"/>
  <c r="AJ33" i="5"/>
  <c r="AE33"/>
  <c r="V33" s="1"/>
  <c r="AF33"/>
  <c r="AI33"/>
  <c r="AA33"/>
  <c r="X35"/>
  <c r="O34" i="3"/>
  <c r="P34"/>
  <c r="Q31" i="5"/>
  <c r="R31"/>
  <c r="P31"/>
  <c r="G35" i="3"/>
  <c r="H34"/>
  <c r="I35" s="1"/>
  <c r="C38" i="7"/>
  <c r="E37"/>
  <c r="O35" i="3" l="1"/>
  <c r="AI34" i="5"/>
  <c r="AA34"/>
  <c r="AJ34"/>
  <c r="AE34"/>
  <c r="AF34"/>
  <c r="K37" i="3"/>
  <c r="L36"/>
  <c r="C39" i="7"/>
  <c r="E38"/>
  <c r="M33" i="5"/>
  <c r="N33" s="1"/>
  <c r="A36" i="3"/>
  <c r="F37"/>
  <c r="AG35" i="5"/>
  <c r="Y35"/>
  <c r="Z35" s="1"/>
  <c r="AC35"/>
  <c r="AB37" s="1"/>
  <c r="S36"/>
  <c r="W35"/>
  <c r="M39" i="7"/>
  <c r="O38"/>
  <c r="H40"/>
  <c r="J39"/>
  <c r="N35" i="3"/>
  <c r="P35" s="1"/>
  <c r="M36"/>
  <c r="C37"/>
  <c r="B37"/>
  <c r="D36"/>
  <c r="E35"/>
  <c r="G36"/>
  <c r="H35"/>
  <c r="I36" s="1"/>
  <c r="AD33" i="5"/>
  <c r="AK33" s="1"/>
  <c r="AH33"/>
  <c r="X36"/>
  <c r="M34"/>
  <c r="N34" s="1"/>
  <c r="I37" i="3" l="1"/>
  <c r="O36"/>
  <c r="P36"/>
  <c r="AK34" i="5"/>
  <c r="K38" i="3"/>
  <c r="L37"/>
  <c r="AH34" i="5"/>
  <c r="AD34"/>
  <c r="AF35"/>
  <c r="AJ35" s="1"/>
  <c r="AI35"/>
  <c r="AA35"/>
  <c r="AE35"/>
  <c r="N36" i="3"/>
  <c r="M37"/>
  <c r="P34" i="5"/>
  <c r="Q34"/>
  <c r="R34"/>
  <c r="R33"/>
  <c r="P33"/>
  <c r="Q33"/>
  <c r="E39" i="7"/>
  <c r="C40"/>
  <c r="C38" i="3"/>
  <c r="B38"/>
  <c r="V34" i="5"/>
  <c r="S37"/>
  <c r="W36"/>
  <c r="X37" s="1"/>
  <c r="AG36"/>
  <c r="Y36"/>
  <c r="Z36" s="1"/>
  <c r="AC36"/>
  <c r="AB38" s="1"/>
  <c r="D37" i="3"/>
  <c r="E36"/>
  <c r="M40" i="7"/>
  <c r="O39"/>
  <c r="G37" i="3"/>
  <c r="H36"/>
  <c r="J40" i="7"/>
  <c r="H41"/>
  <c r="A37" i="3"/>
  <c r="F38"/>
  <c r="X38" i="5" l="1"/>
  <c r="M36"/>
  <c r="N36" s="1"/>
  <c r="N37" i="3"/>
  <c r="P37" s="1"/>
  <c r="M38"/>
  <c r="O37"/>
  <c r="D38"/>
  <c r="E37"/>
  <c r="C41" i="7"/>
  <c r="E40"/>
  <c r="C39" i="3"/>
  <c r="B39"/>
  <c r="K39"/>
  <c r="L38"/>
  <c r="AH35" i="5"/>
  <c r="AD35"/>
  <c r="AK35" s="1"/>
  <c r="AC37"/>
  <c r="AB39" s="1"/>
  <c r="S38"/>
  <c r="W37"/>
  <c r="AG37"/>
  <c r="Y37"/>
  <c r="Z37" s="1"/>
  <c r="V35"/>
  <c r="G38" i="3"/>
  <c r="H37"/>
  <c r="I38" s="1"/>
  <c r="M35" i="5"/>
  <c r="N35" s="1"/>
  <c r="AE36"/>
  <c r="V36" s="1"/>
  <c r="AF36"/>
  <c r="AJ36" s="1"/>
  <c r="AI36"/>
  <c r="AA36"/>
  <c r="H42" i="7"/>
  <c r="J41"/>
  <c r="A38" i="3"/>
  <c r="F39"/>
  <c r="M41" i="7"/>
  <c r="O40"/>
  <c r="I39" i="3" l="1"/>
  <c r="O38"/>
  <c r="P38"/>
  <c r="G39"/>
  <c r="H38"/>
  <c r="X39" i="5"/>
  <c r="C42" i="7"/>
  <c r="E41"/>
  <c r="P35" i="5"/>
  <c r="Q35"/>
  <c r="R35"/>
  <c r="A39" i="3"/>
  <c r="F40"/>
  <c r="N38"/>
  <c r="M39"/>
  <c r="P36" i="5"/>
  <c r="Q36"/>
  <c r="R36"/>
  <c r="H43" i="7"/>
  <c r="J42"/>
  <c r="AC38" i="5"/>
  <c r="AB40" s="1"/>
  <c r="S39"/>
  <c r="W38"/>
  <c r="AG38"/>
  <c r="Y38"/>
  <c r="Z38" s="1"/>
  <c r="O41" i="7"/>
  <c r="M42"/>
  <c r="AJ37" i="5"/>
  <c r="AE37"/>
  <c r="AF37"/>
  <c r="AI37"/>
  <c r="AA37"/>
  <c r="K40" i="3"/>
  <c r="L39"/>
  <c r="C40"/>
  <c r="B40"/>
  <c r="AD36" i="5"/>
  <c r="AH36"/>
  <c r="AK36" s="1"/>
  <c r="D39" i="3"/>
  <c r="E38"/>
  <c r="AK37" i="5" l="1"/>
  <c r="O39" i="3"/>
  <c r="H44" i="7"/>
  <c r="J43"/>
  <c r="G40" i="3"/>
  <c r="H39"/>
  <c r="I40" s="1"/>
  <c r="M43" i="7"/>
  <c r="O42"/>
  <c r="A40" i="3"/>
  <c r="F41"/>
  <c r="AI38" i="5"/>
  <c r="AA38"/>
  <c r="AE38"/>
  <c r="V38" s="1"/>
  <c r="AF38"/>
  <c r="AJ38" s="1"/>
  <c r="C41" i="3"/>
  <c r="B41"/>
  <c r="AG39" i="5"/>
  <c r="Y39"/>
  <c r="Z39" s="1"/>
  <c r="AC39"/>
  <c r="AB41" s="1"/>
  <c r="S40"/>
  <c r="W39"/>
  <c r="X40" s="1"/>
  <c r="D40" i="3"/>
  <c r="E39"/>
  <c r="AD37" i="5"/>
  <c r="AH37"/>
  <c r="K41" i="3"/>
  <c r="L40"/>
  <c r="N39"/>
  <c r="P39" s="1"/>
  <c r="M40"/>
  <c r="C43" i="7"/>
  <c r="E42"/>
  <c r="V37" i="5"/>
  <c r="M37"/>
  <c r="N37" s="1"/>
  <c r="O40" i="3" l="1"/>
  <c r="P40"/>
  <c r="M38" i="5"/>
  <c r="N38" s="1"/>
  <c r="C42" i="3"/>
  <c r="B42"/>
  <c r="M44" i="7"/>
  <c r="O43"/>
  <c r="D41" i="3"/>
  <c r="E40"/>
  <c r="E43" i="7"/>
  <c r="C44"/>
  <c r="AF39" i="5"/>
  <c r="AI39"/>
  <c r="AA39"/>
  <c r="AJ39"/>
  <c r="AE39"/>
  <c r="V39" s="1"/>
  <c r="J44" i="7"/>
  <c r="H45"/>
  <c r="N40" i="3"/>
  <c r="M41"/>
  <c r="A41"/>
  <c r="F42"/>
  <c r="R37" i="5"/>
  <c r="P37"/>
  <c r="Q37"/>
  <c r="K42" i="3"/>
  <c r="L41"/>
  <c r="AH38" i="5"/>
  <c r="AD38"/>
  <c r="AK38" s="1"/>
  <c r="S41"/>
  <c r="W40"/>
  <c r="X41" s="1"/>
  <c r="AG40"/>
  <c r="Y40"/>
  <c r="Z40" s="1"/>
  <c r="AC40"/>
  <c r="AB42" s="1"/>
  <c r="G41" i="3"/>
  <c r="H40"/>
  <c r="I41" s="1"/>
  <c r="I42" l="1"/>
  <c r="O41"/>
  <c r="X42" i="5"/>
  <c r="AK39"/>
  <c r="AH39"/>
  <c r="AD39"/>
  <c r="D42" i="3"/>
  <c r="E41"/>
  <c r="P38" i="5"/>
  <c r="Q38"/>
  <c r="R38"/>
  <c r="AC41"/>
  <c r="AB43" s="1"/>
  <c r="S42"/>
  <c r="W41"/>
  <c r="AG41"/>
  <c r="Y41"/>
  <c r="Z41" s="1"/>
  <c r="AE40"/>
  <c r="V40" s="1"/>
  <c r="AF40"/>
  <c r="AJ40" s="1"/>
  <c r="AI40"/>
  <c r="AA40"/>
  <c r="H46" i="7"/>
  <c r="J45"/>
  <c r="N41" i="3"/>
  <c r="P41" s="1"/>
  <c r="M42"/>
  <c r="K43"/>
  <c r="L42"/>
  <c r="C43"/>
  <c r="B43"/>
  <c r="A42"/>
  <c r="F43"/>
  <c r="C45" i="7"/>
  <c r="E44"/>
  <c r="G42" i="3"/>
  <c r="H41"/>
  <c r="M45" i="7"/>
  <c r="O44"/>
  <c r="M39" i="5"/>
  <c r="N39" s="1"/>
  <c r="AJ41" l="1"/>
  <c r="AE41"/>
  <c r="V41" s="1"/>
  <c r="AF41"/>
  <c r="AI41"/>
  <c r="AA41"/>
  <c r="O42" i="3"/>
  <c r="K44"/>
  <c r="L43"/>
  <c r="A43"/>
  <c r="F44"/>
  <c r="C46" i="7"/>
  <c r="E45"/>
  <c r="X43" i="5"/>
  <c r="C44" i="3"/>
  <c r="B44"/>
  <c r="AC42" i="5"/>
  <c r="AB44" s="1"/>
  <c r="S43"/>
  <c r="W42"/>
  <c r="AG42"/>
  <c r="Y42"/>
  <c r="Z42" s="1"/>
  <c r="N42" i="3"/>
  <c r="P42" s="1"/>
  <c r="M43"/>
  <c r="H47" i="7"/>
  <c r="J46"/>
  <c r="M40" i="5"/>
  <c r="N40" s="1"/>
  <c r="G43" i="3"/>
  <c r="H42"/>
  <c r="I43" s="1"/>
  <c r="AD40" i="5"/>
  <c r="AK40" s="1"/>
  <c r="AH40"/>
  <c r="O45" i="7"/>
  <c r="M46"/>
  <c r="P39" i="5"/>
  <c r="Q39"/>
  <c r="R39"/>
  <c r="D43" i="3"/>
  <c r="E42"/>
  <c r="I44" l="1"/>
  <c r="O43"/>
  <c r="P43"/>
  <c r="AK41" i="5"/>
  <c r="AI42"/>
  <c r="AA42"/>
  <c r="AE42"/>
  <c r="AF42"/>
  <c r="AJ42" s="1"/>
  <c r="M41"/>
  <c r="N41" s="1"/>
  <c r="M42"/>
  <c r="N42" s="1"/>
  <c r="N43" i="3"/>
  <c r="M44"/>
  <c r="M47" i="7"/>
  <c r="O46"/>
  <c r="P40" i="5"/>
  <c r="Q40"/>
  <c r="R40"/>
  <c r="AG43"/>
  <c r="Y43"/>
  <c r="Z43" s="1"/>
  <c r="AC43"/>
  <c r="AB45" s="1"/>
  <c r="S44"/>
  <c r="W43"/>
  <c r="A44" i="3"/>
  <c r="F45"/>
  <c r="X44" i="5"/>
  <c r="C45" i="3"/>
  <c r="B45"/>
  <c r="C47" i="7"/>
  <c r="E46"/>
  <c r="AD41" i="5"/>
  <c r="AH41"/>
  <c r="K45" i="3"/>
  <c r="L44"/>
  <c r="H48" i="7"/>
  <c r="J47"/>
  <c r="G44" i="3"/>
  <c r="H43"/>
  <c r="D44"/>
  <c r="E43"/>
  <c r="K46" l="1"/>
  <c r="L45"/>
  <c r="A45"/>
  <c r="F46"/>
  <c r="O44"/>
  <c r="AF43" i="5"/>
  <c r="AJ43" s="1"/>
  <c r="AI43"/>
  <c r="AA43"/>
  <c r="AE43"/>
  <c r="N44" i="3"/>
  <c r="P44" s="1"/>
  <c r="M45"/>
  <c r="R41" i="5"/>
  <c r="P41"/>
  <c r="Q41"/>
  <c r="J48" i="7"/>
  <c r="H49"/>
  <c r="M48"/>
  <c r="O47"/>
  <c r="AH42" i="5"/>
  <c r="AD42"/>
  <c r="AK42" s="1"/>
  <c r="G45" i="3"/>
  <c r="H44"/>
  <c r="I45" s="1"/>
  <c r="E47" i="7"/>
  <c r="C48"/>
  <c r="P42" i="5"/>
  <c r="Q42"/>
  <c r="R42"/>
  <c r="C46" i="3"/>
  <c r="B46"/>
  <c r="S45" i="5"/>
  <c r="W44"/>
  <c r="X45" s="1"/>
  <c r="AG44"/>
  <c r="Y44"/>
  <c r="Z44" s="1"/>
  <c r="AC44"/>
  <c r="AB46" s="1"/>
  <c r="D45" i="3"/>
  <c r="E44"/>
  <c r="V42" i="5"/>
  <c r="AK43" l="1"/>
  <c r="X46"/>
  <c r="O45" i="3"/>
  <c r="K47"/>
  <c r="L46"/>
  <c r="D46"/>
  <c r="E45"/>
  <c r="G46"/>
  <c r="H45"/>
  <c r="I46" s="1"/>
  <c r="AH43" i="5"/>
  <c r="AD43"/>
  <c r="A46" i="3"/>
  <c r="F47"/>
  <c r="V43" i="5"/>
  <c r="N45" i="3"/>
  <c r="P45" s="1"/>
  <c r="M46"/>
  <c r="C49" i="7"/>
  <c r="E48"/>
  <c r="H50"/>
  <c r="J49"/>
  <c r="M43" i="5"/>
  <c r="N43" s="1"/>
  <c r="C47" i="3"/>
  <c r="B47"/>
  <c r="AC45" i="5"/>
  <c r="AB47" s="1"/>
  <c r="S46"/>
  <c r="W45"/>
  <c r="AG45"/>
  <c r="Y45"/>
  <c r="Z45" s="1"/>
  <c r="AE44"/>
  <c r="AF44"/>
  <c r="AI44"/>
  <c r="AA44"/>
  <c r="AJ44"/>
  <c r="M49" i="7"/>
  <c r="O48"/>
  <c r="O46" i="3" l="1"/>
  <c r="C48"/>
  <c r="B48"/>
  <c r="AD44" i="5"/>
  <c r="AH44"/>
  <c r="AK44" s="1"/>
  <c r="N46" i="3"/>
  <c r="P46" s="1"/>
  <c r="M47"/>
  <c r="C50" i="7"/>
  <c r="E49"/>
  <c r="O49"/>
  <c r="M50"/>
  <c r="K48" i="3"/>
  <c r="L47"/>
  <c r="G47"/>
  <c r="H46"/>
  <c r="I47" s="1"/>
  <c r="AC46" i="5"/>
  <c r="AB48" s="1"/>
  <c r="S47"/>
  <c r="W46"/>
  <c r="X47" s="1"/>
  <c r="AG46"/>
  <c r="Y46"/>
  <c r="Z46" s="1"/>
  <c r="H51" i="7"/>
  <c r="J50"/>
  <c r="P43" i="5"/>
  <c r="Q43"/>
  <c r="R43"/>
  <c r="A47" i="3"/>
  <c r="F48"/>
  <c r="AE45" i="5"/>
  <c r="V45" s="1"/>
  <c r="AF45"/>
  <c r="AJ45" s="1"/>
  <c r="AI45"/>
  <c r="AA45"/>
  <c r="V44"/>
  <c r="M44"/>
  <c r="N44" s="1"/>
  <c r="D47" i="3"/>
  <c r="E46"/>
  <c r="X48" i="5" l="1"/>
  <c r="I48" i="3"/>
  <c r="O47"/>
  <c r="P47"/>
  <c r="H52" i="7"/>
  <c r="J51"/>
  <c r="N47" i="3"/>
  <c r="M48"/>
  <c r="G48"/>
  <c r="H47"/>
  <c r="C51" i="7"/>
  <c r="E50"/>
  <c r="C49" i="3"/>
  <c r="B49"/>
  <c r="M45" i="5"/>
  <c r="N45" s="1"/>
  <c r="AD45"/>
  <c r="AK45" s="1"/>
  <c r="AH45"/>
  <c r="A48" i="3"/>
  <c r="F49"/>
  <c r="M51" i="7"/>
  <c r="O50"/>
  <c r="D48" i="3"/>
  <c r="E47"/>
  <c r="AG47" i="5"/>
  <c r="Y47"/>
  <c r="Z47" s="1"/>
  <c r="AC47"/>
  <c r="AB49" s="1"/>
  <c r="S48"/>
  <c r="W47"/>
  <c r="P44"/>
  <c r="Q44"/>
  <c r="R44"/>
  <c r="AI46"/>
  <c r="AA46"/>
  <c r="AJ46"/>
  <c r="AE46"/>
  <c r="AF46"/>
  <c r="K49" i="3"/>
  <c r="L48"/>
  <c r="AK46" i="5" l="1"/>
  <c r="N48" i="3"/>
  <c r="P48" s="1"/>
  <c r="M49"/>
  <c r="X49" i="5"/>
  <c r="AH46"/>
  <c r="AD46"/>
  <c r="O48" i="3"/>
  <c r="A49"/>
  <c r="F50"/>
  <c r="M52" i="7"/>
  <c r="O51"/>
  <c r="AF47" i="5"/>
  <c r="AI47"/>
  <c r="AA47"/>
  <c r="AJ47"/>
  <c r="AE47"/>
  <c r="V47" s="1"/>
  <c r="S49"/>
  <c r="W48"/>
  <c r="AG48"/>
  <c r="Y48"/>
  <c r="Z48" s="1"/>
  <c r="AC48"/>
  <c r="AB50" s="1"/>
  <c r="J52" i="7"/>
  <c r="H53"/>
  <c r="E51"/>
  <c r="C52"/>
  <c r="K50" i="3"/>
  <c r="L49"/>
  <c r="C50"/>
  <c r="B50"/>
  <c r="V46" i="5"/>
  <c r="G49" i="3"/>
  <c r="H48"/>
  <c r="I49" s="1"/>
  <c r="D49"/>
  <c r="E48"/>
  <c r="R45" i="5"/>
  <c r="P45"/>
  <c r="Q45"/>
  <c r="M46"/>
  <c r="N46" s="1"/>
  <c r="O49" i="3" l="1"/>
  <c r="P49"/>
  <c r="AH47" i="5"/>
  <c r="AD47"/>
  <c r="AK47" s="1"/>
  <c r="H54" i="7"/>
  <c r="J53"/>
  <c r="N49" i="3"/>
  <c r="M50"/>
  <c r="C51"/>
  <c r="B51"/>
  <c r="M53" i="7"/>
  <c r="O52"/>
  <c r="X50" i="5"/>
  <c r="G50" i="3"/>
  <c r="H49"/>
  <c r="I50" s="1"/>
  <c r="D50"/>
  <c r="E49"/>
  <c r="K51"/>
  <c r="L50"/>
  <c r="AC49" i="5"/>
  <c r="AB51" s="1"/>
  <c r="S50"/>
  <c r="W49"/>
  <c r="AG49"/>
  <c r="Y49"/>
  <c r="Z49" s="1"/>
  <c r="M47"/>
  <c r="N47" s="1"/>
  <c r="M48"/>
  <c r="N48" s="1"/>
  <c r="P46"/>
  <c r="Q46"/>
  <c r="R46"/>
  <c r="A50" i="3"/>
  <c r="F51"/>
  <c r="C53" i="7"/>
  <c r="E52"/>
  <c r="AE48" i="5"/>
  <c r="V48" s="1"/>
  <c r="AF48"/>
  <c r="AJ48" s="1"/>
  <c r="AI48"/>
  <c r="AA48"/>
  <c r="O50" i="3" l="1"/>
  <c r="P50"/>
  <c r="A51"/>
  <c r="F52"/>
  <c r="N50"/>
  <c r="M51"/>
  <c r="P48" i="5"/>
  <c r="Q48"/>
  <c r="R48"/>
  <c r="C52" i="3"/>
  <c r="B52"/>
  <c r="C54" i="7"/>
  <c r="E53"/>
  <c r="P47" i="5"/>
  <c r="Q47"/>
  <c r="R47"/>
  <c r="K52" i="3"/>
  <c r="L51"/>
  <c r="AJ49" i="5"/>
  <c r="AE49"/>
  <c r="AF49"/>
  <c r="AI49"/>
  <c r="AA49"/>
  <c r="O53" i="7"/>
  <c r="M54"/>
  <c r="AC50" i="5"/>
  <c r="AB52" s="1"/>
  <c r="S51"/>
  <c r="W50"/>
  <c r="AG50"/>
  <c r="Y50"/>
  <c r="Z50" s="1"/>
  <c r="H55" i="7"/>
  <c r="J54"/>
  <c r="X51" i="5"/>
  <c r="D51" i="3"/>
  <c r="E50"/>
  <c r="AD48" i="5"/>
  <c r="AH48"/>
  <c r="AK48" s="1"/>
  <c r="G51" i="3"/>
  <c r="H50"/>
  <c r="I51" s="1"/>
  <c r="I52" l="1"/>
  <c r="O51"/>
  <c r="P51"/>
  <c r="K53"/>
  <c r="L52"/>
  <c r="AD49" i="5"/>
  <c r="AH49"/>
  <c r="AK49" s="1"/>
  <c r="C53" i="3"/>
  <c r="B53"/>
  <c r="G52"/>
  <c r="H51"/>
  <c r="D52"/>
  <c r="E51"/>
  <c r="C55" i="7"/>
  <c r="E54"/>
  <c r="A52" i="3"/>
  <c r="F53"/>
  <c r="V49" i="5"/>
  <c r="H56" i="7"/>
  <c r="J55"/>
  <c r="M55"/>
  <c r="O54"/>
  <c r="M49" i="5"/>
  <c r="N49" s="1"/>
  <c r="AI50"/>
  <c r="AA50"/>
  <c r="AJ50"/>
  <c r="AE50"/>
  <c r="AF50"/>
  <c r="AG51"/>
  <c r="Y51"/>
  <c r="Z51" s="1"/>
  <c r="S52"/>
  <c r="AC51"/>
  <c r="AB53" s="1"/>
  <c r="W51"/>
  <c r="X52" s="1"/>
  <c r="N51" i="3"/>
  <c r="M52"/>
  <c r="AK50" i="5" l="1"/>
  <c r="I53" i="3"/>
  <c r="O52"/>
  <c r="AH50" i="5"/>
  <c r="AD50"/>
  <c r="R49"/>
  <c r="P49"/>
  <c r="Q49"/>
  <c r="V50"/>
  <c r="M50"/>
  <c r="N50" s="1"/>
  <c r="D53" i="3"/>
  <c r="E52"/>
  <c r="K54"/>
  <c r="L53"/>
  <c r="C54"/>
  <c r="B54"/>
  <c r="N52"/>
  <c r="P52" s="1"/>
  <c r="M53"/>
  <c r="M56" i="7"/>
  <c r="O55"/>
  <c r="AG52" i="5"/>
  <c r="Y52"/>
  <c r="Z52" s="1"/>
  <c r="S53"/>
  <c r="W52"/>
  <c r="X53" s="1"/>
  <c r="AC52"/>
  <c r="AB54" s="1"/>
  <c r="A53" i="3"/>
  <c r="F54"/>
  <c r="G53"/>
  <c r="H52"/>
  <c r="J56" i="7"/>
  <c r="H57"/>
  <c r="AI51" i="5"/>
  <c r="AA51"/>
  <c r="AE51"/>
  <c r="AF51"/>
  <c r="AJ51" s="1"/>
  <c r="E55" i="7"/>
  <c r="C56"/>
  <c r="X54" i="5" l="1"/>
  <c r="H58" i="7"/>
  <c r="J57"/>
  <c r="S54" i="5"/>
  <c r="W53"/>
  <c r="AC53"/>
  <c r="AB55" s="1"/>
  <c r="AG53"/>
  <c r="Y53"/>
  <c r="Z53" s="1"/>
  <c r="C55" i="3"/>
  <c r="B55"/>
  <c r="C57" i="7"/>
  <c r="E56"/>
  <c r="O53" i="3"/>
  <c r="N53"/>
  <c r="P53" s="1"/>
  <c r="M54"/>
  <c r="AK51" i="5"/>
  <c r="AD51"/>
  <c r="AH51"/>
  <c r="M57" i="7"/>
  <c r="O56"/>
  <c r="D54" i="3"/>
  <c r="E53"/>
  <c r="G54"/>
  <c r="H53"/>
  <c r="I54" s="1"/>
  <c r="K55"/>
  <c r="L54"/>
  <c r="V51" i="5"/>
  <c r="P50"/>
  <c r="Q50"/>
  <c r="R50"/>
  <c r="A54" i="3"/>
  <c r="F55"/>
  <c r="AE52" i="5"/>
  <c r="AF52"/>
  <c r="AJ52" s="1"/>
  <c r="AI52"/>
  <c r="AA52"/>
  <c r="M51"/>
  <c r="N51" s="1"/>
  <c r="I55" i="3" l="1"/>
  <c r="O54"/>
  <c r="P54"/>
  <c r="G55"/>
  <c r="H54"/>
  <c r="N54"/>
  <c r="M55"/>
  <c r="V52" i="5"/>
  <c r="M52"/>
  <c r="N52" s="1"/>
  <c r="A55" i="3"/>
  <c r="F56"/>
  <c r="AC54" i="5"/>
  <c r="AB56" s="1"/>
  <c r="S55"/>
  <c r="AG54"/>
  <c r="W54"/>
  <c r="X55" s="1"/>
  <c r="Y54"/>
  <c r="Z54" s="1"/>
  <c r="H59" i="7"/>
  <c r="J58"/>
  <c r="C56" i="3"/>
  <c r="B56"/>
  <c r="C58" i="7"/>
  <c r="E57"/>
  <c r="AH52" i="5"/>
  <c r="AD52"/>
  <c r="AK52" s="1"/>
  <c r="D55" i="3"/>
  <c r="E54"/>
  <c r="K56"/>
  <c r="L55"/>
  <c r="O57" i="7"/>
  <c r="M58"/>
  <c r="Q51" i="5"/>
  <c r="P51"/>
  <c r="R51"/>
  <c r="AE53"/>
  <c r="AJ53"/>
  <c r="AA53"/>
  <c r="AF53"/>
  <c r="AI53"/>
  <c r="X56" l="1"/>
  <c r="AK53"/>
  <c r="AE54"/>
  <c r="V54" s="1"/>
  <c r="AI54"/>
  <c r="AA54"/>
  <c r="AF54"/>
  <c r="AJ54" s="1"/>
  <c r="O55" i="3"/>
  <c r="H60" i="7"/>
  <c r="J59"/>
  <c r="A56" i="3"/>
  <c r="F57"/>
  <c r="G56"/>
  <c r="H55"/>
  <c r="I56" s="1"/>
  <c r="C57"/>
  <c r="B57"/>
  <c r="V53" i="5"/>
  <c r="P52"/>
  <c r="Q52"/>
  <c r="R52"/>
  <c r="AD53"/>
  <c r="AH53"/>
  <c r="C59" i="7"/>
  <c r="E58"/>
  <c r="AC55" i="5"/>
  <c r="AB57" s="1"/>
  <c r="AG55"/>
  <c r="Y55"/>
  <c r="Z55" s="1"/>
  <c r="S56"/>
  <c r="W55"/>
  <c r="D56" i="3"/>
  <c r="E55"/>
  <c r="N55"/>
  <c r="P55" s="1"/>
  <c r="M56"/>
  <c r="K57"/>
  <c r="L56"/>
  <c r="M59" i="7"/>
  <c r="O58"/>
  <c r="M53" i="5"/>
  <c r="N53" s="1"/>
  <c r="M54"/>
  <c r="N54" s="1"/>
  <c r="I57" i="3" l="1"/>
  <c r="O56"/>
  <c r="P56"/>
  <c r="J60" i="7"/>
  <c r="H61"/>
  <c r="AH54" i="5"/>
  <c r="AD54"/>
  <c r="AK54" s="1"/>
  <c r="P54"/>
  <c r="Q54"/>
  <c r="R54"/>
  <c r="AI55"/>
  <c r="AA55"/>
  <c r="AF55"/>
  <c r="AE55"/>
  <c r="V55" s="1"/>
  <c r="AJ55"/>
  <c r="A57" i="3"/>
  <c r="F58"/>
  <c r="G57"/>
  <c r="H56"/>
  <c r="E59" i="7"/>
  <c r="C60"/>
  <c r="C58" i="3"/>
  <c r="B58"/>
  <c r="N56"/>
  <c r="M57"/>
  <c r="K58"/>
  <c r="L57"/>
  <c r="M60" i="7"/>
  <c r="O59"/>
  <c r="AG56" i="5"/>
  <c r="Y56"/>
  <c r="Z56" s="1"/>
  <c r="S57"/>
  <c r="W56"/>
  <c r="X57" s="1"/>
  <c r="AC56"/>
  <c r="AB58" s="1"/>
  <c r="P53"/>
  <c r="Q53"/>
  <c r="R53"/>
  <c r="D57" i="3"/>
  <c r="E56"/>
  <c r="AK55" i="5" l="1"/>
  <c r="C61" i="7"/>
  <c r="E60"/>
  <c r="O57" i="3"/>
  <c r="AI56" i="5"/>
  <c r="AA56"/>
  <c r="AJ56"/>
  <c r="AE56"/>
  <c r="V56" s="1"/>
  <c r="AF56"/>
  <c r="D58" i="3"/>
  <c r="E57"/>
  <c r="N57"/>
  <c r="P57" s="1"/>
  <c r="M58"/>
  <c r="C59"/>
  <c r="B59"/>
  <c r="K59"/>
  <c r="L58"/>
  <c r="AD55" i="5"/>
  <c r="AH55"/>
  <c r="H62" i="7"/>
  <c r="J61"/>
  <c r="M55" i="5"/>
  <c r="N55" s="1"/>
  <c r="S58"/>
  <c r="W57"/>
  <c r="X58" s="1"/>
  <c r="AG57"/>
  <c r="Y57"/>
  <c r="Z57" s="1"/>
  <c r="AC57"/>
  <c r="AB59" s="1"/>
  <c r="A58" i="3"/>
  <c r="F59"/>
  <c r="G58"/>
  <c r="H57"/>
  <c r="I58" s="1"/>
  <c r="M61" i="7"/>
  <c r="O60"/>
  <c r="O58" i="3" l="1"/>
  <c r="P58"/>
  <c r="Q55" i="5"/>
  <c r="P55"/>
  <c r="R55"/>
  <c r="AD56"/>
  <c r="AH56"/>
  <c r="G59" i="3"/>
  <c r="H58"/>
  <c r="I59" s="1"/>
  <c r="K60"/>
  <c r="L59"/>
  <c r="C60"/>
  <c r="B60"/>
  <c r="AE57" i="5"/>
  <c r="M57"/>
  <c r="N57" s="1"/>
  <c r="AJ57"/>
  <c r="AF57"/>
  <c r="AI57"/>
  <c r="AA57"/>
  <c r="AC58"/>
  <c r="AB60" s="1"/>
  <c r="S59"/>
  <c r="W58"/>
  <c r="X59" s="1"/>
  <c r="Y58"/>
  <c r="Z58" s="1"/>
  <c r="AG58"/>
  <c r="O61" i="7"/>
  <c r="M62"/>
  <c r="C62"/>
  <c r="E61"/>
  <c r="D59" i="3"/>
  <c r="E58"/>
  <c r="H63" i="7"/>
  <c r="J62"/>
  <c r="M56" i="5"/>
  <c r="N56" s="1"/>
  <c r="A59" i="3"/>
  <c r="F60"/>
  <c r="N58"/>
  <c r="M59"/>
  <c r="AK56" i="5"/>
  <c r="O59" i="3" l="1"/>
  <c r="P57" i="5"/>
  <c r="R57"/>
  <c r="Q57"/>
  <c r="G60" i="3"/>
  <c r="H59"/>
  <c r="I60" s="1"/>
  <c r="K61"/>
  <c r="L60"/>
  <c r="AE58" i="5"/>
  <c r="V58" s="1"/>
  <c r="AF58"/>
  <c r="AI58"/>
  <c r="AA58"/>
  <c r="AJ58"/>
  <c r="C63" i="7"/>
  <c r="E62"/>
  <c r="AH57" i="5"/>
  <c r="AD57"/>
  <c r="C61" i="3"/>
  <c r="B61"/>
  <c r="H64" i="7"/>
  <c r="J63"/>
  <c r="Q56" i="5"/>
  <c r="R56"/>
  <c r="P56"/>
  <c r="M63" i="7"/>
  <c r="O62"/>
  <c r="A60" i="3"/>
  <c r="F61"/>
  <c r="N59"/>
  <c r="P59" s="1"/>
  <c r="M60"/>
  <c r="D60"/>
  <c r="E59"/>
  <c r="AC59" i="5"/>
  <c r="AB61" s="1"/>
  <c r="AG59"/>
  <c r="Y59"/>
  <c r="Z59" s="1"/>
  <c r="S60"/>
  <c r="W59"/>
  <c r="X60" s="1"/>
  <c r="AK57"/>
  <c r="V57"/>
  <c r="I61" i="3" l="1"/>
  <c r="O60"/>
  <c r="X61" i="5"/>
  <c r="G61" i="3"/>
  <c r="H60"/>
  <c r="E63" i="7"/>
  <c r="C64"/>
  <c r="M58" i="5"/>
  <c r="N58" s="1"/>
  <c r="N60" i="3"/>
  <c r="P60" s="1"/>
  <c r="M61"/>
  <c r="K62"/>
  <c r="L61"/>
  <c r="M64" i="7"/>
  <c r="O63"/>
  <c r="C62" i="3"/>
  <c r="B62"/>
  <c r="D61"/>
  <c r="E60"/>
  <c r="AI59" i="5"/>
  <c r="AA59"/>
  <c r="AF59"/>
  <c r="M59"/>
  <c r="N59" s="1"/>
  <c r="AE59"/>
  <c r="V59" s="1"/>
  <c r="AJ59"/>
  <c r="AG60"/>
  <c r="Y60"/>
  <c r="Z60" s="1"/>
  <c r="S61"/>
  <c r="W60"/>
  <c r="AC60"/>
  <c r="AB62" s="1"/>
  <c r="A61" i="3"/>
  <c r="F62"/>
  <c r="J64" i="7"/>
  <c r="H65"/>
  <c r="AH58" i="5"/>
  <c r="AD58"/>
  <c r="AK58" s="1"/>
  <c r="AK59" l="1"/>
  <c r="Q59"/>
  <c r="P59"/>
  <c r="R59"/>
  <c r="C65" i="7"/>
  <c r="E64"/>
  <c r="O61" i="3"/>
  <c r="P61"/>
  <c r="C63"/>
  <c r="B63"/>
  <c r="X62" i="5"/>
  <c r="A62" i="3"/>
  <c r="F63"/>
  <c r="D62"/>
  <c r="E61"/>
  <c r="G62"/>
  <c r="H61"/>
  <c r="I62" s="1"/>
  <c r="H66" i="7"/>
  <c r="J65"/>
  <c r="N61" i="3"/>
  <c r="M62"/>
  <c r="S62" i="5"/>
  <c r="W61"/>
  <c r="AG61"/>
  <c r="Y61"/>
  <c r="Z61" s="1"/>
  <c r="AC61"/>
  <c r="AB63" s="1"/>
  <c r="AD59"/>
  <c r="AH59"/>
  <c r="P58"/>
  <c r="Q58"/>
  <c r="R58"/>
  <c r="K63" i="3"/>
  <c r="L62"/>
  <c r="M65" i="7"/>
  <c r="O64"/>
  <c r="AI60" i="5"/>
  <c r="AA60"/>
  <c r="AE60"/>
  <c r="AF60"/>
  <c r="AJ60" s="1"/>
  <c r="M60"/>
  <c r="N60" s="1"/>
  <c r="I63" i="3" l="1"/>
  <c r="O62"/>
  <c r="P62"/>
  <c r="G63"/>
  <c r="H62"/>
  <c r="H67" i="7"/>
  <c r="J66"/>
  <c r="C66"/>
  <c r="E65"/>
  <c r="K64" i="3"/>
  <c r="L63"/>
  <c r="A63"/>
  <c r="F64"/>
  <c r="Q60" i="5"/>
  <c r="R60"/>
  <c r="P60"/>
  <c r="C64" i="3"/>
  <c r="B64"/>
  <c r="AC62" i="5"/>
  <c r="AB64" s="1"/>
  <c r="S63"/>
  <c r="W62"/>
  <c r="X63" s="1"/>
  <c r="Y62"/>
  <c r="Z62" s="1"/>
  <c r="AG62"/>
  <c r="D63" i="3"/>
  <c r="E62"/>
  <c r="AE61" i="5"/>
  <c r="AJ61"/>
  <c r="AA61"/>
  <c r="AF61"/>
  <c r="AI61"/>
  <c r="O65" i="7"/>
  <c r="M66"/>
  <c r="AD60" i="5"/>
  <c r="AK60" s="1"/>
  <c r="AH60"/>
  <c r="N62" i="3"/>
  <c r="M63"/>
  <c r="V60" i="5"/>
  <c r="M62" l="1"/>
  <c r="N62" s="1"/>
  <c r="AK61"/>
  <c r="D64" i="3"/>
  <c r="E63"/>
  <c r="C67" i="7"/>
  <c r="E66"/>
  <c r="O63" i="3"/>
  <c r="P63"/>
  <c r="M67" i="7"/>
  <c r="O66"/>
  <c r="G64" i="3"/>
  <c r="H63"/>
  <c r="I64" s="1"/>
  <c r="A64"/>
  <c r="F65"/>
  <c r="V61" i="5"/>
  <c r="M61"/>
  <c r="N61" s="1"/>
  <c r="K65" i="3"/>
  <c r="L64"/>
  <c r="AE62" i="5"/>
  <c r="V62" s="1"/>
  <c r="AF62"/>
  <c r="AI62"/>
  <c r="AA62"/>
  <c r="AJ62"/>
  <c r="H68" i="7"/>
  <c r="J67"/>
  <c r="C65" i="3"/>
  <c r="B65"/>
  <c r="AC63" i="5"/>
  <c r="AB65" s="1"/>
  <c r="AG63"/>
  <c r="Y63"/>
  <c r="Z63" s="1"/>
  <c r="S64"/>
  <c r="W63"/>
  <c r="X64" s="1"/>
  <c r="N63" i="3"/>
  <c r="M64"/>
  <c r="AH61" i="5"/>
  <c r="AD61"/>
  <c r="I65" i="3" l="1"/>
  <c r="O64"/>
  <c r="P64"/>
  <c r="X65" i="5"/>
  <c r="AG64"/>
  <c r="Y64"/>
  <c r="Z64" s="1"/>
  <c r="S65"/>
  <c r="W64"/>
  <c r="AC64"/>
  <c r="AB66" s="1"/>
  <c r="P62"/>
  <c r="Q62"/>
  <c r="R62"/>
  <c r="P61"/>
  <c r="R61"/>
  <c r="Q61"/>
  <c r="K66" i="3"/>
  <c r="L65"/>
  <c r="J68" i="7"/>
  <c r="H69"/>
  <c r="D65" i="3"/>
  <c r="E64"/>
  <c r="G65"/>
  <c r="H64"/>
  <c r="E67" i="7"/>
  <c r="C68"/>
  <c r="C66" i="3"/>
  <c r="B66"/>
  <c r="M68" i="7"/>
  <c r="O67"/>
  <c r="N64" i="3"/>
  <c r="M65"/>
  <c r="AI63" i="5"/>
  <c r="AA63"/>
  <c r="AF63"/>
  <c r="AJ63" s="1"/>
  <c r="AE63"/>
  <c r="M63" s="1"/>
  <c r="N63" s="1"/>
  <c r="AH62"/>
  <c r="AD62"/>
  <c r="AK62" s="1"/>
  <c r="A65" i="3"/>
  <c r="F66"/>
  <c r="Q63" i="5" l="1"/>
  <c r="P63"/>
  <c r="R63"/>
  <c r="AK63"/>
  <c r="I66" i="3"/>
  <c r="O65"/>
  <c r="C69" i="7"/>
  <c r="E68"/>
  <c r="X66" i="5"/>
  <c r="A66" i="3"/>
  <c r="F67"/>
  <c r="G66"/>
  <c r="H65"/>
  <c r="AI64" i="5"/>
  <c r="AA64"/>
  <c r="AJ64"/>
  <c r="AE64"/>
  <c r="AF64"/>
  <c r="H70" i="7"/>
  <c r="J69"/>
  <c r="D66" i="3"/>
  <c r="E65"/>
  <c r="M69" i="7"/>
  <c r="O68"/>
  <c r="S66" i="5"/>
  <c r="W65"/>
  <c r="AG65"/>
  <c r="Y65"/>
  <c r="Z65" s="1"/>
  <c r="AC65"/>
  <c r="AD63"/>
  <c r="AH63"/>
  <c r="C67" i="3"/>
  <c r="B67"/>
  <c r="N65"/>
  <c r="P65" s="1"/>
  <c r="M66"/>
  <c r="K67"/>
  <c r="L66"/>
  <c r="V63" i="5"/>
  <c r="C68" i="3" l="1"/>
  <c r="B68"/>
  <c r="AC66" i="5"/>
  <c r="W66"/>
  <c r="AG66"/>
  <c r="Y66"/>
  <c r="Z66" s="1"/>
  <c r="H71" i="7"/>
  <c r="J70"/>
  <c r="AE65" i="5"/>
  <c r="V65" s="1"/>
  <c r="M65"/>
  <c r="N65" s="1"/>
  <c r="AJ65"/>
  <c r="AA65"/>
  <c r="AF65"/>
  <c r="AI65"/>
  <c r="G67" i="3"/>
  <c r="H66"/>
  <c r="I67" s="1"/>
  <c r="O66"/>
  <c r="P66"/>
  <c r="D67"/>
  <c r="E66"/>
  <c r="V64" i="5"/>
  <c r="M64"/>
  <c r="N64" s="1"/>
  <c r="A67" i="3"/>
  <c r="F68"/>
  <c r="A68" s="1"/>
  <c r="K68"/>
  <c r="L68" s="1"/>
  <c r="L67"/>
  <c r="N66"/>
  <c r="M67"/>
  <c r="O69" i="7"/>
  <c r="M70"/>
  <c r="AD64" i="5"/>
  <c r="AK64" s="1"/>
  <c r="AH64"/>
  <c r="C70" i="7"/>
  <c r="E69"/>
  <c r="I68" i="3" l="1"/>
  <c r="O67"/>
  <c r="P67"/>
  <c r="M71" i="7"/>
  <c r="O70"/>
  <c r="AE66" i="5"/>
  <c r="AF66"/>
  <c r="AI66"/>
  <c r="AA66"/>
  <c r="AJ66"/>
  <c r="M66"/>
  <c r="N66" s="1"/>
  <c r="P65"/>
  <c r="R65"/>
  <c r="Q65"/>
  <c r="C71" i="7"/>
  <c r="E70"/>
  <c r="D68" i="3"/>
  <c r="E68" s="1"/>
  <c r="E67"/>
  <c r="N67"/>
  <c r="M68"/>
  <c r="N68" s="1"/>
  <c r="H72" i="7"/>
  <c r="J71"/>
  <c r="Q64" i="5"/>
  <c r="R64"/>
  <c r="P64"/>
  <c r="AH65"/>
  <c r="AD65"/>
  <c r="AK65" s="1"/>
  <c r="G68" i="3"/>
  <c r="H68" s="1"/>
  <c r="H67"/>
  <c r="AK66" i="5" l="1"/>
  <c r="O68" i="3"/>
  <c r="P68"/>
  <c r="AH66" i="5"/>
  <c r="AD66"/>
  <c r="P66"/>
  <c r="Q66"/>
  <c r="R66"/>
  <c r="V66"/>
  <c r="M72" i="7"/>
  <c r="O71"/>
  <c r="J72"/>
  <c r="H73"/>
  <c r="E71"/>
  <c r="C72"/>
  <c r="M73" l="1"/>
  <c r="O72"/>
  <c r="C73"/>
  <c r="E72"/>
  <c r="H74"/>
  <c r="J73"/>
  <c r="O73" l="1"/>
  <c r="M74"/>
  <c r="C74"/>
  <c r="E73"/>
  <c r="H75"/>
  <c r="J74"/>
  <c r="M75" l="1"/>
  <c r="O74"/>
  <c r="C75"/>
  <c r="E74"/>
  <c r="H76"/>
  <c r="J75"/>
  <c r="M76" l="1"/>
  <c r="O75"/>
  <c r="E75"/>
  <c r="C76"/>
  <c r="J76"/>
  <c r="H77"/>
  <c r="M77" l="1"/>
  <c r="O76"/>
  <c r="C77"/>
  <c r="E76"/>
  <c r="H78"/>
  <c r="J77"/>
  <c r="O77" l="1"/>
  <c r="M78"/>
  <c r="C78"/>
  <c r="E77"/>
  <c r="H79"/>
  <c r="J78"/>
  <c r="M79" l="1"/>
  <c r="O78"/>
  <c r="C79"/>
  <c r="E78"/>
  <c r="H80"/>
  <c r="J79"/>
  <c r="M80" l="1"/>
  <c r="O79"/>
  <c r="E79"/>
  <c r="C80"/>
  <c r="J80"/>
  <c r="H81"/>
  <c r="M81" l="1"/>
  <c r="O80"/>
  <c r="C81"/>
  <c r="E80"/>
  <c r="H82"/>
  <c r="J81"/>
  <c r="O81" l="1"/>
  <c r="M82"/>
  <c r="C82"/>
  <c r="E81"/>
  <c r="H83"/>
  <c r="J82"/>
  <c r="C83" l="1"/>
  <c r="E82"/>
  <c r="M83"/>
  <c r="O82"/>
  <c r="H84"/>
  <c r="J83"/>
  <c r="E83" l="1"/>
  <c r="C84"/>
  <c r="M84"/>
  <c r="O83"/>
  <c r="J84"/>
  <c r="H85"/>
  <c r="C85" l="1"/>
  <c r="E84"/>
  <c r="M85"/>
  <c r="O84"/>
  <c r="H86"/>
  <c r="J85"/>
  <c r="C86" l="1"/>
  <c r="E85"/>
  <c r="O85"/>
  <c r="M86"/>
  <c r="H87"/>
  <c r="J86"/>
  <c r="M87" l="1"/>
  <c r="O86"/>
  <c r="C87"/>
  <c r="E86"/>
  <c r="H88"/>
  <c r="J87"/>
  <c r="M88" l="1"/>
  <c r="O87"/>
  <c r="E87"/>
  <c r="C88"/>
  <c r="J88"/>
  <c r="H89"/>
  <c r="M89" l="1"/>
  <c r="O88"/>
  <c r="C89"/>
  <c r="E88"/>
  <c r="H90"/>
  <c r="J89"/>
  <c r="C90" l="1"/>
  <c r="E89"/>
  <c r="H91"/>
  <c r="J90"/>
  <c r="O89"/>
  <c r="M90"/>
  <c r="C91" l="1"/>
  <c r="E90"/>
  <c r="H92"/>
  <c r="J91"/>
  <c r="M91"/>
  <c r="O90"/>
  <c r="E91" l="1"/>
  <c r="C92"/>
  <c r="J92"/>
  <c r="H93"/>
  <c r="M92"/>
  <c r="O91"/>
  <c r="C93" l="1"/>
  <c r="E92"/>
  <c r="H94"/>
  <c r="J93"/>
  <c r="M93"/>
  <c r="O92"/>
  <c r="C94" l="1"/>
  <c r="E93"/>
  <c r="H95"/>
  <c r="J94"/>
  <c r="O93"/>
  <c r="M94"/>
  <c r="C95" l="1"/>
  <c r="E94"/>
  <c r="H96"/>
  <c r="J95"/>
  <c r="M95"/>
  <c r="O94"/>
  <c r="J96" l="1"/>
  <c r="H97"/>
  <c r="E95"/>
  <c r="C96"/>
  <c r="M96"/>
  <c r="O95"/>
  <c r="M97" l="1"/>
  <c r="O96"/>
  <c r="H98"/>
  <c r="J97"/>
  <c r="C97"/>
  <c r="E96"/>
  <c r="H99" l="1"/>
  <c r="J98"/>
  <c r="O97"/>
  <c r="M98"/>
  <c r="C98"/>
  <c r="E97"/>
  <c r="M99" l="1"/>
  <c r="O98"/>
  <c r="H100"/>
  <c r="J99"/>
  <c r="C99"/>
  <c r="E98"/>
  <c r="M100" l="1"/>
  <c r="O99"/>
  <c r="J100"/>
  <c r="H101"/>
  <c r="E99"/>
  <c r="C100"/>
  <c r="M101" l="1"/>
  <c r="O100"/>
  <c r="H102"/>
  <c r="J101"/>
  <c r="C101"/>
  <c r="E100"/>
  <c r="O101" l="1"/>
  <c r="M102"/>
  <c r="H103"/>
  <c r="J102"/>
  <c r="C102"/>
  <c r="E101"/>
  <c r="M103" l="1"/>
  <c r="O102"/>
  <c r="H104"/>
  <c r="J103"/>
  <c r="C103"/>
  <c r="E102"/>
  <c r="M104" l="1"/>
  <c r="O103"/>
  <c r="J104"/>
  <c r="H105"/>
  <c r="E103"/>
  <c r="C104"/>
  <c r="H106" l="1"/>
  <c r="J105"/>
  <c r="M105"/>
  <c r="O104"/>
  <c r="C105"/>
  <c r="E104"/>
  <c r="H107" l="1"/>
  <c r="J106"/>
  <c r="O105"/>
  <c r="M106"/>
  <c r="C106"/>
  <c r="E105"/>
  <c r="H108" l="1"/>
  <c r="J107"/>
  <c r="M107"/>
  <c r="O106"/>
  <c r="C107"/>
  <c r="E106"/>
  <c r="J108" l="1"/>
  <c r="H109"/>
  <c r="M108"/>
  <c r="O107"/>
  <c r="E107"/>
  <c r="C108"/>
  <c r="H110" l="1"/>
  <c r="J109"/>
  <c r="M109"/>
  <c r="O108"/>
  <c r="C109"/>
  <c r="E108"/>
  <c r="H111" l="1"/>
  <c r="J110"/>
  <c r="O109"/>
  <c r="M110"/>
  <c r="C110"/>
  <c r="E109"/>
  <c r="H112" l="1"/>
  <c r="J111"/>
  <c r="M111"/>
  <c r="O110"/>
  <c r="C111"/>
  <c r="E110"/>
  <c r="J112" l="1"/>
  <c r="H113"/>
  <c r="M112"/>
  <c r="O111"/>
  <c r="E111"/>
  <c r="C112"/>
  <c r="M113" l="1"/>
  <c r="O112"/>
  <c r="H114"/>
  <c r="J113"/>
  <c r="C113"/>
  <c r="E112"/>
  <c r="O113" l="1"/>
  <c r="M114"/>
  <c r="H115"/>
  <c r="J114"/>
  <c r="C114"/>
  <c r="E113"/>
  <c r="M115" l="1"/>
  <c r="O114"/>
  <c r="H116"/>
  <c r="J115"/>
  <c r="C115"/>
  <c r="E114"/>
  <c r="M116" l="1"/>
  <c r="O115"/>
  <c r="J116"/>
  <c r="H117"/>
  <c r="E115"/>
  <c r="C116"/>
  <c r="M117" l="1"/>
  <c r="O116"/>
  <c r="H118"/>
  <c r="J117"/>
  <c r="C117"/>
  <c r="E116"/>
  <c r="O117" l="1"/>
  <c r="M118"/>
  <c r="H119"/>
  <c r="J118"/>
  <c r="C118"/>
  <c r="E117"/>
  <c r="M119" l="1"/>
  <c r="O118"/>
  <c r="H120"/>
  <c r="J119"/>
  <c r="C119"/>
  <c r="E118"/>
  <c r="E119" l="1"/>
  <c r="C120"/>
  <c r="M120"/>
  <c r="O119"/>
  <c r="J120"/>
  <c r="H121"/>
  <c r="C121" l="1"/>
  <c r="E120"/>
  <c r="M121"/>
  <c r="O120"/>
  <c r="H122"/>
  <c r="J121"/>
  <c r="C122" l="1"/>
  <c r="E121"/>
  <c r="O121"/>
  <c r="M122"/>
  <c r="H123"/>
  <c r="J122"/>
  <c r="H124" l="1"/>
  <c r="J123"/>
  <c r="C123"/>
  <c r="E122"/>
  <c r="M123"/>
  <c r="O122"/>
  <c r="J124" l="1"/>
  <c r="H125"/>
  <c r="E123"/>
  <c r="C124"/>
  <c r="M124"/>
  <c r="O123"/>
  <c r="H126" l="1"/>
  <c r="J125"/>
  <c r="M125"/>
  <c r="O124"/>
  <c r="C125"/>
  <c r="E124"/>
  <c r="H127" l="1"/>
  <c r="J126"/>
  <c r="O125"/>
  <c r="M126"/>
  <c r="C126"/>
  <c r="E125"/>
  <c r="H128" l="1"/>
  <c r="J127"/>
  <c r="C127"/>
  <c r="E126"/>
  <c r="M127"/>
  <c r="O126"/>
  <c r="J128" l="1"/>
  <c r="H129"/>
  <c r="E127"/>
  <c r="C128"/>
  <c r="M128"/>
  <c r="O127"/>
  <c r="H130" l="1"/>
  <c r="J129"/>
  <c r="C129"/>
  <c r="E128"/>
  <c r="M129"/>
  <c r="O128"/>
  <c r="H131" l="1"/>
  <c r="J130"/>
  <c r="C130"/>
  <c r="E129"/>
  <c r="O129"/>
  <c r="M130"/>
  <c r="H132" l="1"/>
  <c r="J131"/>
  <c r="C131"/>
  <c r="E130"/>
  <c r="M131"/>
  <c r="O130"/>
  <c r="J132" l="1"/>
  <c r="H133"/>
  <c r="E131"/>
  <c r="C132"/>
  <c r="M132"/>
  <c r="O131"/>
  <c r="H134" l="1"/>
  <c r="J133"/>
  <c r="C133"/>
  <c r="E132"/>
  <c r="M133"/>
  <c r="O132"/>
  <c r="H135" l="1"/>
  <c r="J134"/>
  <c r="C134"/>
  <c r="E133"/>
  <c r="O133"/>
  <c r="M134"/>
  <c r="H136" l="1"/>
  <c r="J135"/>
  <c r="C135"/>
  <c r="E134"/>
  <c r="M135"/>
  <c r="O134"/>
  <c r="J136" l="1"/>
  <c r="H137"/>
  <c r="E135"/>
  <c r="C136"/>
  <c r="M136"/>
  <c r="O135"/>
  <c r="H138" l="1"/>
  <c r="J137"/>
  <c r="C137"/>
  <c r="E136"/>
  <c r="M137"/>
  <c r="O136"/>
  <c r="H139" l="1"/>
  <c r="J138"/>
  <c r="C138"/>
  <c r="E137"/>
  <c r="O137"/>
  <c r="M138"/>
  <c r="H140" l="1"/>
  <c r="J139"/>
  <c r="C139"/>
  <c r="E138"/>
  <c r="M139"/>
  <c r="O138"/>
  <c r="J140" l="1"/>
  <c r="H141"/>
  <c r="E139"/>
  <c r="C140"/>
  <c r="M140"/>
  <c r="O139"/>
  <c r="H142" l="1"/>
  <c r="J141"/>
  <c r="C141"/>
  <c r="E140"/>
  <c r="M141"/>
  <c r="O140"/>
  <c r="H143" l="1"/>
  <c r="J142"/>
  <c r="C142"/>
  <c r="E141"/>
  <c r="O141"/>
  <c r="M142"/>
  <c r="H144" l="1"/>
  <c r="J143"/>
  <c r="C143"/>
  <c r="E142"/>
  <c r="M143"/>
  <c r="O142"/>
  <c r="J144" l="1"/>
  <c r="H145"/>
  <c r="E143"/>
  <c r="C144"/>
  <c r="M144"/>
  <c r="O143"/>
  <c r="H146" l="1"/>
  <c r="J145"/>
  <c r="C145"/>
  <c r="E144"/>
  <c r="M145"/>
  <c r="O144"/>
  <c r="C146" l="1"/>
  <c r="E145"/>
  <c r="H147"/>
  <c r="J146"/>
  <c r="O145"/>
  <c r="M146"/>
  <c r="C147" l="1"/>
  <c r="E146"/>
  <c r="H148"/>
  <c r="J147"/>
  <c r="M147"/>
  <c r="O146"/>
  <c r="E147" l="1"/>
  <c r="C148"/>
  <c r="J148"/>
  <c r="H149"/>
  <c r="M148"/>
  <c r="O147"/>
  <c r="M149" l="1"/>
  <c r="O148"/>
  <c r="C149"/>
  <c r="E148"/>
  <c r="H150"/>
  <c r="J149"/>
  <c r="O149" l="1"/>
  <c r="M150"/>
  <c r="C150"/>
  <c r="E149"/>
  <c r="H151"/>
  <c r="J150"/>
  <c r="M151" l="1"/>
  <c r="O150"/>
  <c r="C151"/>
  <c r="E150"/>
  <c r="H152"/>
  <c r="J151"/>
  <c r="M152" l="1"/>
  <c r="O151"/>
  <c r="E151"/>
  <c r="C152"/>
  <c r="J152"/>
  <c r="H153"/>
  <c r="M153" l="1"/>
  <c r="O152"/>
  <c r="C153"/>
  <c r="E152"/>
  <c r="H154"/>
  <c r="J153"/>
  <c r="O153" l="1"/>
  <c r="M154"/>
  <c r="C154"/>
  <c r="E153"/>
  <c r="H155"/>
  <c r="J154"/>
  <c r="C155" l="1"/>
  <c r="E154"/>
  <c r="M155"/>
  <c r="O154"/>
  <c r="H156"/>
  <c r="J155"/>
  <c r="E155" l="1"/>
  <c r="C156"/>
  <c r="M156"/>
  <c r="O155"/>
  <c r="J156"/>
  <c r="H157"/>
  <c r="C157" l="1"/>
  <c r="E156"/>
  <c r="M157"/>
  <c r="O156"/>
  <c r="H158"/>
  <c r="J157"/>
  <c r="C158" l="1"/>
  <c r="E157"/>
  <c r="O157"/>
  <c r="M158"/>
  <c r="H159"/>
  <c r="J158"/>
  <c r="C159" l="1"/>
  <c r="E158"/>
  <c r="M159"/>
  <c r="O158"/>
  <c r="H160"/>
  <c r="J159"/>
  <c r="E159" l="1"/>
  <c r="C160"/>
  <c r="M160"/>
  <c r="O159"/>
  <c r="J160"/>
  <c r="H161"/>
  <c r="M161" l="1"/>
  <c r="O160"/>
  <c r="C161"/>
  <c r="E160"/>
  <c r="H162"/>
  <c r="J161"/>
  <c r="O161" l="1"/>
  <c r="M162"/>
  <c r="C162"/>
  <c r="E161"/>
  <c r="H163"/>
  <c r="J162"/>
  <c r="C163" l="1"/>
  <c r="E162"/>
  <c r="M163"/>
  <c r="O162"/>
  <c r="H164"/>
  <c r="J163"/>
  <c r="E163" l="1"/>
  <c r="C164"/>
  <c r="M164"/>
  <c r="O163"/>
  <c r="J164"/>
  <c r="H165"/>
  <c r="M165" l="1"/>
  <c r="O164"/>
  <c r="C165"/>
  <c r="E164"/>
  <c r="H166"/>
  <c r="J165"/>
  <c r="O165" l="1"/>
  <c r="M166"/>
  <c r="C166"/>
  <c r="E165"/>
  <c r="H167"/>
  <c r="J166"/>
  <c r="M167" l="1"/>
  <c r="O166"/>
  <c r="C167"/>
  <c r="E166"/>
  <c r="H168"/>
  <c r="J167"/>
  <c r="M168" l="1"/>
  <c r="O167"/>
  <c r="E167"/>
  <c r="C168"/>
  <c r="J168"/>
  <c r="H169"/>
  <c r="C169" l="1"/>
  <c r="E168"/>
  <c r="M169"/>
  <c r="O168"/>
  <c r="H170"/>
  <c r="J169"/>
  <c r="C170" l="1"/>
  <c r="E169"/>
  <c r="O169"/>
  <c r="M170"/>
  <c r="H171"/>
  <c r="J170"/>
  <c r="C171" l="1"/>
  <c r="E170"/>
  <c r="M171"/>
  <c r="O170"/>
  <c r="H172"/>
  <c r="J171"/>
  <c r="E171" l="1"/>
  <c r="C172"/>
  <c r="M172"/>
  <c r="O171"/>
  <c r="J172"/>
  <c r="H173"/>
  <c r="M173" l="1"/>
  <c r="O172"/>
  <c r="C173"/>
  <c r="E172"/>
  <c r="H174"/>
  <c r="J173"/>
  <c r="O173" l="1"/>
  <c r="M174"/>
  <c r="C174"/>
  <c r="E173"/>
  <c r="H175"/>
  <c r="J174"/>
  <c r="M175" l="1"/>
  <c r="O174"/>
  <c r="C175"/>
  <c r="E174"/>
  <c r="H176"/>
  <c r="J175"/>
  <c r="M176" l="1"/>
  <c r="O175"/>
  <c r="E175"/>
  <c r="C176"/>
  <c r="J176"/>
  <c r="H177"/>
  <c r="M177" l="1"/>
  <c r="O176"/>
  <c r="C177"/>
  <c r="E176"/>
  <c r="H178"/>
  <c r="J177"/>
  <c r="C178" l="1"/>
  <c r="E177"/>
  <c r="O177"/>
  <c r="M178"/>
  <c r="H179"/>
  <c r="J178"/>
  <c r="C179" l="1"/>
  <c r="E178"/>
  <c r="M179"/>
  <c r="O178"/>
  <c r="H180"/>
  <c r="J179"/>
  <c r="E179" l="1"/>
  <c r="C180"/>
  <c r="M180"/>
  <c r="O179"/>
  <c r="J180"/>
  <c r="H181"/>
  <c r="M181" l="1"/>
  <c r="O180"/>
  <c r="C181"/>
  <c r="E180"/>
  <c r="H182"/>
  <c r="J181"/>
  <c r="O181" l="1"/>
  <c r="M182"/>
  <c r="C182"/>
  <c r="E181"/>
  <c r="H183"/>
  <c r="J182"/>
  <c r="C183" l="1"/>
  <c r="E182"/>
  <c r="M183"/>
  <c r="O182"/>
  <c r="H184"/>
  <c r="J183"/>
  <c r="E183" l="1"/>
  <c r="C184"/>
  <c r="M184"/>
  <c r="O183"/>
  <c r="J184"/>
  <c r="H185"/>
  <c r="M185" l="1"/>
  <c r="O184"/>
  <c r="C185"/>
  <c r="E184"/>
  <c r="H186"/>
  <c r="J185"/>
  <c r="O185" l="1"/>
  <c r="M186"/>
  <c r="C186"/>
  <c r="E185"/>
  <c r="H187"/>
  <c r="J186"/>
  <c r="C187" l="1"/>
  <c r="E186"/>
  <c r="M187"/>
  <c r="O186"/>
  <c r="H188"/>
  <c r="J187"/>
  <c r="E187" l="1"/>
  <c r="C188"/>
  <c r="M188"/>
  <c r="O187"/>
  <c r="J188"/>
  <c r="H189"/>
  <c r="M189" l="1"/>
  <c r="O188"/>
  <c r="C189"/>
  <c r="E188"/>
  <c r="H190"/>
  <c r="J189"/>
  <c r="C190" l="1"/>
  <c r="E189"/>
  <c r="O189"/>
  <c r="M190"/>
  <c r="H191"/>
  <c r="J190"/>
  <c r="C191" l="1"/>
  <c r="E190"/>
  <c r="M191"/>
  <c r="O190"/>
  <c r="H192"/>
  <c r="J191"/>
  <c r="E191" l="1"/>
  <c r="C192"/>
  <c r="M192"/>
  <c r="O191"/>
  <c r="J192"/>
  <c r="H193"/>
  <c r="M193" l="1"/>
  <c r="O192"/>
  <c r="C193"/>
  <c r="E192"/>
  <c r="H194"/>
  <c r="J193"/>
  <c r="O193" l="1"/>
  <c r="M194"/>
  <c r="C194"/>
  <c r="E193"/>
  <c r="H195"/>
  <c r="J194"/>
  <c r="M195" l="1"/>
  <c r="O194"/>
  <c r="C195"/>
  <c r="E194"/>
  <c r="H196"/>
  <c r="J195"/>
  <c r="E195" l="1"/>
  <c r="C196"/>
  <c r="J196"/>
  <c r="H197"/>
  <c r="M196"/>
  <c r="O195"/>
  <c r="C197" l="1"/>
  <c r="E196"/>
  <c r="H198"/>
  <c r="J197"/>
  <c r="M197"/>
  <c r="O196"/>
  <c r="C198" l="1"/>
  <c r="E197"/>
  <c r="H199"/>
  <c r="J198"/>
  <c r="O197"/>
  <c r="M198"/>
  <c r="H200" l="1"/>
  <c r="J199"/>
  <c r="C199"/>
  <c r="E198"/>
  <c r="M199"/>
  <c r="O198"/>
  <c r="J200" l="1"/>
  <c r="H201"/>
  <c r="E199"/>
  <c r="C200"/>
  <c r="M200"/>
  <c r="O199"/>
  <c r="H202" l="1"/>
  <c r="J201"/>
  <c r="C201"/>
  <c r="E200"/>
  <c r="M201"/>
  <c r="O200"/>
  <c r="H203" l="1"/>
  <c r="J202"/>
  <c r="C202"/>
  <c r="E201"/>
  <c r="O201"/>
  <c r="M202"/>
  <c r="H204" l="1"/>
  <c r="J203"/>
  <c r="C203"/>
  <c r="E202"/>
  <c r="M203"/>
  <c r="O202"/>
  <c r="J204" l="1"/>
  <c r="H205"/>
  <c r="E203"/>
  <c r="C204"/>
  <c r="M204"/>
  <c r="O203"/>
  <c r="H206" l="1"/>
  <c r="J205"/>
  <c r="C205"/>
  <c r="E204"/>
  <c r="M205"/>
  <c r="O204"/>
  <c r="H207" l="1"/>
  <c r="J206"/>
  <c r="C206"/>
  <c r="E205"/>
  <c r="O205"/>
  <c r="M206"/>
  <c r="H208" l="1"/>
  <c r="J207"/>
  <c r="C207"/>
  <c r="E206"/>
  <c r="M207"/>
  <c r="O206"/>
  <c r="J208" l="1"/>
  <c r="H209"/>
  <c r="E207"/>
  <c r="C208"/>
  <c r="M208"/>
  <c r="O207"/>
  <c r="H210" l="1"/>
  <c r="J209"/>
  <c r="C209"/>
  <c r="E208"/>
  <c r="M209"/>
  <c r="O208"/>
  <c r="H211" l="1"/>
  <c r="J210"/>
  <c r="C210"/>
  <c r="E209"/>
  <c r="O209"/>
  <c r="M210"/>
  <c r="H212" l="1"/>
  <c r="J211"/>
  <c r="C211"/>
  <c r="E210"/>
  <c r="M211"/>
  <c r="O210"/>
  <c r="J212" l="1"/>
  <c r="H213"/>
  <c r="E211"/>
  <c r="C212"/>
  <c r="M212"/>
  <c r="O211"/>
  <c r="H214" l="1"/>
  <c r="J213"/>
  <c r="C213"/>
  <c r="E212"/>
  <c r="M213"/>
  <c r="O212"/>
  <c r="H215" l="1"/>
  <c r="J214"/>
  <c r="C214"/>
  <c r="E213"/>
  <c r="O213"/>
  <c r="M214"/>
  <c r="H216" l="1"/>
  <c r="J215"/>
  <c r="C215"/>
  <c r="E214"/>
  <c r="M215"/>
  <c r="O214"/>
  <c r="J216" l="1"/>
  <c r="H217"/>
  <c r="E215"/>
  <c r="C216"/>
  <c r="M216"/>
  <c r="O215"/>
  <c r="H218" l="1"/>
  <c r="J217"/>
  <c r="C217"/>
  <c r="E216"/>
  <c r="M217"/>
  <c r="O216"/>
  <c r="H219" l="1"/>
  <c r="J218"/>
  <c r="C218"/>
  <c r="E217"/>
  <c r="O217"/>
  <c r="M218"/>
  <c r="H220" l="1"/>
  <c r="J219"/>
  <c r="C219"/>
  <c r="E218"/>
  <c r="M219"/>
  <c r="O218"/>
  <c r="J220" l="1"/>
  <c r="H221"/>
  <c r="E219"/>
  <c r="C220"/>
  <c r="M220"/>
  <c r="O219"/>
  <c r="H222" l="1"/>
  <c r="J221"/>
  <c r="C221"/>
  <c r="E220"/>
  <c r="M221"/>
  <c r="O220"/>
  <c r="C222" l="1"/>
  <c r="E221"/>
  <c r="H223"/>
  <c r="J222"/>
  <c r="O221"/>
  <c r="M222"/>
  <c r="C223" l="1"/>
  <c r="E222"/>
  <c r="H224"/>
  <c r="J223"/>
  <c r="M223"/>
  <c r="O222"/>
  <c r="E223" l="1"/>
  <c r="C224"/>
  <c r="J224"/>
  <c r="H225"/>
  <c r="M224"/>
  <c r="O223"/>
  <c r="C225" l="1"/>
  <c r="E224"/>
  <c r="H226"/>
  <c r="J225"/>
  <c r="M225"/>
  <c r="O224"/>
  <c r="C226" l="1"/>
  <c r="E225"/>
  <c r="H227"/>
  <c r="J226"/>
  <c r="O225"/>
  <c r="M226"/>
  <c r="C227" l="1"/>
  <c r="E226"/>
  <c r="H228"/>
  <c r="J227"/>
  <c r="M227"/>
  <c r="O226"/>
  <c r="E227" l="1"/>
  <c r="C228"/>
  <c r="J228"/>
  <c r="H229"/>
  <c r="M228"/>
  <c r="O227"/>
  <c r="C229" l="1"/>
  <c r="E228"/>
  <c r="H230"/>
  <c r="J229"/>
  <c r="M229"/>
  <c r="O228"/>
  <c r="C230" l="1"/>
  <c r="E229"/>
  <c r="H231"/>
  <c r="J230"/>
  <c r="O229"/>
  <c r="M230"/>
  <c r="C231" l="1"/>
  <c r="E230"/>
  <c r="H232"/>
  <c r="J231"/>
  <c r="M231"/>
  <c r="O230"/>
  <c r="E231" l="1"/>
  <c r="C232"/>
  <c r="J232"/>
  <c r="H233"/>
  <c r="M232"/>
  <c r="O231"/>
  <c r="C233" l="1"/>
  <c r="E232"/>
  <c r="H234"/>
  <c r="J233"/>
  <c r="M233"/>
  <c r="O232"/>
  <c r="C234" l="1"/>
  <c r="E233"/>
  <c r="H235"/>
  <c r="J234"/>
  <c r="O233"/>
  <c r="M234"/>
  <c r="C235" l="1"/>
  <c r="E234"/>
  <c r="H236"/>
  <c r="J235"/>
  <c r="M235"/>
  <c r="O234"/>
  <c r="E235" l="1"/>
  <c r="C236"/>
  <c r="J236"/>
  <c r="H237"/>
  <c r="M236"/>
  <c r="O235"/>
  <c r="C237" l="1"/>
  <c r="E236"/>
  <c r="H238"/>
  <c r="J237"/>
  <c r="M237"/>
  <c r="O236"/>
  <c r="C238" l="1"/>
  <c r="E237"/>
  <c r="H239"/>
  <c r="J238"/>
  <c r="O237"/>
  <c r="M238"/>
  <c r="C239" l="1"/>
  <c r="E238"/>
  <c r="H240"/>
  <c r="J239"/>
  <c r="M239"/>
  <c r="O238"/>
  <c r="E239" l="1"/>
  <c r="C240"/>
  <c r="J240"/>
  <c r="H241"/>
  <c r="M240"/>
  <c r="O239"/>
  <c r="C241" l="1"/>
  <c r="E240"/>
  <c r="H242"/>
  <c r="J241"/>
  <c r="M241"/>
  <c r="O240"/>
  <c r="C242" l="1"/>
  <c r="E241"/>
  <c r="H243"/>
  <c r="J242"/>
  <c r="O241"/>
  <c r="M242"/>
  <c r="C243" l="1"/>
  <c r="E242"/>
  <c r="H244"/>
  <c r="J243"/>
  <c r="M243"/>
  <c r="O242"/>
  <c r="E243" l="1"/>
  <c r="C244"/>
  <c r="J244"/>
  <c r="H245"/>
  <c r="M244"/>
  <c r="O243"/>
  <c r="C245" l="1"/>
  <c r="E244"/>
  <c r="H246"/>
  <c r="J245"/>
  <c r="M245"/>
  <c r="O244"/>
  <c r="C246" l="1"/>
  <c r="E245"/>
  <c r="H247"/>
  <c r="J246"/>
  <c r="O245"/>
  <c r="M246"/>
  <c r="C247" l="1"/>
  <c r="E246"/>
  <c r="H248"/>
  <c r="J247"/>
  <c r="M247"/>
  <c r="O246"/>
  <c r="E247" l="1"/>
  <c r="C248"/>
  <c r="J248"/>
  <c r="H249"/>
  <c r="M248"/>
  <c r="O247"/>
  <c r="C249" l="1"/>
  <c r="E248"/>
  <c r="M249"/>
  <c r="O248"/>
  <c r="H250"/>
  <c r="J249"/>
  <c r="C250" l="1"/>
  <c r="E249"/>
  <c r="O249"/>
  <c r="M250"/>
  <c r="H251"/>
  <c r="J250"/>
  <c r="M251" l="1"/>
  <c r="O250"/>
  <c r="C251"/>
  <c r="E250"/>
  <c r="H252"/>
  <c r="J251"/>
  <c r="M252" l="1"/>
  <c r="O251"/>
  <c r="E251"/>
  <c r="C252"/>
  <c r="J252"/>
  <c r="H253"/>
  <c r="C253" l="1"/>
  <c r="E252"/>
  <c r="M253"/>
  <c r="O252"/>
  <c r="H254"/>
  <c r="J253"/>
  <c r="C254" l="1"/>
  <c r="E253"/>
  <c r="O253"/>
  <c r="M254"/>
  <c r="H255"/>
  <c r="J254"/>
  <c r="C255" l="1"/>
  <c r="E254"/>
  <c r="M255"/>
  <c r="O254"/>
  <c r="H256"/>
  <c r="J255"/>
  <c r="E255" l="1"/>
  <c r="C256"/>
  <c r="M256"/>
  <c r="O255"/>
  <c r="J256"/>
  <c r="H257"/>
  <c r="M257" l="1"/>
  <c r="O256"/>
  <c r="C257"/>
  <c r="E256"/>
  <c r="H258"/>
  <c r="J257"/>
  <c r="O257" l="1"/>
  <c r="M258"/>
  <c r="C258"/>
  <c r="E257"/>
  <c r="H259"/>
  <c r="J258"/>
  <c r="C259" l="1"/>
  <c r="E258"/>
  <c r="M259"/>
  <c r="O258"/>
  <c r="H260"/>
  <c r="J259"/>
  <c r="E259" l="1"/>
  <c r="C260"/>
  <c r="M260"/>
  <c r="O259"/>
  <c r="J260"/>
  <c r="H261"/>
  <c r="M261" l="1"/>
  <c r="O260"/>
  <c r="C261"/>
  <c r="E260"/>
  <c r="H262"/>
  <c r="J261"/>
  <c r="O261" l="1"/>
  <c r="M262"/>
  <c r="C262"/>
  <c r="E261"/>
  <c r="H263"/>
  <c r="J262"/>
  <c r="C263" l="1"/>
  <c r="E262"/>
  <c r="M263"/>
  <c r="O262"/>
  <c r="H264"/>
  <c r="J263"/>
  <c r="E263" l="1"/>
  <c r="C264"/>
  <c r="M264"/>
  <c r="O263"/>
  <c r="J264"/>
  <c r="H265"/>
  <c r="M265" l="1"/>
  <c r="O264"/>
  <c r="C265"/>
  <c r="E264"/>
  <c r="H266"/>
  <c r="J265"/>
  <c r="O265" l="1"/>
  <c r="M266"/>
  <c r="C266"/>
  <c r="E265"/>
  <c r="H267"/>
  <c r="J266"/>
  <c r="C267" l="1"/>
  <c r="E266"/>
  <c r="M267"/>
  <c r="O266"/>
  <c r="H268"/>
  <c r="J267"/>
  <c r="M268" l="1"/>
  <c r="O267"/>
  <c r="E267"/>
  <c r="C268"/>
  <c r="J268"/>
  <c r="H269"/>
  <c r="C269" l="1"/>
  <c r="E268"/>
  <c r="M269"/>
  <c r="O268"/>
  <c r="H270"/>
  <c r="J269"/>
  <c r="C270" l="1"/>
  <c r="E269"/>
  <c r="O269"/>
  <c r="M270"/>
  <c r="H271"/>
  <c r="J270"/>
  <c r="C271" l="1"/>
  <c r="E270"/>
  <c r="M271"/>
  <c r="O270"/>
  <c r="H272"/>
  <c r="J271"/>
  <c r="M272" l="1"/>
  <c r="O271"/>
  <c r="E271"/>
  <c r="C272"/>
  <c r="J272"/>
  <c r="H273"/>
  <c r="M273" l="1"/>
  <c r="O272"/>
  <c r="C273"/>
  <c r="E272"/>
  <c r="H274"/>
  <c r="J273"/>
  <c r="O273" l="1"/>
  <c r="M274"/>
  <c r="C274"/>
  <c r="E273"/>
  <c r="H275"/>
  <c r="J274"/>
  <c r="C275" l="1"/>
  <c r="E274"/>
  <c r="M275"/>
  <c r="O274"/>
  <c r="H276"/>
  <c r="J275"/>
  <c r="E275" l="1"/>
  <c r="C276"/>
  <c r="M276"/>
  <c r="O275"/>
  <c r="J276"/>
  <c r="H277"/>
  <c r="M277" l="1"/>
  <c r="O276"/>
  <c r="C277"/>
  <c r="E276"/>
  <c r="H278"/>
  <c r="J278" s="1"/>
  <c r="J277"/>
  <c r="O277" l="1"/>
  <c r="M278"/>
  <c r="O278" s="1"/>
  <c r="C278"/>
  <c r="E278" s="1"/>
  <c r="E277"/>
</calcChain>
</file>

<file path=xl/sharedStrings.xml><?xml version="1.0" encoding="utf-8"?>
<sst xmlns="http://schemas.openxmlformats.org/spreadsheetml/2006/main" count="628" uniqueCount="500">
  <si>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</si>
  <si>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</si>
  <si>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</si>
  <si>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</si>
  <si>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</si>
  <si>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</si>
  <si>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</si>
  <si>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</si>
  <si>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</si>
  <si>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</si>
  <si>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</si>
  <si>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</si>
  <si>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</si>
  <si>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</si>
  <si>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</si>
  <si>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</si>
  <si>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</si>
  <si>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</si>
  <si>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</si>
  <si>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</si>
  <si>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</si>
  <si>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</si>
  <si>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</si>
  <si>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</si>
  <si>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</si>
  <si>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</si>
  <si>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</si>
  <si>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</si>
  <si>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</si>
  <si>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</si>
  <si>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</si>
  <si>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</si>
  <si>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</si>
  <si>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</si>
  <si>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</si>
  <si>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</si>
  <si>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</si>
  <si>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</si>
  <si>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</si>
  <si>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</si>
  <si>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</si>
  <si>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</si>
  <si>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</si>
  <si>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</si>
  <si>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</si>
  <si>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</si>
  <si>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</si>
  <si>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</si>
  <si>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</si>
  <si>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</si>
  <si>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</si>
  <si>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</si>
  <si>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</si>
  <si>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</si>
  <si>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</si>
  <si>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</si>
  <si>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</si>
  <si>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</si>
  <si>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</si>
  <si>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</si>
  <si>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</si>
  <si>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</si>
  <si>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</si>
  <si>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</si>
  <si>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</si>
  <si>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</si>
  <si>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</si>
  <si>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</si>
  <si>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</si>
  <si>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</si>
  <si>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</si>
  <si>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</si>
  <si>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</si>
  <si>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</si>
  <si>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</si>
  <si>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</si>
  <si>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</si>
  <si>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</si>
  <si>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</si>
  <si>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</si>
  <si>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</si>
  <si>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</si>
  <si>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</si>
  <si>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</si>
  <si>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</si>
  <si>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</si>
  <si>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</si>
  <si>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</si>
  <si>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</si>
  <si>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</si>
  <si>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</si>
  <si>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</si>
  <si>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</si>
  <si>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</si>
  <si>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</si>
  <si>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</si>
  <si>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</si>
  <si>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</si>
  <si>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</si>
  <si>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</si>
  <si>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</si>
  <si>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</si>
  <si>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</si>
  <si>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</si>
  <si>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</si>
  <si>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</si>
  <si>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</si>
  <si>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</si>
  <si>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</si>
  <si>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</si>
  <si>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</si>
  <si>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</si>
  <si>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</si>
  <si>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</si>
  <si>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</si>
  <si>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</si>
  <si>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</si>
  <si>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</si>
  <si>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</si>
  <si>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</si>
  <si>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</si>
  <si>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</si>
  <si>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</si>
  <si>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</si>
  <si>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</si>
  <si>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</si>
  <si>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</si>
  <si>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</si>
  <si>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</si>
  <si>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</si>
  <si>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</si>
  <si>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</si>
  <si>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</si>
  <si>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</si>
  <si>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</si>
  <si>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</si>
  <si>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</si>
  <si>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</si>
  <si>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</si>
  <si>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</si>
  <si>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</si>
  <si>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</si>
  <si>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</si>
  <si>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</si>
  <si>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</si>
  <si>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</si>
  <si>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</si>
  <si>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</si>
  <si>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</si>
  <si>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</si>
  <si>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</si>
  <si>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</si>
  <si>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</si>
  <si>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</si>
  <si>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</si>
  <si>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</si>
  <si>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</si>
  <si>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</si>
  <si>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</si>
  <si>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</si>
  <si>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</si>
  <si>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</si>
  <si>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</si>
  <si>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</si>
  <si>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</si>
  <si>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</si>
  <si>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</si>
  <si>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</si>
  <si>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</si>
  <si>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</si>
  <si>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</si>
  <si>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</si>
  <si>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</si>
  <si>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</si>
  <si>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</si>
  <si>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</si>
  <si>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</si>
  <si>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</si>
  <si>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</si>
  <si>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</si>
  <si>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</si>
  <si>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</si>
  <si>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</si>
  <si>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</si>
  <si>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</si>
  <si>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</si>
  <si>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</si>
  <si>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</si>
  <si>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</si>
  <si>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</si>
  <si>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</si>
  <si>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</si>
  <si>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</si>
  <si>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</si>
  <si>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</si>
  <si>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</si>
  <si>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</si>
  <si>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</si>
  <si>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</si>
  <si>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</si>
  <si>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</si>
  <si>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</si>
  <si>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</si>
  <si>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</si>
  <si>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</si>
  <si>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</si>
  <si>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</si>
  <si>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</si>
  <si>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</si>
  <si>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</si>
  <si>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</si>
  <si>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</si>
  <si>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</si>
  <si>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</si>
  <si>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</si>
  <si>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</si>
  <si>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</si>
  <si>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</si>
  <si>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</si>
  <si>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</si>
  <si>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</si>
  <si>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</si>
  <si>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</si>
  <si>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</si>
  <si>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</si>
  <si>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</si>
  <si>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</si>
  <si>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</si>
  <si>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</si>
  <si>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</si>
  <si>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</si>
  <si>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</si>
  <si>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</si>
  <si>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</si>
  <si>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</si>
  <si>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</si>
  <si>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</si>
  <si>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</si>
  <si>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</si>
  <si>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</si>
  <si>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</si>
  <si>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</si>
  <si>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</si>
  <si>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</si>
  <si>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</si>
  <si>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</si>
  <si>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</si>
  <si>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</si>
  <si>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</si>
  <si>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</si>
  <si>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</si>
  <si>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</si>
  <si>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</si>
  <si>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</si>
  <si>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</si>
  <si>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</si>
  <si>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</si>
  <si>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</si>
  <si>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</si>
  <si>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</si>
  <si>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</si>
  <si>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</si>
  <si>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</si>
  <si>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</si>
  <si>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</si>
  <si>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</si>
  <si>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</si>
  <si>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</si>
  <si>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</si>
  <si>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</si>
  <si>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</si>
  <si>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</si>
  <si>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</si>
  <si>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</si>
  <si>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</si>
  <si>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</si>
  <si>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</si>
  <si>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</si>
  <si>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</si>
  <si>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</si>
  <si>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</si>
  <si>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</si>
  <si>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</si>
  <si>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</si>
  <si>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</si>
  <si>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</si>
  <si>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</si>
  <si>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</si>
  <si>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</si>
  <si>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</si>
  <si>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</si>
  <si>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</si>
  <si>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</si>
  <si>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</si>
  <si>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</si>
  <si>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</si>
  <si>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</si>
  <si>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</si>
  <si>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</si>
  <si>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</si>
  <si>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</si>
  <si>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</si>
  <si>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</si>
  <si>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</si>
  <si>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</si>
  <si>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</si>
  <si>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</si>
  <si>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</si>
  <si>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</si>
  <si>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</si>
  <si>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</si>
  <si>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</si>
  <si>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</si>
  <si>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</si>
  <si>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</si>
  <si>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</si>
  <si>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</si>
  <si>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</si>
  <si>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</si>
  <si>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</si>
  <si>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</si>
  <si>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</si>
  <si>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</si>
  <si>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</si>
  <si>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</si>
  <si>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</si>
  <si>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</si>
  <si>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</si>
  <si>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</si>
  <si>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</si>
  <si>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</si>
  <si>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</si>
  <si>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</si>
  <si>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</si>
  <si>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</si>
  <si>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</si>
  <si>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</si>
  <si>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</si>
  <si>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</si>
  <si>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</si>
  <si>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</si>
  <si>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</si>
  <si>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</si>
  <si>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</si>
  <si>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</si>
  <si>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</si>
  <si>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</si>
  <si>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</si>
  <si>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</si>
  <si>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</si>
  <si>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</si>
  <si>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</si>
  <si>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</si>
  <si>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</si>
  <si>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</si>
  <si>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</si>
  <si>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</si>
  <si>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</si>
  <si>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</si>
  <si>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</si>
  <si>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</si>
  <si>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</si>
  <si>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</si>
  <si>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</si>
  <si>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</si>
  <si>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</si>
  <si>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</si>
  <si>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</si>
  <si>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</si>
  <si>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</si>
  <si>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</si>
  <si>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</si>
  <si>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</si>
  <si>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</si>
  <si>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</si>
  <si>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</si>
  <si>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</si>
  <si>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</si>
  <si>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</si>
  <si>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</si>
  <si>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</si>
  <si>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</si>
  <si>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</si>
  <si>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</si>
  <si>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</si>
  <si>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</si>
  <si>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</si>
  <si>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</si>
  <si>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</si>
  <si>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</si>
  <si>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</si>
  <si>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</si>
  <si>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</si>
  <si>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</si>
  <si>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</si>
  <si>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</si>
  <si>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</si>
  <si>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</si>
  <si>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祝福I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</si>
  <si>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</si>
  <si>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</si>
  <si>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</si>
  <si>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</si>
  <si>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</si>
  <si>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</si>
  <si>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</si>
  <si>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若角色力量小于对方，则物理伤害、生命恢复增加百分比为两者力量差百分比的500%；
若角色敏捷小于对方，则攻击速度、防御力增加百分比为两者敏捷差百分比的500%。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</si>
  <si>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</si>
  <si>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</si>
  <si>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</si>
  <si>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</si>
  <si>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</si>
  <si>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</si>
  <si>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</si>
  <si>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</si>
  <si>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</si>
  <si>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</si>
  <si>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</si>
  <si>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</si>
  <si>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</si>
  <si>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</si>
  <si>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</si>
  <si>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</si>
  <si>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</si>
  <si>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顽强I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</si>
  <si>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</si>
  <si>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</si>
  <si>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</si>
  <si>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</si>
  <si>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</si>
  <si>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</si>
  <si>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防御提升百分比为失去生命百分比的100%</t>
  </si>
  <si>
    <t>坚守II</t>
  </si>
  <si>
    <t>防御提升百分比为失去生命百分比的200%</t>
  </si>
  <si>
    <t>坚守III</t>
  </si>
  <si>
    <t>防御提升百分比为失去生命百分比的400%</t>
  </si>
  <si>
    <t>嗜血</t>
  </si>
  <si>
    <t>攻击速度提升百分比为失去生命的100%，物理伤害提升百分比为失去生命百分比的50%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</si>
  <si>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</si>
  <si>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</si>
  <si>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</si>
  <si>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</si>
  <si>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</si>
  <si>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</si>
  <si>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</si>
  <si>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</si>
  <si>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</si>
  <si>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角色每次攻击命中会造成冷冻效果；对方攻速减少30%，持续5秒，不可叠加</t>
  </si>
  <si>
    <t>冰冻II</t>
  </si>
  <si>
    <t>角色每次攻击命中会造成冷冻效果；对方攻速减少50%，持续7秒，不可叠加</t>
  </si>
  <si>
    <t>冰冻III</t>
  </si>
  <si>
    <t>角色每次攻击命中会造成冷冻效果；对方攻速减少70%，持续15秒，不可叠加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</si>
  <si>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</si>
  <si>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</si>
  <si>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</si>
  <si>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</si>
  <si>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</si>
  <si>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</si>
  <si>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</si>
  <si>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</si>
  <si>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</si>
  <si>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</si>
  <si>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</si>
  <si>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</si>
  <si>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</si>
  <si>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</si>
  <si>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</si>
  <si>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</si>
  <si>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每次攻击必暴击，攻速减慢10%</t>
  </si>
  <si>
    <t>巨化II</t>
  </si>
  <si>
    <t>每次攻击必暴击，生命恢复+100%，攻速减慢15%</t>
  </si>
  <si>
    <t>巨化III</t>
  </si>
  <si>
    <t>每次攻击必暴击，生命恢复+100%，生命最大值+100%，攻速减慢20%</t>
  </si>
  <si>
    <t>必中</t>
  </si>
  <si>
    <t>每次攻击必定命中</t>
  </si>
  <si>
    <t>鲁莽</t>
  </si>
  <si>
    <t>力量+100%，闪避-50%</t>
  </si>
  <si>
    <t>谨慎</t>
  </si>
  <si>
    <t>闪避+100%，命中+100%，物理伤害-50%</t>
  </si>
  <si>
    <t>急功</t>
  </si>
  <si>
    <t>攻速+100%，防御-50%</t>
  </si>
  <si>
    <t>勇猛I</t>
  </si>
  <si>
    <t>被暴击后，攻击+50%，物理伤害+50%，持续5秒</t>
  </si>
  <si>
    <t>勇猛II</t>
  </si>
  <si>
    <t>被暴击后，攻击+100%，物理伤害+100%，持续10秒</t>
  </si>
  <si>
    <t>勇猛III</t>
  </si>
  <si>
    <t>被暴击后，攻击+200%，物理伤害+200%，持续20秒</t>
  </si>
  <si>
    <t>神佑I</t>
  </si>
  <si>
    <t>连续受到5次攻击后受到神的保佑，生命恢复+100%，持续3秒</t>
  </si>
  <si>
    <t>神佑II</t>
  </si>
  <si>
    <t>连续受到7次攻击后受到神的保佑，生命恢复+200%，持续4秒</t>
  </si>
  <si>
    <t>神佑III</t>
  </si>
  <si>
    <t>连续受到8次攻击后受到神的保佑，生命恢复+400%，持续5秒</t>
  </si>
  <si>
    <t>锁定技</t>
    <phoneticPr fontId="17" type="noConversion"/>
  </si>
  <si>
    <t>30%几率攻击造成伤害后将50%转化为自己生命</t>
    <phoneticPr fontId="17" type="noConversion"/>
  </si>
  <si>
    <t>30%几率攻击造成伤害后将125%转化为自己生命</t>
    <phoneticPr fontId="17" type="noConversion"/>
  </si>
  <si>
    <t>30%几率攻击造成伤害后将80%转化为自己生命</t>
    <phoneticPr fontId="17" type="noConversion"/>
  </si>
  <si>
    <t>汲血</t>
    <phoneticPr fontId="17" type="noConversion"/>
  </si>
  <si>
    <t>汲血II</t>
    <phoneticPr fontId="17" type="noConversion"/>
  </si>
  <si>
    <t>汲血III</t>
    <phoneticPr fontId="17" type="noConversion"/>
  </si>
</sst>
</file>

<file path=xl/styles.xml><?xml version="1.0" encoding="utf-8"?>
<styleSheet xmlns="http://schemas.openxmlformats.org/spreadsheetml/2006/main">
  <numFmts count="8">
    <numFmt numFmtId="184" formatCode="0_ "/>
    <numFmt numFmtId="185" formatCode="0.0_ "/>
    <numFmt numFmtId="186" formatCode="#,##0_ "/>
    <numFmt numFmtId="187" formatCode="#,##0.0_ "/>
    <numFmt numFmtId="188" formatCode="0.000_ "/>
    <numFmt numFmtId="189" formatCode="#,##0;[Red]#,##0"/>
    <numFmt numFmtId="190" formatCode="#,##0_);[Red]\(#,##0\)"/>
    <numFmt numFmtId="191" formatCode="0.0"/>
  </numFmts>
  <fonts count="19">
    <font>
      <sz val="10"/>
      <name val="Arial"/>
      <family val="2"/>
    </font>
    <font>
      <sz val="11"/>
      <name val="宋体"/>
      <charset val="134"/>
    </font>
    <font>
      <b/>
      <sz val="18"/>
      <color rgb="FF1F497D"/>
      <name val="宋体"/>
      <charset val="134"/>
    </font>
    <font>
      <b/>
      <sz val="18"/>
      <color rgb="FF0B0B0B"/>
      <name val="宋体"/>
      <charset val="134"/>
    </font>
    <font>
      <b/>
      <sz val="18"/>
      <name val="宋体"/>
      <charset val="134"/>
    </font>
    <font>
      <b/>
      <sz val="18"/>
      <color rgb="FFFFFFFF"/>
      <name val="宋体"/>
      <charset val="134"/>
    </font>
    <font>
      <b/>
      <sz val="18"/>
      <color rgb="FF00FF00"/>
      <name val="宋体"/>
      <charset val="134"/>
    </font>
    <font>
      <b/>
      <sz val="18"/>
      <color rgb="FFFF0000"/>
      <name val="宋体"/>
      <charset val="134"/>
    </font>
    <font>
      <b/>
      <sz val="18"/>
      <color rgb="FF00B050"/>
      <name val="宋体"/>
      <charset val="134"/>
    </font>
    <font>
      <b/>
      <u/>
      <sz val="18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rgb="FF538DD5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0B0B0B"/>
      <name val="宋体"/>
      <charset val="134"/>
    </font>
    <font>
      <sz val="11"/>
      <color rgb="FF0B0B0B"/>
      <name val="宋体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</fonts>
  <fills count="28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</fills>
  <borders count="30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medium">
        <color auto="1"/>
      </left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2" borderId="1">
      <alignment vertical="center"/>
    </xf>
    <xf numFmtId="0" fontId="4" fillId="3" borderId="2">
      <alignment vertical="center"/>
    </xf>
    <xf numFmtId="0" fontId="3" fillId="4" borderId="3">
      <alignment vertical="center"/>
    </xf>
    <xf numFmtId="0" fontId="3" fillId="5" borderId="4">
      <alignment vertical="center"/>
    </xf>
    <xf numFmtId="0" fontId="4" fillId="6" borderId="5">
      <alignment vertical="center"/>
    </xf>
    <xf numFmtId="0" fontId="4" fillId="7" borderId="6">
      <alignment vertical="center"/>
    </xf>
    <xf numFmtId="0" fontId="3" fillId="8" borderId="7">
      <alignment vertical="center"/>
    </xf>
    <xf numFmtId="0" fontId="4" fillId="9" borderId="8">
      <alignment vertical="center"/>
    </xf>
  </cellStyleXfs>
  <cellXfs count="709"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2" borderId="1" xfId="1" applyNumberFormat="1" applyFont="1" applyFill="1" applyBorder="1" applyAlignment="1" applyProtection="1"/>
    <xf numFmtId="0" fontId="4" fillId="3" borderId="2" xfId="2" applyNumberFormat="1" applyFont="1" applyFill="1" applyBorder="1" applyAlignment="1" applyProtection="1"/>
    <xf numFmtId="0" fontId="3" fillId="4" borderId="3" xfId="3" applyNumberFormat="1" applyFont="1" applyFill="1" applyBorder="1" applyAlignment="1" applyProtection="1"/>
    <xf numFmtId="0" fontId="3" fillId="5" borderId="4" xfId="4" applyNumberFormat="1" applyFont="1" applyFill="1" applyBorder="1" applyAlignment="1" applyProtection="1"/>
    <xf numFmtId="0" fontId="4" fillId="6" borderId="5" xfId="5" applyNumberFormat="1" applyFont="1" applyFill="1" applyBorder="1" applyAlignment="1" applyProtection="1"/>
    <xf numFmtId="0" fontId="4" fillId="7" borderId="6" xfId="6" applyNumberFormat="1" applyFont="1" applyFill="1" applyBorder="1" applyAlignment="1" applyProtection="1"/>
    <xf numFmtId="0" fontId="3" fillId="8" borderId="7" xfId="7" applyNumberFormat="1" applyFont="1" applyFill="1" applyBorder="1" applyAlignment="1" applyProtection="1"/>
    <xf numFmtId="0" fontId="4" fillId="9" borderId="8" xfId="8" applyNumberFormat="1" applyFont="1" applyFill="1" applyBorder="1" applyAlignment="1" applyProtection="1"/>
    <xf numFmtId="0" fontId="3" fillId="10" borderId="9" xfId="3" applyNumberFormat="1" applyFont="1" applyFill="1" applyBorder="1" applyAlignment="1" applyProtection="1"/>
    <xf numFmtId="0" fontId="3" fillId="11" borderId="10" xfId="3" applyNumberFormat="1" applyFont="1" applyFill="1" applyBorder="1" applyAlignment="1" applyProtection="1"/>
    <xf numFmtId="0" fontId="2" fillId="12" borderId="11" xfId="1" applyNumberFormat="1" applyFont="1" applyFill="1" applyBorder="1" applyAlignment="1" applyProtection="1"/>
    <xf numFmtId="0" fontId="2" fillId="13" borderId="12" xfId="1" applyNumberFormat="1" applyFont="1" applyFill="1" applyBorder="1" applyAlignment="1" applyProtection="1"/>
    <xf numFmtId="0" fontId="3" fillId="14" borderId="13" xfId="3" applyNumberFormat="1" applyFont="1" applyFill="1" applyBorder="1" applyAlignment="1" applyProtection="1"/>
    <xf numFmtId="0" fontId="3" fillId="15" borderId="14" xfId="3" applyNumberFormat="1" applyFont="1" applyFill="1" applyBorder="1" applyAlignment="1" applyProtection="1"/>
    <xf numFmtId="0" fontId="3" fillId="16" borderId="15" xfId="3" applyNumberFormat="1" applyFont="1" applyFill="1" applyBorder="1" applyAlignment="1" applyProtection="1"/>
    <xf numFmtId="0" fontId="4" fillId="17" borderId="16" xfId="5" applyNumberFormat="1" applyFont="1" applyFill="1" applyBorder="1" applyAlignment="1" applyProtection="1"/>
    <xf numFmtId="0" fontId="4" fillId="18" borderId="17" xfId="5" applyNumberFormat="1" applyFont="1" applyFill="1" applyBorder="1" applyAlignment="1" applyProtection="1"/>
    <xf numFmtId="0" fontId="4" fillId="19" borderId="18" xfId="5" applyNumberFormat="1" applyFont="1" applyFill="1" applyBorder="1" applyAlignment="1" applyProtection="1"/>
    <xf numFmtId="0" fontId="4" fillId="20" borderId="19" xfId="6" applyNumberFormat="1" applyFont="1" applyFill="1" applyBorder="1" applyAlignment="1" applyProtection="1"/>
    <xf numFmtId="0" fontId="4" fillId="21" borderId="20" xfId="6" applyNumberFormat="1" applyFont="1" applyFill="1" applyBorder="1" applyAlignment="1" applyProtection="1"/>
    <xf numFmtId="0" fontId="4" fillId="22" borderId="21" xfId="6" applyNumberFormat="1" applyFont="1" applyFill="1" applyBorder="1" applyAlignment="1" applyProtection="1"/>
    <xf numFmtId="0" fontId="2" fillId="23" borderId="22" xfId="1" applyNumberFormat="1" applyFont="1" applyFill="1" applyBorder="1" applyAlignment="1" applyProtection="1"/>
    <xf numFmtId="0" fontId="3" fillId="24" borderId="23" xfId="3" applyNumberFormat="1" applyFont="1" applyFill="1" applyBorder="1" applyAlignment="1" applyProtection="1"/>
    <xf numFmtId="0" fontId="3" fillId="25" borderId="24" xfId="3" applyNumberFormat="1" applyFont="1" applyFill="1" applyBorder="1" applyAlignment="1" applyProtection="1"/>
    <xf numFmtId="0" fontId="3" fillId="26" borderId="25" xfId="3" applyNumberFormat="1" applyFont="1" applyFill="1" applyBorder="1" applyAlignment="1" applyProtection="1"/>
    <xf numFmtId="0" fontId="4" fillId="27" borderId="26" xfId="2" applyNumberFormat="1" applyFont="1" applyFill="1" applyBorder="1" applyAlignment="1" applyProtection="1"/>
    <xf numFmtId="0" fontId="3" fillId="28" borderId="27" xfId="4" applyNumberFormat="1" applyFont="1" applyFill="1" applyBorder="1" applyAlignment="1" applyProtection="1"/>
    <xf numFmtId="0" fontId="4" fillId="29" borderId="28" xfId="6" applyNumberFormat="1" applyFont="1" applyFill="1" applyBorder="1" applyAlignment="1" applyProtection="1"/>
    <xf numFmtId="0" fontId="4" fillId="30" borderId="29" xfId="6" applyNumberFormat="1" applyFont="1" applyFill="1" applyBorder="1" applyAlignment="1" applyProtection="1"/>
    <xf numFmtId="0" fontId="4" fillId="31" borderId="30" xfId="6" applyNumberFormat="1" applyFont="1" applyFill="1" applyBorder="1" applyAlignment="1" applyProtection="1"/>
    <xf numFmtId="0" fontId="4" fillId="32" borderId="31" xfId="6" applyNumberFormat="1" applyFont="1" applyFill="1" applyBorder="1" applyAlignment="1" applyProtection="1"/>
    <xf numFmtId="0" fontId="3" fillId="33" borderId="32" xfId="7" applyNumberFormat="1" applyFont="1" applyFill="1" applyBorder="1" applyAlignment="1" applyProtection="1"/>
    <xf numFmtId="0" fontId="3" fillId="34" borderId="33" xfId="7" applyNumberFormat="1" applyFont="1" applyFill="1" applyBorder="1" applyAlignment="1" applyProtection="1"/>
    <xf numFmtId="0" fontId="3" fillId="35" borderId="34" xfId="7" applyNumberFormat="1" applyFont="1" applyFill="1" applyBorder="1" applyAlignment="1" applyProtection="1"/>
    <xf numFmtId="0" fontId="4" fillId="36" borderId="35" xfId="2" applyNumberFormat="1" applyFont="1" applyFill="1" applyBorder="1" applyAlignment="1" applyProtection="1"/>
    <xf numFmtId="0" fontId="4" fillId="37" borderId="36" xfId="2" applyNumberFormat="1" applyFont="1" applyFill="1" applyBorder="1" applyAlignment="1" applyProtection="1"/>
    <xf numFmtId="0" fontId="4" fillId="38" borderId="37" xfId="2" applyNumberFormat="1" applyFont="1" applyFill="1" applyBorder="1" applyAlignment="1" applyProtection="1"/>
    <xf numFmtId="0" fontId="3" fillId="39" borderId="38" xfId="4" applyNumberFormat="1" applyFont="1" applyFill="1" applyBorder="1" applyAlignment="1" applyProtection="1"/>
    <xf numFmtId="0" fontId="3" fillId="40" borderId="39" xfId="4" applyNumberFormat="1" applyFont="1" applyFill="1" applyBorder="1" applyAlignment="1" applyProtection="1"/>
    <xf numFmtId="0" fontId="3" fillId="41" borderId="40" xfId="4" applyNumberFormat="1" applyFont="1" applyFill="1" applyBorder="1" applyAlignment="1" applyProtection="1"/>
    <xf numFmtId="0" fontId="3" fillId="42" borderId="41" xfId="7" applyNumberFormat="1" applyFont="1" applyFill="1" applyBorder="1" applyAlignment="1" applyProtection="1"/>
    <xf numFmtId="0" fontId="3" fillId="43" borderId="42" xfId="4" applyNumberFormat="1" applyFont="1" applyFill="1" applyBorder="1" applyAlignment="1" applyProtection="1"/>
    <xf numFmtId="0" fontId="3" fillId="44" borderId="43" xfId="7" applyNumberFormat="1" applyFont="1" applyFill="1" applyBorder="1" applyAlignment="1" applyProtection="1"/>
    <xf numFmtId="0" fontId="4" fillId="45" borderId="44" xfId="2" applyNumberFormat="1" applyFont="1" applyFill="1" applyBorder="1" applyAlignment="1" applyProtection="1"/>
    <xf numFmtId="0" fontId="4" fillId="46" borderId="45" xfId="8" applyNumberFormat="1" applyFont="1" applyFill="1" applyBorder="1" applyAlignment="1" applyProtection="1"/>
    <xf numFmtId="0" fontId="4" fillId="48" borderId="47" xfId="8" applyNumberFormat="1" applyFont="1" applyFill="1" applyBorder="1" applyAlignment="1" applyProtection="1"/>
    <xf numFmtId="0" fontId="3" fillId="50" borderId="49" xfId="7" applyNumberFormat="1" applyFont="1" applyFill="1" applyBorder="1" applyAlignment="1" applyProtection="1"/>
    <xf numFmtId="0" fontId="3" fillId="52" borderId="51" xfId="3" applyNumberFormat="1" applyFont="1" applyFill="1" applyBorder="1" applyAlignment="1" applyProtection="1"/>
    <xf numFmtId="0" fontId="4" fillId="54" borderId="53" xfId="2" applyNumberFormat="1" applyFont="1" applyFill="1" applyBorder="1" applyAlignment="1" applyProtection="1"/>
    <xf numFmtId="0" fontId="3" fillId="56" borderId="55" xfId="4" applyNumberFormat="1" applyFont="1" applyFill="1" applyBorder="1" applyAlignment="1" applyProtection="1"/>
    <xf numFmtId="0" fontId="4" fillId="58" borderId="57" xfId="5" applyNumberFormat="1" applyFont="1" applyFill="1" applyBorder="1" applyAlignment="1" applyProtection="1"/>
    <xf numFmtId="0" fontId="4" fillId="60" borderId="59" xfId="6" applyNumberFormat="1" applyFont="1" applyFill="1" applyBorder="1" applyAlignment="1" applyProtection="1"/>
    <xf numFmtId="0" fontId="2" fillId="62" borderId="61" xfId="1" applyNumberFormat="1" applyFont="1" applyFill="1" applyBorder="1" applyAlignment="1" applyProtection="1"/>
    <xf numFmtId="0" fontId="3" fillId="63" borderId="62" xfId="7" applyNumberFormat="1" applyFont="1" applyFill="1" applyBorder="1" applyAlignment="1" applyProtection="1"/>
    <xf numFmtId="0" fontId="3" fillId="65" borderId="64" xfId="7" applyNumberFormat="1" applyFont="1" applyFill="1" applyBorder="1" applyAlignment="1" applyProtection="1"/>
    <xf numFmtId="0" fontId="3" fillId="66" borderId="65" xfId="7" applyNumberFormat="1" applyFont="1" applyFill="1" applyBorder="1" applyAlignment="1" applyProtection="1"/>
    <xf numFmtId="0" fontId="3" fillId="67" borderId="66" xfId="3" applyNumberFormat="1" applyFont="1" applyFill="1" applyBorder="1" applyAlignment="1" applyProtection="1"/>
    <xf numFmtId="0" fontId="3" fillId="68" borderId="67" xfId="3" applyNumberFormat="1" applyFont="1" applyFill="1" applyBorder="1" applyAlignment="1" applyProtection="1"/>
    <xf numFmtId="0" fontId="3" fillId="69" borderId="68" xfId="3" applyNumberFormat="1" applyFont="1" applyFill="1" applyBorder="1" applyAlignment="1" applyProtection="1"/>
    <xf numFmtId="0" fontId="3" fillId="71" borderId="70" xfId="3" applyNumberFormat="1" applyFont="1" applyFill="1" applyBorder="1" applyAlignment="1" applyProtection="1"/>
    <xf numFmtId="0" fontId="3" fillId="72" borderId="71" xfId="4" applyNumberFormat="1" applyFont="1" applyFill="1" applyBorder="1" applyAlignment="1" applyProtection="1"/>
    <xf numFmtId="0" fontId="3" fillId="74" borderId="73" xfId="4" applyNumberFormat="1" applyFont="1" applyFill="1" applyBorder="1" applyAlignment="1" applyProtection="1"/>
    <xf numFmtId="0" fontId="3" fillId="75" borderId="74" xfId="4" applyNumberFormat="1" applyFont="1" applyFill="1" applyBorder="1" applyAlignment="1" applyProtection="1"/>
    <xf numFmtId="0" fontId="3" fillId="76" borderId="75" xfId="4" applyNumberFormat="1" applyFont="1" applyFill="1" applyBorder="1" applyAlignment="1" applyProtection="1"/>
    <xf numFmtId="0" fontId="3" fillId="77" borderId="76" xfId="4" applyNumberFormat="1" applyFont="1" applyFill="1" applyBorder="1" applyAlignment="1" applyProtection="1"/>
    <xf numFmtId="0" fontId="3" fillId="78" borderId="77" xfId="4" applyNumberFormat="1" applyFont="1" applyFill="1" applyBorder="1" applyAlignment="1" applyProtection="1"/>
    <xf numFmtId="0" fontId="3" fillId="80" borderId="79" xfId="4" applyNumberFormat="1" applyFont="1" applyFill="1" applyBorder="1" applyAlignment="1" applyProtection="1"/>
    <xf numFmtId="0" fontId="3" fillId="81" borderId="80" xfId="4" applyNumberFormat="1" applyFont="1" applyFill="1" applyBorder="1" applyAlignment="1" applyProtection="1"/>
    <xf numFmtId="0" fontId="4" fillId="83" borderId="82" xfId="6" applyNumberFormat="1" applyFont="1" applyFill="1" applyBorder="1" applyAlignment="1" applyProtection="1"/>
    <xf numFmtId="0" fontId="4" fillId="84" borderId="83" xfId="6" applyNumberFormat="1" applyFont="1" applyFill="1" applyBorder="1" applyAlignment="1" applyProtection="1"/>
    <xf numFmtId="0" fontId="4" fillId="85" borderId="84" xfId="6" applyNumberFormat="1" applyFont="1" applyFill="1" applyBorder="1" applyAlignment="1" applyProtection="1"/>
    <xf numFmtId="0" fontId="4" fillId="86" borderId="85" xfId="6" applyNumberFormat="1" applyFont="1" applyFill="1" applyBorder="1" applyAlignment="1" applyProtection="1"/>
    <xf numFmtId="0" fontId="4" fillId="88" borderId="87" xfId="6" applyNumberFormat="1" applyFont="1" applyFill="1" applyBorder="1" applyAlignment="1" applyProtection="1"/>
    <xf numFmtId="0" fontId="4" fillId="89" borderId="88" xfId="6" applyNumberFormat="1" applyFont="1" applyFill="1" applyBorder="1" applyAlignment="1" applyProtection="1"/>
    <xf numFmtId="0" fontId="3" fillId="90" borderId="89" xfId="3" applyNumberFormat="1" applyFont="1" applyFill="1" applyBorder="1" applyAlignment="1" applyProtection="1"/>
    <xf numFmtId="0" fontId="4" fillId="92" borderId="91" xfId="2" applyNumberFormat="1" applyFont="1" applyFill="1" applyBorder="1" applyAlignment="1" applyProtection="1"/>
    <xf numFmtId="0" fontId="4" fillId="93" borderId="92" xfId="2" applyNumberFormat="1" applyFont="1" applyFill="1" applyBorder="1" applyAlignment="1" applyProtection="1"/>
    <xf numFmtId="0" fontId="4" fillId="94" borderId="93" xfId="2" applyNumberFormat="1" applyFont="1" applyFill="1" applyBorder="1" applyAlignment="1" applyProtection="1"/>
    <xf numFmtId="0" fontId="4" fillId="96" borderId="95" xfId="2" applyNumberFormat="1" applyFont="1" applyFill="1" applyBorder="1" applyAlignment="1" applyProtection="1"/>
    <xf numFmtId="0" fontId="4" fillId="97" borderId="96" xfId="2" applyNumberFormat="1" applyFont="1" applyFill="1" applyBorder="1" applyAlignment="1" applyProtection="1"/>
    <xf numFmtId="0" fontId="4" fillId="98" borderId="97" xfId="2" applyNumberFormat="1" applyFont="1" applyFill="1" applyBorder="1" applyAlignment="1" applyProtection="1"/>
    <xf numFmtId="0" fontId="4" fillId="99" borderId="98" xfId="2" applyNumberFormat="1" applyFont="1" applyFill="1" applyBorder="1" applyAlignment="1" applyProtection="1"/>
    <xf numFmtId="0" fontId="4" fillId="101" borderId="100" xfId="2" applyNumberFormat="1" applyFont="1" applyFill="1" applyBorder="1" applyAlignment="1" applyProtection="1"/>
    <xf numFmtId="0" fontId="1" fillId="0" borderId="101" xfId="0" applyNumberFormat="1" applyFont="1" applyFill="1" applyBorder="1" applyAlignment="1" applyProtection="1"/>
    <xf numFmtId="0" fontId="4" fillId="102" borderId="102" xfId="8" applyNumberFormat="1" applyFont="1" applyFill="1" applyBorder="1" applyAlignment="1" applyProtection="1"/>
    <xf numFmtId="0" fontId="1" fillId="0" borderId="103" xfId="0" applyNumberFormat="1" applyFont="1" applyFill="1" applyBorder="1" applyAlignment="1" applyProtection="1"/>
    <xf numFmtId="0" fontId="5" fillId="34" borderId="33" xfId="7" applyNumberFormat="1" applyFont="1" applyFill="1" applyBorder="1" applyAlignment="1" applyProtection="1"/>
    <xf numFmtId="0" fontId="5" fillId="15" borderId="14" xfId="3" applyNumberFormat="1" applyFont="1" applyFill="1" applyBorder="1" applyAlignment="1" applyProtection="1"/>
    <xf numFmtId="184" fontId="4" fillId="22" borderId="21" xfId="6" applyNumberFormat="1" applyFont="1" applyFill="1" applyBorder="1" applyAlignment="1" applyProtection="1"/>
    <xf numFmtId="184" fontId="3" fillId="35" borderId="34" xfId="7" applyNumberFormat="1" applyFont="1" applyFill="1" applyBorder="1" applyAlignment="1" applyProtection="1"/>
    <xf numFmtId="184" fontId="3" fillId="16" borderId="15" xfId="3" applyNumberFormat="1" applyFont="1" applyFill="1" applyBorder="1" applyAlignment="1" applyProtection="1"/>
    <xf numFmtId="184" fontId="4" fillId="37" borderId="36" xfId="2" applyNumberFormat="1" applyFont="1" applyFill="1" applyBorder="1" applyAlignment="1" applyProtection="1"/>
    <xf numFmtId="184" fontId="3" fillId="40" borderId="39" xfId="4" applyNumberFormat="1" applyFont="1" applyFill="1" applyBorder="1" applyAlignment="1" applyProtection="1"/>
    <xf numFmtId="184" fontId="4" fillId="19" borderId="18" xfId="5" applyNumberFormat="1" applyFont="1" applyFill="1" applyBorder="1" applyAlignment="1" applyProtection="1"/>
    <xf numFmtId="184" fontId="4" fillId="103" borderId="104" xfId="8" applyNumberFormat="1" applyFont="1" applyFill="1" applyBorder="1" applyAlignment="1" applyProtection="1"/>
    <xf numFmtId="184" fontId="1" fillId="0" borderId="105" xfId="0" applyNumberFormat="1" applyFont="1" applyFill="1" applyBorder="1" applyAlignment="1" applyProtection="1"/>
    <xf numFmtId="0" fontId="4" fillId="33" borderId="32" xfId="7" applyNumberFormat="1" applyFont="1" applyFill="1" applyBorder="1" applyAlignment="1" applyProtection="1"/>
    <xf numFmtId="0" fontId="5" fillId="33" borderId="32" xfId="7" applyNumberFormat="1" applyFont="1" applyFill="1" applyBorder="1" applyAlignment="1" applyProtection="1"/>
    <xf numFmtId="0" fontId="4" fillId="104" borderId="106" xfId="8" applyNumberFormat="1" applyFont="1" applyFill="1" applyBorder="1" applyAlignment="1" applyProtection="1"/>
    <xf numFmtId="0" fontId="1" fillId="0" borderId="107" xfId="0" applyNumberFormat="1" applyFont="1" applyFill="1" applyBorder="1" applyAlignment="1" applyProtection="1"/>
    <xf numFmtId="0" fontId="4" fillId="105" borderId="108" xfId="6" applyNumberFormat="1" applyFont="1" applyFill="1" applyBorder="1" applyAlignment="1" applyProtection="1"/>
    <xf numFmtId="0" fontId="3" fillId="106" borderId="109" xfId="7" applyNumberFormat="1" applyFont="1" applyFill="1" applyBorder="1" applyAlignment="1" applyProtection="1"/>
    <xf numFmtId="0" fontId="4" fillId="107" borderId="110" xfId="2" applyNumberFormat="1" applyFont="1" applyFill="1" applyBorder="1" applyAlignment="1" applyProtection="1"/>
    <xf numFmtId="0" fontId="4" fillId="108" borderId="111" xfId="6" applyNumberFormat="1" applyFont="1" applyFill="1" applyBorder="1" applyAlignment="1" applyProtection="1"/>
    <xf numFmtId="0" fontId="4" fillId="109" borderId="112" xfId="6" applyNumberFormat="1" applyFont="1" applyFill="1" applyBorder="1" applyAlignment="1" applyProtection="1"/>
    <xf numFmtId="0" fontId="5" fillId="110" borderId="113" xfId="7" applyNumberFormat="1" applyFont="1" applyFill="1" applyBorder="1" applyAlignment="1" applyProtection="1"/>
    <xf numFmtId="0" fontId="3" fillId="111" borderId="114" xfId="7" applyNumberFormat="1" applyFont="1" applyFill="1" applyBorder="1" applyAlignment="1" applyProtection="1"/>
    <xf numFmtId="0" fontId="3" fillId="110" borderId="113" xfId="7" applyNumberFormat="1" applyFont="1" applyFill="1" applyBorder="1" applyAlignment="1" applyProtection="1"/>
    <xf numFmtId="0" fontId="5" fillId="111" borderId="114" xfId="7" applyNumberFormat="1" applyFont="1" applyFill="1" applyBorder="1" applyAlignment="1" applyProtection="1"/>
    <xf numFmtId="0" fontId="5" fillId="112" borderId="115" xfId="3" applyNumberFormat="1" applyFont="1" applyFill="1" applyBorder="1" applyAlignment="1" applyProtection="1"/>
    <xf numFmtId="0" fontId="3" fillId="113" borderId="116" xfId="3" applyNumberFormat="1" applyFont="1" applyFill="1" applyBorder="1" applyAlignment="1" applyProtection="1"/>
    <xf numFmtId="0" fontId="3" fillId="112" borderId="115" xfId="3" applyNumberFormat="1" applyFont="1" applyFill="1" applyBorder="1" applyAlignment="1" applyProtection="1"/>
    <xf numFmtId="0" fontId="4" fillId="114" borderId="117" xfId="2" applyNumberFormat="1" applyFont="1" applyFill="1" applyBorder="1" applyAlignment="1" applyProtection="1"/>
    <xf numFmtId="0" fontId="3" fillId="115" borderId="118" xfId="4" applyNumberFormat="1" applyFont="1" applyFill="1" applyBorder="1" applyAlignment="1" applyProtection="1"/>
    <xf numFmtId="0" fontId="3" fillId="116" borderId="119" xfId="4" applyNumberFormat="1" applyFont="1" applyFill="1" applyBorder="1" applyAlignment="1" applyProtection="1"/>
    <xf numFmtId="0" fontId="4" fillId="117" borderId="120" xfId="5" applyNumberFormat="1" applyFont="1" applyFill="1" applyBorder="1" applyAlignment="1" applyProtection="1"/>
    <xf numFmtId="0" fontId="4" fillId="118" borderId="121" xfId="8" applyNumberFormat="1" applyFont="1" applyFill="1" applyBorder="1" applyAlignment="1" applyProtection="1"/>
    <xf numFmtId="0" fontId="4" fillId="119" borderId="122" xfId="8" applyNumberFormat="1" applyFont="1" applyFill="1" applyBorder="1" applyAlignment="1" applyProtection="1"/>
    <xf numFmtId="0" fontId="1" fillId="0" borderId="123" xfId="0" applyNumberFormat="1" applyFont="1" applyFill="1" applyBorder="1" applyAlignment="1" applyProtection="1"/>
    <xf numFmtId="0" fontId="1" fillId="0" borderId="124" xfId="0" applyNumberFormat="1" applyFont="1" applyFill="1" applyBorder="1" applyAlignment="1" applyProtection="1"/>
    <xf numFmtId="0" fontId="5" fillId="14" borderId="13" xfId="3" applyNumberFormat="1" applyFont="1" applyFill="1" applyBorder="1" applyAlignment="1" applyProtection="1"/>
    <xf numFmtId="0" fontId="5" fillId="113" borderId="116" xfId="3" applyNumberFormat="1" applyFont="1" applyFill="1" applyBorder="1" applyAlignment="1" applyProtection="1"/>
    <xf numFmtId="0" fontId="5" fillId="120" borderId="125" xfId="2" applyNumberFormat="1" applyFont="1" applyFill="1" applyBorder="1" applyAlignment="1" applyProtection="1"/>
    <xf numFmtId="0" fontId="5" fillId="38" borderId="37" xfId="2" applyNumberFormat="1" applyFont="1" applyFill="1" applyBorder="1" applyAlignment="1" applyProtection="1"/>
    <xf numFmtId="0" fontId="5" fillId="36" borderId="35" xfId="2" applyNumberFormat="1" applyFont="1" applyFill="1" applyBorder="1" applyAlignment="1" applyProtection="1"/>
    <xf numFmtId="0" fontId="4" fillId="15" borderId="14" xfId="3" applyNumberFormat="1" applyFont="1" applyFill="1" applyBorder="1" applyAlignment="1" applyProtection="1"/>
    <xf numFmtId="0" fontId="5" fillId="115" borderId="118" xfId="4" applyNumberFormat="1" applyFont="1" applyFill="1" applyBorder="1" applyAlignment="1" applyProtection="1"/>
    <xf numFmtId="0" fontId="5" fillId="41" borderId="40" xfId="4" applyNumberFormat="1" applyFont="1" applyFill="1" applyBorder="1" applyAlignment="1" applyProtection="1"/>
    <xf numFmtId="0" fontId="5" fillId="39" borderId="38" xfId="4" applyNumberFormat="1" applyFont="1" applyFill="1" applyBorder="1" applyAlignment="1" applyProtection="1"/>
    <xf numFmtId="0" fontId="5" fillId="116" borderId="119" xfId="4" applyNumberFormat="1" applyFont="1" applyFill="1" applyBorder="1" applyAlignment="1" applyProtection="1"/>
    <xf numFmtId="0" fontId="5" fillId="121" borderId="126" xfId="5" applyNumberFormat="1" applyFont="1" applyFill="1" applyBorder="1" applyAlignment="1" applyProtection="1"/>
    <xf numFmtId="0" fontId="4" fillId="41" borderId="40" xfId="4" applyNumberFormat="1" applyFont="1" applyFill="1" applyBorder="1" applyAlignment="1" applyProtection="1"/>
    <xf numFmtId="0" fontId="5" fillId="17" borderId="16" xfId="5" applyNumberFormat="1" applyFont="1" applyFill="1" applyBorder="1" applyAlignment="1" applyProtection="1"/>
    <xf numFmtId="0" fontId="5" fillId="18" borderId="17" xfId="5" applyNumberFormat="1" applyFont="1" applyFill="1" applyBorder="1" applyAlignment="1" applyProtection="1"/>
    <xf numFmtId="0" fontId="5" fillId="117" borderId="120" xfId="5" applyNumberFormat="1" applyFont="1" applyFill="1" applyBorder="1" applyAlignment="1" applyProtection="1"/>
    <xf numFmtId="0" fontId="5" fillId="119" borderId="122" xfId="8" applyNumberFormat="1" applyFont="1" applyFill="1" applyBorder="1" applyAlignment="1" applyProtection="1"/>
    <xf numFmtId="0" fontId="5" fillId="102" borderId="102" xfId="8" applyNumberFormat="1" applyFont="1" applyFill="1" applyBorder="1" applyAlignment="1" applyProtection="1"/>
    <xf numFmtId="0" fontId="5" fillId="118" borderId="121" xfId="8" applyNumberFormat="1" applyFont="1" applyFill="1" applyBorder="1" applyAlignment="1" applyProtection="1"/>
    <xf numFmtId="0" fontId="5" fillId="104" borderId="106" xfId="8" applyNumberFormat="1" applyFont="1" applyFill="1" applyBorder="1" applyAlignment="1" applyProtection="1"/>
    <xf numFmtId="0" fontId="1" fillId="0" borderId="127" xfId="0" applyNumberFormat="1" applyFont="1" applyFill="1" applyBorder="1" applyAlignment="1" applyProtection="1"/>
    <xf numFmtId="0" fontId="4" fillId="122" borderId="128" xfId="6" applyNumberFormat="1" applyFont="1" applyFill="1" applyBorder="1" applyAlignment="1" applyProtection="1"/>
    <xf numFmtId="0" fontId="4" fillId="123" borderId="129" xfId="6" applyNumberFormat="1" applyFont="1" applyFill="1" applyBorder="1" applyAlignment="1" applyProtection="1"/>
    <xf numFmtId="0" fontId="4" fillId="124" borderId="130" xfId="2" applyNumberFormat="1" applyFont="1" applyFill="1" applyBorder="1" applyAlignment="1" applyProtection="1"/>
    <xf numFmtId="0" fontId="4" fillId="125" borderId="131" xfId="4" applyNumberFormat="1" applyFont="1" applyFill="1" applyBorder="1" applyAlignment="1" applyProtection="1"/>
    <xf numFmtId="0" fontId="4" fillId="126" borderId="132" xfId="5" applyNumberFormat="1" applyFont="1" applyFill="1" applyBorder="1" applyAlignment="1" applyProtection="1"/>
    <xf numFmtId="0" fontId="4" fillId="127" borderId="133" xfId="4" applyNumberFormat="1" applyFont="1" applyFill="1" applyBorder="1" applyAlignment="1" applyProtection="1"/>
    <xf numFmtId="0" fontId="4" fillId="128" borderId="134" xfId="4" applyNumberFormat="1" applyFont="1" applyFill="1" applyBorder="1" applyAlignment="1" applyProtection="1"/>
    <xf numFmtId="0" fontId="4" fillId="5" borderId="4" xfId="4" applyNumberFormat="1" applyFont="1" applyFill="1" applyBorder="1" applyAlignment="1" applyProtection="1"/>
    <xf numFmtId="0" fontId="4" fillId="129" borderId="135" xfId="2" applyNumberFormat="1" applyFont="1" applyFill="1" applyBorder="1" applyAlignment="1" applyProtection="1"/>
    <xf numFmtId="0" fontId="4" fillId="130" borderId="136" xfId="2" applyNumberFormat="1" applyFont="1" applyFill="1" applyBorder="1" applyAlignment="1" applyProtection="1"/>
    <xf numFmtId="0" fontId="3" fillId="131" borderId="137" xfId="7" applyNumberFormat="1" applyFont="1" applyFill="1" applyBorder="1" applyAlignment="1" applyProtection="1"/>
    <xf numFmtId="0" fontId="3" fillId="132" borderId="138" xfId="7" applyNumberFormat="1" applyFont="1" applyFill="1" applyBorder="1" applyAlignment="1" applyProtection="1"/>
    <xf numFmtId="185" fontId="4" fillId="122" borderId="128" xfId="6" applyNumberFormat="1" applyFont="1" applyFill="1" applyBorder="1" applyAlignment="1" applyProtection="1"/>
    <xf numFmtId="185" fontId="4" fillId="124" borderId="130" xfId="2" applyNumberFormat="1" applyFont="1" applyFill="1" applyBorder="1" applyAlignment="1" applyProtection="1"/>
    <xf numFmtId="185" fontId="4" fillId="129" borderId="135" xfId="2" applyNumberFormat="1" applyFont="1" applyFill="1" applyBorder="1" applyAlignment="1" applyProtection="1"/>
    <xf numFmtId="185" fontId="3" fillId="131" borderId="137" xfId="7" applyNumberFormat="1" applyFont="1" applyFill="1" applyBorder="1" applyAlignment="1" applyProtection="1"/>
    <xf numFmtId="185" fontId="1" fillId="0" borderId="127" xfId="0" applyNumberFormat="1" applyFont="1" applyFill="1" applyBorder="1" applyAlignment="1" applyProtection="1"/>
    <xf numFmtId="0" fontId="4" fillId="133" borderId="139" xfId="5" applyNumberFormat="1" applyFont="1" applyFill="1" applyBorder="1" applyAlignment="1" applyProtection="1"/>
    <xf numFmtId="0" fontId="4" fillId="134" borderId="140" xfId="4" applyNumberFormat="1" applyFont="1" applyFill="1" applyBorder="1" applyAlignment="1" applyProtection="1"/>
    <xf numFmtId="0" fontId="4" fillId="135" borderId="141" xfId="5" applyNumberFormat="1" applyFont="1" applyFill="1" applyBorder="1" applyAlignment="1" applyProtection="1"/>
    <xf numFmtId="0" fontId="4" fillId="136" borderId="142" xfId="4" applyNumberFormat="1" applyFont="1" applyFill="1" applyBorder="1" applyAlignment="1" applyProtection="1"/>
    <xf numFmtId="0" fontId="4" fillId="137" borderId="143" xfId="2" applyNumberFormat="1" applyFont="1" applyFill="1" applyBorder="1" applyAlignment="1" applyProtection="1"/>
    <xf numFmtId="0" fontId="3" fillId="138" borderId="144" xfId="4" applyNumberFormat="1" applyFont="1" applyFill="1" applyBorder="1" applyAlignment="1" applyProtection="1"/>
    <xf numFmtId="0" fontId="4" fillId="139" borderId="145" xfId="6" applyNumberFormat="1" applyFont="1" applyFill="1" applyBorder="1" applyAlignment="1" applyProtection="1"/>
    <xf numFmtId="0" fontId="2" fillId="140" borderId="146" xfId="1" applyNumberFormat="1" applyFont="1" applyFill="1" applyBorder="1" applyAlignment="1" applyProtection="1"/>
    <xf numFmtId="0" fontId="4" fillId="141" borderId="147" xfId="6" applyNumberFormat="1" applyFont="1" applyFill="1" applyBorder="1" applyAlignment="1" applyProtection="1"/>
    <xf numFmtId="0" fontId="4" fillId="142" borderId="148" xfId="6" applyNumberFormat="1" applyFont="1" applyFill="1" applyBorder="1" applyAlignment="1" applyProtection="1"/>
    <xf numFmtId="0" fontId="1" fillId="0" borderId="149" xfId="0" applyNumberFormat="1" applyFont="1" applyFill="1" applyBorder="1" applyAlignment="1" applyProtection="1"/>
    <xf numFmtId="0" fontId="1" fillId="0" borderId="150" xfId="0" applyNumberFormat="1" applyFont="1" applyFill="1" applyBorder="1" applyAlignment="1" applyProtection="1"/>
    <xf numFmtId="0" fontId="1" fillId="0" borderId="151" xfId="0" applyNumberFormat="1" applyFont="1" applyFill="1" applyBorder="1" applyAlignment="1" applyProtection="1"/>
    <xf numFmtId="0" fontId="4" fillId="143" borderId="152" xfId="5" applyNumberFormat="1" applyFont="1" applyFill="1" applyBorder="1" applyAlignment="1" applyProtection="1"/>
    <xf numFmtId="186" fontId="4" fillId="144" borderId="153" xfId="6" applyNumberFormat="1" applyFont="1" applyFill="1" applyBorder="1" applyAlignment="1" applyProtection="1"/>
    <xf numFmtId="186" fontId="3" fillId="35" borderId="34" xfId="7" applyNumberFormat="1" applyFont="1" applyFill="1" applyBorder="1" applyAlignment="1" applyProtection="1"/>
    <xf numFmtId="186" fontId="3" fillId="26" borderId="25" xfId="3" applyNumberFormat="1" applyFont="1" applyFill="1" applyBorder="1" applyAlignment="1" applyProtection="1"/>
    <xf numFmtId="186" fontId="3" fillId="16" borderId="15" xfId="3" applyNumberFormat="1" applyFont="1" applyFill="1" applyBorder="1" applyAlignment="1" applyProtection="1"/>
    <xf numFmtId="186" fontId="3" fillId="40" borderId="39" xfId="4" applyNumberFormat="1" applyFont="1" applyFill="1" applyBorder="1" applyAlignment="1" applyProtection="1"/>
    <xf numFmtId="186" fontId="2" fillId="13" borderId="12" xfId="1" applyNumberFormat="1" applyFont="1" applyFill="1" applyBorder="1" applyAlignment="1" applyProtection="1"/>
    <xf numFmtId="0" fontId="4" fillId="145" borderId="154" xfId="6" applyNumberFormat="1" applyFont="1" applyFill="1" applyBorder="1" applyAlignment="1" applyProtection="1"/>
    <xf numFmtId="0" fontId="6" fillId="146" borderId="155" xfId="4" applyNumberFormat="1" applyFont="1" applyFill="1" applyBorder="1" applyAlignment="1" applyProtection="1"/>
    <xf numFmtId="0" fontId="1" fillId="0" borderId="156" xfId="0" applyNumberFormat="1" applyFont="1" applyFill="1" applyBorder="1" applyAlignment="1" applyProtection="1"/>
    <xf numFmtId="186" fontId="4" fillId="21" borderId="20" xfId="6" applyNumberFormat="1" applyFont="1" applyFill="1" applyBorder="1" applyAlignment="1" applyProtection="1"/>
    <xf numFmtId="186" fontId="1" fillId="0" borderId="157" xfId="0" applyNumberFormat="1" applyFont="1" applyFill="1" applyBorder="1" applyAlignment="1" applyProtection="1"/>
    <xf numFmtId="186" fontId="3" fillId="34" borderId="33" xfId="7" applyNumberFormat="1" applyFont="1" applyFill="1" applyBorder="1" applyAlignment="1" applyProtection="1"/>
    <xf numFmtId="186" fontId="3" fillId="25" borderId="24" xfId="3" applyNumberFormat="1" applyFont="1" applyFill="1" applyBorder="1" applyAlignment="1" applyProtection="1"/>
    <xf numFmtId="186" fontId="3" fillId="15" borderId="14" xfId="3" applyNumberFormat="1" applyFont="1" applyFill="1" applyBorder="1" applyAlignment="1" applyProtection="1"/>
    <xf numFmtId="186" fontId="3" fillId="68" borderId="67" xfId="3" applyNumberFormat="1" applyFont="1" applyFill="1" applyBorder="1" applyAlignment="1" applyProtection="1"/>
    <xf numFmtId="186" fontId="4" fillId="36" borderId="35" xfId="2" applyNumberFormat="1" applyFont="1" applyFill="1" applyBorder="1" applyAlignment="1" applyProtection="1"/>
    <xf numFmtId="186" fontId="3" fillId="43" borderId="42" xfId="4" applyNumberFormat="1" applyFont="1" applyFill="1" applyBorder="1" applyAlignment="1" applyProtection="1"/>
    <xf numFmtId="186" fontId="3" fillId="39" borderId="38" xfId="4" applyNumberFormat="1" applyFont="1" applyFill="1" applyBorder="1" applyAlignment="1" applyProtection="1"/>
    <xf numFmtId="186" fontId="3" fillId="77" borderId="76" xfId="4" applyNumberFormat="1" applyFont="1" applyFill="1" applyBorder="1" applyAlignment="1" applyProtection="1"/>
    <xf numFmtId="186" fontId="4" fillId="147" borderId="158" xfId="5" applyNumberFormat="1" applyFont="1" applyFill="1" applyBorder="1" applyAlignment="1" applyProtection="1"/>
    <xf numFmtId="186" fontId="4" fillId="18" borderId="17" xfId="5" applyNumberFormat="1" applyFont="1" applyFill="1" applyBorder="1" applyAlignment="1" applyProtection="1"/>
    <xf numFmtId="186" fontId="4" fillId="148" borderId="159" xfId="6" applyNumberFormat="1" applyFont="1" applyFill="1" applyBorder="1" applyAlignment="1" applyProtection="1"/>
    <xf numFmtId="186" fontId="4" fillId="85" borderId="84" xfId="6" applyNumberFormat="1" applyFont="1" applyFill="1" applyBorder="1" applyAlignment="1" applyProtection="1"/>
    <xf numFmtId="186" fontId="2" fillId="12" borderId="11" xfId="1" applyNumberFormat="1" applyFont="1" applyFill="1" applyBorder="1" applyAlignment="1" applyProtection="1"/>
    <xf numFmtId="186" fontId="1" fillId="0" borderId="156" xfId="0" applyNumberFormat="1" applyFont="1" applyFill="1" applyBorder="1" applyAlignment="1" applyProtection="1"/>
    <xf numFmtId="186" fontId="4" fillId="20" borderId="19" xfId="6" applyNumberFormat="1" applyFont="1" applyFill="1" applyBorder="1" applyAlignment="1" applyProtection="1"/>
    <xf numFmtId="186" fontId="3" fillId="33" borderId="32" xfId="7" applyNumberFormat="1" applyFont="1" applyFill="1" applyBorder="1" applyAlignment="1" applyProtection="1"/>
    <xf numFmtId="186" fontId="3" fillId="24" borderId="23" xfId="3" applyNumberFormat="1" applyFont="1" applyFill="1" applyBorder="1" applyAlignment="1" applyProtection="1"/>
    <xf numFmtId="186" fontId="3" fillId="14" borderId="13" xfId="3" applyNumberFormat="1" applyFont="1" applyFill="1" applyBorder="1" applyAlignment="1" applyProtection="1"/>
    <xf numFmtId="186" fontId="3" fillId="67" borderId="66" xfId="3" applyNumberFormat="1" applyFont="1" applyFill="1" applyBorder="1" applyAlignment="1" applyProtection="1"/>
    <xf numFmtId="186" fontId="4" fillId="38" borderId="37" xfId="2" applyNumberFormat="1" applyFont="1" applyFill="1" applyBorder="1" applyAlignment="1" applyProtection="1"/>
    <xf numFmtId="186" fontId="3" fillId="28" borderId="27" xfId="4" applyNumberFormat="1" applyFont="1" applyFill="1" applyBorder="1" applyAlignment="1" applyProtection="1"/>
    <xf numFmtId="186" fontId="3" fillId="41" borderId="40" xfId="4" applyNumberFormat="1" applyFont="1" applyFill="1" applyBorder="1" applyAlignment="1" applyProtection="1"/>
    <xf numFmtId="186" fontId="3" fillId="76" borderId="75" xfId="4" applyNumberFormat="1" applyFont="1" applyFill="1" applyBorder="1" applyAlignment="1" applyProtection="1"/>
    <xf numFmtId="186" fontId="4" fillId="143" borderId="152" xfId="5" applyNumberFormat="1" applyFont="1" applyFill="1" applyBorder="1" applyAlignment="1" applyProtection="1"/>
    <xf numFmtId="186" fontId="4" fillId="17" borderId="16" xfId="5" applyNumberFormat="1" applyFont="1" applyFill="1" applyBorder="1" applyAlignment="1" applyProtection="1"/>
    <xf numFmtId="186" fontId="4" fillId="149" borderId="160" xfId="6" applyNumberFormat="1" applyFont="1" applyFill="1" applyBorder="1" applyAlignment="1" applyProtection="1"/>
    <xf numFmtId="186" fontId="4" fillId="84" borderId="83" xfId="6" applyNumberFormat="1" applyFont="1" applyFill="1" applyBorder="1" applyAlignment="1" applyProtection="1"/>
    <xf numFmtId="186" fontId="2" fillId="23" borderId="22" xfId="1" applyNumberFormat="1" applyFont="1" applyFill="1" applyBorder="1" applyAlignment="1" applyProtection="1"/>
    <xf numFmtId="186" fontId="4" fillId="7" borderId="6" xfId="6" applyNumberFormat="1" applyFont="1" applyFill="1" applyBorder="1" applyAlignment="1" applyProtection="1"/>
    <xf numFmtId="186" fontId="3" fillId="8" borderId="7" xfId="7" applyNumberFormat="1" applyFont="1" applyFill="1" applyBorder="1" applyAlignment="1" applyProtection="1"/>
    <xf numFmtId="186" fontId="3" fillId="11" borderId="10" xfId="3" applyNumberFormat="1" applyFont="1" applyFill="1" applyBorder="1" applyAlignment="1" applyProtection="1"/>
    <xf numFmtId="186" fontId="3" fillId="4" borderId="3" xfId="3" applyNumberFormat="1" applyFont="1" applyFill="1" applyBorder="1" applyAlignment="1" applyProtection="1"/>
    <xf numFmtId="186" fontId="3" fillId="10" borderId="9" xfId="3" applyNumberFormat="1" applyFont="1" applyFill="1" applyBorder="1" applyAlignment="1" applyProtection="1"/>
    <xf numFmtId="186" fontId="4" fillId="3" borderId="2" xfId="2" applyNumberFormat="1" applyFont="1" applyFill="1" applyBorder="1" applyAlignment="1" applyProtection="1"/>
    <xf numFmtId="186" fontId="3" fillId="75" borderId="74" xfId="4" applyNumberFormat="1" applyFont="1" applyFill="1" applyBorder="1" applyAlignment="1" applyProtection="1"/>
    <xf numFmtId="186" fontId="3" fillId="5" borderId="4" xfId="4" applyNumberFormat="1" applyFont="1" applyFill="1" applyBorder="1" applyAlignment="1" applyProtection="1"/>
    <xf numFmtId="186" fontId="3" fillId="81" borderId="80" xfId="4" applyNumberFormat="1" applyFont="1" applyFill="1" applyBorder="1" applyAlignment="1" applyProtection="1"/>
    <xf numFmtId="186" fontId="4" fillId="150" borderId="161" xfId="5" applyNumberFormat="1" applyFont="1" applyFill="1" applyBorder="1" applyAlignment="1" applyProtection="1"/>
    <xf numFmtId="186" fontId="4" fillId="6" borderId="5" xfId="5" applyNumberFormat="1" applyFont="1" applyFill="1" applyBorder="1" applyAlignment="1" applyProtection="1"/>
    <xf numFmtId="186" fontId="4" fillId="151" borderId="162" xfId="6" applyNumberFormat="1" applyFont="1" applyFill="1" applyBorder="1" applyAlignment="1" applyProtection="1"/>
    <xf numFmtId="186" fontId="4" fillId="89" borderId="88" xfId="6" applyNumberFormat="1" applyFont="1" applyFill="1" applyBorder="1" applyAlignment="1" applyProtection="1"/>
    <xf numFmtId="186" fontId="2" fillId="2" borderId="1" xfId="1" applyNumberFormat="1" applyFont="1" applyFill="1" applyBorder="1" applyAlignment="1" applyProtection="1"/>
    <xf numFmtId="186" fontId="1" fillId="0" borderId="163" xfId="0" applyNumberFormat="1" applyFont="1" applyFill="1" applyBorder="1" applyAlignment="1" applyProtection="1"/>
    <xf numFmtId="186" fontId="4" fillId="109" borderId="112" xfId="6" applyNumberFormat="1" applyFont="1" applyFill="1" applyBorder="1" applyAlignment="1" applyProtection="1"/>
    <xf numFmtId="186" fontId="1" fillId="0" borderId="164" xfId="0" applyNumberFormat="1" applyFont="1" applyFill="1" applyBorder="1" applyAlignment="1" applyProtection="1"/>
    <xf numFmtId="186" fontId="3" fillId="111" borderId="114" xfId="7" applyNumberFormat="1" applyFont="1" applyFill="1" applyBorder="1" applyAlignment="1" applyProtection="1"/>
    <xf numFmtId="186" fontId="3" fillId="152" borderId="165" xfId="3" applyNumberFormat="1" applyFont="1" applyFill="1" applyBorder="1" applyAlignment="1" applyProtection="1"/>
    <xf numFmtId="186" fontId="3" fillId="113" borderId="116" xfId="3" applyNumberFormat="1" applyFont="1" applyFill="1" applyBorder="1" applyAlignment="1" applyProtection="1"/>
    <xf numFmtId="186" fontId="3" fillId="153" borderId="166" xfId="3" applyNumberFormat="1" applyFont="1" applyFill="1" applyBorder="1" applyAlignment="1" applyProtection="1"/>
    <xf numFmtId="186" fontId="4" fillId="120" borderId="125" xfId="2" applyNumberFormat="1" applyFont="1" applyFill="1" applyBorder="1" applyAlignment="1" applyProtection="1"/>
    <xf numFmtId="186" fontId="3" fillId="154" borderId="167" xfId="4" applyNumberFormat="1" applyFont="1" applyFill="1" applyBorder="1" applyAlignment="1" applyProtection="1"/>
    <xf numFmtId="186" fontId="3" fillId="116" borderId="119" xfId="4" applyNumberFormat="1" applyFont="1" applyFill="1" applyBorder="1" applyAlignment="1" applyProtection="1"/>
    <xf numFmtId="186" fontId="3" fillId="155" borderId="168" xfId="4" applyNumberFormat="1" applyFont="1" applyFill="1" applyBorder="1" applyAlignment="1" applyProtection="1"/>
    <xf numFmtId="186" fontId="4" fillId="156" borderId="169" xfId="5" applyNumberFormat="1" applyFont="1" applyFill="1" applyBorder="1" applyAlignment="1" applyProtection="1"/>
    <xf numFmtId="186" fontId="4" fillId="117" borderId="120" xfId="5" applyNumberFormat="1" applyFont="1" applyFill="1" applyBorder="1" applyAlignment="1" applyProtection="1"/>
    <xf numFmtId="186" fontId="4" fillId="157" borderId="170" xfId="6" applyNumberFormat="1" applyFont="1" applyFill="1" applyBorder="1" applyAlignment="1" applyProtection="1"/>
    <xf numFmtId="186" fontId="4" fillId="158" borderId="171" xfId="6" applyNumberFormat="1" applyFont="1" applyFill="1" applyBorder="1" applyAlignment="1" applyProtection="1"/>
    <xf numFmtId="186" fontId="2" fillId="159" borderId="172" xfId="1" applyNumberFormat="1" applyFont="1" applyFill="1" applyBorder="1" applyAlignment="1" applyProtection="1"/>
    <xf numFmtId="0" fontId="4" fillId="160" borderId="173" xfId="8" applyNumberFormat="1" applyFont="1" applyFill="1" applyBorder="1" applyAlignment="1" applyProtection="1"/>
    <xf numFmtId="0" fontId="4" fillId="161" borderId="174" xfId="8" applyNumberFormat="1" applyFont="1" applyFill="1" applyBorder="1" applyAlignment="1" applyProtection="1"/>
    <xf numFmtId="0" fontId="4" fillId="162" borderId="175" xfId="8" applyNumberFormat="1" applyFont="1" applyFill="1" applyBorder="1" applyAlignment="1" applyProtection="1"/>
    <xf numFmtId="0" fontId="4" fillId="163" borderId="176" xfId="8" applyNumberFormat="1" applyFont="1" applyFill="1" applyBorder="1" applyAlignment="1" applyProtection="1"/>
    <xf numFmtId="0" fontId="4" fillId="164" borderId="177" xfId="8" applyNumberFormat="1" applyFont="1" applyFill="1" applyBorder="1" applyAlignment="1" applyProtection="1"/>
    <xf numFmtId="0" fontId="4" fillId="165" borderId="178" xfId="8" applyNumberFormat="1" applyFont="1" applyFill="1" applyBorder="1" applyAlignment="1" applyProtection="1"/>
    <xf numFmtId="0" fontId="4" fillId="166" borderId="179" xfId="8" applyNumberFormat="1" applyFont="1" applyFill="1" applyBorder="1" applyAlignment="1" applyProtection="1"/>
    <xf numFmtId="0" fontId="4" fillId="167" borderId="180" xfId="8" applyNumberFormat="1" applyFont="1" applyFill="1" applyBorder="1" applyAlignment="1" applyProtection="1"/>
    <xf numFmtId="0" fontId="4" fillId="168" borderId="181" xfId="8" applyNumberFormat="1" applyFont="1" applyFill="1" applyBorder="1" applyAlignment="1" applyProtection="1"/>
    <xf numFmtId="0" fontId="4" fillId="149" borderId="160" xfId="6" applyNumberFormat="1" applyFont="1" applyFill="1" applyBorder="1" applyAlignment="1" applyProtection="1"/>
    <xf numFmtId="0" fontId="6" fillId="169" borderId="182" xfId="4" applyNumberFormat="1" applyFont="1" applyFill="1" applyBorder="1" applyAlignment="1" applyProtection="1"/>
    <xf numFmtId="0" fontId="6" fillId="170" borderId="183" xfId="4" applyNumberFormat="1" applyFont="1" applyFill="1" applyBorder="1" applyAlignment="1" applyProtection="1"/>
    <xf numFmtId="0" fontId="6" fillId="171" borderId="184" xfId="4" applyNumberFormat="1" applyFont="1" applyFill="1" applyBorder="1" applyAlignment="1" applyProtection="1"/>
    <xf numFmtId="0" fontId="6" fillId="172" borderId="185" xfId="4" applyNumberFormat="1" applyFont="1" applyFill="1" applyBorder="1" applyAlignment="1" applyProtection="1"/>
    <xf numFmtId="0" fontId="6" fillId="173" borderId="186" xfId="4" applyNumberFormat="1" applyFont="1" applyFill="1" applyBorder="1" applyAlignment="1" applyProtection="1"/>
    <xf numFmtId="0" fontId="4" fillId="174" borderId="187" xfId="2" applyNumberFormat="1" applyFont="1" applyFill="1" applyBorder="1" applyAlignment="1" applyProtection="1"/>
    <xf numFmtId="0" fontId="6" fillId="175" borderId="188" xfId="4" applyNumberFormat="1" applyFont="1" applyFill="1" applyBorder="1" applyAlignment="1" applyProtection="1"/>
    <xf numFmtId="0" fontId="4" fillId="176" borderId="189" xfId="8" applyNumberFormat="1" applyFont="1" applyFill="1" applyBorder="1" applyAlignment="1" applyProtection="1"/>
    <xf numFmtId="186" fontId="4" fillId="177" borderId="190" xfId="2" applyNumberFormat="1" applyFont="1" applyFill="1" applyBorder="1" applyAlignment="1" applyProtection="1"/>
    <xf numFmtId="186" fontId="4" fillId="174" borderId="187" xfId="2" applyNumberFormat="1" applyFont="1" applyFill="1" applyBorder="1" applyAlignment="1" applyProtection="1"/>
    <xf numFmtId="186" fontId="4" fillId="178" borderId="191" xfId="2" applyNumberFormat="1" applyFont="1" applyFill="1" applyBorder="1" applyAlignment="1" applyProtection="1"/>
    <xf numFmtId="0" fontId="4" fillId="179" borderId="192" xfId="8" applyNumberFormat="1" applyFont="1" applyFill="1" applyBorder="1" applyAlignment="1" applyProtection="1"/>
    <xf numFmtId="186" fontId="4" fillId="180" borderId="193" xfId="2" applyNumberFormat="1" applyFont="1" applyFill="1" applyBorder="1" applyAlignment="1" applyProtection="1"/>
    <xf numFmtId="0" fontId="1" fillId="0" borderId="194" xfId="0" applyNumberFormat="1" applyFont="1" applyFill="1" applyBorder="1" applyAlignment="1" applyProtection="1"/>
    <xf numFmtId="0" fontId="3" fillId="181" borderId="195" xfId="4" applyNumberFormat="1" applyFont="1" applyFill="1" applyBorder="1" applyAlignment="1" applyProtection="1"/>
    <xf numFmtId="0" fontId="3" fillId="182" borderId="196" xfId="4" applyNumberFormat="1" applyFont="1" applyFill="1" applyBorder="1" applyAlignment="1" applyProtection="1"/>
    <xf numFmtId="186" fontId="3" fillId="182" borderId="196" xfId="4" applyNumberFormat="1" applyFont="1" applyFill="1" applyBorder="1" applyAlignment="1" applyProtection="1"/>
    <xf numFmtId="186" fontId="3" fillId="181" borderId="195" xfId="4" applyNumberFormat="1" applyFont="1" applyFill="1" applyBorder="1" applyAlignment="1" applyProtection="1"/>
    <xf numFmtId="186" fontId="3" fillId="183" borderId="197" xfId="4" applyNumberFormat="1" applyFont="1" applyFill="1" applyBorder="1" applyAlignment="1" applyProtection="1"/>
    <xf numFmtId="186" fontId="3" fillId="184" borderId="198" xfId="4" applyNumberFormat="1" applyFont="1" applyFill="1" applyBorder="1" applyAlignment="1" applyProtection="1"/>
    <xf numFmtId="0" fontId="4" fillId="185" borderId="199" xfId="5" applyNumberFormat="1" applyFont="1" applyFill="1" applyBorder="1" applyAlignment="1" applyProtection="1"/>
    <xf numFmtId="186" fontId="4" fillId="186" borderId="200" xfId="5" applyNumberFormat="1" applyFont="1" applyFill="1" applyBorder="1" applyAlignment="1" applyProtection="1"/>
    <xf numFmtId="186" fontId="4" fillId="185" borderId="199" xfId="5" applyNumberFormat="1" applyFont="1" applyFill="1" applyBorder="1" applyAlignment="1" applyProtection="1"/>
    <xf numFmtId="186" fontId="4" fillId="187" borderId="201" xfId="5" applyNumberFormat="1" applyFont="1" applyFill="1" applyBorder="1" applyAlignment="1" applyProtection="1"/>
    <xf numFmtId="186" fontId="4" fillId="188" borderId="202" xfId="5" applyNumberFormat="1" applyFont="1" applyFill="1" applyBorder="1" applyAlignment="1" applyProtection="1"/>
    <xf numFmtId="186" fontId="4" fillId="189" borderId="203" xfId="6" applyNumberFormat="1" applyFont="1" applyFill="1" applyBorder="1" applyAlignment="1" applyProtection="1"/>
    <xf numFmtId="187" fontId="4" fillId="29" borderId="28" xfId="6" applyNumberFormat="1" applyFont="1" applyFill="1" applyBorder="1" applyAlignment="1" applyProtection="1"/>
    <xf numFmtId="187" fontId="3" fillId="33" borderId="32" xfId="7" applyNumberFormat="1" applyFont="1" applyFill="1" applyBorder="1" applyAlignment="1" applyProtection="1"/>
    <xf numFmtId="187" fontId="3" fillId="41" borderId="40" xfId="4" applyNumberFormat="1" applyFont="1" applyFill="1" applyBorder="1" applyAlignment="1" applyProtection="1"/>
    <xf numFmtId="187" fontId="2" fillId="23" borderId="22" xfId="1" applyNumberFormat="1" applyFont="1" applyFill="1" applyBorder="1" applyAlignment="1" applyProtection="1"/>
    <xf numFmtId="187" fontId="4" fillId="145" borderId="154" xfId="6" applyNumberFormat="1" applyFont="1" applyFill="1" applyBorder="1" applyAlignment="1" applyProtection="1"/>
    <xf numFmtId="187" fontId="4" fillId="30" borderId="29" xfId="6" applyNumberFormat="1" applyFont="1" applyFill="1" applyBorder="1" applyAlignment="1" applyProtection="1"/>
    <xf numFmtId="187" fontId="4" fillId="190" borderId="204" xfId="6" applyNumberFormat="1" applyFont="1" applyFill="1" applyBorder="1" applyAlignment="1" applyProtection="1"/>
    <xf numFmtId="187" fontId="4" fillId="21" borderId="20" xfId="6" applyNumberFormat="1" applyFont="1" applyFill="1" applyBorder="1" applyAlignment="1" applyProtection="1"/>
    <xf numFmtId="187" fontId="4" fillId="48" borderId="47" xfId="8" applyNumberFormat="1" applyFont="1" applyFill="1" applyBorder="1" applyAlignment="1" applyProtection="1"/>
    <xf numFmtId="187" fontId="4" fillId="31" borderId="30" xfId="6" applyNumberFormat="1" applyFont="1" applyFill="1" applyBorder="1" applyAlignment="1" applyProtection="1"/>
    <xf numFmtId="187" fontId="4" fillId="47" borderId="46" xfId="8" applyNumberFormat="1" applyFont="1" applyFill="1" applyBorder="1" applyAlignment="1" applyProtection="1"/>
    <xf numFmtId="187" fontId="4" fillId="46" borderId="45" xfId="8" applyNumberFormat="1" applyFont="1" applyFill="1" applyBorder="1" applyAlignment="1" applyProtection="1"/>
    <xf numFmtId="187" fontId="4" fillId="119" borderId="122" xfId="8" applyNumberFormat="1" applyFont="1" applyFill="1" applyBorder="1" applyAlignment="1" applyProtection="1"/>
    <xf numFmtId="187" fontId="4" fillId="60" borderId="59" xfId="6" applyNumberFormat="1" applyFont="1" applyFill="1" applyBorder="1" applyAlignment="1" applyProtection="1"/>
    <xf numFmtId="187" fontId="4" fillId="191" borderId="205" xfId="8" applyNumberFormat="1" applyFont="1" applyFill="1" applyBorder="1" applyAlignment="1" applyProtection="1"/>
    <xf numFmtId="187" fontId="4" fillId="7" borderId="6" xfId="6" applyNumberFormat="1" applyFont="1" applyFill="1" applyBorder="1" applyAlignment="1" applyProtection="1"/>
    <xf numFmtId="187" fontId="3" fillId="192" borderId="206" xfId="7" applyNumberFormat="1" applyFont="1" applyFill="1" applyBorder="1" applyAlignment="1" applyProtection="1"/>
    <xf numFmtId="187" fontId="3" fillId="193" borderId="207" xfId="7" applyNumberFormat="1" applyFont="1" applyFill="1" applyBorder="1" applyAlignment="1" applyProtection="1"/>
    <xf numFmtId="187" fontId="3" fillId="194" borderId="208" xfId="7" applyNumberFormat="1" applyFont="1" applyFill="1" applyBorder="1" applyAlignment="1" applyProtection="1"/>
    <xf numFmtId="187" fontId="3" fillId="195" borderId="209" xfId="7" applyNumberFormat="1" applyFont="1" applyFill="1" applyBorder="1" applyAlignment="1" applyProtection="1"/>
    <xf numFmtId="187" fontId="3" fillId="196" borderId="210" xfId="7" applyNumberFormat="1" applyFont="1" applyFill="1" applyBorder="1" applyAlignment="1" applyProtection="1"/>
    <xf numFmtId="187" fontId="3" fillId="197" borderId="211" xfId="7" applyNumberFormat="1" applyFont="1" applyFill="1" applyBorder="1" applyAlignment="1" applyProtection="1"/>
    <xf numFmtId="187" fontId="3" fillId="198" borderId="212" xfId="7" applyNumberFormat="1" applyFont="1" applyFill="1" applyBorder="1" applyAlignment="1" applyProtection="1"/>
    <xf numFmtId="187" fontId="3" fillId="199" borderId="213" xfId="7" applyNumberFormat="1" applyFont="1" applyFill="1" applyBorder="1" applyAlignment="1" applyProtection="1"/>
    <xf numFmtId="187" fontId="3" fillId="200" borderId="214" xfId="7" applyNumberFormat="1" applyFont="1" applyFill="1" applyBorder="1" applyAlignment="1" applyProtection="1"/>
    <xf numFmtId="187" fontId="3" fillId="34" borderId="33" xfId="7" applyNumberFormat="1" applyFont="1" applyFill="1" applyBorder="1" applyAlignment="1" applyProtection="1"/>
    <xf numFmtId="187" fontId="3" fillId="50" borderId="49" xfId="7" applyNumberFormat="1" applyFont="1" applyFill="1" applyBorder="1" applyAlignment="1" applyProtection="1"/>
    <xf numFmtId="187" fontId="3" fillId="35" borderId="34" xfId="7" applyNumberFormat="1" applyFont="1" applyFill="1" applyBorder="1" applyAlignment="1" applyProtection="1"/>
    <xf numFmtId="187" fontId="3" fillId="49" borderId="48" xfId="7" applyNumberFormat="1" applyFont="1" applyFill="1" applyBorder="1" applyAlignment="1" applyProtection="1"/>
    <xf numFmtId="187" fontId="3" fillId="111" borderId="114" xfId="7" applyNumberFormat="1" applyFont="1" applyFill="1" applyBorder="1" applyAlignment="1" applyProtection="1"/>
    <xf numFmtId="187" fontId="3" fillId="8" borderId="7" xfId="7" applyNumberFormat="1" applyFont="1" applyFill="1" applyBorder="1" applyAlignment="1" applyProtection="1"/>
    <xf numFmtId="187" fontId="3" fillId="201" borderId="215" xfId="7" applyNumberFormat="1" applyFont="1" applyFill="1" applyBorder="1" applyAlignment="1" applyProtection="1"/>
    <xf numFmtId="187" fontId="3" fillId="202" borderId="216" xfId="7" applyNumberFormat="1" applyFont="1" applyFill="1" applyBorder="1" applyAlignment="1" applyProtection="1"/>
    <xf numFmtId="187" fontId="3" fillId="203" borderId="217" xfId="7" applyNumberFormat="1" applyFont="1" applyFill="1" applyBorder="1" applyAlignment="1" applyProtection="1"/>
    <xf numFmtId="187" fontId="3" fillId="204" borderId="218" xfId="7" applyNumberFormat="1" applyFont="1" applyFill="1" applyBorder="1" applyAlignment="1" applyProtection="1"/>
    <xf numFmtId="187" fontId="3" fillId="205" borderId="219" xfId="7" applyNumberFormat="1" applyFont="1" applyFill="1" applyBorder="1" applyAlignment="1" applyProtection="1"/>
    <xf numFmtId="187" fontId="3" fillId="206" borderId="220" xfId="4" applyNumberFormat="1" applyFont="1" applyFill="1" applyBorder="1" applyAlignment="1" applyProtection="1"/>
    <xf numFmtId="187" fontId="3" fillId="207" borderId="221" xfId="4" applyNumberFormat="1" applyFont="1" applyFill="1" applyBorder="1" applyAlignment="1" applyProtection="1"/>
    <xf numFmtId="187" fontId="3" fillId="208" borderId="222" xfId="4" applyNumberFormat="1" applyFont="1" applyFill="1" applyBorder="1" applyAlignment="1" applyProtection="1"/>
    <xf numFmtId="187" fontId="3" fillId="209" borderId="223" xfId="4" applyNumberFormat="1" applyFont="1" applyFill="1" applyBorder="1" applyAlignment="1" applyProtection="1"/>
    <xf numFmtId="187" fontId="3" fillId="210" borderId="224" xfId="4" applyNumberFormat="1" applyFont="1" applyFill="1" applyBorder="1" applyAlignment="1" applyProtection="1"/>
    <xf numFmtId="187" fontId="3" fillId="211" borderId="225" xfId="4" applyNumberFormat="1" applyFont="1" applyFill="1" applyBorder="1" applyAlignment="1" applyProtection="1"/>
    <xf numFmtId="187" fontId="3" fillId="212" borderId="226" xfId="4" applyNumberFormat="1" applyFont="1" applyFill="1" applyBorder="1" applyAlignment="1" applyProtection="1"/>
    <xf numFmtId="187" fontId="3" fillId="213" borderId="227" xfId="4" applyNumberFormat="1" applyFont="1" applyFill="1" applyBorder="1" applyAlignment="1" applyProtection="1"/>
    <xf numFmtId="187" fontId="3" fillId="138" borderId="144" xfId="4" applyNumberFormat="1" applyFont="1" applyFill="1" applyBorder="1" applyAlignment="1" applyProtection="1"/>
    <xf numFmtId="187" fontId="3" fillId="39" borderId="38" xfId="4" applyNumberFormat="1" applyFont="1" applyFill="1" applyBorder="1" applyAlignment="1" applyProtection="1"/>
    <xf numFmtId="187" fontId="3" fillId="56" borderId="55" xfId="4" applyNumberFormat="1" applyFont="1" applyFill="1" applyBorder="1" applyAlignment="1" applyProtection="1"/>
    <xf numFmtId="187" fontId="3" fillId="40" borderId="39" xfId="4" applyNumberFormat="1" applyFont="1" applyFill="1" applyBorder="1" applyAlignment="1" applyProtection="1"/>
    <xf numFmtId="187" fontId="3" fillId="55" borderId="54" xfId="4" applyNumberFormat="1" applyFont="1" applyFill="1" applyBorder="1" applyAlignment="1" applyProtection="1"/>
    <xf numFmtId="187" fontId="3" fillId="116" borderId="119" xfId="4" applyNumberFormat="1" applyFont="1" applyFill="1" applyBorder="1" applyAlignment="1" applyProtection="1"/>
    <xf numFmtId="187" fontId="3" fillId="5" borderId="4" xfId="4" applyNumberFormat="1" applyFont="1" applyFill="1" applyBorder="1" applyAlignment="1" applyProtection="1"/>
    <xf numFmtId="187" fontId="3" fillId="214" borderId="228" xfId="4" applyNumberFormat="1" applyFont="1" applyFill="1" applyBorder="1" applyAlignment="1" applyProtection="1"/>
    <xf numFmtId="187" fontId="3" fillId="215" borderId="229" xfId="4" applyNumberFormat="1" applyFont="1" applyFill="1" applyBorder="1" applyAlignment="1" applyProtection="1"/>
    <xf numFmtId="187" fontId="3" fillId="216" borderId="230" xfId="4" applyNumberFormat="1" applyFont="1" applyFill="1" applyBorder="1" applyAlignment="1" applyProtection="1"/>
    <xf numFmtId="187" fontId="3" fillId="217" borderId="231" xfId="4" applyNumberFormat="1" applyFont="1" applyFill="1" applyBorder="1" applyAlignment="1" applyProtection="1"/>
    <xf numFmtId="187" fontId="3" fillId="218" borderId="232" xfId="4" applyNumberFormat="1" applyFont="1" applyFill="1" applyBorder="1" applyAlignment="1" applyProtection="1"/>
    <xf numFmtId="187" fontId="2" fillId="2" borderId="1" xfId="1" applyNumberFormat="1" applyFont="1" applyFill="1" applyBorder="1" applyAlignment="1" applyProtection="1"/>
    <xf numFmtId="187" fontId="1" fillId="0" borderId="0" xfId="0" applyNumberFormat="1" applyFont="1" applyFill="1" applyBorder="1" applyAlignment="1" applyProtection="1"/>
    <xf numFmtId="187" fontId="2" fillId="219" borderId="233" xfId="1" applyNumberFormat="1" applyFont="1" applyFill="1" applyBorder="1" applyAlignment="1" applyProtection="1"/>
    <xf numFmtId="187" fontId="2" fillId="12" borderId="11" xfId="1" applyNumberFormat="1" applyFont="1" applyFill="1" applyBorder="1" applyAlignment="1" applyProtection="1"/>
    <xf numFmtId="187" fontId="2" fillId="62" borderId="61" xfId="1" applyNumberFormat="1" applyFont="1" applyFill="1" applyBorder="1" applyAlignment="1" applyProtection="1"/>
    <xf numFmtId="187" fontId="2" fillId="13" borderId="12" xfId="1" applyNumberFormat="1" applyFont="1" applyFill="1" applyBorder="1" applyAlignment="1" applyProtection="1"/>
    <xf numFmtId="187" fontId="2" fillId="61" borderId="60" xfId="1" applyNumberFormat="1" applyFont="1" applyFill="1" applyBorder="1" applyAlignment="1" applyProtection="1"/>
    <xf numFmtId="187" fontId="2" fillId="159" borderId="172" xfId="1" applyNumberFormat="1" applyFont="1" applyFill="1" applyBorder="1" applyAlignment="1" applyProtection="1"/>
    <xf numFmtId="0" fontId="4" fillId="103" borderId="104" xfId="8" applyNumberFormat="1" applyFont="1" applyFill="1" applyBorder="1" applyAlignment="1" applyProtection="1"/>
    <xf numFmtId="0" fontId="4" fillId="120" borderId="125" xfId="2" applyNumberFormat="1" applyFont="1" applyFill="1" applyBorder="1" applyAlignment="1" applyProtection="1"/>
    <xf numFmtId="0" fontId="4" fillId="121" borderId="126" xfId="5" applyNumberFormat="1" applyFont="1" applyFill="1" applyBorder="1" applyAlignment="1" applyProtection="1"/>
    <xf numFmtId="0" fontId="7" fillId="50" borderId="49" xfId="7" applyNumberFormat="1" applyFont="1" applyFill="1" applyBorder="1" applyAlignment="1" applyProtection="1"/>
    <xf numFmtId="0" fontId="7" fillId="58" borderId="57" xfId="5" applyNumberFormat="1" applyFont="1" applyFill="1" applyBorder="1" applyAlignment="1" applyProtection="1"/>
    <xf numFmtId="0" fontId="7" fillId="54" borderId="53" xfId="2" applyNumberFormat="1" applyFont="1" applyFill="1" applyBorder="1" applyAlignment="1" applyProtection="1"/>
    <xf numFmtId="0" fontId="8" fillId="56" borderId="55" xfId="4" applyNumberFormat="1" applyFont="1" applyFill="1" applyBorder="1" applyAlignment="1" applyProtection="1"/>
    <xf numFmtId="0" fontId="8" fillId="58" borderId="57" xfId="5" applyNumberFormat="1" applyFont="1" applyFill="1" applyBorder="1" applyAlignment="1" applyProtection="1"/>
    <xf numFmtId="0" fontId="7" fillId="48" borderId="47" xfId="8" applyNumberFormat="1" applyFont="1" applyFill="1" applyBorder="1" applyAlignment="1" applyProtection="1"/>
    <xf numFmtId="0" fontId="9" fillId="48" borderId="47" xfId="8" applyNumberFormat="1" applyFont="1" applyFill="1" applyBorder="1" applyAlignment="1" applyProtection="1"/>
    <xf numFmtId="0" fontId="8" fillId="50" borderId="49" xfId="7" applyNumberFormat="1" applyFont="1" applyFill="1" applyBorder="1" applyAlignment="1" applyProtection="1"/>
    <xf numFmtId="0" fontId="4" fillId="220" borderId="234" xfId="2" applyNumberFormat="1" applyFont="1" applyFill="1" applyBorder="1" applyAlignment="1" applyProtection="1"/>
    <xf numFmtId="0" fontId="4" fillId="177" borderId="190" xfId="2" applyNumberFormat="1" applyFont="1" applyFill="1" applyBorder="1" applyAlignment="1" applyProtection="1"/>
    <xf numFmtId="0" fontId="4" fillId="221" borderId="235" xfId="2" applyNumberFormat="1" applyFont="1" applyFill="1" applyBorder="1" applyAlignment="1" applyProtection="1"/>
    <xf numFmtId="0" fontId="3" fillId="222" borderId="236" xfId="4" applyNumberFormat="1" applyFont="1" applyFill="1" applyBorder="1" applyAlignment="1" applyProtection="1"/>
    <xf numFmtId="0" fontId="4" fillId="223" borderId="237" xfId="8" applyNumberFormat="1" applyFont="1" applyFill="1" applyBorder="1" applyAlignment="1" applyProtection="1"/>
    <xf numFmtId="0" fontId="3" fillId="224" borderId="238" xfId="3" applyNumberFormat="1" applyFont="1" applyFill="1" applyBorder="1" applyAlignment="1" applyProtection="1"/>
    <xf numFmtId="0" fontId="3" fillId="225" borderId="239" xfId="3" applyNumberFormat="1" applyFont="1" applyFill="1" applyBorder="1" applyAlignment="1" applyProtection="1"/>
    <xf numFmtId="0" fontId="3" fillId="226" borderId="240" xfId="3" applyNumberFormat="1" applyFont="1" applyFill="1" applyBorder="1" applyAlignment="1" applyProtection="1"/>
    <xf numFmtId="188" fontId="4" fillId="221" borderId="235" xfId="2" applyNumberFormat="1" applyFont="1" applyFill="1" applyBorder="1" applyAlignment="1" applyProtection="1"/>
    <xf numFmtId="188" fontId="3" fillId="226" borderId="240" xfId="3" applyNumberFormat="1" applyFont="1" applyFill="1" applyBorder="1" applyAlignment="1" applyProtection="1"/>
    <xf numFmtId="188" fontId="4" fillId="227" borderId="241" xfId="5" applyNumberFormat="1" applyFont="1" applyFill="1" applyBorder="1" applyAlignment="1" applyProtection="1"/>
    <xf numFmtId="0" fontId="4" fillId="228" borderId="242" xfId="2" applyNumberFormat="1" applyFont="1" applyFill="1" applyBorder="1" applyAlignment="1" applyProtection="1"/>
    <xf numFmtId="0" fontId="3" fillId="229" borderId="243" xfId="7" applyNumberFormat="1" applyFont="1" applyFill="1" applyBorder="1" applyAlignment="1" applyProtection="1"/>
    <xf numFmtId="189" fontId="4" fillId="144" borderId="153" xfId="6" applyNumberFormat="1" applyFont="1" applyFill="1" applyBorder="1" applyAlignment="1" applyProtection="1"/>
    <xf numFmtId="189" fontId="4" fillId="230" borderId="244" xfId="6" applyNumberFormat="1" applyFont="1" applyFill="1" applyBorder="1" applyAlignment="1" applyProtection="1"/>
    <xf numFmtId="189" fontId="3" fillId="35" borderId="34" xfId="7" applyNumberFormat="1" applyFont="1" applyFill="1" applyBorder="1" applyAlignment="1" applyProtection="1"/>
    <xf numFmtId="189" fontId="3" fillId="231" borderId="245" xfId="7" applyNumberFormat="1" applyFont="1" applyFill="1" applyBorder="1" applyAlignment="1" applyProtection="1"/>
    <xf numFmtId="189" fontId="3" fillId="26" borderId="25" xfId="3" applyNumberFormat="1" applyFont="1" applyFill="1" applyBorder="1" applyAlignment="1" applyProtection="1"/>
    <xf numFmtId="189" fontId="3" fillId="232" borderId="246" xfId="3" applyNumberFormat="1" applyFont="1" applyFill="1" applyBorder="1" applyAlignment="1" applyProtection="1"/>
    <xf numFmtId="189" fontId="3" fillId="16" borderId="15" xfId="3" applyNumberFormat="1" applyFont="1" applyFill="1" applyBorder="1" applyAlignment="1" applyProtection="1"/>
    <xf numFmtId="189" fontId="3" fillId="231" borderId="245" xfId="3" applyNumberFormat="1" applyFont="1" applyFill="1" applyBorder="1" applyAlignment="1" applyProtection="1"/>
    <xf numFmtId="189" fontId="3" fillId="69" borderId="68" xfId="3" applyNumberFormat="1" applyFont="1" applyFill="1" applyBorder="1" applyAlignment="1" applyProtection="1"/>
    <xf numFmtId="189" fontId="3" fillId="233" borderId="247" xfId="3" applyNumberFormat="1" applyFont="1" applyFill="1" applyBorder="1" applyAlignment="1" applyProtection="1"/>
    <xf numFmtId="189" fontId="4" fillId="37" borderId="36" xfId="2" applyNumberFormat="1" applyFont="1" applyFill="1" applyBorder="1" applyAlignment="1" applyProtection="1"/>
    <xf numFmtId="189" fontId="4" fillId="231" borderId="245" xfId="2" applyNumberFormat="1" applyFont="1" applyFill="1" applyBorder="1" applyAlignment="1" applyProtection="1"/>
    <xf numFmtId="189" fontId="4" fillId="234" borderId="248" xfId="2" applyNumberFormat="1" applyFont="1" applyFill="1" applyBorder="1" applyAlignment="1" applyProtection="1"/>
    <xf numFmtId="189" fontId="4" fillId="235" borderId="249" xfId="2" applyNumberFormat="1" applyFont="1" applyFill="1" applyBorder="1" applyAlignment="1" applyProtection="1"/>
    <xf numFmtId="189" fontId="3" fillId="72" borderId="71" xfId="4" applyNumberFormat="1" applyFont="1" applyFill="1" applyBorder="1" applyAlignment="1" applyProtection="1"/>
    <xf numFmtId="189" fontId="3" fillId="232" borderId="246" xfId="4" applyNumberFormat="1" applyFont="1" applyFill="1" applyBorder="1" applyAlignment="1" applyProtection="1"/>
    <xf numFmtId="189" fontId="3" fillId="40" borderId="39" xfId="4" applyNumberFormat="1" applyFont="1" applyFill="1" applyBorder="1" applyAlignment="1" applyProtection="1"/>
    <xf numFmtId="189" fontId="3" fillId="231" borderId="245" xfId="4" applyNumberFormat="1" applyFont="1" applyFill="1" applyBorder="1" applyAlignment="1" applyProtection="1"/>
    <xf numFmtId="189" fontId="3" fillId="236" borderId="250" xfId="4" applyNumberFormat="1" applyFont="1" applyFill="1" applyBorder="1" applyAlignment="1" applyProtection="1"/>
    <xf numFmtId="189" fontId="3" fillId="235" borderId="249" xfId="4" applyNumberFormat="1" applyFont="1" applyFill="1" applyBorder="1" applyAlignment="1" applyProtection="1"/>
    <xf numFmtId="189" fontId="3" fillId="78" borderId="77" xfId="4" applyNumberFormat="1" applyFont="1" applyFill="1" applyBorder="1" applyAlignment="1" applyProtection="1"/>
    <xf numFmtId="189" fontId="3" fillId="233" borderId="247" xfId="4" applyNumberFormat="1" applyFont="1" applyFill="1" applyBorder="1" applyAlignment="1" applyProtection="1"/>
    <xf numFmtId="189" fontId="4" fillId="237" borderId="251" xfId="5" applyNumberFormat="1" applyFont="1" applyFill="1" applyBorder="1" applyAlignment="1" applyProtection="1"/>
    <xf numFmtId="189" fontId="4" fillId="232" borderId="246" xfId="5" applyNumberFormat="1" applyFont="1" applyFill="1" applyBorder="1" applyAlignment="1" applyProtection="1"/>
    <xf numFmtId="189" fontId="4" fillId="19" borderId="18" xfId="5" applyNumberFormat="1" applyFont="1" applyFill="1" applyBorder="1" applyAlignment="1" applyProtection="1"/>
    <xf numFmtId="189" fontId="4" fillId="231" borderId="245" xfId="5" applyNumberFormat="1" applyFont="1" applyFill="1" applyBorder="1" applyAlignment="1" applyProtection="1"/>
    <xf numFmtId="189" fontId="4" fillId="238" borderId="252" xfId="5" applyNumberFormat="1" applyFont="1" applyFill="1" applyBorder="1" applyAlignment="1" applyProtection="1"/>
    <xf numFmtId="189" fontId="4" fillId="235" borderId="249" xfId="5" applyNumberFormat="1" applyFont="1" applyFill="1" applyBorder="1" applyAlignment="1" applyProtection="1"/>
    <xf numFmtId="189" fontId="4" fillId="22" borderId="21" xfId="6" applyNumberFormat="1" applyFont="1" applyFill="1" applyBorder="1" applyAlignment="1" applyProtection="1"/>
    <xf numFmtId="189" fontId="4" fillId="231" borderId="245" xfId="6" applyNumberFormat="1" applyFont="1" applyFill="1" applyBorder="1" applyAlignment="1" applyProtection="1"/>
    <xf numFmtId="189" fontId="4" fillId="239" borderId="253" xfId="6" applyNumberFormat="1" applyFont="1" applyFill="1" applyBorder="1" applyAlignment="1" applyProtection="1"/>
    <xf numFmtId="189" fontId="4" fillId="240" borderId="254" xfId="6" applyNumberFormat="1" applyFont="1" applyFill="1" applyBorder="1" applyAlignment="1" applyProtection="1"/>
    <xf numFmtId="189" fontId="4" fillId="86" borderId="85" xfId="6" applyNumberFormat="1" applyFont="1" applyFill="1" applyBorder="1" applyAlignment="1" applyProtection="1"/>
    <xf numFmtId="189" fontId="3" fillId="34" borderId="33" xfId="7" applyNumberFormat="1" applyFont="1" applyFill="1" applyBorder="1" applyAlignment="1" applyProtection="1"/>
    <xf numFmtId="189" fontId="2" fillId="13" borderId="12" xfId="1" applyNumberFormat="1" applyFont="1" applyFill="1" applyBorder="1" applyAlignment="1" applyProtection="1"/>
    <xf numFmtId="189" fontId="2" fillId="231" borderId="245" xfId="1" applyNumberFormat="1" applyFont="1" applyFill="1" applyBorder="1" applyAlignment="1" applyProtection="1"/>
    <xf numFmtId="186" fontId="4" fillId="145" borderId="154" xfId="6" applyNumberFormat="1" applyFont="1" applyFill="1" applyBorder="1" applyAlignment="1" applyProtection="1"/>
    <xf numFmtId="186" fontId="3" fillId="200" borderId="214" xfId="7" applyNumberFormat="1" applyFont="1" applyFill="1" applyBorder="1" applyAlignment="1" applyProtection="1"/>
    <xf numFmtId="186" fontId="3" fillId="241" borderId="255" xfId="3" applyNumberFormat="1" applyFont="1" applyFill="1" applyBorder="1" applyAlignment="1" applyProtection="1"/>
    <xf numFmtId="186" fontId="3" fillId="242" borderId="256" xfId="3" applyNumberFormat="1" applyFont="1" applyFill="1" applyBorder="1" applyAlignment="1" applyProtection="1"/>
    <xf numFmtId="186" fontId="3" fillId="243" borderId="257" xfId="3" applyNumberFormat="1" applyFont="1" applyFill="1" applyBorder="1" applyAlignment="1" applyProtection="1"/>
    <xf numFmtId="186" fontId="4" fillId="137" borderId="143" xfId="2" applyNumberFormat="1" applyFont="1" applyFill="1" applyBorder="1" applyAlignment="1" applyProtection="1"/>
    <xf numFmtId="186" fontId="4" fillId="221" borderId="235" xfId="2" applyNumberFormat="1" applyFont="1" applyFill="1" applyBorder="1" applyAlignment="1" applyProtection="1"/>
    <xf numFmtId="186" fontId="3" fillId="244" borderId="258" xfId="4" applyNumberFormat="1" applyFont="1" applyFill="1" applyBorder="1" applyAlignment="1" applyProtection="1"/>
    <xf numFmtId="186" fontId="3" fillId="138" borderId="144" xfId="4" applyNumberFormat="1" applyFont="1" applyFill="1" applyBorder="1" applyAlignment="1" applyProtection="1"/>
    <xf numFmtId="186" fontId="3" fillId="245" borderId="259" xfId="4" applyNumberFormat="1" applyFont="1" applyFill="1" applyBorder="1" applyAlignment="1" applyProtection="1"/>
    <xf numFmtId="186" fontId="3" fillId="246" borderId="260" xfId="4" applyNumberFormat="1" applyFont="1" applyFill="1" applyBorder="1" applyAlignment="1" applyProtection="1"/>
    <xf numFmtId="186" fontId="4" fillId="247" borderId="261" xfId="5" applyNumberFormat="1" applyFont="1" applyFill="1" applyBorder="1" applyAlignment="1" applyProtection="1"/>
    <xf numFmtId="186" fontId="4" fillId="248" borderId="262" xfId="5" applyNumberFormat="1" applyFont="1" applyFill="1" applyBorder="1" applyAlignment="1" applyProtection="1"/>
    <xf numFmtId="186" fontId="4" fillId="227" borderId="241" xfId="5" applyNumberFormat="1" applyFont="1" applyFill="1" applyBorder="1" applyAlignment="1" applyProtection="1"/>
    <xf numFmtId="186" fontId="4" fillId="249" borderId="263" xfId="6" applyNumberFormat="1" applyFont="1" applyFill="1" applyBorder="1" applyAlignment="1" applyProtection="1"/>
    <xf numFmtId="186" fontId="4" fillId="250" borderId="264" xfId="6" applyNumberFormat="1" applyFont="1" applyFill="1" applyBorder="1" applyAlignment="1" applyProtection="1"/>
    <xf numFmtId="186" fontId="3" fillId="251" borderId="265" xfId="7" applyNumberFormat="1" applyFont="1" applyFill="1" applyBorder="1" applyAlignment="1" applyProtection="1"/>
    <xf numFmtId="186" fontId="2" fillId="219" borderId="233" xfId="1" applyNumberFormat="1" applyFont="1" applyFill="1" applyBorder="1" applyAlignment="1" applyProtection="1"/>
    <xf numFmtId="0" fontId="3" fillId="252" borderId="266" xfId="4" applyNumberFormat="1" applyFont="1" applyFill="1" applyBorder="1" applyAlignment="1" applyProtection="1"/>
    <xf numFmtId="0" fontId="3" fillId="170" borderId="183" xfId="4" applyNumberFormat="1" applyFont="1" applyFill="1" applyBorder="1" applyAlignment="1" applyProtection="1"/>
    <xf numFmtId="0" fontId="4" fillId="253" borderId="267" xfId="5" applyNumberFormat="1" applyFont="1" applyFill="1" applyBorder="1" applyAlignment="1" applyProtection="1"/>
    <xf numFmtId="0" fontId="4" fillId="254" borderId="268" xfId="5" applyNumberFormat="1" applyFont="1" applyFill="1" applyBorder="1" applyAlignment="1" applyProtection="1"/>
    <xf numFmtId="0" fontId="4" fillId="255" borderId="269" xfId="5" applyNumberFormat="1" applyFont="1" applyFill="1" applyBorder="1" applyAlignment="1" applyProtection="1"/>
    <xf numFmtId="0" fontId="4" fillId="248" borderId="262" xfId="5" applyNumberFormat="1" applyFont="1" applyFill="1" applyBorder="1" applyAlignment="1" applyProtection="1"/>
    <xf numFmtId="0" fontId="3" fillId="251" borderId="265" xfId="7" applyNumberFormat="1" applyFont="1" applyFill="1" applyBorder="1" applyAlignment="1" applyProtection="1"/>
    <xf numFmtId="0" fontId="3" fillId="200" borderId="214" xfId="7" applyNumberFormat="1" applyFont="1" applyFill="1" applyBorder="1" applyAlignment="1" applyProtection="1"/>
    <xf numFmtId="0" fontId="4" fillId="256" borderId="270" xfId="6" applyNumberFormat="1" applyFont="1" applyFill="1" applyBorder="1" applyAlignment="1" applyProtection="1"/>
    <xf numFmtId="0" fontId="4" fillId="257" borderId="271" xfId="8" applyNumberFormat="1" applyFont="1" applyFill="1" applyBorder="1" applyAlignment="1" applyProtection="1"/>
    <xf numFmtId="186" fontId="4" fillId="97" borderId="96" xfId="2" applyNumberFormat="1" applyFont="1" applyFill="1" applyBorder="1" applyAlignment="1" applyProtection="1"/>
    <xf numFmtId="186" fontId="4" fillId="37" borderId="36" xfId="2" applyNumberFormat="1" applyFont="1" applyFill="1" applyBorder="1" applyAlignment="1" applyProtection="1"/>
    <xf numFmtId="186" fontId="3" fillId="236" borderId="250" xfId="4" applyNumberFormat="1" applyFont="1" applyFill="1" applyBorder="1" applyAlignment="1" applyProtection="1"/>
    <xf numFmtId="186" fontId="4" fillId="103" borderId="104" xfId="8" applyNumberFormat="1" applyFont="1" applyFill="1" applyBorder="1" applyAlignment="1" applyProtection="1"/>
    <xf numFmtId="186" fontId="4" fillId="234" borderId="248" xfId="2" applyNumberFormat="1" applyFont="1" applyFill="1" applyBorder="1" applyAlignment="1" applyProtection="1"/>
    <xf numFmtId="186" fontId="3" fillId="78" borderId="77" xfId="4" applyNumberFormat="1" applyFont="1" applyFill="1" applyBorder="1" applyAlignment="1" applyProtection="1"/>
    <xf numFmtId="186" fontId="3" fillId="72" borderId="71" xfId="4" applyNumberFormat="1" applyFont="1" applyFill="1" applyBorder="1" applyAlignment="1" applyProtection="1"/>
    <xf numFmtId="186" fontId="4" fillId="258" borderId="272" xfId="8" applyNumberFormat="1" applyFont="1" applyFill="1" applyBorder="1" applyAlignment="1" applyProtection="1"/>
    <xf numFmtId="0" fontId="4" fillId="259" borderId="273" xfId="6" applyNumberFormat="1" applyFont="1" applyFill="1" applyBorder="1" applyAlignment="1" applyProtection="1"/>
    <xf numFmtId="186" fontId="4" fillId="260" borderId="274" xfId="6" applyNumberFormat="1" applyFont="1" applyFill="1" applyBorder="1" applyAlignment="1" applyProtection="1"/>
    <xf numFmtId="186" fontId="4" fillId="261" borderId="275" xfId="2" applyNumberFormat="1" applyFont="1" applyFill="1" applyBorder="1" applyAlignment="1" applyProtection="1"/>
    <xf numFmtId="186" fontId="4" fillId="262" borderId="276" xfId="8" applyNumberFormat="1" applyFont="1" applyFill="1" applyBorder="1" applyAlignment="1" applyProtection="1"/>
    <xf numFmtId="186" fontId="4" fillId="263" borderId="277" xfId="8" applyNumberFormat="1" applyFont="1" applyFill="1" applyBorder="1" applyAlignment="1" applyProtection="1"/>
    <xf numFmtId="186" fontId="4" fillId="105" borderId="108" xfId="6" applyNumberFormat="1" applyFont="1" applyFill="1" applyBorder="1" applyAlignment="1" applyProtection="1"/>
    <xf numFmtId="186" fontId="3" fillId="106" borderId="109" xfId="7" applyNumberFormat="1" applyFont="1" applyFill="1" applyBorder="1" applyAlignment="1" applyProtection="1"/>
    <xf numFmtId="186" fontId="3" fillId="264" borderId="278" xfId="3" applyNumberFormat="1" applyFont="1" applyFill="1" applyBorder="1" applyAlignment="1" applyProtection="1"/>
    <xf numFmtId="186" fontId="3" fillId="265" borderId="279" xfId="3" applyNumberFormat="1" applyFont="1" applyFill="1" applyBorder="1" applyAlignment="1" applyProtection="1"/>
    <xf numFmtId="186" fontId="4" fillId="266" borderId="280" xfId="2" applyNumberFormat="1" applyFont="1" applyFill="1" applyBorder="1" applyAlignment="1" applyProtection="1"/>
    <xf numFmtId="186" fontId="4" fillId="101" borderId="100" xfId="2" applyNumberFormat="1" applyFont="1" applyFill="1" applyBorder="1" applyAlignment="1" applyProtection="1"/>
    <xf numFmtId="186" fontId="4" fillId="107" borderId="110" xfId="2" applyNumberFormat="1" applyFont="1" applyFill="1" applyBorder="1" applyAlignment="1" applyProtection="1"/>
    <xf numFmtId="186" fontId="3" fillId="252" borderId="266" xfId="4" applyNumberFormat="1" applyFont="1" applyFill="1" applyBorder="1" applyAlignment="1" applyProtection="1"/>
    <xf numFmtId="186" fontId="3" fillId="222" borderId="236" xfId="4" applyNumberFormat="1" applyFont="1" applyFill="1" applyBorder="1" applyAlignment="1" applyProtection="1"/>
    <xf numFmtId="186" fontId="4" fillId="160" borderId="173" xfId="8" applyNumberFormat="1" applyFont="1" applyFill="1" applyBorder="1" applyAlignment="1" applyProtection="1"/>
    <xf numFmtId="186" fontId="4" fillId="102" borderId="102" xfId="8" applyNumberFormat="1" applyFont="1" applyFill="1" applyBorder="1" applyAlignment="1" applyProtection="1"/>
    <xf numFmtId="186" fontId="4" fillId="220" borderId="234" xfId="2" applyNumberFormat="1" applyFont="1" applyFill="1" applyBorder="1" applyAlignment="1" applyProtection="1"/>
    <xf numFmtId="186" fontId="3" fillId="267" borderId="281" xfId="4" applyNumberFormat="1" applyFont="1" applyFill="1" applyBorder="1" applyAlignment="1" applyProtection="1"/>
    <xf numFmtId="186" fontId="3" fillId="268" borderId="282" xfId="4" applyNumberFormat="1" applyFont="1" applyFill="1" applyBorder="1" applyAlignment="1" applyProtection="1"/>
    <xf numFmtId="186" fontId="4" fillId="176" borderId="189" xfId="8" applyNumberFormat="1" applyFont="1" applyFill="1" applyBorder="1" applyAlignment="1" applyProtection="1"/>
    <xf numFmtId="186" fontId="4" fillId="223" borderId="237" xfId="8" applyNumberFormat="1" applyFont="1" applyFill="1" applyBorder="1" applyAlignment="1" applyProtection="1"/>
    <xf numFmtId="186" fontId="2" fillId="140" borderId="146" xfId="1" applyNumberFormat="1" applyFont="1" applyFill="1" applyBorder="1" applyAlignment="1" applyProtection="1"/>
    <xf numFmtId="186" fontId="4" fillId="269" borderId="283" xfId="6" applyNumberFormat="1" applyFont="1" applyFill="1" applyBorder="1" applyAlignment="1" applyProtection="1"/>
    <xf numFmtId="186" fontId="3" fillId="270" borderId="284" xfId="7" applyNumberFormat="1" applyFont="1" applyFill="1" applyBorder="1" applyAlignment="1" applyProtection="1"/>
    <xf numFmtId="186" fontId="3" fillId="226" borderId="240" xfId="3" applyNumberFormat="1" applyFont="1" applyFill="1" applyBorder="1" applyAlignment="1" applyProtection="1"/>
    <xf numFmtId="186" fontId="2" fillId="271" borderId="285" xfId="1" applyNumberFormat="1" applyFont="1" applyFill="1" applyBorder="1" applyAlignment="1" applyProtection="1"/>
    <xf numFmtId="190" fontId="4" fillId="21" borderId="20" xfId="6" applyNumberFormat="1" applyFont="1" applyFill="1" applyBorder="1" applyAlignment="1" applyProtection="1"/>
    <xf numFmtId="190" fontId="1" fillId="0" borderId="157" xfId="0" applyNumberFormat="1" applyFont="1" applyFill="1" applyBorder="1" applyAlignment="1" applyProtection="1"/>
    <xf numFmtId="190" fontId="3" fillId="34" borderId="33" xfId="7" applyNumberFormat="1" applyFont="1" applyFill="1" applyBorder="1" applyAlignment="1" applyProtection="1"/>
    <xf numFmtId="190" fontId="3" fillId="25" borderId="24" xfId="3" applyNumberFormat="1" applyFont="1" applyFill="1" applyBorder="1" applyAlignment="1" applyProtection="1"/>
    <xf numFmtId="190" fontId="3" fillId="15" borderId="14" xfId="3" applyNumberFormat="1" applyFont="1" applyFill="1" applyBorder="1" applyAlignment="1" applyProtection="1"/>
    <xf numFmtId="190" fontId="3" fillId="68" borderId="67" xfId="3" applyNumberFormat="1" applyFont="1" applyFill="1" applyBorder="1" applyAlignment="1" applyProtection="1"/>
    <xf numFmtId="190" fontId="4" fillId="36" borderId="35" xfId="2" applyNumberFormat="1" applyFont="1" applyFill="1" applyBorder="1" applyAlignment="1" applyProtection="1"/>
    <xf numFmtId="190" fontId="4" fillId="177" borderId="190" xfId="2" applyNumberFormat="1" applyFont="1" applyFill="1" applyBorder="1" applyAlignment="1" applyProtection="1"/>
    <xf numFmtId="190" fontId="3" fillId="43" borderId="42" xfId="4" applyNumberFormat="1" applyFont="1" applyFill="1" applyBorder="1" applyAlignment="1" applyProtection="1"/>
    <xf numFmtId="190" fontId="3" fillId="39" borderId="38" xfId="4" applyNumberFormat="1" applyFont="1" applyFill="1" applyBorder="1" applyAlignment="1" applyProtection="1"/>
    <xf numFmtId="190" fontId="3" fillId="182" borderId="196" xfId="4" applyNumberFormat="1" applyFont="1" applyFill="1" applyBorder="1" applyAlignment="1" applyProtection="1"/>
    <xf numFmtId="190" fontId="3" fillId="77" borderId="76" xfId="4" applyNumberFormat="1" applyFont="1" applyFill="1" applyBorder="1" applyAlignment="1" applyProtection="1"/>
    <xf numFmtId="190" fontId="4" fillId="147" borderId="158" xfId="5" applyNumberFormat="1" applyFont="1" applyFill="1" applyBorder="1" applyAlignment="1" applyProtection="1"/>
    <xf numFmtId="190" fontId="4" fillId="18" borderId="17" xfId="5" applyNumberFormat="1" applyFont="1" applyFill="1" applyBorder="1" applyAlignment="1" applyProtection="1"/>
    <xf numFmtId="190" fontId="4" fillId="186" borderId="200" xfId="5" applyNumberFormat="1" applyFont="1" applyFill="1" applyBorder="1" applyAlignment="1" applyProtection="1"/>
    <xf numFmtId="190" fontId="4" fillId="148" borderId="159" xfId="6" applyNumberFormat="1" applyFont="1" applyFill="1" applyBorder="1" applyAlignment="1" applyProtection="1"/>
    <xf numFmtId="190" fontId="4" fillId="85" borderId="84" xfId="6" applyNumberFormat="1" applyFont="1" applyFill="1" applyBorder="1" applyAlignment="1" applyProtection="1"/>
    <xf numFmtId="190" fontId="2" fillId="12" borderId="11" xfId="1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/>
    </xf>
    <xf numFmtId="2" fontId="2" fillId="13" borderId="12" xfId="1" applyNumberFormat="1" applyFont="1" applyFill="1" applyBorder="1" applyAlignment="1" applyProtection="1"/>
    <xf numFmtId="2" fontId="4" fillId="22" borderId="21" xfId="6" applyNumberFormat="1" applyFont="1" applyFill="1" applyBorder="1" applyAlignment="1" applyProtection="1"/>
    <xf numFmtId="2" fontId="3" fillId="35" borderId="34" xfId="7" applyNumberFormat="1" applyFont="1" applyFill="1" applyBorder="1" applyAlignment="1" applyProtection="1"/>
    <xf numFmtId="2" fontId="3" fillId="26" borderId="25" xfId="3" applyNumberFormat="1" applyFont="1" applyFill="1" applyBorder="1" applyAlignment="1" applyProtection="1"/>
    <xf numFmtId="2" fontId="3" fillId="16" borderId="15" xfId="3" applyNumberFormat="1" applyFont="1" applyFill="1" applyBorder="1" applyAlignment="1" applyProtection="1"/>
    <xf numFmtId="2" fontId="3" fillId="69" borderId="68" xfId="3" applyNumberFormat="1" applyFont="1" applyFill="1" applyBorder="1" applyAlignment="1" applyProtection="1"/>
    <xf numFmtId="2" fontId="4" fillId="92" borderId="91" xfId="2" applyNumberFormat="1" applyFont="1" applyFill="1" applyBorder="1" applyAlignment="1" applyProtection="1"/>
    <xf numFmtId="2" fontId="4" fillId="37" borderId="36" xfId="2" applyNumberFormat="1" applyFont="1" applyFill="1" applyBorder="1" applyAlignment="1" applyProtection="1"/>
    <xf numFmtId="2" fontId="4" fillId="97" borderId="96" xfId="2" applyNumberFormat="1" applyFont="1" applyFill="1" applyBorder="1" applyAlignment="1" applyProtection="1"/>
    <xf numFmtId="2" fontId="3" fillId="72" borderId="71" xfId="4" applyNumberFormat="1" applyFont="1" applyFill="1" applyBorder="1" applyAlignment="1" applyProtection="1"/>
    <xf numFmtId="2" fontId="3" fillId="40" borderId="39" xfId="4" applyNumberFormat="1" applyFont="1" applyFill="1" applyBorder="1" applyAlignment="1" applyProtection="1"/>
    <xf numFmtId="2" fontId="3" fillId="78" borderId="77" xfId="4" applyNumberFormat="1" applyFont="1" applyFill="1" applyBorder="1" applyAlignment="1" applyProtection="1"/>
    <xf numFmtId="2" fontId="4" fillId="19" borderId="18" xfId="5" applyNumberFormat="1" applyFont="1" applyFill="1" applyBorder="1" applyAlignment="1" applyProtection="1"/>
    <xf numFmtId="2" fontId="4" fillId="31" borderId="30" xfId="6" applyNumberFormat="1" applyFont="1" applyFill="1" applyBorder="1" applyAlignment="1" applyProtection="1"/>
    <xf numFmtId="2" fontId="3" fillId="63" borderId="62" xfId="7" applyNumberFormat="1" applyFont="1" applyFill="1" applyBorder="1" applyAlignment="1" applyProtection="1"/>
    <xf numFmtId="2" fontId="4" fillId="86" borderId="85" xfId="6" applyNumberFormat="1" applyFont="1" applyFill="1" applyBorder="1" applyAlignment="1" applyProtection="1"/>
    <xf numFmtId="1" fontId="2" fillId="13" borderId="12" xfId="1" applyNumberFormat="1" applyFont="1" applyFill="1" applyBorder="1" applyAlignment="1" applyProtection="1"/>
    <xf numFmtId="1" fontId="4" fillId="22" borderId="21" xfId="6" applyNumberFormat="1" applyFont="1" applyFill="1" applyBorder="1" applyAlignment="1" applyProtection="1"/>
    <xf numFmtId="1" fontId="3" fillId="35" borderId="34" xfId="7" applyNumberFormat="1" applyFont="1" applyFill="1" applyBorder="1" applyAlignment="1" applyProtection="1"/>
    <xf numFmtId="1" fontId="3" fillId="26" borderId="25" xfId="3" applyNumberFormat="1" applyFont="1" applyFill="1" applyBorder="1" applyAlignment="1" applyProtection="1"/>
    <xf numFmtId="1" fontId="3" fillId="16" borderId="15" xfId="3" applyNumberFormat="1" applyFont="1" applyFill="1" applyBorder="1" applyAlignment="1" applyProtection="1"/>
    <xf numFmtId="1" fontId="3" fillId="69" borderId="68" xfId="3" applyNumberFormat="1" applyFont="1" applyFill="1" applyBorder="1" applyAlignment="1" applyProtection="1"/>
    <xf numFmtId="1" fontId="4" fillId="92" borderId="91" xfId="2" applyNumberFormat="1" applyFont="1" applyFill="1" applyBorder="1" applyAlignment="1" applyProtection="1"/>
    <xf numFmtId="1" fontId="4" fillId="37" borderId="36" xfId="2" applyNumberFormat="1" applyFont="1" applyFill="1" applyBorder="1" applyAlignment="1" applyProtection="1"/>
    <xf numFmtId="1" fontId="4" fillId="97" borderId="96" xfId="2" applyNumberFormat="1" applyFont="1" applyFill="1" applyBorder="1" applyAlignment="1" applyProtection="1"/>
    <xf numFmtId="1" fontId="3" fillId="72" borderId="71" xfId="4" applyNumberFormat="1" applyFont="1" applyFill="1" applyBorder="1" applyAlignment="1" applyProtection="1"/>
    <xf numFmtId="1" fontId="3" fillId="40" borderId="39" xfId="4" applyNumberFormat="1" applyFont="1" applyFill="1" applyBorder="1" applyAlignment="1" applyProtection="1"/>
    <xf numFmtId="1" fontId="3" fillId="78" borderId="77" xfId="4" applyNumberFormat="1" applyFont="1" applyFill="1" applyBorder="1" applyAlignment="1" applyProtection="1"/>
    <xf numFmtId="1" fontId="4" fillId="19" borderId="18" xfId="5" applyNumberFormat="1" applyFont="1" applyFill="1" applyBorder="1" applyAlignment="1" applyProtection="1"/>
    <xf numFmtId="1" fontId="4" fillId="31" borderId="30" xfId="6" applyNumberFormat="1" applyFont="1" applyFill="1" applyBorder="1" applyAlignment="1" applyProtection="1"/>
    <xf numFmtId="1" fontId="3" fillId="63" borderId="62" xfId="7" applyNumberFormat="1" applyFont="1" applyFill="1" applyBorder="1" applyAlignment="1" applyProtection="1"/>
    <xf numFmtId="1" fontId="4" fillId="86" borderId="85" xfId="6" applyNumberFormat="1" applyFont="1" applyFill="1" applyBorder="1" applyAlignment="1" applyProtection="1"/>
    <xf numFmtId="3" fontId="2" fillId="12" borderId="11" xfId="1" applyNumberFormat="1" applyFont="1" applyFill="1" applyBorder="1" applyAlignment="1" applyProtection="1"/>
    <xf numFmtId="3" fontId="4" fillId="21" borderId="20" xfId="6" applyNumberFormat="1" applyFont="1" applyFill="1" applyBorder="1" applyAlignment="1" applyProtection="1"/>
    <xf numFmtId="3" fontId="3" fillId="34" borderId="33" xfId="7" applyNumberFormat="1" applyFont="1" applyFill="1" applyBorder="1" applyAlignment="1" applyProtection="1"/>
    <xf numFmtId="3" fontId="3" fillId="25" borderId="24" xfId="3" applyNumberFormat="1" applyFont="1" applyFill="1" applyBorder="1" applyAlignment="1" applyProtection="1"/>
    <xf numFmtId="3" fontId="3" fillId="15" borderId="14" xfId="3" applyNumberFormat="1" applyFont="1" applyFill="1" applyBorder="1" applyAlignment="1" applyProtection="1"/>
    <xf numFmtId="3" fontId="3" fillId="68" borderId="67" xfId="3" applyNumberFormat="1" applyFont="1" applyFill="1" applyBorder="1" applyAlignment="1" applyProtection="1"/>
    <xf numFmtId="3" fontId="4" fillId="45" borderId="44" xfId="2" applyNumberFormat="1" applyFont="1" applyFill="1" applyBorder="1" applyAlignment="1" applyProtection="1"/>
    <xf numFmtId="3" fontId="4" fillId="36" borderId="35" xfId="2" applyNumberFormat="1" applyFont="1" applyFill="1" applyBorder="1" applyAlignment="1" applyProtection="1"/>
    <xf numFmtId="3" fontId="4" fillId="101" borderId="100" xfId="2" applyNumberFormat="1" applyFont="1" applyFill="1" applyBorder="1" applyAlignment="1" applyProtection="1"/>
    <xf numFmtId="3" fontId="3" fillId="43" borderId="42" xfId="4" applyNumberFormat="1" applyFont="1" applyFill="1" applyBorder="1" applyAlignment="1" applyProtection="1"/>
    <xf numFmtId="3" fontId="3" fillId="39" borderId="38" xfId="4" applyNumberFormat="1" applyFont="1" applyFill="1" applyBorder="1" applyAlignment="1" applyProtection="1"/>
    <xf numFmtId="3" fontId="3" fillId="77" borderId="76" xfId="4" applyNumberFormat="1" applyFont="1" applyFill="1" applyBorder="1" applyAlignment="1" applyProtection="1"/>
    <xf numFmtId="3" fontId="4" fillId="18" borderId="17" xfId="5" applyNumberFormat="1" applyFont="1" applyFill="1" applyBorder="1" applyAlignment="1" applyProtection="1"/>
    <xf numFmtId="3" fontId="4" fillId="30" borderId="29" xfId="6" applyNumberFormat="1" applyFont="1" applyFill="1" applyBorder="1" applyAlignment="1" applyProtection="1"/>
    <xf numFmtId="3" fontId="4" fillId="85" borderId="84" xfId="6" applyNumberFormat="1" applyFont="1" applyFill="1" applyBorder="1" applyAlignment="1" applyProtection="1"/>
    <xf numFmtId="1" fontId="2" fillId="12" borderId="11" xfId="1" applyNumberFormat="1" applyFont="1" applyFill="1" applyBorder="1" applyAlignment="1" applyProtection="1"/>
    <xf numFmtId="1" fontId="4" fillId="21" borderId="20" xfId="6" applyNumberFormat="1" applyFont="1" applyFill="1" applyBorder="1" applyAlignment="1" applyProtection="1"/>
    <xf numFmtId="1" fontId="3" fillId="34" borderId="33" xfId="7" applyNumberFormat="1" applyFont="1" applyFill="1" applyBorder="1" applyAlignment="1" applyProtection="1"/>
    <xf numFmtId="1" fontId="3" fillId="25" borderId="24" xfId="3" applyNumberFormat="1" applyFont="1" applyFill="1" applyBorder="1" applyAlignment="1" applyProtection="1"/>
    <xf numFmtId="1" fontId="3" fillId="15" borderId="14" xfId="3" applyNumberFormat="1" applyFont="1" applyFill="1" applyBorder="1" applyAlignment="1" applyProtection="1"/>
    <xf numFmtId="1" fontId="3" fillId="68" borderId="67" xfId="3" applyNumberFormat="1" applyFont="1" applyFill="1" applyBorder="1" applyAlignment="1" applyProtection="1"/>
    <xf numFmtId="1" fontId="4" fillId="45" borderId="44" xfId="2" applyNumberFormat="1" applyFont="1" applyFill="1" applyBorder="1" applyAlignment="1" applyProtection="1"/>
    <xf numFmtId="1" fontId="4" fillId="36" borderId="35" xfId="2" applyNumberFormat="1" applyFont="1" applyFill="1" applyBorder="1" applyAlignment="1" applyProtection="1"/>
    <xf numFmtId="1" fontId="4" fillId="101" borderId="100" xfId="2" applyNumberFormat="1" applyFont="1" applyFill="1" applyBorder="1" applyAlignment="1" applyProtection="1"/>
    <xf numFmtId="1" fontId="3" fillId="43" borderId="42" xfId="4" applyNumberFormat="1" applyFont="1" applyFill="1" applyBorder="1" applyAlignment="1" applyProtection="1"/>
    <xf numFmtId="1" fontId="3" fillId="39" borderId="38" xfId="4" applyNumberFormat="1" applyFont="1" applyFill="1" applyBorder="1" applyAlignment="1" applyProtection="1"/>
    <xf numFmtId="1" fontId="3" fillId="77" borderId="76" xfId="4" applyNumberFormat="1" applyFont="1" applyFill="1" applyBorder="1" applyAlignment="1" applyProtection="1"/>
    <xf numFmtId="1" fontId="4" fillId="18" borderId="17" xfId="5" applyNumberFormat="1" applyFont="1" applyFill="1" applyBorder="1" applyAlignment="1" applyProtection="1"/>
    <xf numFmtId="1" fontId="4" fillId="30" borderId="29" xfId="6" applyNumberFormat="1" applyFont="1" applyFill="1" applyBorder="1" applyAlignment="1" applyProtection="1"/>
    <xf numFmtId="1" fontId="4" fillId="85" borderId="84" xfId="6" applyNumberFormat="1" applyFont="1" applyFill="1" applyBorder="1" applyAlignment="1" applyProtection="1"/>
    <xf numFmtId="1" fontId="2" fillId="2" borderId="1" xfId="1" applyNumberFormat="1" applyFont="1" applyFill="1" applyBorder="1" applyAlignment="1" applyProtection="1"/>
    <xf numFmtId="1" fontId="4" fillId="9" borderId="8" xfId="8" applyNumberFormat="1" applyFont="1" applyFill="1" applyBorder="1" applyAlignment="1" applyProtection="1"/>
    <xf numFmtId="1" fontId="3" fillId="66" borderId="65" xfId="7" applyNumberFormat="1" applyFont="1" applyFill="1" applyBorder="1" applyAlignment="1" applyProtection="1"/>
    <xf numFmtId="1" fontId="3" fillId="8" borderId="7" xfId="7" applyNumberFormat="1" applyFont="1" applyFill="1" applyBorder="1" applyAlignment="1" applyProtection="1"/>
    <xf numFmtId="1" fontId="3" fillId="11" borderId="10" xfId="3" applyNumberFormat="1" applyFont="1" applyFill="1" applyBorder="1" applyAlignment="1" applyProtection="1"/>
    <xf numFmtId="1" fontId="3" fillId="4" borderId="3" xfId="3" applyNumberFormat="1" applyFont="1" applyFill="1" applyBorder="1" applyAlignment="1" applyProtection="1"/>
    <xf numFmtId="1" fontId="3" fillId="10" borderId="9" xfId="3" applyNumberFormat="1" applyFont="1" applyFill="1" applyBorder="1" applyAlignment="1" applyProtection="1"/>
    <xf numFmtId="1" fontId="4" fillId="93" borderId="92" xfId="2" applyNumberFormat="1" applyFont="1" applyFill="1" applyBorder="1" applyAlignment="1" applyProtection="1"/>
    <xf numFmtId="1" fontId="4" fillId="3" borderId="2" xfId="2" applyNumberFormat="1" applyFont="1" applyFill="1" applyBorder="1" applyAlignment="1" applyProtection="1"/>
    <xf numFmtId="1" fontId="4" fillId="98" borderId="97" xfId="2" applyNumberFormat="1" applyFont="1" applyFill="1" applyBorder="1" applyAlignment="1" applyProtection="1"/>
    <xf numFmtId="1" fontId="3" fillId="75" borderId="74" xfId="4" applyNumberFormat="1" applyFont="1" applyFill="1" applyBorder="1" applyAlignment="1" applyProtection="1"/>
    <xf numFmtId="1" fontId="3" fillId="5" borderId="4" xfId="4" applyNumberFormat="1" applyFont="1" applyFill="1" applyBorder="1" applyAlignment="1" applyProtection="1"/>
    <xf numFmtId="1" fontId="3" fillId="81" borderId="80" xfId="4" applyNumberFormat="1" applyFont="1" applyFill="1" applyBorder="1" applyAlignment="1" applyProtection="1"/>
    <xf numFmtId="1" fontId="4" fillId="6" borderId="5" xfId="5" applyNumberFormat="1" applyFont="1" applyFill="1" applyBorder="1" applyAlignment="1" applyProtection="1"/>
    <xf numFmtId="1" fontId="4" fillId="32" borderId="31" xfId="6" applyNumberFormat="1" applyFont="1" applyFill="1" applyBorder="1" applyAlignment="1" applyProtection="1"/>
    <xf numFmtId="1" fontId="4" fillId="7" borderId="6" xfId="6" applyNumberFormat="1" applyFont="1" applyFill="1" applyBorder="1" applyAlignment="1" applyProtection="1"/>
    <xf numFmtId="1" fontId="4" fillId="89" borderId="88" xfId="6" applyNumberFormat="1" applyFont="1" applyFill="1" applyBorder="1" applyAlignment="1" applyProtection="1"/>
    <xf numFmtId="1" fontId="2" fillId="23" borderId="22" xfId="1" applyNumberFormat="1" applyFont="1" applyFill="1" applyBorder="1" applyAlignment="1" applyProtection="1"/>
    <xf numFmtId="1" fontId="4" fillId="29" borderId="28" xfId="6" applyNumberFormat="1" applyFont="1" applyFill="1" applyBorder="1" applyAlignment="1" applyProtection="1"/>
    <xf numFmtId="1" fontId="3" fillId="44" borderId="43" xfId="7" applyNumberFormat="1" applyFont="1" applyFill="1" applyBorder="1" applyAlignment="1" applyProtection="1"/>
    <xf numFmtId="1" fontId="3" fillId="33" borderId="32" xfId="7" applyNumberFormat="1" applyFont="1" applyFill="1" applyBorder="1" applyAlignment="1" applyProtection="1"/>
    <xf numFmtId="1" fontId="3" fillId="24" borderId="23" xfId="3" applyNumberFormat="1" applyFont="1" applyFill="1" applyBorder="1" applyAlignment="1" applyProtection="1"/>
    <xf numFmtId="1" fontId="3" fillId="14" borderId="13" xfId="3" applyNumberFormat="1" applyFont="1" applyFill="1" applyBorder="1" applyAlignment="1" applyProtection="1"/>
    <xf numFmtId="1" fontId="3" fillId="67" borderId="66" xfId="3" applyNumberFormat="1" applyFont="1" applyFill="1" applyBorder="1" applyAlignment="1" applyProtection="1"/>
    <xf numFmtId="1" fontId="4" fillId="27" borderId="26" xfId="2" applyNumberFormat="1" applyFont="1" applyFill="1" applyBorder="1" applyAlignment="1" applyProtection="1"/>
    <xf numFmtId="1" fontId="4" fillId="38" borderId="37" xfId="2" applyNumberFormat="1" applyFont="1" applyFill="1" applyBorder="1" applyAlignment="1" applyProtection="1"/>
    <xf numFmtId="1" fontId="4" fillId="96" borderId="95" xfId="2" applyNumberFormat="1" applyFont="1" applyFill="1" applyBorder="1" applyAlignment="1" applyProtection="1"/>
    <xf numFmtId="1" fontId="3" fillId="28" borderId="27" xfId="4" applyNumberFormat="1" applyFont="1" applyFill="1" applyBorder="1" applyAlignment="1" applyProtection="1"/>
    <xf numFmtId="1" fontId="3" fillId="41" borderId="40" xfId="4" applyNumberFormat="1" applyFont="1" applyFill="1" applyBorder="1" applyAlignment="1" applyProtection="1"/>
    <xf numFmtId="1" fontId="3" fillId="76" borderId="75" xfId="4" applyNumberFormat="1" applyFont="1" applyFill="1" applyBorder="1" applyAlignment="1" applyProtection="1"/>
    <xf numFmtId="1" fontId="4" fillId="17" borderId="16" xfId="5" applyNumberFormat="1" applyFont="1" applyFill="1" applyBorder="1" applyAlignment="1" applyProtection="1"/>
    <xf numFmtId="1" fontId="4" fillId="20" borderId="19" xfId="6" applyNumberFormat="1" applyFont="1" applyFill="1" applyBorder="1" applyAlignment="1" applyProtection="1"/>
    <xf numFmtId="1" fontId="4" fillId="84" borderId="83" xfId="6" applyNumberFormat="1" applyFont="1" applyFill="1" applyBorder="1" applyAlignment="1" applyProtection="1"/>
    <xf numFmtId="1" fontId="2" fillId="272" borderId="286" xfId="1" applyNumberFormat="1" applyFont="1" applyFill="1" applyBorder="1" applyAlignment="1" applyProtection="1"/>
    <xf numFmtId="1" fontId="2" fillId="159" borderId="172" xfId="1" applyNumberFormat="1" applyFont="1" applyFill="1" applyBorder="1" applyAlignment="1" applyProtection="1"/>
    <xf numFmtId="1" fontId="4" fillId="118" borderId="121" xfId="8" applyNumberFormat="1" applyFont="1" applyFill="1" applyBorder="1" applyAlignment="1" applyProtection="1"/>
    <xf numFmtId="1" fontId="4" fillId="46" borderId="45" xfId="8" applyNumberFormat="1" applyFont="1" applyFill="1" applyBorder="1" applyAlignment="1" applyProtection="1"/>
    <xf numFmtId="1" fontId="4" fillId="119" borderId="122" xfId="8" applyNumberFormat="1" applyFont="1" applyFill="1" applyBorder="1" applyAlignment="1" applyProtection="1"/>
    <xf numFmtId="1" fontId="3" fillId="273" borderId="287" xfId="7" applyNumberFormat="1" applyFont="1" applyFill="1" applyBorder="1" applyAlignment="1" applyProtection="1"/>
    <xf numFmtId="1" fontId="3" fillId="42" borderId="41" xfId="7" applyNumberFormat="1" applyFont="1" applyFill="1" applyBorder="1" applyAlignment="1" applyProtection="1"/>
    <xf numFmtId="1" fontId="3" fillId="274" borderId="288" xfId="7" applyNumberFormat="1" applyFont="1" applyFill="1" applyBorder="1" applyAlignment="1" applyProtection="1"/>
    <xf numFmtId="1" fontId="3" fillId="110" borderId="113" xfId="7" applyNumberFormat="1" applyFont="1" applyFill="1" applyBorder="1" applyAlignment="1" applyProtection="1"/>
    <xf numFmtId="1" fontId="3" fillId="111" borderId="114" xfId="7" applyNumberFormat="1" applyFont="1" applyFill="1" applyBorder="1" applyAlignment="1" applyProtection="1"/>
    <xf numFmtId="1" fontId="3" fillId="275" borderId="289" xfId="3" applyNumberFormat="1" applyFont="1" applyFill="1" applyBorder="1" applyAlignment="1" applyProtection="1"/>
    <xf numFmtId="1" fontId="3" fillId="152" borderId="165" xfId="3" applyNumberFormat="1" applyFont="1" applyFill="1" applyBorder="1" applyAlignment="1" applyProtection="1"/>
    <xf numFmtId="1" fontId="3" fillId="112" borderId="115" xfId="3" applyNumberFormat="1" applyFont="1" applyFill="1" applyBorder="1" applyAlignment="1" applyProtection="1"/>
    <xf numFmtId="1" fontId="3" fillId="113" borderId="116" xfId="3" applyNumberFormat="1" applyFont="1" applyFill="1" applyBorder="1" applyAlignment="1" applyProtection="1"/>
    <xf numFmtId="1" fontId="3" fillId="276" borderId="290" xfId="3" applyNumberFormat="1" applyFont="1" applyFill="1" applyBorder="1" applyAlignment="1" applyProtection="1"/>
    <xf numFmtId="1" fontId="3" fillId="153" borderId="166" xfId="3" applyNumberFormat="1" applyFont="1" applyFill="1" applyBorder="1" applyAlignment="1" applyProtection="1"/>
    <xf numFmtId="1" fontId="4" fillId="277" borderId="291" xfId="2" applyNumberFormat="1" applyFont="1" applyFill="1" applyBorder="1" applyAlignment="1" applyProtection="1"/>
    <xf numFmtId="1" fontId="4" fillId="278" borderId="292" xfId="2" applyNumberFormat="1" applyFont="1" applyFill="1" applyBorder="1" applyAlignment="1" applyProtection="1"/>
    <xf numFmtId="1" fontId="4" fillId="114" borderId="117" xfId="2" applyNumberFormat="1" applyFont="1" applyFill="1" applyBorder="1" applyAlignment="1" applyProtection="1"/>
    <xf numFmtId="1" fontId="4" fillId="120" borderId="125" xfId="2" applyNumberFormat="1" applyFont="1" applyFill="1" applyBorder="1" applyAlignment="1" applyProtection="1"/>
    <xf numFmtId="1" fontId="4" fillId="279" borderId="293" xfId="2" applyNumberFormat="1" applyFont="1" applyFill="1" applyBorder="1" applyAlignment="1" applyProtection="1"/>
    <xf numFmtId="1" fontId="4" fillId="280" borderId="294" xfId="2" applyNumberFormat="1" applyFont="1" applyFill="1" applyBorder="1" applyAlignment="1" applyProtection="1"/>
    <xf numFmtId="1" fontId="3" fillId="281" borderId="295" xfId="4" applyNumberFormat="1" applyFont="1" applyFill="1" applyBorder="1" applyAlignment="1" applyProtection="1"/>
    <xf numFmtId="1" fontId="3" fillId="154" borderId="167" xfId="4" applyNumberFormat="1" applyFont="1" applyFill="1" applyBorder="1" applyAlignment="1" applyProtection="1"/>
    <xf numFmtId="1" fontId="3" fillId="115" borderId="118" xfId="4" applyNumberFormat="1" applyFont="1" applyFill="1" applyBorder="1" applyAlignment="1" applyProtection="1"/>
    <xf numFmtId="1" fontId="3" fillId="116" borderId="119" xfId="4" applyNumberFormat="1" applyFont="1" applyFill="1" applyBorder="1" applyAlignment="1" applyProtection="1"/>
    <xf numFmtId="1" fontId="3" fillId="282" borderId="296" xfId="4" applyNumberFormat="1" applyFont="1" applyFill="1" applyBorder="1" applyAlignment="1" applyProtection="1"/>
    <xf numFmtId="1" fontId="3" fillId="155" borderId="168" xfId="4" applyNumberFormat="1" applyFont="1" applyFill="1" applyBorder="1" applyAlignment="1" applyProtection="1"/>
    <xf numFmtId="1" fontId="4" fillId="121" borderId="126" xfId="5" applyNumberFormat="1" applyFont="1" applyFill="1" applyBorder="1" applyAlignment="1" applyProtection="1"/>
    <xf numFmtId="1" fontId="4" fillId="117" borderId="120" xfId="5" applyNumberFormat="1" applyFont="1" applyFill="1" applyBorder="1" applyAlignment="1" applyProtection="1"/>
    <xf numFmtId="1" fontId="4" fillId="283" borderId="297" xfId="6" applyNumberFormat="1" applyFont="1" applyFill="1" applyBorder="1" applyAlignment="1" applyProtection="1"/>
    <xf numFmtId="1" fontId="4" fillId="284" borderId="298" xfId="6" applyNumberFormat="1" applyFont="1" applyFill="1" applyBorder="1" applyAlignment="1" applyProtection="1"/>
    <xf numFmtId="1" fontId="4" fillId="108" borderId="111" xfId="6" applyNumberFormat="1" applyFont="1" applyFill="1" applyBorder="1" applyAlignment="1" applyProtection="1"/>
    <xf numFmtId="1" fontId="4" fillId="109" borderId="112" xfId="6" applyNumberFormat="1" applyFont="1" applyFill="1" applyBorder="1" applyAlignment="1" applyProtection="1"/>
    <xf numFmtId="1" fontId="4" fillId="285" borderId="299" xfId="6" applyNumberFormat="1" applyFont="1" applyFill="1" applyBorder="1" applyAlignment="1" applyProtection="1"/>
    <xf numFmtId="1" fontId="4" fillId="158" borderId="171" xfId="6" applyNumberFormat="1" applyFont="1" applyFill="1" applyBorder="1" applyAlignment="1" applyProtection="1"/>
    <xf numFmtId="191" fontId="2" fillId="23" borderId="22" xfId="1" applyNumberFormat="1" applyFont="1" applyFill="1" applyBorder="1" applyAlignment="1" applyProtection="1"/>
    <xf numFmtId="191" fontId="4" fillId="29" borderId="28" xfId="6" applyNumberFormat="1" applyFont="1" applyFill="1" applyBorder="1" applyAlignment="1" applyProtection="1"/>
    <xf numFmtId="191" fontId="3" fillId="44" borderId="43" xfId="7" applyNumberFormat="1" applyFont="1" applyFill="1" applyBorder="1" applyAlignment="1" applyProtection="1"/>
    <xf numFmtId="191" fontId="3" fillId="33" borderId="32" xfId="7" applyNumberFormat="1" applyFont="1" applyFill="1" applyBorder="1" applyAlignment="1" applyProtection="1"/>
    <xf numFmtId="191" fontId="3" fillId="24" borderId="23" xfId="3" applyNumberFormat="1" applyFont="1" applyFill="1" applyBorder="1" applyAlignment="1" applyProtection="1"/>
    <xf numFmtId="191" fontId="3" fillId="14" borderId="13" xfId="3" applyNumberFormat="1" applyFont="1" applyFill="1" applyBorder="1" applyAlignment="1" applyProtection="1"/>
    <xf numFmtId="191" fontId="3" fillId="67" borderId="66" xfId="3" applyNumberFormat="1" applyFont="1" applyFill="1" applyBorder="1" applyAlignment="1" applyProtection="1"/>
    <xf numFmtId="191" fontId="4" fillId="27" borderId="26" xfId="2" applyNumberFormat="1" applyFont="1" applyFill="1" applyBorder="1" applyAlignment="1" applyProtection="1"/>
    <xf numFmtId="191" fontId="4" fillId="38" borderId="37" xfId="2" applyNumberFormat="1" applyFont="1" applyFill="1" applyBorder="1" applyAlignment="1" applyProtection="1"/>
    <xf numFmtId="191" fontId="4" fillId="96" borderId="95" xfId="2" applyNumberFormat="1" applyFont="1" applyFill="1" applyBorder="1" applyAlignment="1" applyProtection="1"/>
    <xf numFmtId="191" fontId="3" fillId="28" borderId="27" xfId="4" applyNumberFormat="1" applyFont="1" applyFill="1" applyBorder="1" applyAlignment="1" applyProtection="1"/>
    <xf numFmtId="191" fontId="3" fillId="41" borderId="40" xfId="4" applyNumberFormat="1" applyFont="1" applyFill="1" applyBorder="1" applyAlignment="1" applyProtection="1"/>
    <xf numFmtId="191" fontId="3" fillId="76" borderId="75" xfId="4" applyNumberFormat="1" applyFont="1" applyFill="1" applyBorder="1" applyAlignment="1" applyProtection="1"/>
    <xf numFmtId="191" fontId="4" fillId="17" borderId="16" xfId="5" applyNumberFormat="1" applyFont="1" applyFill="1" applyBorder="1" applyAlignment="1" applyProtection="1"/>
    <xf numFmtId="191" fontId="4" fillId="20" borderId="19" xfId="6" applyNumberFormat="1" applyFont="1" applyFill="1" applyBorder="1" applyAlignment="1" applyProtection="1"/>
    <xf numFmtId="191" fontId="4" fillId="84" borderId="83" xfId="6" applyNumberFormat="1" applyFont="1" applyFill="1" applyBorder="1" applyAlignment="1" applyProtection="1"/>
    <xf numFmtId="191" fontId="2" fillId="12" borderId="11" xfId="1" applyNumberFormat="1" applyFont="1" applyFill="1" applyBorder="1" applyAlignment="1" applyProtection="1"/>
    <xf numFmtId="191" fontId="4" fillId="30" borderId="29" xfId="6" applyNumberFormat="1" applyFont="1" applyFill="1" applyBorder="1" applyAlignment="1" applyProtection="1"/>
    <xf numFmtId="191" fontId="3" fillId="42" borderId="41" xfId="7" applyNumberFormat="1" applyFont="1" applyFill="1" applyBorder="1" applyAlignment="1" applyProtection="1"/>
    <xf numFmtId="191" fontId="3" fillId="34" borderId="33" xfId="7" applyNumberFormat="1" applyFont="1" applyFill="1" applyBorder="1" applyAlignment="1" applyProtection="1"/>
    <xf numFmtId="191" fontId="3" fillId="25" borderId="24" xfId="3" applyNumberFormat="1" applyFont="1" applyFill="1" applyBorder="1" applyAlignment="1" applyProtection="1"/>
    <xf numFmtId="191" fontId="3" fillId="15" borderId="14" xfId="3" applyNumberFormat="1" applyFont="1" applyFill="1" applyBorder="1" applyAlignment="1" applyProtection="1"/>
    <xf numFmtId="191" fontId="3" fillId="68" borderId="67" xfId="3" applyNumberFormat="1" applyFont="1" applyFill="1" applyBorder="1" applyAlignment="1" applyProtection="1"/>
    <xf numFmtId="191" fontId="4" fillId="45" borderId="44" xfId="2" applyNumberFormat="1" applyFont="1" applyFill="1" applyBorder="1" applyAlignment="1" applyProtection="1"/>
    <xf numFmtId="191" fontId="4" fillId="36" borderId="35" xfId="2" applyNumberFormat="1" applyFont="1" applyFill="1" applyBorder="1" applyAlignment="1" applyProtection="1"/>
    <xf numFmtId="191" fontId="4" fillId="101" borderId="100" xfId="2" applyNumberFormat="1" applyFont="1" applyFill="1" applyBorder="1" applyAlignment="1" applyProtection="1"/>
    <xf numFmtId="191" fontId="3" fillId="43" borderId="42" xfId="4" applyNumberFormat="1" applyFont="1" applyFill="1" applyBorder="1" applyAlignment="1" applyProtection="1"/>
    <xf numFmtId="191" fontId="3" fillId="39" borderId="38" xfId="4" applyNumberFormat="1" applyFont="1" applyFill="1" applyBorder="1" applyAlignment="1" applyProtection="1"/>
    <xf numFmtId="191" fontId="3" fillId="77" borderId="76" xfId="4" applyNumberFormat="1" applyFont="1" applyFill="1" applyBorder="1" applyAlignment="1" applyProtection="1"/>
    <xf numFmtId="191" fontId="4" fillId="18" borderId="17" xfId="5" applyNumberFormat="1" applyFont="1" applyFill="1" applyBorder="1" applyAlignment="1" applyProtection="1"/>
    <xf numFmtId="191" fontId="4" fillId="21" borderId="20" xfId="6" applyNumberFormat="1" applyFont="1" applyFill="1" applyBorder="1" applyAlignment="1" applyProtection="1"/>
    <xf numFmtId="191" fontId="4" fillId="85" borderId="84" xfId="6" applyNumberFormat="1" applyFont="1" applyFill="1" applyBorder="1" applyAlignment="1" applyProtection="1"/>
    <xf numFmtId="2" fontId="2" fillId="12" borderId="11" xfId="1" applyNumberFormat="1" applyFont="1" applyFill="1" applyBorder="1" applyAlignment="1" applyProtection="1"/>
    <xf numFmtId="2" fontId="4" fillId="30" borderId="29" xfId="6" applyNumberFormat="1" applyFont="1" applyFill="1" applyBorder="1" applyAlignment="1" applyProtection="1"/>
    <xf numFmtId="2" fontId="3" fillId="42" borderId="41" xfId="7" applyNumberFormat="1" applyFont="1" applyFill="1" applyBorder="1" applyAlignment="1" applyProtection="1"/>
    <xf numFmtId="2" fontId="3" fillId="34" borderId="33" xfId="7" applyNumberFormat="1" applyFont="1" applyFill="1" applyBorder="1" applyAlignment="1" applyProtection="1"/>
    <xf numFmtId="2" fontId="3" fillId="25" borderId="24" xfId="3" applyNumberFormat="1" applyFont="1" applyFill="1" applyBorder="1" applyAlignment="1" applyProtection="1"/>
    <xf numFmtId="2" fontId="3" fillId="15" borderId="14" xfId="3" applyNumberFormat="1" applyFont="1" applyFill="1" applyBorder="1" applyAlignment="1" applyProtection="1"/>
    <xf numFmtId="2" fontId="3" fillId="68" borderId="67" xfId="3" applyNumberFormat="1" applyFont="1" applyFill="1" applyBorder="1" applyAlignment="1" applyProtection="1"/>
    <xf numFmtId="2" fontId="4" fillId="45" borderId="44" xfId="2" applyNumberFormat="1" applyFont="1" applyFill="1" applyBorder="1" applyAlignment="1" applyProtection="1"/>
    <xf numFmtId="2" fontId="4" fillId="36" borderId="35" xfId="2" applyNumberFormat="1" applyFont="1" applyFill="1" applyBorder="1" applyAlignment="1" applyProtection="1"/>
    <xf numFmtId="2" fontId="4" fillId="101" borderId="100" xfId="2" applyNumberFormat="1" applyFont="1" applyFill="1" applyBorder="1" applyAlignment="1" applyProtection="1"/>
    <xf numFmtId="2" fontId="3" fillId="43" borderId="42" xfId="4" applyNumberFormat="1" applyFont="1" applyFill="1" applyBorder="1" applyAlignment="1" applyProtection="1"/>
    <xf numFmtId="2" fontId="3" fillId="39" borderId="38" xfId="4" applyNumberFormat="1" applyFont="1" applyFill="1" applyBorder="1" applyAlignment="1" applyProtection="1"/>
    <xf numFmtId="2" fontId="3" fillId="77" borderId="76" xfId="4" applyNumberFormat="1" applyFont="1" applyFill="1" applyBorder="1" applyAlignment="1" applyProtection="1"/>
    <xf numFmtId="2" fontId="4" fillId="18" borderId="17" xfId="5" applyNumberFormat="1" applyFont="1" applyFill="1" applyBorder="1" applyAlignment="1" applyProtection="1"/>
    <xf numFmtId="2" fontId="4" fillId="21" borderId="20" xfId="6" applyNumberFormat="1" applyFont="1" applyFill="1" applyBorder="1" applyAlignment="1" applyProtection="1"/>
    <xf numFmtId="2" fontId="4" fillId="85" borderId="84" xfId="6" applyNumberFormat="1" applyFont="1" applyFill="1" applyBorder="1" applyAlignment="1" applyProtection="1"/>
    <xf numFmtId="1" fontId="2" fillId="61" borderId="60" xfId="1" applyNumberFormat="1" applyFont="1" applyFill="1" applyBorder="1" applyAlignment="1" applyProtection="1"/>
    <xf numFmtId="1" fontId="4" fillId="47" borderId="46" xfId="8" applyNumberFormat="1" applyFont="1" applyFill="1" applyBorder="1" applyAlignment="1" applyProtection="1"/>
    <xf numFmtId="1" fontId="3" fillId="64" borderId="63" xfId="7" applyNumberFormat="1" applyFont="1" applyFill="1" applyBorder="1" applyAlignment="1" applyProtection="1"/>
    <xf numFmtId="1" fontId="3" fillId="49" borderId="48" xfId="7" applyNumberFormat="1" applyFont="1" applyFill="1" applyBorder="1" applyAlignment="1" applyProtection="1"/>
    <xf numFmtId="1" fontId="3" fillId="91" borderId="90" xfId="3" applyNumberFormat="1" applyFont="1" applyFill="1" applyBorder="1" applyAlignment="1" applyProtection="1"/>
    <xf numFmtId="1" fontId="3" fillId="51" borderId="50" xfId="3" applyNumberFormat="1" applyFont="1" applyFill="1" applyBorder="1" applyAlignment="1" applyProtection="1"/>
    <xf numFmtId="1" fontId="3" fillId="70" borderId="69" xfId="3" applyNumberFormat="1" applyFont="1" applyFill="1" applyBorder="1" applyAlignment="1" applyProtection="1"/>
    <xf numFmtId="1" fontId="4" fillId="95" borderId="94" xfId="2" applyNumberFormat="1" applyFont="1" applyFill="1" applyBorder="1" applyAlignment="1" applyProtection="1"/>
    <xf numFmtId="1" fontId="4" fillId="53" borderId="52" xfId="2" applyNumberFormat="1" applyFont="1" applyFill="1" applyBorder="1" applyAlignment="1" applyProtection="1"/>
    <xf numFmtId="1" fontId="4" fillId="100" borderId="99" xfId="2" applyNumberFormat="1" applyFont="1" applyFill="1" applyBorder="1" applyAlignment="1" applyProtection="1"/>
    <xf numFmtId="1" fontId="3" fillId="73" borderId="72" xfId="4" applyNumberFormat="1" applyFont="1" applyFill="1" applyBorder="1" applyAlignment="1" applyProtection="1"/>
    <xf numFmtId="1" fontId="3" fillId="55" borderId="54" xfId="4" applyNumberFormat="1" applyFont="1" applyFill="1" applyBorder="1" applyAlignment="1" applyProtection="1"/>
    <xf numFmtId="1" fontId="3" fillId="79" borderId="78" xfId="4" applyNumberFormat="1" applyFont="1" applyFill="1" applyBorder="1" applyAlignment="1" applyProtection="1"/>
    <xf numFmtId="1" fontId="4" fillId="57" borderId="56" xfId="5" applyNumberFormat="1" applyFont="1" applyFill="1" applyBorder="1" applyAlignment="1" applyProtection="1"/>
    <xf numFmtId="1" fontId="4" fillId="82" borderId="81" xfId="6" applyNumberFormat="1" applyFont="1" applyFill="1" applyBorder="1" applyAlignment="1" applyProtection="1"/>
    <xf numFmtId="1" fontId="4" fillId="59" borderId="58" xfId="6" applyNumberFormat="1" applyFont="1" applyFill="1" applyBorder="1" applyAlignment="1" applyProtection="1"/>
    <xf numFmtId="1" fontId="4" fillId="87" borderId="86" xfId="6" applyNumberFormat="1" applyFont="1" applyFill="1" applyBorder="1" applyAlignment="1" applyProtection="1"/>
    <xf numFmtId="191" fontId="2" fillId="2" borderId="1" xfId="1" applyNumberFormat="1" applyFont="1" applyFill="1" applyBorder="1" applyAlignment="1" applyProtection="1"/>
    <xf numFmtId="191" fontId="4" fillId="9" borderId="8" xfId="8" applyNumberFormat="1" applyFont="1" applyFill="1" applyBorder="1" applyAlignment="1" applyProtection="1"/>
    <xf numFmtId="191" fontId="3" fillId="66" borderId="65" xfId="7" applyNumberFormat="1" applyFont="1" applyFill="1" applyBorder="1" applyAlignment="1" applyProtection="1"/>
    <xf numFmtId="191" fontId="3" fillId="8" borderId="7" xfId="7" applyNumberFormat="1" applyFont="1" applyFill="1" applyBorder="1" applyAlignment="1" applyProtection="1"/>
    <xf numFmtId="191" fontId="3" fillId="11" borderId="10" xfId="3" applyNumberFormat="1" applyFont="1" applyFill="1" applyBorder="1" applyAlignment="1" applyProtection="1"/>
    <xf numFmtId="191" fontId="3" fillId="4" borderId="3" xfId="3" applyNumberFormat="1" applyFont="1" applyFill="1" applyBorder="1" applyAlignment="1" applyProtection="1"/>
    <xf numFmtId="191" fontId="3" fillId="10" borderId="9" xfId="3" applyNumberFormat="1" applyFont="1" applyFill="1" applyBorder="1" applyAlignment="1" applyProtection="1"/>
    <xf numFmtId="191" fontId="4" fillId="93" borderId="92" xfId="2" applyNumberFormat="1" applyFont="1" applyFill="1" applyBorder="1" applyAlignment="1" applyProtection="1"/>
    <xf numFmtId="191" fontId="4" fillId="3" borderId="2" xfId="2" applyNumberFormat="1" applyFont="1" applyFill="1" applyBorder="1" applyAlignment="1" applyProtection="1"/>
    <xf numFmtId="191" fontId="4" fillId="98" borderId="97" xfId="2" applyNumberFormat="1" applyFont="1" applyFill="1" applyBorder="1" applyAlignment="1" applyProtection="1"/>
    <xf numFmtId="191" fontId="3" fillId="75" borderId="74" xfId="4" applyNumberFormat="1" applyFont="1" applyFill="1" applyBorder="1" applyAlignment="1" applyProtection="1"/>
    <xf numFmtId="191" fontId="3" fillId="5" borderId="4" xfId="4" applyNumberFormat="1" applyFont="1" applyFill="1" applyBorder="1" applyAlignment="1" applyProtection="1"/>
    <xf numFmtId="191" fontId="3" fillId="81" borderId="80" xfId="4" applyNumberFormat="1" applyFont="1" applyFill="1" applyBorder="1" applyAlignment="1" applyProtection="1"/>
    <xf numFmtId="191" fontId="4" fillId="6" borderId="5" xfId="5" applyNumberFormat="1" applyFont="1" applyFill="1" applyBorder="1" applyAlignment="1" applyProtection="1"/>
    <xf numFmtId="191" fontId="4" fillId="32" borderId="31" xfId="6" applyNumberFormat="1" applyFont="1" applyFill="1" applyBorder="1" applyAlignment="1" applyProtection="1"/>
    <xf numFmtId="191" fontId="4" fillId="7" borderId="6" xfId="6" applyNumberFormat="1" applyFont="1" applyFill="1" applyBorder="1" applyAlignment="1" applyProtection="1"/>
    <xf numFmtId="191" fontId="4" fillId="89" borderId="88" xfId="6" applyNumberFormat="1" applyFont="1" applyFill="1" applyBorder="1" applyAlignment="1" applyProtection="1"/>
    <xf numFmtId="191" fontId="4" fillId="46" borderId="45" xfId="8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</cellXfs>
  <cellStyles count="9">
    <cellStyle name="标题" xfId="1" builtinId="15"/>
    <cellStyle name="标题◆" xfId="6"/>
    <cellStyle name="标题◇" xfId="5"/>
    <cellStyle name="标题☆" xfId="2"/>
    <cellStyle name="标题★" xfId="4"/>
    <cellStyle name="标题33" xfId="8"/>
    <cellStyle name="标题空" xfId="3"/>
    <cellStyle name="标题空 2" xfId="7"/>
    <cellStyle name="常规" xfId="0" builtinId="0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47"/>
  <sheetViews>
    <sheetView topLeftCell="P1" zoomScale="55" workbookViewId="0">
      <selection activeCell="V14" sqref="V14"/>
    </sheetView>
  </sheetViews>
  <sheetFormatPr defaultRowHeight="22.5"/>
  <cols>
    <col min="1" max="1" width="28.42578125" style="23" customWidth="1"/>
    <col min="2" max="2" width="10.42578125" style="2" customWidth="1"/>
    <col min="3" max="3" width="18.7109375" style="505" customWidth="1"/>
    <col min="4" max="4" width="22.140625" style="505" customWidth="1"/>
    <col min="5" max="5" width="25.42578125" style="505" customWidth="1"/>
    <col min="6" max="6" width="23.140625" style="521" customWidth="1"/>
    <col min="7" max="7" width="25.42578125" style="12" customWidth="1"/>
    <col min="8" max="8" width="23.140625" style="536" customWidth="1"/>
    <col min="9" max="9" width="20.7109375" style="551" customWidth="1"/>
    <col min="10" max="10" width="18.7109375" style="551" customWidth="1"/>
    <col min="11" max="11" width="25.42578125" style="12" customWidth="1"/>
    <col min="12" max="12" width="18.7109375" style="568" customWidth="1"/>
    <col min="13" max="13" width="18.7109375" style="505" customWidth="1"/>
    <col min="14" max="14" width="18.7109375" style="584" customWidth="1"/>
    <col min="15" max="15" width="18.7109375" style="536" customWidth="1"/>
    <col min="16" max="16" width="18.7109375" style="585" customWidth="1"/>
    <col min="17" max="17" width="23.140625" style="620" customWidth="1"/>
    <col min="18" max="18" width="23.140625" style="636" customWidth="1"/>
    <col min="19" max="19" width="16.42578125" style="652" customWidth="1"/>
    <col min="20" max="20" width="16.42578125" style="489" customWidth="1"/>
    <col min="21" max="21" width="18.7109375" style="668" customWidth="1"/>
    <col min="22" max="22" width="20.7109375" style="685" customWidth="1"/>
    <col min="23" max="23" width="23.140625" style="636" customWidth="1"/>
    <col min="24" max="24" width="12.5703125" style="2" customWidth="1"/>
    <col min="25" max="25" width="23.140625" style="636" customWidth="1"/>
    <col min="26" max="26" width="12.5703125" style="54" customWidth="1"/>
    <col min="27" max="27" width="20.7109375" style="568" customWidth="1"/>
    <col min="28" max="28" width="12.28515625" style="536" customWidth="1"/>
    <col min="29" max="29" width="14.42578125" style="13" customWidth="1"/>
    <col min="30" max="256" width="9" style="2" customWidth="1"/>
  </cols>
  <sheetData>
    <row r="1" spans="1:29" s="32" customFormat="1">
      <c r="A1" s="29" t="s">
        <v>0</v>
      </c>
      <c r="B1" s="32" t="s">
        <v>1</v>
      </c>
      <c r="C1" s="518" t="s">
        <v>2</v>
      </c>
      <c r="D1" s="506" t="s">
        <v>3</v>
      </c>
      <c r="E1" s="506"/>
      <c r="F1" s="522" t="s">
        <v>4</v>
      </c>
      <c r="G1" s="21" t="s">
        <v>5</v>
      </c>
      <c r="H1" s="537" t="s">
        <v>6</v>
      </c>
      <c r="I1" s="552" t="s">
        <v>7</v>
      </c>
      <c r="J1" s="552" t="s">
        <v>8</v>
      </c>
      <c r="K1" s="46" t="s">
        <v>9</v>
      </c>
      <c r="L1" s="569" t="s">
        <v>10</v>
      </c>
      <c r="M1" s="518" t="s">
        <v>11</v>
      </c>
      <c r="N1" s="586" t="s">
        <v>12</v>
      </c>
      <c r="O1" s="587" t="s">
        <v>13</v>
      </c>
      <c r="P1" s="588" t="s">
        <v>14</v>
      </c>
      <c r="Q1" s="621" t="s">
        <v>15</v>
      </c>
      <c r="R1" s="637" t="s">
        <v>16</v>
      </c>
      <c r="S1" s="653" t="s">
        <v>17</v>
      </c>
      <c r="T1" s="502" t="s">
        <v>18</v>
      </c>
      <c r="U1" s="669" t="s">
        <v>19</v>
      </c>
      <c r="V1" s="686" t="s">
        <v>20</v>
      </c>
      <c r="W1" s="702" t="s">
        <v>21</v>
      </c>
      <c r="X1" s="9" t="s">
        <v>22</v>
      </c>
      <c r="Y1" s="702" t="s">
        <v>23</v>
      </c>
      <c r="Z1" s="47" t="s">
        <v>24</v>
      </c>
      <c r="AA1" s="569" t="s">
        <v>25</v>
      </c>
      <c r="AB1" s="549" t="s">
        <v>26</v>
      </c>
      <c r="AC1" s="31" t="s">
        <v>27</v>
      </c>
    </row>
    <row r="2" spans="1:29" s="57" customFormat="1">
      <c r="A2" s="44">
        <v>1</v>
      </c>
      <c r="B2" s="57">
        <v>1</v>
      </c>
      <c r="C2" s="519">
        <f t="shared" ref="C2:C47" si="0">D2</f>
        <v>4</v>
      </c>
      <c r="D2" s="507">
        <v>4</v>
      </c>
      <c r="E2" s="507">
        <f t="shared" ref="E2:E47" si="1">C2*40</f>
        <v>160</v>
      </c>
      <c r="F2" s="523">
        <f t="shared" ref="F2:F47" si="2">C2*70</f>
        <v>280</v>
      </c>
      <c r="G2" s="34">
        <f t="shared" ref="G2:G47" si="3">K2*(F2/L2)</f>
        <v>0.05</v>
      </c>
      <c r="H2" s="538">
        <f t="shared" ref="H2:H47" si="4">C2*70</f>
        <v>280</v>
      </c>
      <c r="I2" s="553">
        <f t="shared" ref="I2:I47" si="5">C2*3</f>
        <v>12</v>
      </c>
      <c r="J2" s="553">
        <f t="shared" ref="J2:J47" si="6">C2*1.5</f>
        <v>6</v>
      </c>
      <c r="K2" s="42">
        <f t="shared" ref="K2:K47" si="7">(L2/F2)*B2/20</f>
        <v>1.4285714285714286E-3</v>
      </c>
      <c r="L2" s="570">
        <f t="shared" ref="L2:L47" si="8">C2*2</f>
        <v>8</v>
      </c>
      <c r="M2" s="519">
        <f t="shared" ref="M2:M47" si="9">C2*2</f>
        <v>8</v>
      </c>
      <c r="N2" s="589">
        <f t="shared" ref="N2:N47" si="10">C2*1</f>
        <v>4</v>
      </c>
      <c r="O2" s="590">
        <f t="shared" ref="O2:O47" si="11">C2*1</f>
        <v>4</v>
      </c>
      <c r="P2" s="591">
        <f t="shared" ref="P2:P47" si="12">C2*1</f>
        <v>4</v>
      </c>
      <c r="Q2" s="622">
        <f t="shared" ref="Q2:Q47" si="13">C2*0.8</f>
        <v>3.2</v>
      </c>
      <c r="R2" s="638">
        <f t="shared" ref="R2:R47" si="14">C2*0.8</f>
        <v>3.2</v>
      </c>
      <c r="S2" s="654">
        <f t="shared" ref="S2:S47" si="15">C2/8</f>
        <v>0.5</v>
      </c>
      <c r="T2" s="503">
        <f t="shared" ref="T2:T47" si="16">C2/8</f>
        <v>0.5</v>
      </c>
      <c r="U2" s="670">
        <f t="shared" ref="U2:U47" si="17">C2*0.75</f>
        <v>3</v>
      </c>
      <c r="V2" s="687">
        <v>4</v>
      </c>
      <c r="W2" s="638">
        <f t="shared" ref="W2:W47" si="18">C2*1.2</f>
        <v>4.8</v>
      </c>
      <c r="Y2" s="638">
        <f t="shared" ref="Y2:Y47" si="19">C2*0.8</f>
        <v>3.2</v>
      </c>
      <c r="Z2" s="56"/>
      <c r="AA2" s="570">
        <f t="shared" ref="AA2:AA47" si="20">C2</f>
        <v>4</v>
      </c>
      <c r="AB2" s="590">
        <f t="shared" ref="AB2:AB47" si="21">C2/2</f>
        <v>2</v>
      </c>
      <c r="AC2" s="55"/>
    </row>
    <row r="3" spans="1:29" s="8" customFormat="1">
      <c r="A3" s="33">
        <v>2</v>
      </c>
      <c r="B3" s="8">
        <f t="shared" ref="B3:B47" si="22">B2+1</f>
        <v>2</v>
      </c>
      <c r="C3" s="507">
        <f t="shared" si="0"/>
        <v>8</v>
      </c>
      <c r="D3" s="507">
        <f>8</f>
        <v>8</v>
      </c>
      <c r="E3" s="507">
        <f t="shared" si="1"/>
        <v>320</v>
      </c>
      <c r="F3" s="523">
        <f t="shared" si="2"/>
        <v>560</v>
      </c>
      <c r="G3" s="34">
        <f t="shared" si="3"/>
        <v>0.1</v>
      </c>
      <c r="H3" s="538">
        <f t="shared" si="4"/>
        <v>560</v>
      </c>
      <c r="I3" s="554">
        <f t="shared" si="5"/>
        <v>24</v>
      </c>
      <c r="J3" s="554">
        <f t="shared" si="6"/>
        <v>12</v>
      </c>
      <c r="K3" s="34">
        <f t="shared" si="7"/>
        <v>2.8571428571428571E-3</v>
      </c>
      <c r="L3" s="571">
        <f t="shared" si="8"/>
        <v>16</v>
      </c>
      <c r="M3" s="507">
        <f t="shared" si="9"/>
        <v>16</v>
      </c>
      <c r="N3" s="592">
        <f t="shared" si="10"/>
        <v>8</v>
      </c>
      <c r="O3" s="538">
        <f t="shared" si="11"/>
        <v>8</v>
      </c>
      <c r="P3" s="593">
        <f t="shared" si="12"/>
        <v>8</v>
      </c>
      <c r="Q3" s="623">
        <f t="shared" si="13"/>
        <v>6.4</v>
      </c>
      <c r="R3" s="639">
        <f t="shared" si="14"/>
        <v>6.4</v>
      </c>
      <c r="S3" s="655">
        <f t="shared" si="15"/>
        <v>1</v>
      </c>
      <c r="T3" s="491">
        <f t="shared" si="16"/>
        <v>1</v>
      </c>
      <c r="U3" s="671">
        <f t="shared" si="17"/>
        <v>6</v>
      </c>
      <c r="V3" s="688">
        <f>V2+4</f>
        <v>8</v>
      </c>
      <c r="W3" s="639">
        <f t="shared" si="18"/>
        <v>9.6</v>
      </c>
      <c r="Y3" s="639">
        <f t="shared" si="19"/>
        <v>6.4</v>
      </c>
      <c r="Z3" s="48"/>
      <c r="AA3" s="571">
        <f t="shared" si="20"/>
        <v>8</v>
      </c>
      <c r="AB3" s="538">
        <f t="shared" si="21"/>
        <v>4</v>
      </c>
      <c r="AC3" s="35"/>
    </row>
    <row r="4" spans="1:29" s="8" customFormat="1">
      <c r="A4" s="33">
        <v>3</v>
      </c>
      <c r="B4" s="8">
        <f t="shared" si="22"/>
        <v>3</v>
      </c>
      <c r="C4" s="507">
        <f t="shared" si="0"/>
        <v>12</v>
      </c>
      <c r="D4" s="507">
        <f>12</f>
        <v>12</v>
      </c>
      <c r="E4" s="507">
        <f t="shared" si="1"/>
        <v>480</v>
      </c>
      <c r="F4" s="523">
        <f t="shared" si="2"/>
        <v>840</v>
      </c>
      <c r="G4" s="34">
        <f t="shared" si="3"/>
        <v>0.15</v>
      </c>
      <c r="H4" s="538">
        <f t="shared" si="4"/>
        <v>840</v>
      </c>
      <c r="I4" s="554">
        <f t="shared" si="5"/>
        <v>36</v>
      </c>
      <c r="J4" s="554">
        <f t="shared" si="6"/>
        <v>18</v>
      </c>
      <c r="K4" s="34">
        <f t="shared" si="7"/>
        <v>4.2857142857142859E-3</v>
      </c>
      <c r="L4" s="571">
        <f t="shared" si="8"/>
        <v>24</v>
      </c>
      <c r="M4" s="507">
        <f t="shared" si="9"/>
        <v>24</v>
      </c>
      <c r="N4" s="592">
        <f t="shared" si="10"/>
        <v>12</v>
      </c>
      <c r="O4" s="538">
        <f t="shared" si="11"/>
        <v>12</v>
      </c>
      <c r="P4" s="593">
        <f t="shared" si="12"/>
        <v>12</v>
      </c>
      <c r="Q4" s="623">
        <f t="shared" si="13"/>
        <v>9.6000000000000014</v>
      </c>
      <c r="R4" s="639">
        <f t="shared" si="14"/>
        <v>9.6000000000000014</v>
      </c>
      <c r="S4" s="655">
        <f t="shared" si="15"/>
        <v>1.5</v>
      </c>
      <c r="T4" s="491">
        <f t="shared" si="16"/>
        <v>1.5</v>
      </c>
      <c r="U4" s="671">
        <f t="shared" si="17"/>
        <v>9</v>
      </c>
      <c r="V4" s="688">
        <v>10</v>
      </c>
      <c r="W4" s="639">
        <f t="shared" si="18"/>
        <v>14.399999999999999</v>
      </c>
      <c r="Y4" s="639">
        <f t="shared" si="19"/>
        <v>9.6000000000000014</v>
      </c>
      <c r="Z4" s="48"/>
      <c r="AA4" s="571">
        <f t="shared" si="20"/>
        <v>12</v>
      </c>
      <c r="AB4" s="538">
        <f t="shared" si="21"/>
        <v>6</v>
      </c>
      <c r="AC4" s="35"/>
    </row>
    <row r="5" spans="1:29" s="11" customFormat="1">
      <c r="A5" s="24">
        <v>4</v>
      </c>
      <c r="B5" s="11">
        <f t="shared" si="22"/>
        <v>4</v>
      </c>
      <c r="C5" s="508">
        <f t="shared" si="0"/>
        <v>16</v>
      </c>
      <c r="D5" s="508">
        <f t="shared" ref="D5:D17" si="23">D3*2</f>
        <v>16</v>
      </c>
      <c r="E5" s="508">
        <f t="shared" si="1"/>
        <v>640</v>
      </c>
      <c r="F5" s="524">
        <f t="shared" si="2"/>
        <v>1120</v>
      </c>
      <c r="G5" s="25">
        <f t="shared" si="3"/>
        <v>0.2</v>
      </c>
      <c r="H5" s="539">
        <f t="shared" si="4"/>
        <v>1120</v>
      </c>
      <c r="I5" s="555">
        <f t="shared" si="5"/>
        <v>48</v>
      </c>
      <c r="J5" s="555">
        <f t="shared" si="6"/>
        <v>24</v>
      </c>
      <c r="K5" s="25">
        <f t="shared" si="7"/>
        <v>5.7142857142857143E-3</v>
      </c>
      <c r="L5" s="572">
        <f t="shared" si="8"/>
        <v>32</v>
      </c>
      <c r="M5" s="508">
        <f t="shared" si="9"/>
        <v>32</v>
      </c>
      <c r="N5" s="594">
        <f t="shared" si="10"/>
        <v>16</v>
      </c>
      <c r="O5" s="539">
        <f t="shared" si="11"/>
        <v>16</v>
      </c>
      <c r="P5" s="595">
        <f t="shared" si="12"/>
        <v>16</v>
      </c>
      <c r="Q5" s="624">
        <f t="shared" si="13"/>
        <v>12.8</v>
      </c>
      <c r="R5" s="640">
        <f t="shared" si="14"/>
        <v>12.8</v>
      </c>
      <c r="S5" s="656">
        <f t="shared" si="15"/>
        <v>2</v>
      </c>
      <c r="T5" s="492">
        <f t="shared" si="16"/>
        <v>2</v>
      </c>
      <c r="U5" s="672">
        <f t="shared" si="17"/>
        <v>12</v>
      </c>
      <c r="V5" s="689">
        <v>12</v>
      </c>
      <c r="W5" s="640">
        <f t="shared" si="18"/>
        <v>19.2</v>
      </c>
      <c r="Y5" s="640">
        <f t="shared" si="19"/>
        <v>12.8</v>
      </c>
      <c r="Z5" s="76"/>
      <c r="AA5" s="572">
        <f t="shared" si="20"/>
        <v>16</v>
      </c>
      <c r="AB5" s="539">
        <f t="shared" si="21"/>
        <v>8</v>
      </c>
      <c r="AC5" s="26"/>
    </row>
    <row r="6" spans="1:29" s="4" customFormat="1">
      <c r="A6" s="14">
        <v>5</v>
      </c>
      <c r="B6" s="4">
        <f t="shared" si="22"/>
        <v>5</v>
      </c>
      <c r="C6" s="509">
        <f t="shared" si="0"/>
        <v>24</v>
      </c>
      <c r="D6" s="509">
        <f t="shared" si="23"/>
        <v>24</v>
      </c>
      <c r="E6" s="509">
        <f t="shared" si="1"/>
        <v>960</v>
      </c>
      <c r="F6" s="525">
        <f t="shared" si="2"/>
        <v>1680</v>
      </c>
      <c r="G6" s="15">
        <f t="shared" si="3"/>
        <v>0.25</v>
      </c>
      <c r="H6" s="540">
        <f t="shared" si="4"/>
        <v>1680</v>
      </c>
      <c r="I6" s="556">
        <f t="shared" si="5"/>
        <v>72</v>
      </c>
      <c r="J6" s="556">
        <f t="shared" si="6"/>
        <v>36</v>
      </c>
      <c r="K6" s="15">
        <f t="shared" si="7"/>
        <v>7.1428571428571426E-3</v>
      </c>
      <c r="L6" s="573">
        <f t="shared" si="8"/>
        <v>48</v>
      </c>
      <c r="M6" s="509">
        <f t="shared" si="9"/>
        <v>48</v>
      </c>
      <c r="N6" s="596">
        <f t="shared" si="10"/>
        <v>24</v>
      </c>
      <c r="O6" s="540">
        <f t="shared" si="11"/>
        <v>24</v>
      </c>
      <c r="P6" s="597">
        <f t="shared" si="12"/>
        <v>24</v>
      </c>
      <c r="Q6" s="625">
        <f t="shared" si="13"/>
        <v>19.200000000000003</v>
      </c>
      <c r="R6" s="641">
        <f t="shared" si="14"/>
        <v>19.200000000000003</v>
      </c>
      <c r="S6" s="657">
        <f t="shared" si="15"/>
        <v>3</v>
      </c>
      <c r="T6" s="493">
        <f t="shared" si="16"/>
        <v>3</v>
      </c>
      <c r="U6" s="673">
        <f t="shared" si="17"/>
        <v>18</v>
      </c>
      <c r="V6" s="690">
        <v>14</v>
      </c>
      <c r="W6" s="641">
        <f t="shared" si="18"/>
        <v>28.799999999999997</v>
      </c>
      <c r="Y6" s="641">
        <f t="shared" si="19"/>
        <v>19.200000000000003</v>
      </c>
      <c r="Z6" s="49"/>
      <c r="AA6" s="573">
        <f t="shared" si="20"/>
        <v>24</v>
      </c>
      <c r="AB6" s="540">
        <f t="shared" si="21"/>
        <v>12</v>
      </c>
      <c r="AC6" s="16"/>
    </row>
    <row r="7" spans="1:29" s="10" customFormat="1">
      <c r="A7" s="58">
        <v>6</v>
      </c>
      <c r="B7" s="10">
        <f t="shared" si="22"/>
        <v>6</v>
      </c>
      <c r="C7" s="510">
        <f t="shared" si="0"/>
        <v>32</v>
      </c>
      <c r="D7" s="510">
        <f t="shared" si="23"/>
        <v>32</v>
      </c>
      <c r="E7" s="510">
        <f t="shared" si="1"/>
        <v>1280</v>
      </c>
      <c r="F7" s="526">
        <f t="shared" si="2"/>
        <v>2240</v>
      </c>
      <c r="G7" s="59">
        <f t="shared" si="3"/>
        <v>0.3</v>
      </c>
      <c r="H7" s="541">
        <f t="shared" si="4"/>
        <v>2240</v>
      </c>
      <c r="I7" s="557">
        <f t="shared" si="5"/>
        <v>96</v>
      </c>
      <c r="J7" s="557">
        <f t="shared" si="6"/>
        <v>48</v>
      </c>
      <c r="K7" s="59">
        <f t="shared" si="7"/>
        <v>8.5714285714285719E-3</v>
      </c>
      <c r="L7" s="574">
        <f t="shared" si="8"/>
        <v>64</v>
      </c>
      <c r="M7" s="510">
        <f t="shared" si="9"/>
        <v>64</v>
      </c>
      <c r="N7" s="598">
        <f t="shared" si="10"/>
        <v>32</v>
      </c>
      <c r="O7" s="541">
        <f t="shared" si="11"/>
        <v>32</v>
      </c>
      <c r="P7" s="599">
        <f t="shared" si="12"/>
        <v>32</v>
      </c>
      <c r="Q7" s="626">
        <f t="shared" si="13"/>
        <v>25.6</v>
      </c>
      <c r="R7" s="642">
        <f t="shared" si="14"/>
        <v>25.6</v>
      </c>
      <c r="S7" s="658">
        <f t="shared" si="15"/>
        <v>4</v>
      </c>
      <c r="T7" s="494">
        <f t="shared" si="16"/>
        <v>4</v>
      </c>
      <c r="U7" s="674">
        <f t="shared" si="17"/>
        <v>24</v>
      </c>
      <c r="V7" s="691">
        <v>16</v>
      </c>
      <c r="W7" s="642">
        <f t="shared" si="18"/>
        <v>38.4</v>
      </c>
      <c r="Y7" s="642">
        <f t="shared" si="19"/>
        <v>25.6</v>
      </c>
      <c r="Z7" s="61"/>
      <c r="AA7" s="574">
        <f t="shared" si="20"/>
        <v>32</v>
      </c>
      <c r="AB7" s="541">
        <f t="shared" si="21"/>
        <v>16</v>
      </c>
      <c r="AC7" s="60"/>
    </row>
    <row r="8" spans="1:29" s="78" customFormat="1">
      <c r="A8" s="27" t="s">
        <v>28</v>
      </c>
      <c r="B8" s="78">
        <f t="shared" si="22"/>
        <v>7</v>
      </c>
      <c r="C8" s="511">
        <f t="shared" si="0"/>
        <v>48</v>
      </c>
      <c r="D8" s="511">
        <f t="shared" si="23"/>
        <v>48</v>
      </c>
      <c r="E8" s="511">
        <f t="shared" si="1"/>
        <v>1920</v>
      </c>
      <c r="F8" s="527">
        <f t="shared" si="2"/>
        <v>3360</v>
      </c>
      <c r="G8" s="45">
        <f t="shared" si="3"/>
        <v>0.34999999999999992</v>
      </c>
      <c r="H8" s="542">
        <f t="shared" si="4"/>
        <v>3360</v>
      </c>
      <c r="I8" s="558">
        <f t="shared" si="5"/>
        <v>144</v>
      </c>
      <c r="J8" s="558">
        <f t="shared" si="6"/>
        <v>72</v>
      </c>
      <c r="K8" s="45">
        <f t="shared" si="7"/>
        <v>9.9999999999999985E-3</v>
      </c>
      <c r="L8" s="575">
        <f t="shared" si="8"/>
        <v>96</v>
      </c>
      <c r="M8" s="511">
        <f t="shared" si="9"/>
        <v>96</v>
      </c>
      <c r="N8" s="600">
        <f t="shared" si="10"/>
        <v>48</v>
      </c>
      <c r="O8" s="542">
        <f t="shared" si="11"/>
        <v>48</v>
      </c>
      <c r="P8" s="601">
        <f t="shared" si="12"/>
        <v>48</v>
      </c>
      <c r="Q8" s="627">
        <f t="shared" si="13"/>
        <v>38.400000000000006</v>
      </c>
      <c r="R8" s="643">
        <f t="shared" si="14"/>
        <v>38.400000000000006</v>
      </c>
      <c r="S8" s="659">
        <f t="shared" si="15"/>
        <v>6</v>
      </c>
      <c r="T8" s="495">
        <f t="shared" si="16"/>
        <v>6</v>
      </c>
      <c r="U8" s="675">
        <f t="shared" si="17"/>
        <v>36</v>
      </c>
      <c r="V8" s="692">
        <v>17</v>
      </c>
      <c r="W8" s="643">
        <f t="shared" si="18"/>
        <v>57.599999999999994</v>
      </c>
      <c r="Y8" s="643">
        <f t="shared" si="19"/>
        <v>38.400000000000006</v>
      </c>
      <c r="Z8" s="79"/>
      <c r="AA8" s="575">
        <f t="shared" si="20"/>
        <v>48</v>
      </c>
      <c r="AB8" s="542">
        <f t="shared" si="21"/>
        <v>24</v>
      </c>
      <c r="AC8" s="77"/>
    </row>
    <row r="9" spans="1:29" s="3" customFormat="1">
      <c r="A9" s="38" t="s">
        <v>29</v>
      </c>
      <c r="B9" s="3">
        <f t="shared" si="22"/>
        <v>8</v>
      </c>
      <c r="C9" s="512">
        <f t="shared" si="0"/>
        <v>64</v>
      </c>
      <c r="D9" s="512">
        <f t="shared" si="23"/>
        <v>64</v>
      </c>
      <c r="E9" s="512">
        <f t="shared" si="1"/>
        <v>2560</v>
      </c>
      <c r="F9" s="528">
        <f t="shared" si="2"/>
        <v>4480</v>
      </c>
      <c r="G9" s="36">
        <f t="shared" si="3"/>
        <v>0.4</v>
      </c>
      <c r="H9" s="543">
        <f t="shared" si="4"/>
        <v>4480</v>
      </c>
      <c r="I9" s="559">
        <f t="shared" si="5"/>
        <v>192</v>
      </c>
      <c r="J9" s="559">
        <f t="shared" si="6"/>
        <v>96</v>
      </c>
      <c r="K9" s="36">
        <f t="shared" si="7"/>
        <v>1.1428571428571429E-2</v>
      </c>
      <c r="L9" s="576">
        <f t="shared" si="8"/>
        <v>128</v>
      </c>
      <c r="M9" s="512">
        <f t="shared" si="9"/>
        <v>128</v>
      </c>
      <c r="N9" s="602">
        <f t="shared" si="10"/>
        <v>64</v>
      </c>
      <c r="O9" s="543">
        <f t="shared" si="11"/>
        <v>64</v>
      </c>
      <c r="P9" s="603">
        <f t="shared" si="12"/>
        <v>64</v>
      </c>
      <c r="Q9" s="628">
        <f t="shared" si="13"/>
        <v>51.2</v>
      </c>
      <c r="R9" s="644">
        <f t="shared" si="14"/>
        <v>51.2</v>
      </c>
      <c r="S9" s="660">
        <f t="shared" si="15"/>
        <v>8</v>
      </c>
      <c r="T9" s="496">
        <f t="shared" si="16"/>
        <v>8</v>
      </c>
      <c r="U9" s="676">
        <f t="shared" si="17"/>
        <v>48</v>
      </c>
      <c r="V9" s="693">
        <v>18</v>
      </c>
      <c r="W9" s="644">
        <f t="shared" si="18"/>
        <v>76.8</v>
      </c>
      <c r="Y9" s="644">
        <f t="shared" si="19"/>
        <v>51.2</v>
      </c>
      <c r="Z9" s="50"/>
      <c r="AA9" s="576">
        <f t="shared" si="20"/>
        <v>64</v>
      </c>
      <c r="AB9" s="543">
        <f t="shared" si="21"/>
        <v>32</v>
      </c>
      <c r="AC9" s="37"/>
    </row>
    <row r="10" spans="1:29" s="3" customFormat="1">
      <c r="A10" s="38" t="s">
        <v>30</v>
      </c>
      <c r="B10" s="3">
        <f t="shared" si="22"/>
        <v>9</v>
      </c>
      <c r="C10" s="512">
        <f t="shared" si="0"/>
        <v>96</v>
      </c>
      <c r="D10" s="512">
        <f t="shared" si="23"/>
        <v>96</v>
      </c>
      <c r="E10" s="512">
        <f t="shared" si="1"/>
        <v>3840</v>
      </c>
      <c r="F10" s="528">
        <f t="shared" si="2"/>
        <v>6720</v>
      </c>
      <c r="G10" s="36">
        <f t="shared" si="3"/>
        <v>0.44999999999999996</v>
      </c>
      <c r="H10" s="543">
        <f t="shared" si="4"/>
        <v>6720</v>
      </c>
      <c r="I10" s="559">
        <f t="shared" si="5"/>
        <v>288</v>
      </c>
      <c r="J10" s="559">
        <f t="shared" si="6"/>
        <v>144</v>
      </c>
      <c r="K10" s="36">
        <f t="shared" si="7"/>
        <v>1.2857142857142855E-2</v>
      </c>
      <c r="L10" s="576">
        <f t="shared" si="8"/>
        <v>192</v>
      </c>
      <c r="M10" s="512">
        <f t="shared" si="9"/>
        <v>192</v>
      </c>
      <c r="N10" s="602">
        <f t="shared" si="10"/>
        <v>96</v>
      </c>
      <c r="O10" s="543">
        <f t="shared" si="11"/>
        <v>96</v>
      </c>
      <c r="P10" s="603">
        <f t="shared" si="12"/>
        <v>96</v>
      </c>
      <c r="Q10" s="628">
        <f t="shared" si="13"/>
        <v>76.800000000000011</v>
      </c>
      <c r="R10" s="644">
        <f t="shared" si="14"/>
        <v>76.800000000000011</v>
      </c>
      <c r="S10" s="660">
        <f t="shared" si="15"/>
        <v>12</v>
      </c>
      <c r="T10" s="496">
        <f t="shared" si="16"/>
        <v>12</v>
      </c>
      <c r="U10" s="676">
        <f t="shared" si="17"/>
        <v>72</v>
      </c>
      <c r="V10" s="693">
        <v>19</v>
      </c>
      <c r="W10" s="644">
        <f t="shared" si="18"/>
        <v>115.19999999999999</v>
      </c>
      <c r="Y10" s="644">
        <f t="shared" si="19"/>
        <v>76.800000000000011</v>
      </c>
      <c r="Z10" s="50"/>
      <c r="AA10" s="576">
        <f t="shared" si="20"/>
        <v>96</v>
      </c>
      <c r="AB10" s="543">
        <f t="shared" si="21"/>
        <v>48</v>
      </c>
      <c r="AC10" s="37"/>
    </row>
    <row r="11" spans="1:29" s="3" customFormat="1">
      <c r="A11" s="38" t="s">
        <v>31</v>
      </c>
      <c r="B11" s="3">
        <f t="shared" si="22"/>
        <v>10</v>
      </c>
      <c r="C11" s="512">
        <f t="shared" si="0"/>
        <v>128</v>
      </c>
      <c r="D11" s="512">
        <f t="shared" si="23"/>
        <v>128</v>
      </c>
      <c r="E11" s="512">
        <f t="shared" si="1"/>
        <v>5120</v>
      </c>
      <c r="F11" s="528">
        <f t="shared" si="2"/>
        <v>8960</v>
      </c>
      <c r="G11" s="36">
        <f t="shared" si="3"/>
        <v>0.5</v>
      </c>
      <c r="H11" s="543">
        <f t="shared" si="4"/>
        <v>8960</v>
      </c>
      <c r="I11" s="559">
        <f t="shared" si="5"/>
        <v>384</v>
      </c>
      <c r="J11" s="559">
        <f t="shared" si="6"/>
        <v>192</v>
      </c>
      <c r="K11" s="36">
        <f t="shared" si="7"/>
        <v>1.4285714285714285E-2</v>
      </c>
      <c r="L11" s="576">
        <f t="shared" si="8"/>
        <v>256</v>
      </c>
      <c r="M11" s="512">
        <f t="shared" si="9"/>
        <v>256</v>
      </c>
      <c r="N11" s="602">
        <f t="shared" si="10"/>
        <v>128</v>
      </c>
      <c r="O11" s="543">
        <f t="shared" si="11"/>
        <v>128</v>
      </c>
      <c r="P11" s="603">
        <f t="shared" si="12"/>
        <v>128</v>
      </c>
      <c r="Q11" s="628">
        <f t="shared" si="13"/>
        <v>102.4</v>
      </c>
      <c r="R11" s="644">
        <f t="shared" si="14"/>
        <v>102.4</v>
      </c>
      <c r="S11" s="660">
        <f t="shared" si="15"/>
        <v>16</v>
      </c>
      <c r="T11" s="496">
        <f t="shared" si="16"/>
        <v>16</v>
      </c>
      <c r="U11" s="676">
        <f t="shared" si="17"/>
        <v>96</v>
      </c>
      <c r="V11" s="693">
        <v>20</v>
      </c>
      <c r="W11" s="644">
        <f t="shared" si="18"/>
        <v>153.6</v>
      </c>
      <c r="Y11" s="644">
        <f t="shared" si="19"/>
        <v>102.4</v>
      </c>
      <c r="Z11" s="50"/>
      <c r="AA11" s="576">
        <f t="shared" si="20"/>
        <v>128</v>
      </c>
      <c r="AB11" s="543">
        <f t="shared" si="21"/>
        <v>64</v>
      </c>
      <c r="AC11" s="37"/>
    </row>
    <row r="12" spans="1:29" s="82" customFormat="1">
      <c r="A12" s="80" t="s">
        <v>32</v>
      </c>
      <c r="B12" s="82">
        <f t="shared" si="22"/>
        <v>11</v>
      </c>
      <c r="C12" s="513">
        <f t="shared" si="0"/>
        <v>192</v>
      </c>
      <c r="D12" s="513">
        <f t="shared" si="23"/>
        <v>192</v>
      </c>
      <c r="E12" s="513">
        <f t="shared" si="1"/>
        <v>7680</v>
      </c>
      <c r="F12" s="529">
        <f t="shared" si="2"/>
        <v>13440</v>
      </c>
      <c r="G12" s="84">
        <f t="shared" si="3"/>
        <v>0.55000000000000004</v>
      </c>
      <c r="H12" s="544">
        <f t="shared" si="4"/>
        <v>13440</v>
      </c>
      <c r="I12" s="560">
        <f t="shared" si="5"/>
        <v>576</v>
      </c>
      <c r="J12" s="560">
        <f t="shared" si="6"/>
        <v>288</v>
      </c>
      <c r="K12" s="84">
        <f t="shared" si="7"/>
        <v>1.5714285714285715E-2</v>
      </c>
      <c r="L12" s="577">
        <f t="shared" si="8"/>
        <v>384</v>
      </c>
      <c r="M12" s="513">
        <f t="shared" si="9"/>
        <v>384</v>
      </c>
      <c r="N12" s="604">
        <f t="shared" si="10"/>
        <v>192</v>
      </c>
      <c r="O12" s="544">
        <f t="shared" si="11"/>
        <v>192</v>
      </c>
      <c r="P12" s="605">
        <f t="shared" si="12"/>
        <v>192</v>
      </c>
      <c r="Q12" s="629">
        <f t="shared" si="13"/>
        <v>153.60000000000002</v>
      </c>
      <c r="R12" s="645">
        <f t="shared" si="14"/>
        <v>153.60000000000002</v>
      </c>
      <c r="S12" s="661">
        <f t="shared" si="15"/>
        <v>24</v>
      </c>
      <c r="T12" s="497">
        <f t="shared" si="16"/>
        <v>24</v>
      </c>
      <c r="U12" s="677">
        <f t="shared" si="17"/>
        <v>144</v>
      </c>
      <c r="V12" s="694">
        <v>21</v>
      </c>
      <c r="W12" s="645">
        <f t="shared" si="18"/>
        <v>230.39999999999998</v>
      </c>
      <c r="Y12" s="645">
        <f t="shared" si="19"/>
        <v>153.60000000000002</v>
      </c>
      <c r="Z12" s="83"/>
      <c r="AA12" s="577">
        <f t="shared" si="20"/>
        <v>192</v>
      </c>
      <c r="AB12" s="544">
        <f t="shared" si="21"/>
        <v>96</v>
      </c>
      <c r="AC12" s="81"/>
    </row>
    <row r="13" spans="1:29" s="64" customFormat="1">
      <c r="A13" s="28" t="s">
        <v>33</v>
      </c>
      <c r="B13" s="64">
        <f t="shared" si="22"/>
        <v>12</v>
      </c>
      <c r="C13" s="514">
        <f t="shared" si="0"/>
        <v>256</v>
      </c>
      <c r="D13" s="514">
        <f t="shared" si="23"/>
        <v>256</v>
      </c>
      <c r="E13" s="514">
        <f t="shared" si="1"/>
        <v>10240</v>
      </c>
      <c r="F13" s="530">
        <f t="shared" si="2"/>
        <v>17920</v>
      </c>
      <c r="G13" s="43">
        <f t="shared" si="3"/>
        <v>0.6</v>
      </c>
      <c r="H13" s="545">
        <f t="shared" si="4"/>
        <v>17920</v>
      </c>
      <c r="I13" s="561">
        <f t="shared" si="5"/>
        <v>768</v>
      </c>
      <c r="J13" s="561">
        <f t="shared" si="6"/>
        <v>384</v>
      </c>
      <c r="K13" s="43">
        <f t="shared" si="7"/>
        <v>1.7142857142857144E-2</v>
      </c>
      <c r="L13" s="578">
        <f t="shared" si="8"/>
        <v>512</v>
      </c>
      <c r="M13" s="514">
        <f t="shared" si="9"/>
        <v>512</v>
      </c>
      <c r="N13" s="606">
        <f t="shared" si="10"/>
        <v>256</v>
      </c>
      <c r="O13" s="545">
        <f t="shared" si="11"/>
        <v>256</v>
      </c>
      <c r="P13" s="607">
        <f t="shared" si="12"/>
        <v>256</v>
      </c>
      <c r="Q13" s="630">
        <f t="shared" si="13"/>
        <v>204.8</v>
      </c>
      <c r="R13" s="646">
        <f t="shared" si="14"/>
        <v>204.8</v>
      </c>
      <c r="S13" s="662">
        <f t="shared" si="15"/>
        <v>32</v>
      </c>
      <c r="T13" s="498">
        <f t="shared" si="16"/>
        <v>32</v>
      </c>
      <c r="U13" s="678">
        <f t="shared" si="17"/>
        <v>192</v>
      </c>
      <c r="V13" s="695">
        <v>23</v>
      </c>
      <c r="W13" s="646">
        <f t="shared" si="18"/>
        <v>307.2</v>
      </c>
      <c r="Y13" s="646">
        <f t="shared" si="19"/>
        <v>204.8</v>
      </c>
      <c r="Z13" s="63"/>
      <c r="AA13" s="578">
        <f t="shared" si="20"/>
        <v>256</v>
      </c>
      <c r="AB13" s="545">
        <f t="shared" si="21"/>
        <v>128</v>
      </c>
      <c r="AC13" s="62"/>
    </row>
    <row r="14" spans="1:29" s="5" customFormat="1">
      <c r="A14" s="41" t="s">
        <v>34</v>
      </c>
      <c r="B14" s="5">
        <f t="shared" si="22"/>
        <v>13</v>
      </c>
      <c r="C14" s="515">
        <f t="shared" si="0"/>
        <v>384</v>
      </c>
      <c r="D14" s="515">
        <f t="shared" si="23"/>
        <v>384</v>
      </c>
      <c r="E14" s="515">
        <f t="shared" si="1"/>
        <v>15360</v>
      </c>
      <c r="F14" s="531">
        <f t="shared" si="2"/>
        <v>26880</v>
      </c>
      <c r="G14" s="39">
        <f t="shared" si="3"/>
        <v>0.65</v>
      </c>
      <c r="H14" s="546">
        <f t="shared" si="4"/>
        <v>26880</v>
      </c>
      <c r="I14" s="562">
        <f t="shared" si="5"/>
        <v>1152</v>
      </c>
      <c r="J14" s="562">
        <f t="shared" si="6"/>
        <v>576</v>
      </c>
      <c r="K14" s="39">
        <f t="shared" si="7"/>
        <v>1.8571428571428572E-2</v>
      </c>
      <c r="L14" s="579">
        <f t="shared" si="8"/>
        <v>768</v>
      </c>
      <c r="M14" s="515">
        <f t="shared" si="9"/>
        <v>768</v>
      </c>
      <c r="N14" s="608">
        <f t="shared" si="10"/>
        <v>384</v>
      </c>
      <c r="O14" s="546">
        <f t="shared" si="11"/>
        <v>384</v>
      </c>
      <c r="P14" s="609">
        <f t="shared" si="12"/>
        <v>384</v>
      </c>
      <c r="Q14" s="631">
        <f t="shared" si="13"/>
        <v>307.20000000000005</v>
      </c>
      <c r="R14" s="647">
        <f t="shared" si="14"/>
        <v>307.20000000000005</v>
      </c>
      <c r="S14" s="663">
        <f t="shared" si="15"/>
        <v>48</v>
      </c>
      <c r="T14" s="499">
        <f t="shared" si="16"/>
        <v>48</v>
      </c>
      <c r="U14" s="679">
        <f t="shared" si="17"/>
        <v>288</v>
      </c>
      <c r="V14" s="696">
        <v>25</v>
      </c>
      <c r="W14" s="647">
        <f t="shared" si="18"/>
        <v>460.79999999999995</v>
      </c>
      <c r="Y14" s="647">
        <f t="shared" si="19"/>
        <v>307.20000000000005</v>
      </c>
      <c r="Z14" s="51"/>
      <c r="AA14" s="579">
        <f t="shared" si="20"/>
        <v>384</v>
      </c>
      <c r="AB14" s="546">
        <f t="shared" si="21"/>
        <v>192</v>
      </c>
      <c r="AC14" s="40"/>
    </row>
    <row r="15" spans="1:29" s="5" customFormat="1">
      <c r="A15" s="41" t="s">
        <v>35</v>
      </c>
      <c r="B15" s="5">
        <f t="shared" si="22"/>
        <v>14</v>
      </c>
      <c r="C15" s="515">
        <f t="shared" si="0"/>
        <v>512</v>
      </c>
      <c r="D15" s="515">
        <f t="shared" si="23"/>
        <v>512</v>
      </c>
      <c r="E15" s="515">
        <f t="shared" si="1"/>
        <v>20480</v>
      </c>
      <c r="F15" s="531">
        <f t="shared" si="2"/>
        <v>35840</v>
      </c>
      <c r="G15" s="39">
        <f t="shared" si="3"/>
        <v>0.69999999999999984</v>
      </c>
      <c r="H15" s="546">
        <f t="shared" si="4"/>
        <v>35840</v>
      </c>
      <c r="I15" s="562">
        <f t="shared" si="5"/>
        <v>1536</v>
      </c>
      <c r="J15" s="562">
        <f t="shared" si="6"/>
        <v>768</v>
      </c>
      <c r="K15" s="39">
        <f t="shared" si="7"/>
        <v>1.9999999999999997E-2</v>
      </c>
      <c r="L15" s="579">
        <f t="shared" si="8"/>
        <v>1024</v>
      </c>
      <c r="M15" s="515">
        <f t="shared" si="9"/>
        <v>1024</v>
      </c>
      <c r="N15" s="608">
        <f t="shared" si="10"/>
        <v>512</v>
      </c>
      <c r="O15" s="546">
        <f t="shared" si="11"/>
        <v>512</v>
      </c>
      <c r="P15" s="609">
        <f t="shared" si="12"/>
        <v>512</v>
      </c>
      <c r="Q15" s="631">
        <f t="shared" si="13"/>
        <v>409.6</v>
      </c>
      <c r="R15" s="647">
        <f t="shared" si="14"/>
        <v>409.6</v>
      </c>
      <c r="S15" s="663">
        <f t="shared" si="15"/>
        <v>64</v>
      </c>
      <c r="T15" s="499">
        <f t="shared" si="16"/>
        <v>64</v>
      </c>
      <c r="U15" s="679">
        <f t="shared" si="17"/>
        <v>384</v>
      </c>
      <c r="V15" s="696">
        <v>28</v>
      </c>
      <c r="W15" s="647">
        <f t="shared" si="18"/>
        <v>614.4</v>
      </c>
      <c r="Y15" s="647">
        <f t="shared" si="19"/>
        <v>409.6</v>
      </c>
      <c r="Z15" s="51"/>
      <c r="AA15" s="579">
        <f t="shared" si="20"/>
        <v>512</v>
      </c>
      <c r="AB15" s="546">
        <f t="shared" si="21"/>
        <v>256</v>
      </c>
      <c r="AC15" s="40"/>
    </row>
    <row r="16" spans="1:29" s="5" customFormat="1">
      <c r="A16" s="41" t="s">
        <v>36</v>
      </c>
      <c r="B16" s="5">
        <f t="shared" si="22"/>
        <v>15</v>
      </c>
      <c r="C16" s="515">
        <f t="shared" si="0"/>
        <v>768</v>
      </c>
      <c r="D16" s="515">
        <f t="shared" si="23"/>
        <v>768</v>
      </c>
      <c r="E16" s="515">
        <f t="shared" si="1"/>
        <v>30720</v>
      </c>
      <c r="F16" s="531">
        <f t="shared" si="2"/>
        <v>53760</v>
      </c>
      <c r="G16" s="39">
        <f t="shared" si="3"/>
        <v>0.75</v>
      </c>
      <c r="H16" s="546">
        <f t="shared" si="4"/>
        <v>53760</v>
      </c>
      <c r="I16" s="562">
        <f t="shared" si="5"/>
        <v>2304</v>
      </c>
      <c r="J16" s="562">
        <f t="shared" si="6"/>
        <v>1152</v>
      </c>
      <c r="K16" s="39">
        <f t="shared" si="7"/>
        <v>2.1428571428571429E-2</v>
      </c>
      <c r="L16" s="579">
        <f t="shared" si="8"/>
        <v>1536</v>
      </c>
      <c r="M16" s="515">
        <f t="shared" si="9"/>
        <v>1536</v>
      </c>
      <c r="N16" s="608">
        <f t="shared" si="10"/>
        <v>768</v>
      </c>
      <c r="O16" s="546">
        <f t="shared" si="11"/>
        <v>768</v>
      </c>
      <c r="P16" s="609">
        <f t="shared" si="12"/>
        <v>768</v>
      </c>
      <c r="Q16" s="631">
        <f t="shared" si="13"/>
        <v>614.40000000000009</v>
      </c>
      <c r="R16" s="647">
        <f t="shared" si="14"/>
        <v>614.40000000000009</v>
      </c>
      <c r="S16" s="663">
        <f t="shared" si="15"/>
        <v>96</v>
      </c>
      <c r="T16" s="499">
        <f t="shared" si="16"/>
        <v>96</v>
      </c>
      <c r="U16" s="679">
        <f t="shared" si="17"/>
        <v>576</v>
      </c>
      <c r="V16" s="696">
        <v>31</v>
      </c>
      <c r="W16" s="647">
        <f t="shared" si="18"/>
        <v>921.59999999999991</v>
      </c>
      <c r="Y16" s="647">
        <f t="shared" si="19"/>
        <v>614.40000000000009</v>
      </c>
      <c r="Z16" s="51"/>
      <c r="AA16" s="579">
        <f t="shared" si="20"/>
        <v>768</v>
      </c>
      <c r="AB16" s="546">
        <f t="shared" si="21"/>
        <v>384</v>
      </c>
      <c r="AC16" s="40"/>
    </row>
    <row r="17" spans="1:29" s="69" customFormat="1">
      <c r="A17" s="65" t="s">
        <v>37</v>
      </c>
      <c r="B17" s="69">
        <f t="shared" si="22"/>
        <v>16</v>
      </c>
      <c r="C17" s="516">
        <f t="shared" si="0"/>
        <v>1024</v>
      </c>
      <c r="D17" s="516">
        <f t="shared" si="23"/>
        <v>1024</v>
      </c>
      <c r="E17" s="516">
        <f t="shared" si="1"/>
        <v>40960</v>
      </c>
      <c r="F17" s="532">
        <f t="shared" si="2"/>
        <v>71680</v>
      </c>
      <c r="G17" s="66">
        <f t="shared" si="3"/>
        <v>0.8</v>
      </c>
      <c r="H17" s="547">
        <f t="shared" si="4"/>
        <v>71680</v>
      </c>
      <c r="I17" s="563">
        <f t="shared" si="5"/>
        <v>3072</v>
      </c>
      <c r="J17" s="563">
        <f t="shared" si="6"/>
        <v>1536</v>
      </c>
      <c r="K17" s="66">
        <f t="shared" si="7"/>
        <v>2.2857142857142857E-2</v>
      </c>
      <c r="L17" s="580">
        <f t="shared" si="8"/>
        <v>2048</v>
      </c>
      <c r="M17" s="516">
        <f t="shared" si="9"/>
        <v>2048</v>
      </c>
      <c r="N17" s="610">
        <f t="shared" si="10"/>
        <v>1024</v>
      </c>
      <c r="O17" s="547">
        <f t="shared" si="11"/>
        <v>1024</v>
      </c>
      <c r="P17" s="611">
        <f t="shared" si="12"/>
        <v>1024</v>
      </c>
      <c r="Q17" s="632">
        <f t="shared" si="13"/>
        <v>819.2</v>
      </c>
      <c r="R17" s="648">
        <f t="shared" si="14"/>
        <v>819.2</v>
      </c>
      <c r="S17" s="664">
        <f t="shared" si="15"/>
        <v>128</v>
      </c>
      <c r="T17" s="500">
        <f t="shared" si="16"/>
        <v>128</v>
      </c>
      <c r="U17" s="680">
        <f t="shared" si="17"/>
        <v>768</v>
      </c>
      <c r="V17" s="697">
        <v>35</v>
      </c>
      <c r="W17" s="648">
        <f t="shared" si="18"/>
        <v>1228.8</v>
      </c>
      <c r="Y17" s="648">
        <f t="shared" si="19"/>
        <v>819.2</v>
      </c>
      <c r="Z17" s="68"/>
      <c r="AA17" s="580">
        <f t="shared" si="20"/>
        <v>1024</v>
      </c>
      <c r="AB17" s="547">
        <f t="shared" si="21"/>
        <v>512</v>
      </c>
      <c r="AC17" s="67"/>
    </row>
    <row r="18" spans="1:29" s="6" customFormat="1">
      <c r="A18" s="17" t="s">
        <v>38</v>
      </c>
      <c r="B18" s="6">
        <f t="shared" si="22"/>
        <v>17</v>
      </c>
      <c r="C18" s="517">
        <f t="shared" si="0"/>
        <v>1382.4</v>
      </c>
      <c r="D18" s="517">
        <f t="shared" ref="D18:D47" si="24">D16*1.8</f>
        <v>1382.4</v>
      </c>
      <c r="E18" s="517">
        <f t="shared" si="1"/>
        <v>55296</v>
      </c>
      <c r="F18" s="533">
        <f t="shared" si="2"/>
        <v>96768</v>
      </c>
      <c r="G18" s="18">
        <f t="shared" si="3"/>
        <v>0.85000000000000009</v>
      </c>
      <c r="H18" s="548">
        <f t="shared" si="4"/>
        <v>96768</v>
      </c>
      <c r="I18" s="564">
        <f t="shared" si="5"/>
        <v>4147.2000000000007</v>
      </c>
      <c r="J18" s="564">
        <f t="shared" si="6"/>
        <v>2073.6000000000004</v>
      </c>
      <c r="K18" s="18">
        <f t="shared" si="7"/>
        <v>2.4285714285714289E-2</v>
      </c>
      <c r="L18" s="581">
        <f t="shared" si="8"/>
        <v>2764.8</v>
      </c>
      <c r="M18" s="517">
        <f t="shared" si="9"/>
        <v>2764.8</v>
      </c>
      <c r="N18" s="612">
        <f t="shared" si="10"/>
        <v>1382.4</v>
      </c>
      <c r="O18" s="548">
        <f t="shared" si="11"/>
        <v>1382.4</v>
      </c>
      <c r="P18" s="613">
        <f t="shared" si="12"/>
        <v>1382.4</v>
      </c>
      <c r="Q18" s="633">
        <f t="shared" si="13"/>
        <v>1105.92</v>
      </c>
      <c r="R18" s="649">
        <f t="shared" si="14"/>
        <v>1105.92</v>
      </c>
      <c r="S18" s="665">
        <f t="shared" si="15"/>
        <v>172.8</v>
      </c>
      <c r="T18" s="501">
        <f t="shared" si="16"/>
        <v>172.8</v>
      </c>
      <c r="U18" s="681">
        <f t="shared" si="17"/>
        <v>1036.8000000000002</v>
      </c>
      <c r="V18" s="698">
        <v>40</v>
      </c>
      <c r="W18" s="649">
        <f t="shared" si="18"/>
        <v>1658.88</v>
      </c>
      <c r="Y18" s="649">
        <f t="shared" si="19"/>
        <v>1105.92</v>
      </c>
      <c r="Z18" s="52"/>
      <c r="AA18" s="581">
        <f t="shared" si="20"/>
        <v>1382.4</v>
      </c>
      <c r="AB18" s="548">
        <f t="shared" si="21"/>
        <v>691.2</v>
      </c>
      <c r="AC18" s="19"/>
    </row>
    <row r="19" spans="1:29" s="6" customFormat="1">
      <c r="A19" s="17" t="s">
        <v>39</v>
      </c>
      <c r="B19" s="6">
        <f t="shared" si="22"/>
        <v>18</v>
      </c>
      <c r="C19" s="517">
        <f t="shared" si="0"/>
        <v>1843.2</v>
      </c>
      <c r="D19" s="517">
        <f t="shared" si="24"/>
        <v>1843.2</v>
      </c>
      <c r="E19" s="517">
        <f t="shared" si="1"/>
        <v>73728</v>
      </c>
      <c r="F19" s="533">
        <f t="shared" si="2"/>
        <v>129024</v>
      </c>
      <c r="G19" s="18">
        <f t="shared" si="3"/>
        <v>0.89999999999999991</v>
      </c>
      <c r="H19" s="548">
        <f t="shared" si="4"/>
        <v>129024</v>
      </c>
      <c r="I19" s="564">
        <f t="shared" si="5"/>
        <v>5529.6</v>
      </c>
      <c r="J19" s="564">
        <f t="shared" si="6"/>
        <v>2764.8</v>
      </c>
      <c r="K19" s="18">
        <f t="shared" si="7"/>
        <v>2.571428571428571E-2</v>
      </c>
      <c r="L19" s="581">
        <f t="shared" si="8"/>
        <v>3686.4</v>
      </c>
      <c r="M19" s="517">
        <f t="shared" si="9"/>
        <v>3686.4</v>
      </c>
      <c r="N19" s="612">
        <f t="shared" si="10"/>
        <v>1843.2</v>
      </c>
      <c r="O19" s="548">
        <f t="shared" si="11"/>
        <v>1843.2</v>
      </c>
      <c r="P19" s="613">
        <f t="shared" si="12"/>
        <v>1843.2</v>
      </c>
      <c r="Q19" s="633">
        <f t="shared" si="13"/>
        <v>1474.5600000000002</v>
      </c>
      <c r="R19" s="649">
        <f t="shared" si="14"/>
        <v>1474.5600000000002</v>
      </c>
      <c r="S19" s="665">
        <f t="shared" si="15"/>
        <v>230.4</v>
      </c>
      <c r="T19" s="501">
        <f t="shared" si="16"/>
        <v>230.4</v>
      </c>
      <c r="U19" s="681">
        <f t="shared" si="17"/>
        <v>1382.4</v>
      </c>
      <c r="V19" s="698">
        <v>46</v>
      </c>
      <c r="W19" s="649">
        <f t="shared" si="18"/>
        <v>2211.84</v>
      </c>
      <c r="Y19" s="649">
        <f t="shared" si="19"/>
        <v>1474.5600000000002</v>
      </c>
      <c r="Z19" s="52"/>
      <c r="AA19" s="581">
        <f t="shared" si="20"/>
        <v>1843.2</v>
      </c>
      <c r="AB19" s="548">
        <f t="shared" si="21"/>
        <v>921.6</v>
      </c>
      <c r="AC19" s="19"/>
    </row>
    <row r="20" spans="1:29" s="6" customFormat="1">
      <c r="A20" s="17" t="s">
        <v>40</v>
      </c>
      <c r="B20" s="6">
        <f t="shared" si="22"/>
        <v>19</v>
      </c>
      <c r="C20" s="517">
        <f t="shared" si="0"/>
        <v>2488.3200000000002</v>
      </c>
      <c r="D20" s="517">
        <f t="shared" si="24"/>
        <v>2488.3200000000002</v>
      </c>
      <c r="E20" s="517">
        <f t="shared" si="1"/>
        <v>99532.800000000003</v>
      </c>
      <c r="F20" s="533">
        <f t="shared" si="2"/>
        <v>174182.40000000002</v>
      </c>
      <c r="G20" s="18">
        <f t="shared" si="3"/>
        <v>0.95</v>
      </c>
      <c r="H20" s="548">
        <f t="shared" si="4"/>
        <v>174182.40000000002</v>
      </c>
      <c r="I20" s="564">
        <f t="shared" si="5"/>
        <v>7464.9600000000009</v>
      </c>
      <c r="J20" s="564">
        <f t="shared" si="6"/>
        <v>3732.4800000000005</v>
      </c>
      <c r="K20" s="18">
        <f t="shared" si="7"/>
        <v>2.7142857142857142E-2</v>
      </c>
      <c r="L20" s="581">
        <f t="shared" si="8"/>
        <v>4976.6400000000003</v>
      </c>
      <c r="M20" s="517">
        <f t="shared" si="9"/>
        <v>4976.6400000000003</v>
      </c>
      <c r="N20" s="612">
        <f t="shared" si="10"/>
        <v>2488.3200000000002</v>
      </c>
      <c r="O20" s="548">
        <f t="shared" si="11"/>
        <v>2488.3200000000002</v>
      </c>
      <c r="P20" s="613">
        <f t="shared" si="12"/>
        <v>2488.3200000000002</v>
      </c>
      <c r="Q20" s="633">
        <f t="shared" si="13"/>
        <v>1990.6560000000002</v>
      </c>
      <c r="R20" s="649">
        <f t="shared" si="14"/>
        <v>1990.6560000000002</v>
      </c>
      <c r="S20" s="665">
        <f t="shared" si="15"/>
        <v>311.04000000000002</v>
      </c>
      <c r="T20" s="501">
        <f t="shared" si="16"/>
        <v>311.04000000000002</v>
      </c>
      <c r="U20" s="681">
        <f t="shared" si="17"/>
        <v>1866.2400000000002</v>
      </c>
      <c r="V20" s="698">
        <v>53</v>
      </c>
      <c r="W20" s="649">
        <f t="shared" si="18"/>
        <v>2985.9839999999999</v>
      </c>
      <c r="Y20" s="649">
        <f t="shared" si="19"/>
        <v>1990.6560000000002</v>
      </c>
      <c r="Z20" s="52"/>
      <c r="AA20" s="581">
        <f t="shared" si="20"/>
        <v>2488.3200000000002</v>
      </c>
      <c r="AB20" s="548">
        <f t="shared" si="21"/>
        <v>1244.1600000000001</v>
      </c>
      <c r="AC20" s="19"/>
    </row>
    <row r="21" spans="1:29" s="6" customFormat="1">
      <c r="A21" s="17" t="s">
        <v>41</v>
      </c>
      <c r="B21" s="6">
        <f t="shared" si="22"/>
        <v>20</v>
      </c>
      <c r="C21" s="517">
        <f t="shared" si="0"/>
        <v>3317.76</v>
      </c>
      <c r="D21" s="517">
        <f t="shared" si="24"/>
        <v>3317.76</v>
      </c>
      <c r="E21" s="517">
        <f t="shared" si="1"/>
        <v>132710.40000000002</v>
      </c>
      <c r="F21" s="533">
        <f t="shared" si="2"/>
        <v>232243.20000000001</v>
      </c>
      <c r="G21" s="18">
        <f t="shared" si="3"/>
        <v>1</v>
      </c>
      <c r="H21" s="548">
        <f t="shared" si="4"/>
        <v>232243.20000000001</v>
      </c>
      <c r="I21" s="564">
        <f t="shared" si="5"/>
        <v>9953.2800000000007</v>
      </c>
      <c r="J21" s="564">
        <f t="shared" si="6"/>
        <v>4976.6400000000003</v>
      </c>
      <c r="K21" s="18">
        <f t="shared" si="7"/>
        <v>2.8571428571428571E-2</v>
      </c>
      <c r="L21" s="581">
        <f t="shared" si="8"/>
        <v>6635.52</v>
      </c>
      <c r="M21" s="517">
        <f t="shared" si="9"/>
        <v>6635.52</v>
      </c>
      <c r="N21" s="612">
        <f t="shared" si="10"/>
        <v>3317.76</v>
      </c>
      <c r="O21" s="548">
        <f t="shared" si="11"/>
        <v>3317.76</v>
      </c>
      <c r="P21" s="613">
        <f t="shared" si="12"/>
        <v>3317.76</v>
      </c>
      <c r="Q21" s="633">
        <f t="shared" si="13"/>
        <v>2654.2080000000005</v>
      </c>
      <c r="R21" s="649">
        <f t="shared" si="14"/>
        <v>2654.2080000000005</v>
      </c>
      <c r="S21" s="665">
        <f t="shared" si="15"/>
        <v>414.72</v>
      </c>
      <c r="T21" s="501">
        <f t="shared" si="16"/>
        <v>414.72</v>
      </c>
      <c r="U21" s="681">
        <f t="shared" si="17"/>
        <v>2488.3200000000002</v>
      </c>
      <c r="V21" s="698">
        <v>61</v>
      </c>
      <c r="W21" s="649">
        <f t="shared" si="18"/>
        <v>3981.3119999999999</v>
      </c>
      <c r="Y21" s="649">
        <f t="shared" si="19"/>
        <v>2654.2080000000005</v>
      </c>
      <c r="Z21" s="52"/>
      <c r="AA21" s="581">
        <f t="shared" si="20"/>
        <v>3317.76</v>
      </c>
      <c r="AB21" s="548">
        <f t="shared" si="21"/>
        <v>1658.88</v>
      </c>
      <c r="AC21" s="19"/>
    </row>
    <row r="22" spans="1:29" s="6" customFormat="1">
      <c r="A22" s="17" t="s">
        <v>42</v>
      </c>
      <c r="B22" s="6">
        <f t="shared" si="22"/>
        <v>21</v>
      </c>
      <c r="C22" s="517">
        <f t="shared" si="0"/>
        <v>4478.9760000000006</v>
      </c>
      <c r="D22" s="517">
        <f t="shared" si="24"/>
        <v>4478.9760000000006</v>
      </c>
      <c r="E22" s="517">
        <f t="shared" si="1"/>
        <v>179159.04000000004</v>
      </c>
      <c r="F22" s="533">
        <f t="shared" si="2"/>
        <v>313528.32000000007</v>
      </c>
      <c r="G22" s="18">
        <f t="shared" si="3"/>
        <v>1.05</v>
      </c>
      <c r="H22" s="548">
        <f t="shared" si="4"/>
        <v>313528.32000000007</v>
      </c>
      <c r="I22" s="564">
        <f t="shared" si="5"/>
        <v>13436.928000000002</v>
      </c>
      <c r="J22" s="564">
        <f t="shared" si="6"/>
        <v>6718.4640000000009</v>
      </c>
      <c r="K22" s="18">
        <f t="shared" si="7"/>
        <v>0.03</v>
      </c>
      <c r="L22" s="581">
        <f t="shared" si="8"/>
        <v>8957.9520000000011</v>
      </c>
      <c r="M22" s="517">
        <f t="shared" si="9"/>
        <v>8957.9520000000011</v>
      </c>
      <c r="N22" s="612">
        <f t="shared" si="10"/>
        <v>4478.9760000000006</v>
      </c>
      <c r="O22" s="548">
        <f t="shared" si="11"/>
        <v>4478.9760000000006</v>
      </c>
      <c r="P22" s="613">
        <f t="shared" si="12"/>
        <v>4478.9760000000006</v>
      </c>
      <c r="Q22" s="633">
        <f t="shared" si="13"/>
        <v>3583.1808000000005</v>
      </c>
      <c r="R22" s="649">
        <f t="shared" si="14"/>
        <v>3583.1808000000005</v>
      </c>
      <c r="S22" s="665">
        <f t="shared" si="15"/>
        <v>559.87200000000007</v>
      </c>
      <c r="T22" s="501">
        <f t="shared" si="16"/>
        <v>559.87200000000007</v>
      </c>
      <c r="U22" s="681">
        <f t="shared" si="17"/>
        <v>3359.2320000000004</v>
      </c>
      <c r="V22" s="698">
        <v>70</v>
      </c>
      <c r="W22" s="649">
        <f t="shared" si="18"/>
        <v>5374.7712000000001</v>
      </c>
      <c r="Y22" s="649">
        <f t="shared" si="19"/>
        <v>3583.1808000000005</v>
      </c>
      <c r="Z22" s="52"/>
      <c r="AA22" s="581">
        <f t="shared" si="20"/>
        <v>4478.9760000000006</v>
      </c>
      <c r="AB22" s="548">
        <f t="shared" si="21"/>
        <v>2239.4880000000003</v>
      </c>
      <c r="AC22" s="19"/>
    </row>
    <row r="23" spans="1:29" s="32" customFormat="1">
      <c r="A23" s="29" t="s">
        <v>43</v>
      </c>
      <c r="B23" s="32">
        <f t="shared" si="22"/>
        <v>22</v>
      </c>
      <c r="C23" s="518">
        <f t="shared" si="0"/>
        <v>5971.9680000000008</v>
      </c>
      <c r="D23" s="517">
        <f t="shared" si="24"/>
        <v>5971.9680000000008</v>
      </c>
      <c r="E23" s="518">
        <f t="shared" si="1"/>
        <v>238878.72000000003</v>
      </c>
      <c r="F23" s="534">
        <f t="shared" si="2"/>
        <v>418037.76000000007</v>
      </c>
      <c r="G23" s="30">
        <f t="shared" si="3"/>
        <v>1.1000000000000001</v>
      </c>
      <c r="H23" s="549">
        <f t="shared" si="4"/>
        <v>418037.76000000007</v>
      </c>
      <c r="I23" s="565">
        <f t="shared" si="5"/>
        <v>17915.904000000002</v>
      </c>
      <c r="J23" s="565">
        <f t="shared" si="6"/>
        <v>8957.9520000000011</v>
      </c>
      <c r="K23" s="30">
        <f t="shared" si="7"/>
        <v>3.1428571428571431E-2</v>
      </c>
      <c r="L23" s="569">
        <f t="shared" si="8"/>
        <v>11943.936000000002</v>
      </c>
      <c r="M23" s="518">
        <f t="shared" si="9"/>
        <v>11943.936000000002</v>
      </c>
      <c r="N23" s="614">
        <f t="shared" si="10"/>
        <v>5971.9680000000008</v>
      </c>
      <c r="O23" s="549">
        <f t="shared" si="11"/>
        <v>5971.9680000000008</v>
      </c>
      <c r="P23" s="615">
        <f t="shared" si="12"/>
        <v>5971.9680000000008</v>
      </c>
      <c r="Q23" s="621">
        <f t="shared" si="13"/>
        <v>4777.5744000000004</v>
      </c>
      <c r="R23" s="637">
        <f t="shared" si="14"/>
        <v>4777.5744000000004</v>
      </c>
      <c r="S23" s="653">
        <f t="shared" si="15"/>
        <v>746.49600000000009</v>
      </c>
      <c r="T23" s="502">
        <f t="shared" si="16"/>
        <v>746.49600000000009</v>
      </c>
      <c r="U23" s="682">
        <f t="shared" si="17"/>
        <v>4478.9760000000006</v>
      </c>
      <c r="V23" s="699">
        <v>80</v>
      </c>
      <c r="W23" s="637">
        <f t="shared" si="18"/>
        <v>7166.3616000000011</v>
      </c>
      <c r="Y23" s="637">
        <f t="shared" si="19"/>
        <v>4777.5744000000004</v>
      </c>
      <c r="Z23" s="70"/>
      <c r="AA23" s="569">
        <f t="shared" si="20"/>
        <v>5971.9680000000008</v>
      </c>
      <c r="AB23" s="549">
        <f t="shared" si="21"/>
        <v>2985.9840000000004</v>
      </c>
      <c r="AC23" s="31"/>
    </row>
    <row r="24" spans="1:29" s="7" customFormat="1">
      <c r="A24" s="20" t="s">
        <v>44</v>
      </c>
      <c r="B24" s="7">
        <f t="shared" si="22"/>
        <v>23</v>
      </c>
      <c r="C24" s="506">
        <f t="shared" si="0"/>
        <v>8062.1568000000016</v>
      </c>
      <c r="D24" s="517">
        <f t="shared" si="24"/>
        <v>8062.1568000000016</v>
      </c>
      <c r="E24" s="506">
        <f t="shared" si="1"/>
        <v>322486.27200000006</v>
      </c>
      <c r="F24" s="522">
        <f t="shared" si="2"/>
        <v>564350.97600000014</v>
      </c>
      <c r="G24" s="21">
        <f t="shared" si="3"/>
        <v>1.1499999999999999</v>
      </c>
      <c r="H24" s="537">
        <f t="shared" si="4"/>
        <v>564350.97600000014</v>
      </c>
      <c r="I24" s="566">
        <f t="shared" si="5"/>
        <v>24186.470400000006</v>
      </c>
      <c r="J24" s="566">
        <f t="shared" si="6"/>
        <v>12093.235200000003</v>
      </c>
      <c r="K24" s="21">
        <f t="shared" si="7"/>
        <v>3.2857142857142856E-2</v>
      </c>
      <c r="L24" s="582">
        <f t="shared" si="8"/>
        <v>16124.313600000003</v>
      </c>
      <c r="M24" s="506">
        <f t="shared" si="9"/>
        <v>16124.313600000003</v>
      </c>
      <c r="N24" s="616">
        <f t="shared" si="10"/>
        <v>8062.1568000000016</v>
      </c>
      <c r="O24" s="537">
        <f t="shared" si="11"/>
        <v>8062.1568000000016</v>
      </c>
      <c r="P24" s="617">
        <f t="shared" si="12"/>
        <v>8062.1568000000016</v>
      </c>
      <c r="Q24" s="634">
        <f t="shared" si="13"/>
        <v>6449.725440000002</v>
      </c>
      <c r="R24" s="650">
        <f t="shared" si="14"/>
        <v>6449.725440000002</v>
      </c>
      <c r="S24" s="666">
        <f t="shared" si="15"/>
        <v>1007.7696000000002</v>
      </c>
      <c r="T24" s="490">
        <f t="shared" si="16"/>
        <v>1007.7696000000002</v>
      </c>
      <c r="U24" s="683">
        <f t="shared" si="17"/>
        <v>6046.6176000000014</v>
      </c>
      <c r="V24" s="700">
        <v>91</v>
      </c>
      <c r="W24" s="650">
        <f t="shared" si="18"/>
        <v>9674.5881600000012</v>
      </c>
      <c r="Y24" s="650">
        <f t="shared" si="19"/>
        <v>6449.725440000002</v>
      </c>
      <c r="Z24" s="53"/>
      <c r="AA24" s="582">
        <f t="shared" si="20"/>
        <v>8062.1568000000016</v>
      </c>
      <c r="AB24" s="537">
        <f t="shared" si="21"/>
        <v>4031.0784000000008</v>
      </c>
      <c r="AC24" s="22"/>
    </row>
    <row r="25" spans="1:29" s="7" customFormat="1">
      <c r="A25" s="20" t="s">
        <v>45</v>
      </c>
      <c r="B25" s="7">
        <f t="shared" si="22"/>
        <v>24</v>
      </c>
      <c r="C25" s="506">
        <f t="shared" si="0"/>
        <v>10749.542400000002</v>
      </c>
      <c r="D25" s="517">
        <f t="shared" si="24"/>
        <v>10749.542400000002</v>
      </c>
      <c r="E25" s="506">
        <f t="shared" si="1"/>
        <v>429981.69600000011</v>
      </c>
      <c r="F25" s="522">
        <f t="shared" si="2"/>
        <v>752467.96800000011</v>
      </c>
      <c r="G25" s="21">
        <f t="shared" si="3"/>
        <v>1.2</v>
      </c>
      <c r="H25" s="537">
        <f t="shared" si="4"/>
        <v>752467.96800000011</v>
      </c>
      <c r="I25" s="566">
        <f t="shared" si="5"/>
        <v>32248.627200000006</v>
      </c>
      <c r="J25" s="566">
        <f t="shared" si="6"/>
        <v>16124.313600000003</v>
      </c>
      <c r="K25" s="21">
        <f t="shared" si="7"/>
        <v>3.4285714285714287E-2</v>
      </c>
      <c r="L25" s="582">
        <f t="shared" si="8"/>
        <v>21499.084800000004</v>
      </c>
      <c r="M25" s="506">
        <f t="shared" si="9"/>
        <v>21499.084800000004</v>
      </c>
      <c r="N25" s="616">
        <f t="shared" si="10"/>
        <v>10749.542400000002</v>
      </c>
      <c r="O25" s="537">
        <f t="shared" si="11"/>
        <v>10749.542400000002</v>
      </c>
      <c r="P25" s="617">
        <f t="shared" si="12"/>
        <v>10749.542400000002</v>
      </c>
      <c r="Q25" s="634">
        <f t="shared" si="13"/>
        <v>8599.633920000002</v>
      </c>
      <c r="R25" s="650">
        <f t="shared" si="14"/>
        <v>8599.633920000002</v>
      </c>
      <c r="S25" s="666">
        <f t="shared" si="15"/>
        <v>1343.6928000000003</v>
      </c>
      <c r="T25" s="490">
        <f t="shared" si="16"/>
        <v>1343.6928000000003</v>
      </c>
      <c r="U25" s="683">
        <f t="shared" si="17"/>
        <v>8062.1568000000016</v>
      </c>
      <c r="V25" s="700">
        <v>102</v>
      </c>
      <c r="W25" s="650">
        <f t="shared" si="18"/>
        <v>12899.450880000002</v>
      </c>
      <c r="Y25" s="650">
        <f t="shared" si="19"/>
        <v>8599.633920000002</v>
      </c>
      <c r="Z25" s="53"/>
      <c r="AA25" s="582">
        <f t="shared" si="20"/>
        <v>10749.542400000002</v>
      </c>
      <c r="AB25" s="537">
        <f t="shared" si="21"/>
        <v>5374.771200000001</v>
      </c>
      <c r="AC25" s="22"/>
    </row>
    <row r="26" spans="1:29" s="7" customFormat="1">
      <c r="A26" s="20" t="s">
        <v>46</v>
      </c>
      <c r="B26" s="7">
        <f t="shared" si="22"/>
        <v>25</v>
      </c>
      <c r="C26" s="506">
        <f t="shared" si="0"/>
        <v>14511.882240000003</v>
      </c>
      <c r="D26" s="517">
        <f t="shared" si="24"/>
        <v>14511.882240000003</v>
      </c>
      <c r="E26" s="506">
        <f t="shared" si="1"/>
        <v>580475.28960000013</v>
      </c>
      <c r="F26" s="522">
        <f t="shared" si="2"/>
        <v>1015831.7568000002</v>
      </c>
      <c r="G26" s="21">
        <f t="shared" si="3"/>
        <v>1.25</v>
      </c>
      <c r="H26" s="537">
        <f t="shared" si="4"/>
        <v>1015831.7568000002</v>
      </c>
      <c r="I26" s="566">
        <f t="shared" si="5"/>
        <v>43535.646720000004</v>
      </c>
      <c r="J26" s="566">
        <f t="shared" si="6"/>
        <v>21767.823360000002</v>
      </c>
      <c r="K26" s="21">
        <f t="shared" si="7"/>
        <v>3.5714285714285712E-2</v>
      </c>
      <c r="L26" s="582">
        <f t="shared" si="8"/>
        <v>29023.764480000005</v>
      </c>
      <c r="M26" s="506">
        <f t="shared" si="9"/>
        <v>29023.764480000005</v>
      </c>
      <c r="N26" s="616">
        <f t="shared" si="10"/>
        <v>14511.882240000003</v>
      </c>
      <c r="O26" s="537">
        <f t="shared" si="11"/>
        <v>14511.882240000003</v>
      </c>
      <c r="P26" s="617">
        <f t="shared" si="12"/>
        <v>14511.882240000003</v>
      </c>
      <c r="Q26" s="634">
        <f t="shared" si="13"/>
        <v>11609.505792000004</v>
      </c>
      <c r="R26" s="650">
        <f t="shared" si="14"/>
        <v>11609.505792000004</v>
      </c>
      <c r="S26" s="666">
        <f t="shared" si="15"/>
        <v>1813.9852800000003</v>
      </c>
      <c r="T26" s="490">
        <f t="shared" si="16"/>
        <v>1813.9852800000003</v>
      </c>
      <c r="U26" s="683">
        <f t="shared" si="17"/>
        <v>10883.911680000001</v>
      </c>
      <c r="V26" s="700">
        <v>0</v>
      </c>
      <c r="W26" s="650">
        <f t="shared" si="18"/>
        <v>17414.258688000002</v>
      </c>
      <c r="Y26" s="650">
        <f t="shared" si="19"/>
        <v>11609.505792000004</v>
      </c>
      <c r="Z26" s="53"/>
      <c r="AA26" s="582">
        <f t="shared" si="20"/>
        <v>14511.882240000003</v>
      </c>
      <c r="AB26" s="537">
        <f t="shared" si="21"/>
        <v>7255.9411200000013</v>
      </c>
      <c r="AC26" s="22"/>
    </row>
    <row r="27" spans="1:29" s="75" customFormat="1">
      <c r="A27" s="71" t="s">
        <v>47</v>
      </c>
      <c r="B27" s="75">
        <f t="shared" si="22"/>
        <v>26</v>
      </c>
      <c r="C27" s="520">
        <f t="shared" si="0"/>
        <v>19349.176320000006</v>
      </c>
      <c r="D27" s="517">
        <f t="shared" si="24"/>
        <v>19349.176320000006</v>
      </c>
      <c r="E27" s="520">
        <f t="shared" si="1"/>
        <v>773967.05280000018</v>
      </c>
      <c r="F27" s="535">
        <f t="shared" si="2"/>
        <v>1354442.3424000004</v>
      </c>
      <c r="G27" s="72">
        <f t="shared" si="3"/>
        <v>1.3</v>
      </c>
      <c r="H27" s="550">
        <f t="shared" si="4"/>
        <v>1354442.3424000004</v>
      </c>
      <c r="I27" s="567">
        <f t="shared" si="5"/>
        <v>58047.528960000018</v>
      </c>
      <c r="J27" s="567">
        <f t="shared" si="6"/>
        <v>29023.764480000009</v>
      </c>
      <c r="K27" s="72">
        <f t="shared" si="7"/>
        <v>3.7142857142857144E-2</v>
      </c>
      <c r="L27" s="583">
        <f t="shared" si="8"/>
        <v>38698.352640000012</v>
      </c>
      <c r="M27" s="520">
        <f t="shared" si="9"/>
        <v>38698.352640000012</v>
      </c>
      <c r="N27" s="618">
        <f t="shared" si="10"/>
        <v>19349.176320000006</v>
      </c>
      <c r="O27" s="550">
        <f t="shared" si="11"/>
        <v>19349.176320000006</v>
      </c>
      <c r="P27" s="619">
        <f t="shared" si="12"/>
        <v>19349.176320000006</v>
      </c>
      <c r="Q27" s="635">
        <f t="shared" si="13"/>
        <v>15479.341056000005</v>
      </c>
      <c r="R27" s="651">
        <f t="shared" si="14"/>
        <v>15479.341056000005</v>
      </c>
      <c r="S27" s="667">
        <f t="shared" si="15"/>
        <v>2418.6470400000007</v>
      </c>
      <c r="T27" s="504">
        <f t="shared" si="16"/>
        <v>2418.6470400000007</v>
      </c>
      <c r="U27" s="684">
        <f t="shared" si="17"/>
        <v>14511.882240000004</v>
      </c>
      <c r="V27" s="701">
        <v>0</v>
      </c>
      <c r="W27" s="651">
        <f t="shared" si="18"/>
        <v>23219.011584000007</v>
      </c>
      <c r="Y27" s="651">
        <f t="shared" si="19"/>
        <v>15479.341056000005</v>
      </c>
      <c r="Z27" s="74"/>
      <c r="AA27" s="583">
        <f t="shared" si="20"/>
        <v>19349.176320000006</v>
      </c>
      <c r="AB27" s="550">
        <f t="shared" si="21"/>
        <v>9674.588160000003</v>
      </c>
      <c r="AC27" s="73"/>
    </row>
    <row r="28" spans="1:29" s="3" customFormat="1">
      <c r="A28" s="38" t="s">
        <v>48</v>
      </c>
      <c r="B28" s="3">
        <f t="shared" si="22"/>
        <v>27</v>
      </c>
      <c r="C28" s="512">
        <f t="shared" si="0"/>
        <v>26121.388032000006</v>
      </c>
      <c r="D28" s="517">
        <f t="shared" si="24"/>
        <v>26121.388032000006</v>
      </c>
      <c r="E28" s="512">
        <f t="shared" si="1"/>
        <v>1044855.5212800002</v>
      </c>
      <c r="F28" s="528">
        <f t="shared" si="2"/>
        <v>1828497.1622400004</v>
      </c>
      <c r="G28" s="36">
        <f t="shared" si="3"/>
        <v>1.3499999999999999</v>
      </c>
      <c r="H28" s="543">
        <f t="shared" si="4"/>
        <v>1828497.1622400004</v>
      </c>
      <c r="I28" s="559">
        <f t="shared" si="5"/>
        <v>78364.164096000022</v>
      </c>
      <c r="J28" s="559">
        <f t="shared" si="6"/>
        <v>39182.082048000011</v>
      </c>
      <c r="K28" s="36">
        <f t="shared" si="7"/>
        <v>3.8571428571428569E-2</v>
      </c>
      <c r="L28" s="576">
        <f t="shared" si="8"/>
        <v>52242.776064000012</v>
      </c>
      <c r="M28" s="512">
        <f t="shared" si="9"/>
        <v>52242.776064000012</v>
      </c>
      <c r="N28" s="602">
        <f t="shared" si="10"/>
        <v>26121.388032000006</v>
      </c>
      <c r="O28" s="543">
        <f t="shared" si="11"/>
        <v>26121.388032000006</v>
      </c>
      <c r="P28" s="603">
        <f t="shared" si="12"/>
        <v>26121.388032000006</v>
      </c>
      <c r="Q28" s="628">
        <f t="shared" si="13"/>
        <v>20897.110425600007</v>
      </c>
      <c r="R28" s="644">
        <f t="shared" si="14"/>
        <v>20897.110425600007</v>
      </c>
      <c r="S28" s="660">
        <f t="shared" si="15"/>
        <v>3265.1735040000008</v>
      </c>
      <c r="T28" s="496">
        <f t="shared" si="16"/>
        <v>3265.1735040000008</v>
      </c>
      <c r="U28" s="676">
        <f t="shared" si="17"/>
        <v>19591.041024000006</v>
      </c>
      <c r="V28" s="693">
        <v>0</v>
      </c>
      <c r="W28" s="644">
        <f t="shared" si="18"/>
        <v>31345.665638400005</v>
      </c>
      <c r="Y28" s="644">
        <f t="shared" si="19"/>
        <v>20897.110425600007</v>
      </c>
      <c r="Z28" s="50"/>
      <c r="AA28" s="576">
        <f t="shared" si="20"/>
        <v>26121.388032000006</v>
      </c>
      <c r="AB28" s="543">
        <f t="shared" si="21"/>
        <v>13060.694016000003</v>
      </c>
      <c r="AC28" s="37"/>
    </row>
    <row r="29" spans="1:29" s="3" customFormat="1">
      <c r="A29" s="38" t="s">
        <v>49</v>
      </c>
      <c r="B29" s="3">
        <f t="shared" si="22"/>
        <v>28</v>
      </c>
      <c r="C29" s="512">
        <f t="shared" si="0"/>
        <v>34828.517376000011</v>
      </c>
      <c r="D29" s="517">
        <f t="shared" si="24"/>
        <v>34828.517376000011</v>
      </c>
      <c r="E29" s="512">
        <f t="shared" si="1"/>
        <v>1393140.6950400004</v>
      </c>
      <c r="F29" s="528">
        <f t="shared" si="2"/>
        <v>2437996.2163200006</v>
      </c>
      <c r="G29" s="36">
        <f t="shared" si="3"/>
        <v>1.4000000000000001</v>
      </c>
      <c r="H29" s="543">
        <f t="shared" si="4"/>
        <v>2437996.2163200006</v>
      </c>
      <c r="I29" s="559">
        <f t="shared" si="5"/>
        <v>104485.55212800004</v>
      </c>
      <c r="J29" s="559">
        <f t="shared" si="6"/>
        <v>52242.77606400002</v>
      </c>
      <c r="K29" s="36">
        <f t="shared" si="7"/>
        <v>0.04</v>
      </c>
      <c r="L29" s="576">
        <f t="shared" si="8"/>
        <v>69657.034752000021</v>
      </c>
      <c r="M29" s="512">
        <f t="shared" si="9"/>
        <v>69657.034752000021</v>
      </c>
      <c r="N29" s="602">
        <f t="shared" si="10"/>
        <v>34828.517376000011</v>
      </c>
      <c r="O29" s="543">
        <f t="shared" si="11"/>
        <v>34828.517376000011</v>
      </c>
      <c r="P29" s="603">
        <f t="shared" si="12"/>
        <v>34828.517376000011</v>
      </c>
      <c r="Q29" s="628">
        <f t="shared" si="13"/>
        <v>27862.813900800011</v>
      </c>
      <c r="R29" s="644">
        <f t="shared" si="14"/>
        <v>27862.813900800011</v>
      </c>
      <c r="S29" s="660">
        <f t="shared" si="15"/>
        <v>4353.5646720000013</v>
      </c>
      <c r="T29" s="496">
        <f t="shared" si="16"/>
        <v>4353.5646720000013</v>
      </c>
      <c r="U29" s="676">
        <f t="shared" si="17"/>
        <v>26121.38803200001</v>
      </c>
      <c r="V29" s="693">
        <v>0</v>
      </c>
      <c r="W29" s="644">
        <f t="shared" si="18"/>
        <v>41794.220851200014</v>
      </c>
      <c r="Y29" s="644">
        <f t="shared" si="19"/>
        <v>27862.813900800011</v>
      </c>
      <c r="Z29" s="50"/>
      <c r="AA29" s="576">
        <f t="shared" si="20"/>
        <v>34828.517376000011</v>
      </c>
      <c r="AB29" s="543">
        <f t="shared" si="21"/>
        <v>17414.258688000005</v>
      </c>
      <c r="AC29" s="37"/>
    </row>
    <row r="30" spans="1:29" s="3" customFormat="1">
      <c r="A30" s="38" t="s">
        <v>50</v>
      </c>
      <c r="B30" s="3">
        <f t="shared" si="22"/>
        <v>29</v>
      </c>
      <c r="C30" s="512">
        <f t="shared" si="0"/>
        <v>47018.498457600013</v>
      </c>
      <c r="D30" s="517">
        <f t="shared" si="24"/>
        <v>47018.498457600013</v>
      </c>
      <c r="E30" s="512">
        <f t="shared" si="1"/>
        <v>1880739.9383040005</v>
      </c>
      <c r="F30" s="528">
        <f t="shared" si="2"/>
        <v>3291294.8920320012</v>
      </c>
      <c r="G30" s="36">
        <f t="shared" si="3"/>
        <v>1.45</v>
      </c>
      <c r="H30" s="543">
        <f t="shared" si="4"/>
        <v>3291294.8920320012</v>
      </c>
      <c r="I30" s="559">
        <f t="shared" si="5"/>
        <v>141055.49537280004</v>
      </c>
      <c r="J30" s="559">
        <f t="shared" si="6"/>
        <v>70527.74768640002</v>
      </c>
      <c r="K30" s="36">
        <f t="shared" si="7"/>
        <v>4.1428571428571426E-2</v>
      </c>
      <c r="L30" s="576">
        <f t="shared" si="8"/>
        <v>94036.996915200027</v>
      </c>
      <c r="M30" s="512">
        <f t="shared" si="9"/>
        <v>94036.996915200027</v>
      </c>
      <c r="N30" s="602">
        <f t="shared" si="10"/>
        <v>47018.498457600013</v>
      </c>
      <c r="O30" s="543">
        <f t="shared" si="11"/>
        <v>47018.498457600013</v>
      </c>
      <c r="P30" s="603">
        <f t="shared" si="12"/>
        <v>47018.498457600013</v>
      </c>
      <c r="Q30" s="628">
        <f t="shared" si="13"/>
        <v>37614.798766080014</v>
      </c>
      <c r="R30" s="644">
        <f t="shared" si="14"/>
        <v>37614.798766080014</v>
      </c>
      <c r="S30" s="660">
        <f t="shared" si="15"/>
        <v>5877.3123072000017</v>
      </c>
      <c r="T30" s="496">
        <f t="shared" si="16"/>
        <v>5877.3123072000017</v>
      </c>
      <c r="U30" s="676">
        <f t="shared" si="17"/>
        <v>35263.87384320001</v>
      </c>
      <c r="V30" s="693">
        <v>0</v>
      </c>
      <c r="W30" s="644">
        <f t="shared" si="18"/>
        <v>56422.198149120013</v>
      </c>
      <c r="Y30" s="644">
        <f t="shared" si="19"/>
        <v>37614.798766080014</v>
      </c>
      <c r="Z30" s="50"/>
      <c r="AA30" s="576">
        <f t="shared" si="20"/>
        <v>47018.498457600013</v>
      </c>
      <c r="AB30" s="543">
        <f t="shared" si="21"/>
        <v>23509.249228800007</v>
      </c>
      <c r="AC30" s="37"/>
    </row>
    <row r="31" spans="1:29" s="3" customFormat="1">
      <c r="A31" s="38" t="s">
        <v>51</v>
      </c>
      <c r="B31" s="3">
        <f t="shared" si="22"/>
        <v>30</v>
      </c>
      <c r="C31" s="512">
        <f t="shared" si="0"/>
        <v>62691.331276800018</v>
      </c>
      <c r="D31" s="517">
        <f t="shared" si="24"/>
        <v>62691.331276800018</v>
      </c>
      <c r="E31" s="512">
        <f t="shared" si="1"/>
        <v>2507653.2510720007</v>
      </c>
      <c r="F31" s="528">
        <f t="shared" si="2"/>
        <v>4388393.1893760012</v>
      </c>
      <c r="G31" s="36">
        <f t="shared" si="3"/>
        <v>1.5</v>
      </c>
      <c r="H31" s="543">
        <f t="shared" si="4"/>
        <v>4388393.1893760012</v>
      </c>
      <c r="I31" s="559">
        <f t="shared" si="5"/>
        <v>188073.99383040005</v>
      </c>
      <c r="J31" s="559">
        <f t="shared" si="6"/>
        <v>94036.996915200027</v>
      </c>
      <c r="K31" s="36">
        <f t="shared" si="7"/>
        <v>4.2857142857142858E-2</v>
      </c>
      <c r="L31" s="576">
        <f t="shared" si="8"/>
        <v>125382.66255360004</v>
      </c>
      <c r="M31" s="512">
        <f t="shared" si="9"/>
        <v>125382.66255360004</v>
      </c>
      <c r="N31" s="602">
        <f t="shared" si="10"/>
        <v>62691.331276800018</v>
      </c>
      <c r="O31" s="543">
        <f t="shared" si="11"/>
        <v>62691.331276800018</v>
      </c>
      <c r="P31" s="603">
        <f t="shared" si="12"/>
        <v>62691.331276800018</v>
      </c>
      <c r="Q31" s="628">
        <f t="shared" si="13"/>
        <v>50153.065021440016</v>
      </c>
      <c r="R31" s="644">
        <f t="shared" si="14"/>
        <v>50153.065021440016</v>
      </c>
      <c r="S31" s="660">
        <f t="shared" si="15"/>
        <v>7836.4164096000022</v>
      </c>
      <c r="T31" s="496">
        <f t="shared" si="16"/>
        <v>7836.4164096000022</v>
      </c>
      <c r="U31" s="676">
        <f t="shared" si="17"/>
        <v>47018.498457600013</v>
      </c>
      <c r="V31" s="693">
        <v>0</v>
      </c>
      <c r="W31" s="644">
        <f t="shared" si="18"/>
        <v>75229.597532160013</v>
      </c>
      <c r="Y31" s="644">
        <f t="shared" si="19"/>
        <v>50153.065021440016</v>
      </c>
      <c r="Z31" s="50"/>
      <c r="AA31" s="576">
        <f t="shared" si="20"/>
        <v>62691.331276800018</v>
      </c>
      <c r="AB31" s="543">
        <f t="shared" si="21"/>
        <v>31345.665638400009</v>
      </c>
      <c r="AC31" s="37"/>
    </row>
    <row r="32" spans="1:29" s="3" customFormat="1">
      <c r="A32" s="38" t="s">
        <v>52</v>
      </c>
      <c r="B32" s="3">
        <f t="shared" si="22"/>
        <v>31</v>
      </c>
      <c r="C32" s="512">
        <f t="shared" si="0"/>
        <v>84633.297223680027</v>
      </c>
      <c r="D32" s="517">
        <f t="shared" si="24"/>
        <v>84633.297223680027</v>
      </c>
      <c r="E32" s="512">
        <f t="shared" si="1"/>
        <v>3385331.888947201</v>
      </c>
      <c r="F32" s="528">
        <f t="shared" si="2"/>
        <v>5924330.8056576019</v>
      </c>
      <c r="G32" s="36">
        <f t="shared" si="3"/>
        <v>1.5499999999999998</v>
      </c>
      <c r="H32" s="543">
        <f t="shared" si="4"/>
        <v>5924330.8056576019</v>
      </c>
      <c r="I32" s="559">
        <f t="shared" si="5"/>
        <v>253899.8916710401</v>
      </c>
      <c r="J32" s="559">
        <f t="shared" si="6"/>
        <v>126949.94583552005</v>
      </c>
      <c r="K32" s="36">
        <f t="shared" si="7"/>
        <v>4.4285714285714282E-2</v>
      </c>
      <c r="L32" s="576">
        <f t="shared" si="8"/>
        <v>169266.59444736005</v>
      </c>
      <c r="M32" s="512">
        <f t="shared" si="9"/>
        <v>169266.59444736005</v>
      </c>
      <c r="N32" s="602">
        <f t="shared" si="10"/>
        <v>84633.297223680027</v>
      </c>
      <c r="O32" s="543">
        <f t="shared" si="11"/>
        <v>84633.297223680027</v>
      </c>
      <c r="P32" s="603">
        <f t="shared" si="12"/>
        <v>84633.297223680027</v>
      </c>
      <c r="Q32" s="628">
        <f t="shared" si="13"/>
        <v>67706.63777894403</v>
      </c>
      <c r="R32" s="644">
        <f t="shared" si="14"/>
        <v>67706.63777894403</v>
      </c>
      <c r="S32" s="660">
        <f t="shared" si="15"/>
        <v>10579.162152960003</v>
      </c>
      <c r="T32" s="496">
        <f t="shared" si="16"/>
        <v>10579.162152960003</v>
      </c>
      <c r="U32" s="676">
        <f t="shared" si="17"/>
        <v>63474.972917760024</v>
      </c>
      <c r="V32" s="693">
        <v>0</v>
      </c>
      <c r="W32" s="644">
        <f t="shared" si="18"/>
        <v>101559.95666841602</v>
      </c>
      <c r="Y32" s="644">
        <f t="shared" si="19"/>
        <v>67706.63777894403</v>
      </c>
      <c r="Z32" s="50"/>
      <c r="AA32" s="576">
        <f t="shared" si="20"/>
        <v>84633.297223680027</v>
      </c>
      <c r="AB32" s="543">
        <f t="shared" si="21"/>
        <v>42316.648611840013</v>
      </c>
      <c r="AC32" s="37"/>
    </row>
    <row r="33" spans="1:29" s="5" customFormat="1">
      <c r="A33" s="41" t="s">
        <v>53</v>
      </c>
      <c r="B33" s="5">
        <f t="shared" si="22"/>
        <v>32</v>
      </c>
      <c r="C33" s="515">
        <f t="shared" si="0"/>
        <v>112844.39629824004</v>
      </c>
      <c r="D33" s="517">
        <f t="shared" si="24"/>
        <v>112844.39629824004</v>
      </c>
      <c r="E33" s="515">
        <f t="shared" si="1"/>
        <v>4513775.8519296013</v>
      </c>
      <c r="F33" s="531">
        <f t="shared" si="2"/>
        <v>7899107.7408768032</v>
      </c>
      <c r="G33" s="39">
        <f t="shared" si="3"/>
        <v>1.6</v>
      </c>
      <c r="H33" s="546">
        <f t="shared" si="4"/>
        <v>7899107.7408768032</v>
      </c>
      <c r="I33" s="562">
        <f t="shared" si="5"/>
        <v>338533.18889472011</v>
      </c>
      <c r="J33" s="562">
        <f t="shared" si="6"/>
        <v>169266.59444736005</v>
      </c>
      <c r="K33" s="39">
        <f t="shared" si="7"/>
        <v>4.5714285714285714E-2</v>
      </c>
      <c r="L33" s="579">
        <f t="shared" si="8"/>
        <v>225688.79259648008</v>
      </c>
      <c r="M33" s="515">
        <f t="shared" si="9"/>
        <v>225688.79259648008</v>
      </c>
      <c r="N33" s="608">
        <f t="shared" si="10"/>
        <v>112844.39629824004</v>
      </c>
      <c r="O33" s="546">
        <f t="shared" si="11"/>
        <v>112844.39629824004</v>
      </c>
      <c r="P33" s="609">
        <f t="shared" si="12"/>
        <v>112844.39629824004</v>
      </c>
      <c r="Q33" s="631">
        <f t="shared" si="13"/>
        <v>90275.517038592036</v>
      </c>
      <c r="R33" s="647">
        <f t="shared" si="14"/>
        <v>90275.517038592036</v>
      </c>
      <c r="S33" s="663">
        <f t="shared" si="15"/>
        <v>14105.549537280005</v>
      </c>
      <c r="T33" s="499">
        <f t="shared" si="16"/>
        <v>14105.549537280005</v>
      </c>
      <c r="U33" s="679">
        <f t="shared" si="17"/>
        <v>84633.297223680027</v>
      </c>
      <c r="V33" s="696">
        <v>0</v>
      </c>
      <c r="W33" s="647">
        <f t="shared" si="18"/>
        <v>135413.27555788803</v>
      </c>
      <c r="Y33" s="647">
        <f t="shared" si="19"/>
        <v>90275.517038592036</v>
      </c>
      <c r="Z33" s="51"/>
      <c r="AA33" s="579">
        <f t="shared" si="20"/>
        <v>112844.39629824004</v>
      </c>
      <c r="AB33" s="546">
        <f t="shared" si="21"/>
        <v>56422.19814912002</v>
      </c>
      <c r="AC33" s="40"/>
    </row>
    <row r="34" spans="1:29" s="5" customFormat="1">
      <c r="A34" s="41" t="s">
        <v>54</v>
      </c>
      <c r="B34" s="5">
        <f t="shared" si="22"/>
        <v>33</v>
      </c>
      <c r="C34" s="515">
        <f t="shared" si="0"/>
        <v>152339.93500262406</v>
      </c>
      <c r="D34" s="517">
        <f t="shared" si="24"/>
        <v>152339.93500262406</v>
      </c>
      <c r="E34" s="515">
        <f t="shared" si="1"/>
        <v>6093597.4001049623</v>
      </c>
      <c r="F34" s="531">
        <f t="shared" si="2"/>
        <v>10663795.450183684</v>
      </c>
      <c r="G34" s="39">
        <f t="shared" si="3"/>
        <v>1.65</v>
      </c>
      <c r="H34" s="546">
        <f t="shared" si="4"/>
        <v>10663795.450183684</v>
      </c>
      <c r="I34" s="562">
        <f t="shared" si="5"/>
        <v>457019.80500787217</v>
      </c>
      <c r="J34" s="562">
        <f t="shared" si="6"/>
        <v>228509.90250393609</v>
      </c>
      <c r="K34" s="39">
        <f t="shared" si="7"/>
        <v>4.7142857142857139E-2</v>
      </c>
      <c r="L34" s="579">
        <f t="shared" si="8"/>
        <v>304679.87000524811</v>
      </c>
      <c r="M34" s="515">
        <f t="shared" si="9"/>
        <v>304679.87000524811</v>
      </c>
      <c r="N34" s="608">
        <f t="shared" si="10"/>
        <v>152339.93500262406</v>
      </c>
      <c r="O34" s="546">
        <f t="shared" si="11"/>
        <v>152339.93500262406</v>
      </c>
      <c r="P34" s="609">
        <f t="shared" si="12"/>
        <v>152339.93500262406</v>
      </c>
      <c r="Q34" s="631">
        <f t="shared" si="13"/>
        <v>121871.94800209925</v>
      </c>
      <c r="R34" s="647">
        <f t="shared" si="14"/>
        <v>121871.94800209925</v>
      </c>
      <c r="S34" s="663">
        <f t="shared" si="15"/>
        <v>19042.491875328007</v>
      </c>
      <c r="T34" s="499">
        <f t="shared" si="16"/>
        <v>19042.491875328007</v>
      </c>
      <c r="U34" s="679">
        <f t="shared" si="17"/>
        <v>114254.95125196804</v>
      </c>
      <c r="V34" s="696">
        <v>0</v>
      </c>
      <c r="W34" s="647">
        <f t="shared" si="18"/>
        <v>182807.92200314885</v>
      </c>
      <c r="Y34" s="647">
        <f t="shared" si="19"/>
        <v>121871.94800209925</v>
      </c>
      <c r="Z34" s="51"/>
      <c r="AA34" s="579">
        <f t="shared" si="20"/>
        <v>152339.93500262406</v>
      </c>
      <c r="AB34" s="546">
        <f t="shared" si="21"/>
        <v>76169.967501312029</v>
      </c>
      <c r="AC34" s="40"/>
    </row>
    <row r="35" spans="1:29" s="5" customFormat="1">
      <c r="A35" s="41" t="s">
        <v>55</v>
      </c>
      <c r="B35" s="5">
        <f t="shared" si="22"/>
        <v>34</v>
      </c>
      <c r="C35" s="515">
        <f t="shared" si="0"/>
        <v>203119.91333683208</v>
      </c>
      <c r="D35" s="517">
        <f t="shared" si="24"/>
        <v>203119.91333683208</v>
      </c>
      <c r="E35" s="515">
        <f t="shared" si="1"/>
        <v>8124796.5334732831</v>
      </c>
      <c r="F35" s="531">
        <f t="shared" si="2"/>
        <v>14218393.933578245</v>
      </c>
      <c r="G35" s="39">
        <f t="shared" si="3"/>
        <v>1.7</v>
      </c>
      <c r="H35" s="546">
        <f t="shared" si="4"/>
        <v>14218393.933578245</v>
      </c>
      <c r="I35" s="562">
        <f t="shared" si="5"/>
        <v>609359.74001049623</v>
      </c>
      <c r="J35" s="562">
        <f t="shared" si="6"/>
        <v>304679.87000524811</v>
      </c>
      <c r="K35" s="39">
        <f t="shared" si="7"/>
        <v>4.8571428571428571E-2</v>
      </c>
      <c r="L35" s="579">
        <f t="shared" si="8"/>
        <v>406239.82667366415</v>
      </c>
      <c r="M35" s="515">
        <f t="shared" si="9"/>
        <v>406239.82667366415</v>
      </c>
      <c r="N35" s="608">
        <f t="shared" si="10"/>
        <v>203119.91333683208</v>
      </c>
      <c r="O35" s="546">
        <f t="shared" si="11"/>
        <v>203119.91333683208</v>
      </c>
      <c r="P35" s="609">
        <f t="shared" si="12"/>
        <v>203119.91333683208</v>
      </c>
      <c r="Q35" s="631">
        <f t="shared" si="13"/>
        <v>162495.93066946568</v>
      </c>
      <c r="R35" s="647">
        <f t="shared" si="14"/>
        <v>162495.93066946568</v>
      </c>
      <c r="S35" s="663">
        <f t="shared" si="15"/>
        <v>25389.98916710401</v>
      </c>
      <c r="T35" s="499">
        <f t="shared" si="16"/>
        <v>25389.98916710401</v>
      </c>
      <c r="U35" s="679">
        <f t="shared" si="17"/>
        <v>152339.93500262406</v>
      </c>
      <c r="V35" s="696">
        <v>0</v>
      </c>
      <c r="W35" s="647">
        <f t="shared" si="18"/>
        <v>243743.89600419847</v>
      </c>
      <c r="Y35" s="647">
        <f t="shared" si="19"/>
        <v>162495.93066946568</v>
      </c>
      <c r="Z35" s="51"/>
      <c r="AA35" s="579">
        <f t="shared" si="20"/>
        <v>203119.91333683208</v>
      </c>
      <c r="AB35" s="546">
        <f t="shared" si="21"/>
        <v>101559.95666841604</v>
      </c>
      <c r="AC35" s="40"/>
    </row>
    <row r="36" spans="1:29" s="5" customFormat="1">
      <c r="A36" s="41" t="s">
        <v>56</v>
      </c>
      <c r="B36" s="5">
        <f t="shared" si="22"/>
        <v>35</v>
      </c>
      <c r="C36" s="515">
        <f t="shared" si="0"/>
        <v>274211.88300472329</v>
      </c>
      <c r="D36" s="517">
        <f t="shared" si="24"/>
        <v>274211.88300472329</v>
      </c>
      <c r="E36" s="515">
        <f t="shared" si="1"/>
        <v>10968475.320188932</v>
      </c>
      <c r="F36" s="531">
        <f t="shared" si="2"/>
        <v>19194831.810330629</v>
      </c>
      <c r="G36" s="39">
        <f t="shared" si="3"/>
        <v>1.75</v>
      </c>
      <c r="H36" s="546">
        <f t="shared" si="4"/>
        <v>19194831.810330629</v>
      </c>
      <c r="I36" s="562">
        <f t="shared" si="5"/>
        <v>822635.64901416982</v>
      </c>
      <c r="J36" s="562">
        <f t="shared" si="6"/>
        <v>411317.82450708491</v>
      </c>
      <c r="K36" s="39">
        <f t="shared" si="7"/>
        <v>0.05</v>
      </c>
      <c r="L36" s="579">
        <f t="shared" si="8"/>
        <v>548423.76600944658</v>
      </c>
      <c r="M36" s="515">
        <f t="shared" si="9"/>
        <v>548423.76600944658</v>
      </c>
      <c r="N36" s="608">
        <f t="shared" si="10"/>
        <v>274211.88300472329</v>
      </c>
      <c r="O36" s="546">
        <f t="shared" si="11"/>
        <v>274211.88300472329</v>
      </c>
      <c r="P36" s="609">
        <f t="shared" si="12"/>
        <v>274211.88300472329</v>
      </c>
      <c r="Q36" s="631">
        <f t="shared" si="13"/>
        <v>219369.50640377865</v>
      </c>
      <c r="R36" s="647">
        <f t="shared" si="14"/>
        <v>219369.50640377865</v>
      </c>
      <c r="S36" s="663">
        <f t="shared" si="15"/>
        <v>34276.485375590411</v>
      </c>
      <c r="T36" s="499">
        <f t="shared" si="16"/>
        <v>34276.485375590411</v>
      </c>
      <c r="U36" s="679">
        <f t="shared" si="17"/>
        <v>205658.91225354245</v>
      </c>
      <c r="V36" s="696">
        <v>0</v>
      </c>
      <c r="W36" s="647">
        <f t="shared" si="18"/>
        <v>329054.25960566796</v>
      </c>
      <c r="Y36" s="647">
        <f t="shared" si="19"/>
        <v>219369.50640377865</v>
      </c>
      <c r="Z36" s="51"/>
      <c r="AA36" s="579">
        <f t="shared" si="20"/>
        <v>274211.88300472329</v>
      </c>
      <c r="AB36" s="546">
        <f t="shared" si="21"/>
        <v>137105.94150236165</v>
      </c>
      <c r="AC36" s="40"/>
    </row>
    <row r="37" spans="1:29" s="5" customFormat="1">
      <c r="A37" s="41" t="s">
        <v>57</v>
      </c>
      <c r="B37" s="5">
        <f t="shared" si="22"/>
        <v>36</v>
      </c>
      <c r="C37" s="515">
        <f t="shared" si="0"/>
        <v>365615.84400629776</v>
      </c>
      <c r="D37" s="517">
        <f t="shared" si="24"/>
        <v>365615.84400629776</v>
      </c>
      <c r="E37" s="515">
        <f t="shared" si="1"/>
        <v>14624633.760251909</v>
      </c>
      <c r="F37" s="531">
        <f t="shared" si="2"/>
        <v>25593109.080440842</v>
      </c>
      <c r="G37" s="39">
        <f t="shared" si="3"/>
        <v>1.8000000000000003</v>
      </c>
      <c r="H37" s="546">
        <f t="shared" si="4"/>
        <v>25593109.080440842</v>
      </c>
      <c r="I37" s="562">
        <f t="shared" si="5"/>
        <v>1096847.5320188934</v>
      </c>
      <c r="J37" s="562">
        <f t="shared" si="6"/>
        <v>548423.7660094467</v>
      </c>
      <c r="K37" s="39">
        <f t="shared" si="7"/>
        <v>5.1428571428571435E-2</v>
      </c>
      <c r="L37" s="579">
        <f t="shared" si="8"/>
        <v>731231.68801259552</v>
      </c>
      <c r="M37" s="515">
        <f t="shared" si="9"/>
        <v>731231.68801259552</v>
      </c>
      <c r="N37" s="608">
        <f t="shared" si="10"/>
        <v>365615.84400629776</v>
      </c>
      <c r="O37" s="546">
        <f t="shared" si="11"/>
        <v>365615.84400629776</v>
      </c>
      <c r="P37" s="609">
        <f t="shared" si="12"/>
        <v>365615.84400629776</v>
      </c>
      <c r="Q37" s="631">
        <f t="shared" si="13"/>
        <v>292492.67520503822</v>
      </c>
      <c r="R37" s="647">
        <f t="shared" si="14"/>
        <v>292492.67520503822</v>
      </c>
      <c r="S37" s="663">
        <f t="shared" si="15"/>
        <v>45701.98050078722</v>
      </c>
      <c r="T37" s="499">
        <f t="shared" si="16"/>
        <v>45701.98050078722</v>
      </c>
      <c r="U37" s="679">
        <f t="shared" si="17"/>
        <v>274211.88300472335</v>
      </c>
      <c r="V37" s="696">
        <v>0</v>
      </c>
      <c r="W37" s="647">
        <f t="shared" si="18"/>
        <v>438739.0128075573</v>
      </c>
      <c r="Y37" s="647">
        <f t="shared" si="19"/>
        <v>292492.67520503822</v>
      </c>
      <c r="Z37" s="51"/>
      <c r="AA37" s="579">
        <f t="shared" si="20"/>
        <v>365615.84400629776</v>
      </c>
      <c r="AB37" s="546">
        <f t="shared" si="21"/>
        <v>182807.92200314888</v>
      </c>
      <c r="AC37" s="40"/>
    </row>
    <row r="38" spans="1:29" s="6" customFormat="1">
      <c r="A38" s="17" t="s">
        <v>58</v>
      </c>
      <c r="B38" s="6">
        <f t="shared" si="22"/>
        <v>37</v>
      </c>
      <c r="C38" s="517">
        <f t="shared" si="0"/>
        <v>493581.38940850191</v>
      </c>
      <c r="D38" s="517">
        <f t="shared" si="24"/>
        <v>493581.38940850191</v>
      </c>
      <c r="E38" s="517">
        <f t="shared" si="1"/>
        <v>19743255.576340076</v>
      </c>
      <c r="F38" s="533">
        <f t="shared" si="2"/>
        <v>34550697.258595131</v>
      </c>
      <c r="G38" s="18">
        <f t="shared" si="3"/>
        <v>1.85</v>
      </c>
      <c r="H38" s="548">
        <f t="shared" si="4"/>
        <v>34550697.258595131</v>
      </c>
      <c r="I38" s="564">
        <f t="shared" si="5"/>
        <v>1480744.1682255059</v>
      </c>
      <c r="J38" s="564">
        <f t="shared" si="6"/>
        <v>740372.08411275293</v>
      </c>
      <c r="K38" s="18">
        <f t="shared" si="7"/>
        <v>5.2857142857142859E-2</v>
      </c>
      <c r="L38" s="581">
        <f t="shared" si="8"/>
        <v>987162.77881700383</v>
      </c>
      <c r="M38" s="517">
        <f t="shared" si="9"/>
        <v>987162.77881700383</v>
      </c>
      <c r="N38" s="612">
        <f t="shared" si="10"/>
        <v>493581.38940850191</v>
      </c>
      <c r="O38" s="548">
        <f t="shared" si="11"/>
        <v>493581.38940850191</v>
      </c>
      <c r="P38" s="613">
        <f t="shared" si="12"/>
        <v>493581.38940850191</v>
      </c>
      <c r="Q38" s="633">
        <f t="shared" si="13"/>
        <v>394865.11152680154</v>
      </c>
      <c r="R38" s="649">
        <f t="shared" si="14"/>
        <v>394865.11152680154</v>
      </c>
      <c r="S38" s="665">
        <f t="shared" si="15"/>
        <v>61697.673676062739</v>
      </c>
      <c r="T38" s="501">
        <f t="shared" si="16"/>
        <v>61697.673676062739</v>
      </c>
      <c r="U38" s="681">
        <f t="shared" si="17"/>
        <v>370186.04205637646</v>
      </c>
      <c r="V38" s="698">
        <v>0</v>
      </c>
      <c r="W38" s="649">
        <f t="shared" si="18"/>
        <v>592297.66729020223</v>
      </c>
      <c r="Y38" s="649">
        <f t="shared" si="19"/>
        <v>394865.11152680154</v>
      </c>
      <c r="Z38" s="52"/>
      <c r="AA38" s="581">
        <f t="shared" si="20"/>
        <v>493581.38940850191</v>
      </c>
      <c r="AB38" s="548">
        <f t="shared" si="21"/>
        <v>246790.69470425096</v>
      </c>
      <c r="AC38" s="19"/>
    </row>
    <row r="39" spans="1:29" s="6" customFormat="1">
      <c r="A39" s="17" t="s">
        <v>59</v>
      </c>
      <c r="B39" s="6">
        <f t="shared" si="22"/>
        <v>38</v>
      </c>
      <c r="C39" s="517">
        <f t="shared" si="0"/>
        <v>658108.51921133604</v>
      </c>
      <c r="D39" s="517">
        <f t="shared" si="24"/>
        <v>658108.51921133604</v>
      </c>
      <c r="E39" s="517">
        <f t="shared" si="1"/>
        <v>26324340.768453442</v>
      </c>
      <c r="F39" s="533">
        <f t="shared" si="2"/>
        <v>46067596.344793521</v>
      </c>
      <c r="G39" s="18">
        <f t="shared" si="3"/>
        <v>1.9000000000000001</v>
      </c>
      <c r="H39" s="548">
        <f t="shared" si="4"/>
        <v>46067596.344793521</v>
      </c>
      <c r="I39" s="564">
        <f t="shared" si="5"/>
        <v>1974325.5576340081</v>
      </c>
      <c r="J39" s="564">
        <f t="shared" si="6"/>
        <v>987162.77881700406</v>
      </c>
      <c r="K39" s="18">
        <f t="shared" si="7"/>
        <v>5.4285714285714291E-2</v>
      </c>
      <c r="L39" s="581">
        <f t="shared" si="8"/>
        <v>1316217.0384226721</v>
      </c>
      <c r="M39" s="517">
        <f t="shared" si="9"/>
        <v>1316217.0384226721</v>
      </c>
      <c r="N39" s="612">
        <f t="shared" si="10"/>
        <v>658108.51921133604</v>
      </c>
      <c r="O39" s="548">
        <f t="shared" si="11"/>
        <v>658108.51921133604</v>
      </c>
      <c r="P39" s="613">
        <f t="shared" si="12"/>
        <v>658108.51921133604</v>
      </c>
      <c r="Q39" s="633">
        <f t="shared" si="13"/>
        <v>526486.81536906888</v>
      </c>
      <c r="R39" s="649">
        <f t="shared" si="14"/>
        <v>526486.81536906888</v>
      </c>
      <c r="S39" s="665">
        <f t="shared" si="15"/>
        <v>82263.564901417005</v>
      </c>
      <c r="T39" s="501">
        <f t="shared" si="16"/>
        <v>82263.564901417005</v>
      </c>
      <c r="U39" s="681">
        <f t="shared" si="17"/>
        <v>493581.38940850203</v>
      </c>
      <c r="V39" s="698">
        <v>0</v>
      </c>
      <c r="W39" s="649">
        <f t="shared" si="18"/>
        <v>789730.2230536032</v>
      </c>
      <c r="Y39" s="649">
        <f t="shared" si="19"/>
        <v>526486.81536906888</v>
      </c>
      <c r="Z39" s="52"/>
      <c r="AA39" s="581">
        <f t="shared" si="20"/>
        <v>658108.51921133604</v>
      </c>
      <c r="AB39" s="548">
        <f t="shared" si="21"/>
        <v>329054.25960566802</v>
      </c>
      <c r="AC39" s="19"/>
    </row>
    <row r="40" spans="1:29" s="6" customFormat="1">
      <c r="A40" s="17" t="s">
        <v>60</v>
      </c>
      <c r="B40" s="6">
        <f t="shared" si="22"/>
        <v>39</v>
      </c>
      <c r="C40" s="517">
        <f t="shared" si="0"/>
        <v>888446.50093530351</v>
      </c>
      <c r="D40" s="517">
        <f t="shared" si="24"/>
        <v>888446.50093530351</v>
      </c>
      <c r="E40" s="517">
        <f t="shared" si="1"/>
        <v>35537860.037412137</v>
      </c>
      <c r="F40" s="533">
        <f t="shared" si="2"/>
        <v>62191255.065471247</v>
      </c>
      <c r="G40" s="18">
        <f t="shared" si="3"/>
        <v>1.9500000000000002</v>
      </c>
      <c r="H40" s="548">
        <f t="shared" si="4"/>
        <v>62191255.065471247</v>
      </c>
      <c r="I40" s="564">
        <f t="shared" si="5"/>
        <v>2665339.5028059105</v>
      </c>
      <c r="J40" s="564">
        <f t="shared" si="6"/>
        <v>1332669.7514029553</v>
      </c>
      <c r="K40" s="18">
        <f t="shared" si="7"/>
        <v>5.5714285714285716E-2</v>
      </c>
      <c r="L40" s="581">
        <f t="shared" si="8"/>
        <v>1776893.001870607</v>
      </c>
      <c r="M40" s="517">
        <f t="shared" si="9"/>
        <v>1776893.001870607</v>
      </c>
      <c r="N40" s="612">
        <f t="shared" si="10"/>
        <v>888446.50093530351</v>
      </c>
      <c r="O40" s="548">
        <f t="shared" si="11"/>
        <v>888446.50093530351</v>
      </c>
      <c r="P40" s="613">
        <f t="shared" si="12"/>
        <v>888446.50093530351</v>
      </c>
      <c r="Q40" s="633">
        <f t="shared" si="13"/>
        <v>710757.2007482429</v>
      </c>
      <c r="R40" s="649">
        <f t="shared" si="14"/>
        <v>710757.2007482429</v>
      </c>
      <c r="S40" s="665">
        <f t="shared" si="15"/>
        <v>111055.81261691294</v>
      </c>
      <c r="T40" s="501">
        <f t="shared" si="16"/>
        <v>111055.81261691294</v>
      </c>
      <c r="U40" s="681">
        <f t="shared" si="17"/>
        <v>666334.87570147763</v>
      </c>
      <c r="V40" s="698">
        <v>0</v>
      </c>
      <c r="W40" s="649">
        <f t="shared" si="18"/>
        <v>1066135.8011223641</v>
      </c>
      <c r="Y40" s="649">
        <f t="shared" si="19"/>
        <v>710757.2007482429</v>
      </c>
      <c r="Z40" s="52"/>
      <c r="AA40" s="581">
        <f t="shared" si="20"/>
        <v>888446.50093530351</v>
      </c>
      <c r="AB40" s="548">
        <f t="shared" si="21"/>
        <v>444223.25046765176</v>
      </c>
      <c r="AC40" s="19"/>
    </row>
    <row r="41" spans="1:29" s="6" customFormat="1">
      <c r="A41" s="17" t="s">
        <v>61</v>
      </c>
      <c r="B41" s="6">
        <f t="shared" si="22"/>
        <v>40</v>
      </c>
      <c r="C41" s="517">
        <f t="shared" si="0"/>
        <v>1184595.3345804049</v>
      </c>
      <c r="D41" s="517">
        <f t="shared" si="24"/>
        <v>1184595.3345804049</v>
      </c>
      <c r="E41" s="517">
        <f t="shared" si="1"/>
        <v>47383813.383216195</v>
      </c>
      <c r="F41" s="533">
        <f t="shared" si="2"/>
        <v>82921673.420628339</v>
      </c>
      <c r="G41" s="18">
        <f t="shared" si="3"/>
        <v>2</v>
      </c>
      <c r="H41" s="548">
        <f t="shared" si="4"/>
        <v>82921673.420628339</v>
      </c>
      <c r="I41" s="564">
        <f t="shared" si="5"/>
        <v>3553786.003741215</v>
      </c>
      <c r="J41" s="564">
        <f t="shared" si="6"/>
        <v>1776893.0018706075</v>
      </c>
      <c r="K41" s="18">
        <f t="shared" si="7"/>
        <v>5.7142857142857148E-2</v>
      </c>
      <c r="L41" s="581">
        <f t="shared" si="8"/>
        <v>2369190.6691608098</v>
      </c>
      <c r="M41" s="517">
        <f t="shared" si="9"/>
        <v>2369190.6691608098</v>
      </c>
      <c r="N41" s="612">
        <f t="shared" si="10"/>
        <v>1184595.3345804049</v>
      </c>
      <c r="O41" s="548">
        <f t="shared" si="11"/>
        <v>1184595.3345804049</v>
      </c>
      <c r="P41" s="613">
        <f t="shared" si="12"/>
        <v>1184595.3345804049</v>
      </c>
      <c r="Q41" s="633">
        <f t="shared" si="13"/>
        <v>947676.26766432403</v>
      </c>
      <c r="R41" s="649">
        <f t="shared" si="14"/>
        <v>947676.26766432403</v>
      </c>
      <c r="S41" s="665">
        <f t="shared" si="15"/>
        <v>148074.41682255061</v>
      </c>
      <c r="T41" s="501">
        <f t="shared" si="16"/>
        <v>148074.41682255061</v>
      </c>
      <c r="U41" s="681">
        <f t="shared" si="17"/>
        <v>888446.50093530375</v>
      </c>
      <c r="V41" s="698">
        <v>0</v>
      </c>
      <c r="W41" s="649">
        <f t="shared" si="18"/>
        <v>1421514.4014964858</v>
      </c>
      <c r="Y41" s="649">
        <f t="shared" si="19"/>
        <v>947676.26766432403</v>
      </c>
      <c r="Z41" s="52"/>
      <c r="AA41" s="581">
        <f t="shared" si="20"/>
        <v>1184595.3345804049</v>
      </c>
      <c r="AB41" s="548">
        <f t="shared" si="21"/>
        <v>592297.66729020246</v>
      </c>
      <c r="AC41" s="19"/>
    </row>
    <row r="42" spans="1:29" s="6" customFormat="1">
      <c r="A42" s="17" t="s">
        <v>62</v>
      </c>
      <c r="B42" s="6">
        <f t="shared" si="22"/>
        <v>41</v>
      </c>
      <c r="C42" s="517">
        <f t="shared" si="0"/>
        <v>1599203.7016835464</v>
      </c>
      <c r="D42" s="517">
        <f t="shared" si="24"/>
        <v>1599203.7016835464</v>
      </c>
      <c r="E42" s="517">
        <f t="shared" si="1"/>
        <v>63968148.067341857</v>
      </c>
      <c r="F42" s="533">
        <f t="shared" si="2"/>
        <v>111944259.11784825</v>
      </c>
      <c r="G42" s="18">
        <f t="shared" si="3"/>
        <v>2.0500000000000003</v>
      </c>
      <c r="H42" s="548">
        <f t="shared" si="4"/>
        <v>111944259.11784825</v>
      </c>
      <c r="I42" s="564">
        <f t="shared" si="5"/>
        <v>4797611.1050506392</v>
      </c>
      <c r="J42" s="564">
        <f t="shared" si="6"/>
        <v>2398805.5525253196</v>
      </c>
      <c r="K42" s="18">
        <f t="shared" si="7"/>
        <v>5.8571428571428573E-2</v>
      </c>
      <c r="L42" s="581">
        <f t="shared" si="8"/>
        <v>3198407.4033670928</v>
      </c>
      <c r="M42" s="517">
        <f t="shared" si="9"/>
        <v>3198407.4033670928</v>
      </c>
      <c r="N42" s="612">
        <f t="shared" si="10"/>
        <v>1599203.7016835464</v>
      </c>
      <c r="O42" s="548">
        <f t="shared" si="11"/>
        <v>1599203.7016835464</v>
      </c>
      <c r="P42" s="613">
        <f t="shared" si="12"/>
        <v>1599203.7016835464</v>
      </c>
      <c r="Q42" s="633">
        <f t="shared" si="13"/>
        <v>1279362.9613468372</v>
      </c>
      <c r="R42" s="649">
        <f t="shared" si="14"/>
        <v>1279362.9613468372</v>
      </c>
      <c r="S42" s="665">
        <f t="shared" si="15"/>
        <v>199900.4627104433</v>
      </c>
      <c r="T42" s="501">
        <f t="shared" si="16"/>
        <v>199900.4627104433</v>
      </c>
      <c r="U42" s="681">
        <f t="shared" si="17"/>
        <v>1199402.7762626598</v>
      </c>
      <c r="V42" s="698">
        <v>0</v>
      </c>
      <c r="W42" s="649">
        <f t="shared" si="18"/>
        <v>1919044.4420202556</v>
      </c>
      <c r="Y42" s="649">
        <f t="shared" si="19"/>
        <v>1279362.9613468372</v>
      </c>
      <c r="Z42" s="52"/>
      <c r="AA42" s="581">
        <f t="shared" si="20"/>
        <v>1599203.7016835464</v>
      </c>
      <c r="AB42" s="548">
        <f t="shared" si="21"/>
        <v>799601.85084177321</v>
      </c>
      <c r="AC42" s="19"/>
    </row>
    <row r="43" spans="1:29" s="7" customFormat="1">
      <c r="A43" s="20" t="s">
        <v>63</v>
      </c>
      <c r="B43" s="7">
        <f t="shared" si="22"/>
        <v>42</v>
      </c>
      <c r="C43" s="506">
        <f t="shared" si="0"/>
        <v>2132271.6022447287</v>
      </c>
      <c r="D43" s="517">
        <f t="shared" si="24"/>
        <v>2132271.6022447287</v>
      </c>
      <c r="E43" s="506">
        <f t="shared" si="1"/>
        <v>85290864.089789152</v>
      </c>
      <c r="F43" s="522">
        <f t="shared" si="2"/>
        <v>149259012.15713102</v>
      </c>
      <c r="G43" s="21">
        <f t="shared" si="3"/>
        <v>2.1</v>
      </c>
      <c r="H43" s="537">
        <f t="shared" si="4"/>
        <v>149259012.15713102</v>
      </c>
      <c r="I43" s="566">
        <f t="shared" si="5"/>
        <v>6396814.8067341857</v>
      </c>
      <c r="J43" s="566">
        <f t="shared" si="6"/>
        <v>3198407.4033670928</v>
      </c>
      <c r="K43" s="21">
        <f t="shared" si="7"/>
        <v>0.06</v>
      </c>
      <c r="L43" s="582">
        <f t="shared" si="8"/>
        <v>4264543.2044894574</v>
      </c>
      <c r="M43" s="506">
        <f t="shared" si="9"/>
        <v>4264543.2044894574</v>
      </c>
      <c r="N43" s="616">
        <f t="shared" si="10"/>
        <v>2132271.6022447287</v>
      </c>
      <c r="O43" s="537">
        <f t="shared" si="11"/>
        <v>2132271.6022447287</v>
      </c>
      <c r="P43" s="617">
        <f t="shared" si="12"/>
        <v>2132271.6022447287</v>
      </c>
      <c r="Q43" s="634">
        <f t="shared" si="13"/>
        <v>1705817.281795783</v>
      </c>
      <c r="R43" s="650">
        <f t="shared" si="14"/>
        <v>1705817.281795783</v>
      </c>
      <c r="S43" s="666">
        <f t="shared" si="15"/>
        <v>266533.95028059109</v>
      </c>
      <c r="T43" s="490">
        <f t="shared" si="16"/>
        <v>266533.95028059109</v>
      </c>
      <c r="U43" s="683">
        <f t="shared" si="17"/>
        <v>1599203.7016835464</v>
      </c>
      <c r="V43" s="700">
        <v>0</v>
      </c>
      <c r="W43" s="650">
        <f t="shared" si="18"/>
        <v>2558725.9226936745</v>
      </c>
      <c r="Y43" s="650">
        <f t="shared" si="19"/>
        <v>1705817.281795783</v>
      </c>
      <c r="Z43" s="53"/>
      <c r="AA43" s="582">
        <f t="shared" si="20"/>
        <v>2132271.6022447287</v>
      </c>
      <c r="AB43" s="537">
        <f t="shared" si="21"/>
        <v>1066135.8011223644</v>
      </c>
      <c r="AC43" s="22"/>
    </row>
    <row r="44" spans="1:29" s="7" customFormat="1">
      <c r="A44" s="20" t="s">
        <v>64</v>
      </c>
      <c r="B44" s="7">
        <f t="shared" si="22"/>
        <v>43</v>
      </c>
      <c r="C44" s="506">
        <f t="shared" si="0"/>
        <v>2878566.6630303836</v>
      </c>
      <c r="D44" s="517">
        <f t="shared" si="24"/>
        <v>2878566.6630303836</v>
      </c>
      <c r="E44" s="506">
        <f t="shared" si="1"/>
        <v>115142666.52121535</v>
      </c>
      <c r="F44" s="522">
        <f t="shared" si="2"/>
        <v>201499666.41212687</v>
      </c>
      <c r="G44" s="21">
        <f t="shared" si="3"/>
        <v>2.15</v>
      </c>
      <c r="H44" s="537">
        <f t="shared" si="4"/>
        <v>201499666.41212687</v>
      </c>
      <c r="I44" s="566">
        <f t="shared" si="5"/>
        <v>8635699.9890911505</v>
      </c>
      <c r="J44" s="566">
        <f t="shared" si="6"/>
        <v>4317849.9945455752</v>
      </c>
      <c r="K44" s="21">
        <f t="shared" si="7"/>
        <v>6.1428571428571423E-2</v>
      </c>
      <c r="L44" s="582">
        <f t="shared" si="8"/>
        <v>5757133.3260607673</v>
      </c>
      <c r="M44" s="506">
        <f t="shared" si="9"/>
        <v>5757133.3260607673</v>
      </c>
      <c r="N44" s="616">
        <f t="shared" si="10"/>
        <v>2878566.6630303836</v>
      </c>
      <c r="O44" s="537">
        <f t="shared" si="11"/>
        <v>2878566.6630303836</v>
      </c>
      <c r="P44" s="617">
        <f t="shared" si="12"/>
        <v>2878566.6630303836</v>
      </c>
      <c r="Q44" s="634">
        <f t="shared" si="13"/>
        <v>2302853.3304243069</v>
      </c>
      <c r="R44" s="650">
        <f t="shared" si="14"/>
        <v>2302853.3304243069</v>
      </c>
      <c r="S44" s="666">
        <f t="shared" si="15"/>
        <v>359820.83287879796</v>
      </c>
      <c r="T44" s="490">
        <f t="shared" si="16"/>
        <v>359820.83287879796</v>
      </c>
      <c r="U44" s="683">
        <f t="shared" si="17"/>
        <v>2158924.9972727876</v>
      </c>
      <c r="V44" s="700">
        <v>0</v>
      </c>
      <c r="W44" s="650">
        <f t="shared" si="18"/>
        <v>3454279.9956364604</v>
      </c>
      <c r="Y44" s="650">
        <f t="shared" si="19"/>
        <v>2302853.3304243069</v>
      </c>
      <c r="Z44" s="53"/>
      <c r="AA44" s="582">
        <f t="shared" si="20"/>
        <v>2878566.6630303836</v>
      </c>
      <c r="AB44" s="537">
        <f t="shared" si="21"/>
        <v>1439283.3315151918</v>
      </c>
      <c r="AC44" s="22"/>
    </row>
    <row r="45" spans="1:29" s="7" customFormat="1">
      <c r="A45" s="20" t="s">
        <v>65</v>
      </c>
      <c r="B45" s="7">
        <f t="shared" si="22"/>
        <v>44</v>
      </c>
      <c r="C45" s="506">
        <f t="shared" si="0"/>
        <v>3838088.8840405117</v>
      </c>
      <c r="D45" s="517">
        <f t="shared" si="24"/>
        <v>3838088.8840405117</v>
      </c>
      <c r="E45" s="506">
        <f t="shared" si="1"/>
        <v>153523555.36162046</v>
      </c>
      <c r="F45" s="522">
        <f t="shared" si="2"/>
        <v>268666221.88283581</v>
      </c>
      <c r="G45" s="21">
        <f t="shared" si="3"/>
        <v>2.2000000000000002</v>
      </c>
      <c r="H45" s="537">
        <f t="shared" si="4"/>
        <v>268666221.88283581</v>
      </c>
      <c r="I45" s="566">
        <f t="shared" si="5"/>
        <v>11514266.652121535</v>
      </c>
      <c r="J45" s="566">
        <f t="shared" si="6"/>
        <v>5757133.3260607673</v>
      </c>
      <c r="K45" s="21">
        <f t="shared" si="7"/>
        <v>6.2857142857142861E-2</v>
      </c>
      <c r="L45" s="582">
        <f t="shared" si="8"/>
        <v>7676177.7680810234</v>
      </c>
      <c r="M45" s="506">
        <f t="shared" si="9"/>
        <v>7676177.7680810234</v>
      </c>
      <c r="N45" s="616">
        <f t="shared" si="10"/>
        <v>3838088.8840405117</v>
      </c>
      <c r="O45" s="537">
        <f t="shared" si="11"/>
        <v>3838088.8840405117</v>
      </c>
      <c r="P45" s="617">
        <f t="shared" si="12"/>
        <v>3838088.8840405117</v>
      </c>
      <c r="Q45" s="634">
        <f t="shared" si="13"/>
        <v>3070471.1072324095</v>
      </c>
      <c r="R45" s="650">
        <f t="shared" si="14"/>
        <v>3070471.1072324095</v>
      </c>
      <c r="S45" s="666">
        <f t="shared" si="15"/>
        <v>479761.11050506396</v>
      </c>
      <c r="T45" s="490">
        <f t="shared" si="16"/>
        <v>479761.11050506396</v>
      </c>
      <c r="U45" s="683">
        <f t="shared" si="17"/>
        <v>2878566.6630303836</v>
      </c>
      <c r="V45" s="700">
        <v>0</v>
      </c>
      <c r="W45" s="650">
        <f t="shared" si="18"/>
        <v>4605706.6608486138</v>
      </c>
      <c r="Y45" s="650">
        <f t="shared" si="19"/>
        <v>3070471.1072324095</v>
      </c>
      <c r="Z45" s="53"/>
      <c r="AA45" s="582">
        <f t="shared" si="20"/>
        <v>3838088.8840405117</v>
      </c>
      <c r="AB45" s="537">
        <f t="shared" si="21"/>
        <v>1919044.4420202558</v>
      </c>
      <c r="AC45" s="22"/>
    </row>
    <row r="46" spans="1:29" s="7" customFormat="1">
      <c r="A46" s="20" t="s">
        <v>66</v>
      </c>
      <c r="B46" s="7">
        <f t="shared" si="22"/>
        <v>45</v>
      </c>
      <c r="C46" s="506">
        <f t="shared" si="0"/>
        <v>5181419.993454691</v>
      </c>
      <c r="D46" s="517">
        <f t="shared" si="24"/>
        <v>5181419.993454691</v>
      </c>
      <c r="E46" s="506">
        <f t="shared" si="1"/>
        <v>207256799.73818764</v>
      </c>
      <c r="F46" s="522">
        <f t="shared" si="2"/>
        <v>362699399.54182839</v>
      </c>
      <c r="G46" s="21">
        <f t="shared" si="3"/>
        <v>2.25</v>
      </c>
      <c r="H46" s="537">
        <f t="shared" si="4"/>
        <v>362699399.54182839</v>
      </c>
      <c r="I46" s="566">
        <f t="shared" si="5"/>
        <v>15544259.980364073</v>
      </c>
      <c r="J46" s="566">
        <f t="shared" si="6"/>
        <v>7772129.9901820365</v>
      </c>
      <c r="K46" s="21">
        <f t="shared" si="7"/>
        <v>6.4285714285714279E-2</v>
      </c>
      <c r="L46" s="582">
        <f t="shared" si="8"/>
        <v>10362839.986909382</v>
      </c>
      <c r="M46" s="506">
        <f t="shared" si="9"/>
        <v>10362839.986909382</v>
      </c>
      <c r="N46" s="616">
        <f t="shared" si="10"/>
        <v>5181419.993454691</v>
      </c>
      <c r="O46" s="537">
        <f t="shared" si="11"/>
        <v>5181419.993454691</v>
      </c>
      <c r="P46" s="617">
        <f t="shared" si="12"/>
        <v>5181419.993454691</v>
      </c>
      <c r="Q46" s="634">
        <f t="shared" si="13"/>
        <v>4145135.9947637529</v>
      </c>
      <c r="R46" s="650">
        <f t="shared" si="14"/>
        <v>4145135.9947637529</v>
      </c>
      <c r="S46" s="666">
        <f t="shared" si="15"/>
        <v>647677.49918183638</v>
      </c>
      <c r="T46" s="490">
        <f t="shared" si="16"/>
        <v>647677.49918183638</v>
      </c>
      <c r="U46" s="683">
        <f t="shared" si="17"/>
        <v>3886064.9950910183</v>
      </c>
      <c r="V46" s="700">
        <v>0</v>
      </c>
      <c r="W46" s="650">
        <f t="shared" si="18"/>
        <v>6217703.9921456287</v>
      </c>
      <c r="Y46" s="650">
        <f t="shared" si="19"/>
        <v>4145135.9947637529</v>
      </c>
      <c r="Z46" s="53"/>
      <c r="AA46" s="582">
        <f t="shared" si="20"/>
        <v>5181419.993454691</v>
      </c>
      <c r="AB46" s="537">
        <f t="shared" si="21"/>
        <v>2590709.9967273455</v>
      </c>
      <c r="AC46" s="22"/>
    </row>
    <row r="47" spans="1:29" s="7" customFormat="1">
      <c r="A47" s="20" t="s">
        <v>67</v>
      </c>
      <c r="B47" s="7">
        <f t="shared" si="22"/>
        <v>46</v>
      </c>
      <c r="C47" s="506">
        <f t="shared" si="0"/>
        <v>6908559.9912729207</v>
      </c>
      <c r="D47" s="517">
        <f t="shared" si="24"/>
        <v>6908559.9912729207</v>
      </c>
      <c r="E47" s="506">
        <f t="shared" si="1"/>
        <v>276342399.65091681</v>
      </c>
      <c r="F47" s="522">
        <f t="shared" si="2"/>
        <v>483599199.38910443</v>
      </c>
      <c r="G47" s="21">
        <f t="shared" si="3"/>
        <v>2.3000000000000003</v>
      </c>
      <c r="H47" s="537">
        <f t="shared" si="4"/>
        <v>483599199.38910443</v>
      </c>
      <c r="I47" s="566">
        <f t="shared" si="5"/>
        <v>20725679.973818764</v>
      </c>
      <c r="J47" s="566">
        <f t="shared" si="6"/>
        <v>10362839.986909382</v>
      </c>
      <c r="K47" s="21">
        <f t="shared" si="7"/>
        <v>6.5714285714285725E-2</v>
      </c>
      <c r="L47" s="582">
        <f t="shared" si="8"/>
        <v>13817119.982545841</v>
      </c>
      <c r="M47" s="506">
        <f t="shared" si="9"/>
        <v>13817119.982545841</v>
      </c>
      <c r="N47" s="616">
        <f t="shared" si="10"/>
        <v>6908559.9912729207</v>
      </c>
      <c r="O47" s="537">
        <f t="shared" si="11"/>
        <v>6908559.9912729207</v>
      </c>
      <c r="P47" s="617">
        <f t="shared" si="12"/>
        <v>6908559.9912729207</v>
      </c>
      <c r="Q47" s="634">
        <f t="shared" si="13"/>
        <v>5526847.9930183366</v>
      </c>
      <c r="R47" s="650">
        <f t="shared" si="14"/>
        <v>5526847.9930183366</v>
      </c>
      <c r="S47" s="666">
        <f t="shared" si="15"/>
        <v>863569.99890911509</v>
      </c>
      <c r="T47" s="490">
        <f t="shared" si="16"/>
        <v>863569.99890911509</v>
      </c>
      <c r="U47" s="683">
        <f t="shared" si="17"/>
        <v>5181419.993454691</v>
      </c>
      <c r="V47" s="700">
        <v>0</v>
      </c>
      <c r="W47" s="650">
        <f t="shared" si="18"/>
        <v>8290271.9895275049</v>
      </c>
      <c r="Y47" s="650">
        <f t="shared" si="19"/>
        <v>5526847.9930183366</v>
      </c>
      <c r="Z47" s="53"/>
      <c r="AA47" s="582">
        <f t="shared" si="20"/>
        <v>6908559.9912729207</v>
      </c>
      <c r="AB47" s="537">
        <f t="shared" si="21"/>
        <v>3454279.9956364604</v>
      </c>
      <c r="AC47" s="22"/>
    </row>
  </sheetData>
  <phoneticPr fontId="17" type="noConversion"/>
  <pageMargins left="0.7" right="0.7" top="0.75" bottom="0.75" header="0.3" footer="0.3"/>
  <pageSetup paperSize="9" pageOrder="overThenDown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zoomScale="50" workbookViewId="0">
      <selection activeCell="S52" sqref="S52"/>
    </sheetView>
  </sheetViews>
  <sheetFormatPr defaultColWidth="20.5703125" defaultRowHeight="22.5"/>
  <cols>
    <col min="1" max="1" width="15.5703125" style="147" customWidth="1"/>
    <col min="2" max="3" width="15.5703125" style="141" customWidth="1"/>
    <col min="4" max="4" width="15.5703125" customWidth="1"/>
    <col min="5" max="5" width="15.5703125" style="141" customWidth="1"/>
    <col min="6" max="6" width="15.5703125" style="149" customWidth="1"/>
    <col min="7" max="9" width="15.5703125" style="158" customWidth="1"/>
    <col min="10" max="10" width="15.5703125" style="149" customWidth="1"/>
    <col min="11" max="14" width="15.5703125" style="158" customWidth="1"/>
    <col min="15" max="16" width="20.5703125" style="158"/>
  </cols>
  <sheetData>
    <row r="1" spans="1:16" s="143" customFormat="1">
      <c r="A1" s="145" t="s">
        <v>68</v>
      </c>
      <c r="B1" s="142" t="s">
        <v>69</v>
      </c>
      <c r="C1" s="142" t="s">
        <v>70</v>
      </c>
      <c r="D1" s="143" t="s">
        <v>71</v>
      </c>
      <c r="E1" s="142" t="s">
        <v>72</v>
      </c>
      <c r="F1" s="148" t="s">
        <v>68</v>
      </c>
      <c r="G1" s="154" t="s">
        <v>69</v>
      </c>
      <c r="H1" s="154" t="s">
        <v>70</v>
      </c>
      <c r="I1" s="154" t="s">
        <v>73</v>
      </c>
      <c r="J1" s="148" t="s">
        <v>68</v>
      </c>
      <c r="K1" s="154" t="s">
        <v>69</v>
      </c>
      <c r="L1" s="154" t="s">
        <v>70</v>
      </c>
      <c r="M1" s="154" t="s">
        <v>74</v>
      </c>
      <c r="N1" s="154" t="s">
        <v>75</v>
      </c>
      <c r="O1" s="154" t="s">
        <v>76</v>
      </c>
      <c r="P1" s="154" t="s">
        <v>77</v>
      </c>
    </row>
    <row r="2" spans="1:16" s="3" customFormat="1">
      <c r="A2" s="146">
        <f t="shared" ref="A2:A33" si="0">F2</f>
        <v>1</v>
      </c>
      <c r="B2" s="144">
        <v>1</v>
      </c>
      <c r="C2" s="144">
        <v>0</v>
      </c>
      <c r="D2" s="3">
        <v>400</v>
      </c>
      <c r="E2" s="144">
        <f t="shared" ref="E2:E33" si="1">D2+I2*14</f>
        <v>540</v>
      </c>
      <c r="F2" s="6">
        <v>1</v>
      </c>
      <c r="G2" s="155">
        <v>1</v>
      </c>
      <c r="H2" s="155">
        <f t="shared" ref="H2:H33" si="2">G2+16</f>
        <v>17</v>
      </c>
      <c r="I2" s="155">
        <v>10</v>
      </c>
      <c r="J2" s="6">
        <v>1</v>
      </c>
      <c r="K2" s="155">
        <v>1</v>
      </c>
      <c r="L2" s="155">
        <f t="shared" ref="L2:L33" si="3">K2+15</f>
        <v>16</v>
      </c>
      <c r="M2" s="155">
        <v>0</v>
      </c>
      <c r="N2" s="155">
        <v>0</v>
      </c>
      <c r="O2" s="155">
        <f t="shared" ref="O2:O33" si="4">I2*1.25*0.7+M2</f>
        <v>8.75</v>
      </c>
      <c r="P2" s="155">
        <f t="shared" ref="P2:P33" si="5">I2*0.2+N2</f>
        <v>2</v>
      </c>
    </row>
    <row r="3" spans="1:16" s="151" customFormat="1">
      <c r="A3" s="159">
        <f t="shared" si="0"/>
        <v>2</v>
      </c>
      <c r="B3" s="150">
        <f t="shared" ref="B3:B34" si="6">B2+1</f>
        <v>2</v>
      </c>
      <c r="C3" s="150">
        <f t="shared" ref="C3:C34" si="7">200+B2*50</f>
        <v>250</v>
      </c>
      <c r="D3" s="151">
        <f t="shared" ref="D3:D34" si="8">D2+C3</f>
        <v>650</v>
      </c>
      <c r="E3" s="150">
        <f t="shared" si="1"/>
        <v>1028</v>
      </c>
      <c r="F3" s="161">
        <f t="shared" ref="F3:F34" si="9">F2+1</f>
        <v>2</v>
      </c>
      <c r="G3" s="156">
        <f t="shared" ref="G3:G34" si="10">G2+0.5</f>
        <v>1.5</v>
      </c>
      <c r="H3" s="156">
        <f t="shared" si="2"/>
        <v>17.5</v>
      </c>
      <c r="I3" s="156">
        <f t="shared" ref="I3:I34" si="11">I2+H2</f>
        <v>27</v>
      </c>
      <c r="J3" s="161">
        <f t="shared" ref="J3:J34" si="12">J2+1</f>
        <v>2</v>
      </c>
      <c r="K3" s="156">
        <f t="shared" ref="K3:K34" si="13">K2+2</f>
        <v>3</v>
      </c>
      <c r="L3" s="156">
        <f t="shared" si="3"/>
        <v>18</v>
      </c>
      <c r="M3" s="156">
        <f t="shared" ref="M3:M34" si="14">M2+L2</f>
        <v>16</v>
      </c>
      <c r="N3" s="156">
        <f t="shared" ref="N3:N34" si="15">M3/2</f>
        <v>8</v>
      </c>
      <c r="O3" s="156">
        <f t="shared" si="4"/>
        <v>39.625</v>
      </c>
      <c r="P3" s="156">
        <f t="shared" si="5"/>
        <v>13.4</v>
      </c>
    </row>
    <row r="4" spans="1:16" s="151" customFormat="1">
      <c r="A4" s="159">
        <f t="shared" si="0"/>
        <v>3</v>
      </c>
      <c r="B4" s="150">
        <f t="shared" si="6"/>
        <v>3</v>
      </c>
      <c r="C4" s="150">
        <f t="shared" si="7"/>
        <v>300</v>
      </c>
      <c r="D4" s="151">
        <f t="shared" si="8"/>
        <v>950</v>
      </c>
      <c r="E4" s="150">
        <f t="shared" si="1"/>
        <v>1573</v>
      </c>
      <c r="F4" s="161">
        <f t="shared" si="9"/>
        <v>3</v>
      </c>
      <c r="G4" s="156">
        <f t="shared" si="10"/>
        <v>2</v>
      </c>
      <c r="H4" s="156">
        <f t="shared" si="2"/>
        <v>18</v>
      </c>
      <c r="I4" s="156">
        <f t="shared" si="11"/>
        <v>44.5</v>
      </c>
      <c r="J4" s="161">
        <f t="shared" si="12"/>
        <v>3</v>
      </c>
      <c r="K4" s="156">
        <f t="shared" si="13"/>
        <v>5</v>
      </c>
      <c r="L4" s="156">
        <f t="shared" si="3"/>
        <v>20</v>
      </c>
      <c r="M4" s="156">
        <f t="shared" si="14"/>
        <v>34</v>
      </c>
      <c r="N4" s="156">
        <f t="shared" si="15"/>
        <v>17</v>
      </c>
      <c r="O4" s="156">
        <f t="shared" si="4"/>
        <v>72.9375</v>
      </c>
      <c r="P4" s="156">
        <f t="shared" si="5"/>
        <v>25.9</v>
      </c>
    </row>
    <row r="5" spans="1:16" s="151" customFormat="1">
      <c r="A5" s="159">
        <f t="shared" si="0"/>
        <v>4</v>
      </c>
      <c r="B5" s="150">
        <f t="shared" si="6"/>
        <v>4</v>
      </c>
      <c r="C5" s="150">
        <f t="shared" si="7"/>
        <v>350</v>
      </c>
      <c r="D5" s="151">
        <f t="shared" si="8"/>
        <v>1300</v>
      </c>
      <c r="E5" s="150">
        <f t="shared" si="1"/>
        <v>2175</v>
      </c>
      <c r="F5" s="161">
        <f t="shared" si="9"/>
        <v>4</v>
      </c>
      <c r="G5" s="156">
        <f t="shared" si="10"/>
        <v>2.5</v>
      </c>
      <c r="H5" s="156">
        <f t="shared" si="2"/>
        <v>18.5</v>
      </c>
      <c r="I5" s="156">
        <f t="shared" si="11"/>
        <v>62.5</v>
      </c>
      <c r="J5" s="161">
        <f t="shared" si="12"/>
        <v>4</v>
      </c>
      <c r="K5" s="156">
        <f t="shared" si="13"/>
        <v>7</v>
      </c>
      <c r="L5" s="156">
        <f t="shared" si="3"/>
        <v>22</v>
      </c>
      <c r="M5" s="156">
        <f t="shared" si="14"/>
        <v>54</v>
      </c>
      <c r="N5" s="156">
        <f t="shared" si="15"/>
        <v>27</v>
      </c>
      <c r="O5" s="156">
        <f t="shared" si="4"/>
        <v>108.6875</v>
      </c>
      <c r="P5" s="156">
        <f t="shared" si="5"/>
        <v>39.5</v>
      </c>
    </row>
    <row r="6" spans="1:16" s="151" customFormat="1">
      <c r="A6" s="159">
        <f t="shared" si="0"/>
        <v>5</v>
      </c>
      <c r="B6" s="150">
        <f t="shared" si="6"/>
        <v>5</v>
      </c>
      <c r="C6" s="150">
        <f t="shared" si="7"/>
        <v>400</v>
      </c>
      <c r="D6" s="151">
        <f t="shared" si="8"/>
        <v>1700</v>
      </c>
      <c r="E6" s="150">
        <f t="shared" si="1"/>
        <v>2834</v>
      </c>
      <c r="F6" s="161">
        <f t="shared" si="9"/>
        <v>5</v>
      </c>
      <c r="G6" s="156">
        <f t="shared" si="10"/>
        <v>3</v>
      </c>
      <c r="H6" s="156">
        <f t="shared" si="2"/>
        <v>19</v>
      </c>
      <c r="I6" s="156">
        <f t="shared" si="11"/>
        <v>81</v>
      </c>
      <c r="J6" s="161">
        <f t="shared" si="12"/>
        <v>5</v>
      </c>
      <c r="K6" s="156">
        <f t="shared" si="13"/>
        <v>9</v>
      </c>
      <c r="L6" s="156">
        <f t="shared" si="3"/>
        <v>24</v>
      </c>
      <c r="M6" s="156">
        <f t="shared" si="14"/>
        <v>76</v>
      </c>
      <c r="N6" s="156">
        <f t="shared" si="15"/>
        <v>38</v>
      </c>
      <c r="O6" s="156">
        <f t="shared" si="4"/>
        <v>146.875</v>
      </c>
      <c r="P6" s="156">
        <f t="shared" si="5"/>
        <v>54.2</v>
      </c>
    </row>
    <row r="7" spans="1:16" s="153" customFormat="1">
      <c r="A7" s="160">
        <f t="shared" si="0"/>
        <v>6</v>
      </c>
      <c r="B7" s="152">
        <f t="shared" si="6"/>
        <v>6</v>
      </c>
      <c r="C7" s="152">
        <f t="shared" si="7"/>
        <v>450</v>
      </c>
      <c r="D7" s="153">
        <f t="shared" si="8"/>
        <v>2150</v>
      </c>
      <c r="E7" s="152">
        <f t="shared" si="1"/>
        <v>3550</v>
      </c>
      <c r="F7" s="162">
        <f t="shared" si="9"/>
        <v>6</v>
      </c>
      <c r="G7" s="157">
        <f t="shared" si="10"/>
        <v>3.5</v>
      </c>
      <c r="H7" s="157">
        <f t="shared" si="2"/>
        <v>19.5</v>
      </c>
      <c r="I7" s="157">
        <f t="shared" si="11"/>
        <v>100</v>
      </c>
      <c r="J7" s="162">
        <f t="shared" si="12"/>
        <v>6</v>
      </c>
      <c r="K7" s="157">
        <f t="shared" si="13"/>
        <v>11</v>
      </c>
      <c r="L7" s="157">
        <f t="shared" si="3"/>
        <v>26</v>
      </c>
      <c r="M7" s="157">
        <f t="shared" si="14"/>
        <v>100</v>
      </c>
      <c r="N7" s="157">
        <f t="shared" si="15"/>
        <v>50</v>
      </c>
      <c r="O7" s="157">
        <f t="shared" si="4"/>
        <v>187.5</v>
      </c>
      <c r="P7" s="157">
        <f t="shared" si="5"/>
        <v>70</v>
      </c>
    </row>
    <row r="8" spans="1:16" s="153" customFormat="1">
      <c r="A8" s="160">
        <f t="shared" si="0"/>
        <v>7</v>
      </c>
      <c r="B8" s="152">
        <f t="shared" si="6"/>
        <v>7</v>
      </c>
      <c r="C8" s="152">
        <f t="shared" si="7"/>
        <v>500</v>
      </c>
      <c r="D8" s="153">
        <f t="shared" si="8"/>
        <v>2650</v>
      </c>
      <c r="E8" s="152">
        <f t="shared" si="1"/>
        <v>4323</v>
      </c>
      <c r="F8" s="162">
        <f t="shared" si="9"/>
        <v>7</v>
      </c>
      <c r="G8" s="157">
        <f t="shared" si="10"/>
        <v>4</v>
      </c>
      <c r="H8" s="157">
        <f t="shared" si="2"/>
        <v>20</v>
      </c>
      <c r="I8" s="157">
        <f t="shared" si="11"/>
        <v>119.5</v>
      </c>
      <c r="J8" s="162">
        <f t="shared" si="12"/>
        <v>7</v>
      </c>
      <c r="K8" s="157">
        <f t="shared" si="13"/>
        <v>13</v>
      </c>
      <c r="L8" s="157">
        <f t="shared" si="3"/>
        <v>28</v>
      </c>
      <c r="M8" s="157">
        <f t="shared" si="14"/>
        <v>126</v>
      </c>
      <c r="N8" s="157">
        <f t="shared" si="15"/>
        <v>63</v>
      </c>
      <c r="O8" s="157">
        <f t="shared" si="4"/>
        <v>230.5625</v>
      </c>
      <c r="P8" s="157">
        <f t="shared" si="5"/>
        <v>86.9</v>
      </c>
    </row>
    <row r="9" spans="1:16" s="153" customFormat="1">
      <c r="A9" s="160">
        <f t="shared" si="0"/>
        <v>8</v>
      </c>
      <c r="B9" s="152">
        <f t="shared" si="6"/>
        <v>8</v>
      </c>
      <c r="C9" s="152">
        <f t="shared" si="7"/>
        <v>550</v>
      </c>
      <c r="D9" s="153">
        <f t="shared" si="8"/>
        <v>3200</v>
      </c>
      <c r="E9" s="152">
        <f t="shared" si="1"/>
        <v>5153</v>
      </c>
      <c r="F9" s="162">
        <f t="shared" si="9"/>
        <v>8</v>
      </c>
      <c r="G9" s="157">
        <f t="shared" si="10"/>
        <v>4.5</v>
      </c>
      <c r="H9" s="157">
        <f t="shared" si="2"/>
        <v>20.5</v>
      </c>
      <c r="I9" s="157">
        <f t="shared" si="11"/>
        <v>139.5</v>
      </c>
      <c r="J9" s="162">
        <f t="shared" si="12"/>
        <v>8</v>
      </c>
      <c r="K9" s="157">
        <f t="shared" si="13"/>
        <v>15</v>
      </c>
      <c r="L9" s="157">
        <f t="shared" si="3"/>
        <v>30</v>
      </c>
      <c r="M9" s="157">
        <f t="shared" si="14"/>
        <v>154</v>
      </c>
      <c r="N9" s="157">
        <f t="shared" si="15"/>
        <v>77</v>
      </c>
      <c r="O9" s="157">
        <f t="shared" si="4"/>
        <v>276.0625</v>
      </c>
      <c r="P9" s="157">
        <f t="shared" si="5"/>
        <v>104.9</v>
      </c>
    </row>
    <row r="10" spans="1:16" s="153" customFormat="1">
      <c r="A10" s="160">
        <f t="shared" si="0"/>
        <v>9</v>
      </c>
      <c r="B10" s="152">
        <f t="shared" si="6"/>
        <v>9</v>
      </c>
      <c r="C10" s="152">
        <f t="shared" si="7"/>
        <v>600</v>
      </c>
      <c r="D10" s="153">
        <f t="shared" si="8"/>
        <v>3800</v>
      </c>
      <c r="E10" s="152">
        <f t="shared" si="1"/>
        <v>6040</v>
      </c>
      <c r="F10" s="162">
        <f t="shared" si="9"/>
        <v>9</v>
      </c>
      <c r="G10" s="157">
        <f t="shared" si="10"/>
        <v>5</v>
      </c>
      <c r="H10" s="157">
        <f t="shared" si="2"/>
        <v>21</v>
      </c>
      <c r="I10" s="157">
        <f t="shared" si="11"/>
        <v>160</v>
      </c>
      <c r="J10" s="162">
        <f t="shared" si="12"/>
        <v>9</v>
      </c>
      <c r="K10" s="157">
        <f t="shared" si="13"/>
        <v>17</v>
      </c>
      <c r="L10" s="157">
        <f t="shared" si="3"/>
        <v>32</v>
      </c>
      <c r="M10" s="157">
        <f t="shared" si="14"/>
        <v>184</v>
      </c>
      <c r="N10" s="157">
        <f t="shared" si="15"/>
        <v>92</v>
      </c>
      <c r="O10" s="157">
        <f t="shared" si="4"/>
        <v>324</v>
      </c>
      <c r="P10" s="157">
        <f t="shared" si="5"/>
        <v>124</v>
      </c>
    </row>
    <row r="11" spans="1:16" s="153" customFormat="1">
      <c r="A11" s="160">
        <f t="shared" si="0"/>
        <v>10</v>
      </c>
      <c r="B11" s="152">
        <f t="shared" si="6"/>
        <v>10</v>
      </c>
      <c r="C11" s="152">
        <f t="shared" si="7"/>
        <v>650</v>
      </c>
      <c r="D11" s="153">
        <f t="shared" si="8"/>
        <v>4450</v>
      </c>
      <c r="E11" s="152">
        <f t="shared" si="1"/>
        <v>6984</v>
      </c>
      <c r="F11" s="162">
        <f t="shared" si="9"/>
        <v>10</v>
      </c>
      <c r="G11" s="157">
        <f t="shared" si="10"/>
        <v>5.5</v>
      </c>
      <c r="H11" s="157">
        <f t="shared" si="2"/>
        <v>21.5</v>
      </c>
      <c r="I11" s="157">
        <f t="shared" si="11"/>
        <v>181</v>
      </c>
      <c r="J11" s="162">
        <f t="shared" si="12"/>
        <v>10</v>
      </c>
      <c r="K11" s="157">
        <f t="shared" si="13"/>
        <v>19</v>
      </c>
      <c r="L11" s="157">
        <f t="shared" si="3"/>
        <v>34</v>
      </c>
      <c r="M11" s="157">
        <f t="shared" si="14"/>
        <v>216</v>
      </c>
      <c r="N11" s="157">
        <f t="shared" si="15"/>
        <v>108</v>
      </c>
      <c r="O11" s="157">
        <f t="shared" si="4"/>
        <v>374.375</v>
      </c>
      <c r="P11" s="157">
        <f t="shared" si="5"/>
        <v>144.19999999999999</v>
      </c>
    </row>
    <row r="12" spans="1:16" s="151" customFormat="1">
      <c r="A12" s="159">
        <f t="shared" si="0"/>
        <v>11</v>
      </c>
      <c r="B12" s="150">
        <f t="shared" si="6"/>
        <v>11</v>
      </c>
      <c r="C12" s="150">
        <f t="shared" si="7"/>
        <v>700</v>
      </c>
      <c r="D12" s="151">
        <f t="shared" si="8"/>
        <v>5150</v>
      </c>
      <c r="E12" s="150">
        <f t="shared" si="1"/>
        <v>7985</v>
      </c>
      <c r="F12" s="161">
        <f t="shared" si="9"/>
        <v>11</v>
      </c>
      <c r="G12" s="156">
        <f t="shared" si="10"/>
        <v>6</v>
      </c>
      <c r="H12" s="156">
        <f t="shared" si="2"/>
        <v>22</v>
      </c>
      <c r="I12" s="156">
        <f t="shared" si="11"/>
        <v>202.5</v>
      </c>
      <c r="J12" s="161">
        <f t="shared" si="12"/>
        <v>11</v>
      </c>
      <c r="K12" s="156">
        <f t="shared" si="13"/>
        <v>21</v>
      </c>
      <c r="L12" s="156">
        <f t="shared" si="3"/>
        <v>36</v>
      </c>
      <c r="M12" s="156">
        <f t="shared" si="14"/>
        <v>250</v>
      </c>
      <c r="N12" s="156">
        <f t="shared" si="15"/>
        <v>125</v>
      </c>
      <c r="O12" s="156">
        <f t="shared" si="4"/>
        <v>427.1875</v>
      </c>
      <c r="P12" s="156">
        <f t="shared" si="5"/>
        <v>165.5</v>
      </c>
    </row>
    <row r="13" spans="1:16" s="151" customFormat="1">
      <c r="A13" s="159">
        <f t="shared" si="0"/>
        <v>12</v>
      </c>
      <c r="B13" s="150">
        <f t="shared" si="6"/>
        <v>12</v>
      </c>
      <c r="C13" s="150">
        <f t="shared" si="7"/>
        <v>750</v>
      </c>
      <c r="D13" s="151">
        <f t="shared" si="8"/>
        <v>5900</v>
      </c>
      <c r="E13" s="150">
        <f t="shared" si="1"/>
        <v>9043</v>
      </c>
      <c r="F13" s="161">
        <f t="shared" si="9"/>
        <v>12</v>
      </c>
      <c r="G13" s="156">
        <f t="shared" si="10"/>
        <v>6.5</v>
      </c>
      <c r="H13" s="156">
        <f t="shared" si="2"/>
        <v>22.5</v>
      </c>
      <c r="I13" s="156">
        <f t="shared" si="11"/>
        <v>224.5</v>
      </c>
      <c r="J13" s="161">
        <f t="shared" si="12"/>
        <v>12</v>
      </c>
      <c r="K13" s="156">
        <f t="shared" si="13"/>
        <v>23</v>
      </c>
      <c r="L13" s="156">
        <f t="shared" si="3"/>
        <v>38</v>
      </c>
      <c r="M13" s="156">
        <f t="shared" si="14"/>
        <v>286</v>
      </c>
      <c r="N13" s="156">
        <f t="shared" si="15"/>
        <v>143</v>
      </c>
      <c r="O13" s="156">
        <f t="shared" si="4"/>
        <v>482.4375</v>
      </c>
      <c r="P13" s="156">
        <f t="shared" si="5"/>
        <v>187.9</v>
      </c>
    </row>
    <row r="14" spans="1:16" s="151" customFormat="1">
      <c r="A14" s="159">
        <f t="shared" si="0"/>
        <v>13</v>
      </c>
      <c r="B14" s="150">
        <f t="shared" si="6"/>
        <v>13</v>
      </c>
      <c r="C14" s="150">
        <f t="shared" si="7"/>
        <v>800</v>
      </c>
      <c r="D14" s="151">
        <f t="shared" si="8"/>
        <v>6700</v>
      </c>
      <c r="E14" s="150">
        <f t="shared" si="1"/>
        <v>10158</v>
      </c>
      <c r="F14" s="161">
        <f t="shared" si="9"/>
        <v>13</v>
      </c>
      <c r="G14" s="156">
        <f t="shared" si="10"/>
        <v>7</v>
      </c>
      <c r="H14" s="156">
        <f t="shared" si="2"/>
        <v>23</v>
      </c>
      <c r="I14" s="156">
        <f t="shared" si="11"/>
        <v>247</v>
      </c>
      <c r="J14" s="161">
        <f t="shared" si="12"/>
        <v>13</v>
      </c>
      <c r="K14" s="156">
        <f t="shared" si="13"/>
        <v>25</v>
      </c>
      <c r="L14" s="156">
        <f t="shared" si="3"/>
        <v>40</v>
      </c>
      <c r="M14" s="156">
        <f t="shared" si="14"/>
        <v>324</v>
      </c>
      <c r="N14" s="156">
        <f t="shared" si="15"/>
        <v>162</v>
      </c>
      <c r="O14" s="156">
        <f t="shared" si="4"/>
        <v>540.125</v>
      </c>
      <c r="P14" s="156">
        <f t="shared" si="5"/>
        <v>211.4</v>
      </c>
    </row>
    <row r="15" spans="1:16" s="151" customFormat="1">
      <c r="A15" s="159">
        <f t="shared" si="0"/>
        <v>14</v>
      </c>
      <c r="B15" s="150">
        <f t="shared" si="6"/>
        <v>14</v>
      </c>
      <c r="C15" s="150">
        <f t="shared" si="7"/>
        <v>850</v>
      </c>
      <c r="D15" s="151">
        <f t="shared" si="8"/>
        <v>7550</v>
      </c>
      <c r="E15" s="150">
        <f t="shared" si="1"/>
        <v>11330</v>
      </c>
      <c r="F15" s="161">
        <f t="shared" si="9"/>
        <v>14</v>
      </c>
      <c r="G15" s="156">
        <f t="shared" si="10"/>
        <v>7.5</v>
      </c>
      <c r="H15" s="156">
        <f t="shared" si="2"/>
        <v>23.5</v>
      </c>
      <c r="I15" s="156">
        <f t="shared" si="11"/>
        <v>270</v>
      </c>
      <c r="J15" s="161">
        <f t="shared" si="12"/>
        <v>14</v>
      </c>
      <c r="K15" s="156">
        <f t="shared" si="13"/>
        <v>27</v>
      </c>
      <c r="L15" s="156">
        <f t="shared" si="3"/>
        <v>42</v>
      </c>
      <c r="M15" s="156">
        <f t="shared" si="14"/>
        <v>364</v>
      </c>
      <c r="N15" s="156">
        <f t="shared" si="15"/>
        <v>182</v>
      </c>
      <c r="O15" s="156">
        <f t="shared" si="4"/>
        <v>600.25</v>
      </c>
      <c r="P15" s="156">
        <f t="shared" si="5"/>
        <v>236</v>
      </c>
    </row>
    <row r="16" spans="1:16" s="151" customFormat="1">
      <c r="A16" s="159">
        <f t="shared" si="0"/>
        <v>15</v>
      </c>
      <c r="B16" s="150">
        <f t="shared" si="6"/>
        <v>15</v>
      </c>
      <c r="C16" s="150">
        <f t="shared" si="7"/>
        <v>900</v>
      </c>
      <c r="D16" s="151">
        <f t="shared" si="8"/>
        <v>8450</v>
      </c>
      <c r="E16" s="150">
        <f t="shared" si="1"/>
        <v>12559</v>
      </c>
      <c r="F16" s="161">
        <f t="shared" si="9"/>
        <v>15</v>
      </c>
      <c r="G16" s="156">
        <f t="shared" si="10"/>
        <v>8</v>
      </c>
      <c r="H16" s="156">
        <f t="shared" si="2"/>
        <v>24</v>
      </c>
      <c r="I16" s="156">
        <f t="shared" si="11"/>
        <v>293.5</v>
      </c>
      <c r="J16" s="161">
        <f t="shared" si="12"/>
        <v>15</v>
      </c>
      <c r="K16" s="156">
        <f t="shared" si="13"/>
        <v>29</v>
      </c>
      <c r="L16" s="156">
        <f t="shared" si="3"/>
        <v>44</v>
      </c>
      <c r="M16" s="156">
        <f t="shared" si="14"/>
        <v>406</v>
      </c>
      <c r="N16" s="156">
        <f t="shared" si="15"/>
        <v>203</v>
      </c>
      <c r="O16" s="156">
        <f t="shared" si="4"/>
        <v>662.8125</v>
      </c>
      <c r="P16" s="156">
        <f t="shared" si="5"/>
        <v>261.7</v>
      </c>
    </row>
    <row r="17" spans="1:16" s="153" customFormat="1">
      <c r="A17" s="160">
        <f t="shared" si="0"/>
        <v>16</v>
      </c>
      <c r="B17" s="152">
        <f t="shared" si="6"/>
        <v>16</v>
      </c>
      <c r="C17" s="152">
        <f t="shared" si="7"/>
        <v>950</v>
      </c>
      <c r="D17" s="153">
        <f t="shared" si="8"/>
        <v>9400</v>
      </c>
      <c r="E17" s="152">
        <f t="shared" si="1"/>
        <v>13845</v>
      </c>
      <c r="F17" s="162">
        <f t="shared" si="9"/>
        <v>16</v>
      </c>
      <c r="G17" s="157">
        <f t="shared" si="10"/>
        <v>8.5</v>
      </c>
      <c r="H17" s="157">
        <f t="shared" si="2"/>
        <v>24.5</v>
      </c>
      <c r="I17" s="157">
        <f t="shared" si="11"/>
        <v>317.5</v>
      </c>
      <c r="J17" s="162">
        <f t="shared" si="12"/>
        <v>16</v>
      </c>
      <c r="K17" s="157">
        <f t="shared" si="13"/>
        <v>31</v>
      </c>
      <c r="L17" s="157">
        <f t="shared" si="3"/>
        <v>46</v>
      </c>
      <c r="M17" s="157">
        <f t="shared" si="14"/>
        <v>450</v>
      </c>
      <c r="N17" s="157">
        <f t="shared" si="15"/>
        <v>225</v>
      </c>
      <c r="O17" s="157">
        <f t="shared" si="4"/>
        <v>727.8125</v>
      </c>
      <c r="P17" s="157">
        <f t="shared" si="5"/>
        <v>288.5</v>
      </c>
    </row>
    <row r="18" spans="1:16" s="153" customFormat="1">
      <c r="A18" s="160">
        <f t="shared" si="0"/>
        <v>17</v>
      </c>
      <c r="B18" s="152">
        <f t="shared" si="6"/>
        <v>17</v>
      </c>
      <c r="C18" s="152">
        <f t="shared" si="7"/>
        <v>1000</v>
      </c>
      <c r="D18" s="153">
        <f t="shared" si="8"/>
        <v>10400</v>
      </c>
      <c r="E18" s="152">
        <f t="shared" si="1"/>
        <v>15188</v>
      </c>
      <c r="F18" s="162">
        <f t="shared" si="9"/>
        <v>17</v>
      </c>
      <c r="G18" s="157">
        <f t="shared" si="10"/>
        <v>9</v>
      </c>
      <c r="H18" s="157">
        <f t="shared" si="2"/>
        <v>25</v>
      </c>
      <c r="I18" s="157">
        <f t="shared" si="11"/>
        <v>342</v>
      </c>
      <c r="J18" s="162">
        <f t="shared" si="12"/>
        <v>17</v>
      </c>
      <c r="K18" s="157">
        <f t="shared" si="13"/>
        <v>33</v>
      </c>
      <c r="L18" s="157">
        <f t="shared" si="3"/>
        <v>48</v>
      </c>
      <c r="M18" s="157">
        <f t="shared" si="14"/>
        <v>496</v>
      </c>
      <c r="N18" s="157">
        <f t="shared" si="15"/>
        <v>248</v>
      </c>
      <c r="O18" s="157">
        <f t="shared" si="4"/>
        <v>795.25</v>
      </c>
      <c r="P18" s="157">
        <f t="shared" si="5"/>
        <v>316.39999999999998</v>
      </c>
    </row>
    <row r="19" spans="1:16" s="153" customFormat="1">
      <c r="A19" s="160">
        <f t="shared" si="0"/>
        <v>18</v>
      </c>
      <c r="B19" s="152">
        <f t="shared" si="6"/>
        <v>18</v>
      </c>
      <c r="C19" s="152">
        <f t="shared" si="7"/>
        <v>1050</v>
      </c>
      <c r="D19" s="153">
        <f t="shared" si="8"/>
        <v>11450</v>
      </c>
      <c r="E19" s="152">
        <f t="shared" si="1"/>
        <v>16588</v>
      </c>
      <c r="F19" s="162">
        <f t="shared" si="9"/>
        <v>18</v>
      </c>
      <c r="G19" s="157">
        <f t="shared" si="10"/>
        <v>9.5</v>
      </c>
      <c r="H19" s="157">
        <f t="shared" si="2"/>
        <v>25.5</v>
      </c>
      <c r="I19" s="157">
        <f t="shared" si="11"/>
        <v>367</v>
      </c>
      <c r="J19" s="162">
        <f t="shared" si="12"/>
        <v>18</v>
      </c>
      <c r="K19" s="157">
        <f t="shared" si="13"/>
        <v>35</v>
      </c>
      <c r="L19" s="157">
        <f t="shared" si="3"/>
        <v>50</v>
      </c>
      <c r="M19" s="157">
        <f t="shared" si="14"/>
        <v>544</v>
      </c>
      <c r="N19" s="157">
        <f t="shared" si="15"/>
        <v>272</v>
      </c>
      <c r="O19" s="157">
        <f t="shared" si="4"/>
        <v>865.125</v>
      </c>
      <c r="P19" s="157">
        <f t="shared" si="5"/>
        <v>345.4</v>
      </c>
    </row>
    <row r="20" spans="1:16" s="153" customFormat="1">
      <c r="A20" s="160">
        <f t="shared" si="0"/>
        <v>19</v>
      </c>
      <c r="B20" s="152">
        <f t="shared" si="6"/>
        <v>19</v>
      </c>
      <c r="C20" s="152">
        <f t="shared" si="7"/>
        <v>1100</v>
      </c>
      <c r="D20" s="153">
        <f t="shared" si="8"/>
        <v>12550</v>
      </c>
      <c r="E20" s="152">
        <f t="shared" si="1"/>
        <v>18045</v>
      </c>
      <c r="F20" s="162">
        <f t="shared" si="9"/>
        <v>19</v>
      </c>
      <c r="G20" s="157">
        <f t="shared" si="10"/>
        <v>10</v>
      </c>
      <c r="H20" s="157">
        <f t="shared" si="2"/>
        <v>26</v>
      </c>
      <c r="I20" s="157">
        <f t="shared" si="11"/>
        <v>392.5</v>
      </c>
      <c r="J20" s="162">
        <f t="shared" si="12"/>
        <v>19</v>
      </c>
      <c r="K20" s="157">
        <f t="shared" si="13"/>
        <v>37</v>
      </c>
      <c r="L20" s="157">
        <f t="shared" si="3"/>
        <v>52</v>
      </c>
      <c r="M20" s="157">
        <f t="shared" si="14"/>
        <v>594</v>
      </c>
      <c r="N20" s="157">
        <f t="shared" si="15"/>
        <v>297</v>
      </c>
      <c r="O20" s="157">
        <f t="shared" si="4"/>
        <v>937.4375</v>
      </c>
      <c r="P20" s="157">
        <f t="shared" si="5"/>
        <v>375.5</v>
      </c>
    </row>
    <row r="21" spans="1:16" s="153" customFormat="1">
      <c r="A21" s="160">
        <f t="shared" si="0"/>
        <v>20</v>
      </c>
      <c r="B21" s="152">
        <f t="shared" si="6"/>
        <v>20</v>
      </c>
      <c r="C21" s="152">
        <f t="shared" si="7"/>
        <v>1150</v>
      </c>
      <c r="D21" s="153">
        <f t="shared" si="8"/>
        <v>13700</v>
      </c>
      <c r="E21" s="152">
        <f t="shared" si="1"/>
        <v>19559</v>
      </c>
      <c r="F21" s="162">
        <f t="shared" si="9"/>
        <v>20</v>
      </c>
      <c r="G21" s="157">
        <f t="shared" si="10"/>
        <v>10.5</v>
      </c>
      <c r="H21" s="157">
        <f t="shared" si="2"/>
        <v>26.5</v>
      </c>
      <c r="I21" s="157">
        <f t="shared" si="11"/>
        <v>418.5</v>
      </c>
      <c r="J21" s="162">
        <f t="shared" si="12"/>
        <v>20</v>
      </c>
      <c r="K21" s="157">
        <f t="shared" si="13"/>
        <v>39</v>
      </c>
      <c r="L21" s="157">
        <f t="shared" si="3"/>
        <v>54</v>
      </c>
      <c r="M21" s="157">
        <f t="shared" si="14"/>
        <v>646</v>
      </c>
      <c r="N21" s="157">
        <f t="shared" si="15"/>
        <v>323</v>
      </c>
      <c r="O21" s="157">
        <f t="shared" si="4"/>
        <v>1012.1875</v>
      </c>
      <c r="P21" s="157">
        <f t="shared" si="5"/>
        <v>406.7</v>
      </c>
    </row>
    <row r="22" spans="1:16" s="151" customFormat="1">
      <c r="A22" s="159">
        <f t="shared" si="0"/>
        <v>21</v>
      </c>
      <c r="B22" s="150">
        <f t="shared" si="6"/>
        <v>21</v>
      </c>
      <c r="C22" s="150">
        <f t="shared" si="7"/>
        <v>1200</v>
      </c>
      <c r="D22" s="151">
        <f t="shared" si="8"/>
        <v>14900</v>
      </c>
      <c r="E22" s="150">
        <f t="shared" si="1"/>
        <v>21130</v>
      </c>
      <c r="F22" s="161">
        <f t="shared" si="9"/>
        <v>21</v>
      </c>
      <c r="G22" s="156">
        <f t="shared" si="10"/>
        <v>11</v>
      </c>
      <c r="H22" s="156">
        <f t="shared" si="2"/>
        <v>27</v>
      </c>
      <c r="I22" s="156">
        <f t="shared" si="11"/>
        <v>445</v>
      </c>
      <c r="J22" s="161">
        <f t="shared" si="12"/>
        <v>21</v>
      </c>
      <c r="K22" s="156">
        <f t="shared" si="13"/>
        <v>41</v>
      </c>
      <c r="L22" s="156">
        <f t="shared" si="3"/>
        <v>56</v>
      </c>
      <c r="M22" s="156">
        <f t="shared" si="14"/>
        <v>700</v>
      </c>
      <c r="N22" s="156">
        <f t="shared" si="15"/>
        <v>350</v>
      </c>
      <c r="O22" s="156">
        <f t="shared" si="4"/>
        <v>1089.375</v>
      </c>
      <c r="P22" s="156">
        <f t="shared" si="5"/>
        <v>439</v>
      </c>
    </row>
    <row r="23" spans="1:16" s="151" customFormat="1">
      <c r="A23" s="159">
        <f t="shared" si="0"/>
        <v>22</v>
      </c>
      <c r="B23" s="150">
        <f t="shared" si="6"/>
        <v>22</v>
      </c>
      <c r="C23" s="150">
        <f t="shared" si="7"/>
        <v>1250</v>
      </c>
      <c r="D23" s="151">
        <f t="shared" si="8"/>
        <v>16150</v>
      </c>
      <c r="E23" s="150">
        <f t="shared" si="1"/>
        <v>22758</v>
      </c>
      <c r="F23" s="161">
        <f t="shared" si="9"/>
        <v>22</v>
      </c>
      <c r="G23" s="156">
        <f t="shared" si="10"/>
        <v>11.5</v>
      </c>
      <c r="H23" s="156">
        <f t="shared" si="2"/>
        <v>27.5</v>
      </c>
      <c r="I23" s="156">
        <f t="shared" si="11"/>
        <v>472</v>
      </c>
      <c r="J23" s="161">
        <f t="shared" si="12"/>
        <v>22</v>
      </c>
      <c r="K23" s="156">
        <f t="shared" si="13"/>
        <v>43</v>
      </c>
      <c r="L23" s="156">
        <f t="shared" si="3"/>
        <v>58</v>
      </c>
      <c r="M23" s="156">
        <f t="shared" si="14"/>
        <v>756</v>
      </c>
      <c r="N23" s="156">
        <f t="shared" si="15"/>
        <v>378</v>
      </c>
      <c r="O23" s="156">
        <f t="shared" si="4"/>
        <v>1169</v>
      </c>
      <c r="P23" s="156">
        <f t="shared" si="5"/>
        <v>472.4</v>
      </c>
    </row>
    <row r="24" spans="1:16" s="151" customFormat="1">
      <c r="A24" s="159">
        <f t="shared" si="0"/>
        <v>23</v>
      </c>
      <c r="B24" s="150">
        <f t="shared" si="6"/>
        <v>23</v>
      </c>
      <c r="C24" s="150">
        <f t="shared" si="7"/>
        <v>1300</v>
      </c>
      <c r="D24" s="151">
        <f t="shared" si="8"/>
        <v>17450</v>
      </c>
      <c r="E24" s="150">
        <f t="shared" si="1"/>
        <v>24443</v>
      </c>
      <c r="F24" s="161">
        <f t="shared" si="9"/>
        <v>23</v>
      </c>
      <c r="G24" s="156">
        <f t="shared" si="10"/>
        <v>12</v>
      </c>
      <c r="H24" s="156">
        <f t="shared" si="2"/>
        <v>28</v>
      </c>
      <c r="I24" s="156">
        <f t="shared" si="11"/>
        <v>499.5</v>
      </c>
      <c r="J24" s="161">
        <f t="shared" si="12"/>
        <v>23</v>
      </c>
      <c r="K24" s="156">
        <f t="shared" si="13"/>
        <v>45</v>
      </c>
      <c r="L24" s="156">
        <f t="shared" si="3"/>
        <v>60</v>
      </c>
      <c r="M24" s="156">
        <f t="shared" si="14"/>
        <v>814</v>
      </c>
      <c r="N24" s="156">
        <f t="shared" si="15"/>
        <v>407</v>
      </c>
      <c r="O24" s="156">
        <f t="shared" si="4"/>
        <v>1251.0625</v>
      </c>
      <c r="P24" s="156">
        <f t="shared" si="5"/>
        <v>506.9</v>
      </c>
    </row>
    <row r="25" spans="1:16" s="151" customFormat="1">
      <c r="A25" s="159">
        <f t="shared" si="0"/>
        <v>24</v>
      </c>
      <c r="B25" s="150">
        <f t="shared" si="6"/>
        <v>24</v>
      </c>
      <c r="C25" s="150">
        <f t="shared" si="7"/>
        <v>1350</v>
      </c>
      <c r="D25" s="151">
        <f t="shared" si="8"/>
        <v>18800</v>
      </c>
      <c r="E25" s="150">
        <f t="shared" si="1"/>
        <v>26185</v>
      </c>
      <c r="F25" s="161">
        <f t="shared" si="9"/>
        <v>24</v>
      </c>
      <c r="G25" s="156">
        <f t="shared" si="10"/>
        <v>12.5</v>
      </c>
      <c r="H25" s="156">
        <f t="shared" si="2"/>
        <v>28.5</v>
      </c>
      <c r="I25" s="156">
        <f t="shared" si="11"/>
        <v>527.5</v>
      </c>
      <c r="J25" s="161">
        <f t="shared" si="12"/>
        <v>24</v>
      </c>
      <c r="K25" s="156">
        <f t="shared" si="13"/>
        <v>47</v>
      </c>
      <c r="L25" s="156">
        <f t="shared" si="3"/>
        <v>62</v>
      </c>
      <c r="M25" s="156">
        <f t="shared" si="14"/>
        <v>874</v>
      </c>
      <c r="N25" s="156">
        <f t="shared" si="15"/>
        <v>437</v>
      </c>
      <c r="O25" s="156">
        <f t="shared" si="4"/>
        <v>1335.5625</v>
      </c>
      <c r="P25" s="156">
        <f t="shared" si="5"/>
        <v>542.5</v>
      </c>
    </row>
    <row r="26" spans="1:16" s="151" customFormat="1">
      <c r="A26" s="159">
        <f t="shared" si="0"/>
        <v>25</v>
      </c>
      <c r="B26" s="150">
        <f t="shared" si="6"/>
        <v>25</v>
      </c>
      <c r="C26" s="150">
        <f t="shared" si="7"/>
        <v>1400</v>
      </c>
      <c r="D26" s="151">
        <f t="shared" si="8"/>
        <v>20200</v>
      </c>
      <c r="E26" s="150">
        <f t="shared" si="1"/>
        <v>27984</v>
      </c>
      <c r="F26" s="161">
        <f t="shared" si="9"/>
        <v>25</v>
      </c>
      <c r="G26" s="156">
        <f t="shared" si="10"/>
        <v>13</v>
      </c>
      <c r="H26" s="156">
        <f t="shared" si="2"/>
        <v>29</v>
      </c>
      <c r="I26" s="156">
        <f t="shared" si="11"/>
        <v>556</v>
      </c>
      <c r="J26" s="161">
        <f t="shared" si="12"/>
        <v>25</v>
      </c>
      <c r="K26" s="156">
        <f t="shared" si="13"/>
        <v>49</v>
      </c>
      <c r="L26" s="156">
        <f t="shared" si="3"/>
        <v>64</v>
      </c>
      <c r="M26" s="156">
        <f t="shared" si="14"/>
        <v>936</v>
      </c>
      <c r="N26" s="156">
        <f t="shared" si="15"/>
        <v>468</v>
      </c>
      <c r="O26" s="156">
        <f t="shared" si="4"/>
        <v>1422.5</v>
      </c>
      <c r="P26" s="156">
        <f t="shared" si="5"/>
        <v>579.20000000000005</v>
      </c>
    </row>
    <row r="27" spans="1:16" s="153" customFormat="1">
      <c r="A27" s="160">
        <f t="shared" si="0"/>
        <v>26</v>
      </c>
      <c r="B27" s="152">
        <f t="shared" si="6"/>
        <v>26</v>
      </c>
      <c r="C27" s="152">
        <f t="shared" si="7"/>
        <v>1450</v>
      </c>
      <c r="D27" s="153">
        <f t="shared" si="8"/>
        <v>21650</v>
      </c>
      <c r="E27" s="152">
        <f t="shared" si="1"/>
        <v>29840</v>
      </c>
      <c r="F27" s="162">
        <f t="shared" si="9"/>
        <v>26</v>
      </c>
      <c r="G27" s="157">
        <f t="shared" si="10"/>
        <v>13.5</v>
      </c>
      <c r="H27" s="157">
        <f t="shared" si="2"/>
        <v>29.5</v>
      </c>
      <c r="I27" s="157">
        <f t="shared" si="11"/>
        <v>585</v>
      </c>
      <c r="J27" s="162">
        <f t="shared" si="12"/>
        <v>26</v>
      </c>
      <c r="K27" s="157">
        <f t="shared" si="13"/>
        <v>51</v>
      </c>
      <c r="L27" s="157">
        <f t="shared" si="3"/>
        <v>66</v>
      </c>
      <c r="M27" s="157">
        <f t="shared" si="14"/>
        <v>1000</v>
      </c>
      <c r="N27" s="157">
        <f t="shared" si="15"/>
        <v>500</v>
      </c>
      <c r="O27" s="157">
        <f t="shared" si="4"/>
        <v>1511.875</v>
      </c>
      <c r="P27" s="157">
        <f t="shared" si="5"/>
        <v>617</v>
      </c>
    </row>
    <row r="28" spans="1:16" s="153" customFormat="1">
      <c r="A28" s="160">
        <f t="shared" si="0"/>
        <v>27</v>
      </c>
      <c r="B28" s="152">
        <f t="shared" si="6"/>
        <v>27</v>
      </c>
      <c r="C28" s="152">
        <f t="shared" si="7"/>
        <v>1500</v>
      </c>
      <c r="D28" s="153">
        <f t="shared" si="8"/>
        <v>23150</v>
      </c>
      <c r="E28" s="152">
        <f t="shared" si="1"/>
        <v>31753</v>
      </c>
      <c r="F28" s="162">
        <f t="shared" si="9"/>
        <v>27</v>
      </c>
      <c r="G28" s="157">
        <f t="shared" si="10"/>
        <v>14</v>
      </c>
      <c r="H28" s="157">
        <f t="shared" si="2"/>
        <v>30</v>
      </c>
      <c r="I28" s="157">
        <f t="shared" si="11"/>
        <v>614.5</v>
      </c>
      <c r="J28" s="162">
        <f t="shared" si="12"/>
        <v>27</v>
      </c>
      <c r="K28" s="157">
        <f t="shared" si="13"/>
        <v>53</v>
      </c>
      <c r="L28" s="157">
        <f t="shared" si="3"/>
        <v>68</v>
      </c>
      <c r="M28" s="157">
        <f t="shared" si="14"/>
        <v>1066</v>
      </c>
      <c r="N28" s="157">
        <f t="shared" si="15"/>
        <v>533</v>
      </c>
      <c r="O28" s="157">
        <f t="shared" si="4"/>
        <v>1603.6875</v>
      </c>
      <c r="P28" s="157">
        <f t="shared" si="5"/>
        <v>655.9</v>
      </c>
    </row>
    <row r="29" spans="1:16" s="153" customFormat="1">
      <c r="A29" s="160">
        <f t="shared" si="0"/>
        <v>28</v>
      </c>
      <c r="B29" s="152">
        <f t="shared" si="6"/>
        <v>28</v>
      </c>
      <c r="C29" s="152">
        <f t="shared" si="7"/>
        <v>1550</v>
      </c>
      <c r="D29" s="153">
        <f t="shared" si="8"/>
        <v>24700</v>
      </c>
      <c r="E29" s="152">
        <f t="shared" si="1"/>
        <v>33723</v>
      </c>
      <c r="F29" s="162">
        <f t="shared" si="9"/>
        <v>28</v>
      </c>
      <c r="G29" s="157">
        <f t="shared" si="10"/>
        <v>14.5</v>
      </c>
      <c r="H29" s="157">
        <f t="shared" si="2"/>
        <v>30.5</v>
      </c>
      <c r="I29" s="157">
        <f t="shared" si="11"/>
        <v>644.5</v>
      </c>
      <c r="J29" s="162">
        <f t="shared" si="12"/>
        <v>28</v>
      </c>
      <c r="K29" s="157">
        <f t="shared" si="13"/>
        <v>55</v>
      </c>
      <c r="L29" s="157">
        <f t="shared" si="3"/>
        <v>70</v>
      </c>
      <c r="M29" s="157">
        <f t="shared" si="14"/>
        <v>1134</v>
      </c>
      <c r="N29" s="157">
        <f t="shared" si="15"/>
        <v>567</v>
      </c>
      <c r="O29" s="157">
        <f t="shared" si="4"/>
        <v>1697.9375</v>
      </c>
      <c r="P29" s="157">
        <f t="shared" si="5"/>
        <v>695.9</v>
      </c>
    </row>
    <row r="30" spans="1:16" s="153" customFormat="1">
      <c r="A30" s="160">
        <f t="shared" si="0"/>
        <v>29</v>
      </c>
      <c r="B30" s="152">
        <f t="shared" si="6"/>
        <v>29</v>
      </c>
      <c r="C30" s="152">
        <f t="shared" si="7"/>
        <v>1600</v>
      </c>
      <c r="D30" s="153">
        <f t="shared" si="8"/>
        <v>26300</v>
      </c>
      <c r="E30" s="152">
        <f t="shared" si="1"/>
        <v>35750</v>
      </c>
      <c r="F30" s="162">
        <f t="shared" si="9"/>
        <v>29</v>
      </c>
      <c r="G30" s="157">
        <f t="shared" si="10"/>
        <v>15</v>
      </c>
      <c r="H30" s="157">
        <f t="shared" si="2"/>
        <v>31</v>
      </c>
      <c r="I30" s="157">
        <f t="shared" si="11"/>
        <v>675</v>
      </c>
      <c r="J30" s="162">
        <f t="shared" si="12"/>
        <v>29</v>
      </c>
      <c r="K30" s="157">
        <f t="shared" si="13"/>
        <v>57</v>
      </c>
      <c r="L30" s="157">
        <f t="shared" si="3"/>
        <v>72</v>
      </c>
      <c r="M30" s="157">
        <f t="shared" si="14"/>
        <v>1204</v>
      </c>
      <c r="N30" s="157">
        <f t="shared" si="15"/>
        <v>602</v>
      </c>
      <c r="O30" s="157">
        <f t="shared" si="4"/>
        <v>1794.625</v>
      </c>
      <c r="P30" s="157">
        <f t="shared" si="5"/>
        <v>737</v>
      </c>
    </row>
    <row r="31" spans="1:16" s="153" customFormat="1">
      <c r="A31" s="160">
        <f t="shared" si="0"/>
        <v>30</v>
      </c>
      <c r="B31" s="152">
        <f t="shared" si="6"/>
        <v>30</v>
      </c>
      <c r="C31" s="152">
        <f t="shared" si="7"/>
        <v>1650</v>
      </c>
      <c r="D31" s="153">
        <f t="shared" si="8"/>
        <v>27950</v>
      </c>
      <c r="E31" s="152">
        <f t="shared" si="1"/>
        <v>37834</v>
      </c>
      <c r="F31" s="162">
        <f t="shared" si="9"/>
        <v>30</v>
      </c>
      <c r="G31" s="157">
        <f t="shared" si="10"/>
        <v>15.5</v>
      </c>
      <c r="H31" s="157">
        <f t="shared" si="2"/>
        <v>31.5</v>
      </c>
      <c r="I31" s="157">
        <f t="shared" si="11"/>
        <v>706</v>
      </c>
      <c r="J31" s="162">
        <f t="shared" si="12"/>
        <v>30</v>
      </c>
      <c r="K31" s="157">
        <f t="shared" si="13"/>
        <v>59</v>
      </c>
      <c r="L31" s="157">
        <f t="shared" si="3"/>
        <v>74</v>
      </c>
      <c r="M31" s="157">
        <f t="shared" si="14"/>
        <v>1276</v>
      </c>
      <c r="N31" s="157">
        <f t="shared" si="15"/>
        <v>638</v>
      </c>
      <c r="O31" s="157">
        <f t="shared" si="4"/>
        <v>1893.75</v>
      </c>
      <c r="P31" s="157">
        <f t="shared" si="5"/>
        <v>779.2</v>
      </c>
    </row>
    <row r="32" spans="1:16" s="151" customFormat="1">
      <c r="A32" s="159">
        <f t="shared" si="0"/>
        <v>31</v>
      </c>
      <c r="B32" s="150">
        <f t="shared" si="6"/>
        <v>31</v>
      </c>
      <c r="C32" s="150">
        <f t="shared" si="7"/>
        <v>1700</v>
      </c>
      <c r="D32" s="151">
        <f t="shared" si="8"/>
        <v>29650</v>
      </c>
      <c r="E32" s="150">
        <f t="shared" si="1"/>
        <v>39975</v>
      </c>
      <c r="F32" s="161">
        <f t="shared" si="9"/>
        <v>31</v>
      </c>
      <c r="G32" s="156">
        <f t="shared" si="10"/>
        <v>16</v>
      </c>
      <c r="H32" s="156">
        <f t="shared" si="2"/>
        <v>32</v>
      </c>
      <c r="I32" s="156">
        <f t="shared" si="11"/>
        <v>737.5</v>
      </c>
      <c r="J32" s="161">
        <f t="shared" si="12"/>
        <v>31</v>
      </c>
      <c r="K32" s="156">
        <f t="shared" si="13"/>
        <v>61</v>
      </c>
      <c r="L32" s="156">
        <f t="shared" si="3"/>
        <v>76</v>
      </c>
      <c r="M32" s="156">
        <f t="shared" si="14"/>
        <v>1350</v>
      </c>
      <c r="N32" s="156">
        <f t="shared" si="15"/>
        <v>675</v>
      </c>
      <c r="O32" s="156">
        <f t="shared" si="4"/>
        <v>1995.3125</v>
      </c>
      <c r="P32" s="156">
        <f t="shared" si="5"/>
        <v>822.5</v>
      </c>
    </row>
    <row r="33" spans="1:16" s="151" customFormat="1">
      <c r="A33" s="159">
        <f t="shared" si="0"/>
        <v>32</v>
      </c>
      <c r="B33" s="150">
        <f t="shared" si="6"/>
        <v>32</v>
      </c>
      <c r="C33" s="150">
        <f t="shared" si="7"/>
        <v>1750</v>
      </c>
      <c r="D33" s="151">
        <f t="shared" si="8"/>
        <v>31400</v>
      </c>
      <c r="E33" s="150">
        <f t="shared" si="1"/>
        <v>42173</v>
      </c>
      <c r="F33" s="161">
        <f t="shared" si="9"/>
        <v>32</v>
      </c>
      <c r="G33" s="156">
        <f t="shared" si="10"/>
        <v>16.5</v>
      </c>
      <c r="H33" s="156">
        <f t="shared" si="2"/>
        <v>32.5</v>
      </c>
      <c r="I33" s="156">
        <f t="shared" si="11"/>
        <v>769.5</v>
      </c>
      <c r="J33" s="161">
        <f t="shared" si="12"/>
        <v>32</v>
      </c>
      <c r="K33" s="156">
        <f t="shared" si="13"/>
        <v>63</v>
      </c>
      <c r="L33" s="156">
        <f t="shared" si="3"/>
        <v>78</v>
      </c>
      <c r="M33" s="156">
        <f t="shared" si="14"/>
        <v>1426</v>
      </c>
      <c r="N33" s="156">
        <f t="shared" si="15"/>
        <v>713</v>
      </c>
      <c r="O33" s="156">
        <f t="shared" si="4"/>
        <v>2099.3125</v>
      </c>
      <c r="P33" s="156">
        <f t="shared" si="5"/>
        <v>866.9</v>
      </c>
    </row>
    <row r="34" spans="1:16" s="151" customFormat="1">
      <c r="A34" s="159">
        <f t="shared" ref="A34:A68" si="16">F34</f>
        <v>33</v>
      </c>
      <c r="B34" s="150">
        <f t="shared" si="6"/>
        <v>33</v>
      </c>
      <c r="C34" s="150">
        <f t="shared" si="7"/>
        <v>1800</v>
      </c>
      <c r="D34" s="151">
        <f t="shared" si="8"/>
        <v>33200</v>
      </c>
      <c r="E34" s="150">
        <f t="shared" ref="E34:E65" si="17">D34+I34*14</f>
        <v>44428</v>
      </c>
      <c r="F34" s="161">
        <f t="shared" si="9"/>
        <v>33</v>
      </c>
      <c r="G34" s="156">
        <f t="shared" si="10"/>
        <v>17</v>
      </c>
      <c r="H34" s="156">
        <f t="shared" ref="H34:H65" si="18">G34+16</f>
        <v>33</v>
      </c>
      <c r="I34" s="156">
        <f t="shared" si="11"/>
        <v>802</v>
      </c>
      <c r="J34" s="161">
        <f t="shared" si="12"/>
        <v>33</v>
      </c>
      <c r="K34" s="156">
        <f t="shared" si="13"/>
        <v>65</v>
      </c>
      <c r="L34" s="156">
        <f t="shared" ref="L34:L65" si="19">K34+15</f>
        <v>80</v>
      </c>
      <c r="M34" s="156">
        <f t="shared" si="14"/>
        <v>1504</v>
      </c>
      <c r="N34" s="156">
        <f t="shared" si="15"/>
        <v>752</v>
      </c>
      <c r="O34" s="156">
        <f t="shared" ref="O34:O68" si="20">I34*1.25*0.7+M34</f>
        <v>2205.75</v>
      </c>
      <c r="P34" s="156">
        <f t="shared" ref="P34:P68" si="21">I34*0.2+N34</f>
        <v>912.4</v>
      </c>
    </row>
    <row r="35" spans="1:16" s="151" customFormat="1">
      <c r="A35" s="159">
        <f t="shared" si="16"/>
        <v>34</v>
      </c>
      <c r="B35" s="150">
        <f t="shared" ref="B35:B68" si="22">B34+1</f>
        <v>34</v>
      </c>
      <c r="C35" s="150">
        <f t="shared" ref="C35:C68" si="23">200+B34*50</f>
        <v>1850</v>
      </c>
      <c r="D35" s="151">
        <f t="shared" ref="D35:D66" si="24">D34+C35</f>
        <v>35050</v>
      </c>
      <c r="E35" s="150">
        <f t="shared" si="17"/>
        <v>46740</v>
      </c>
      <c r="F35" s="161">
        <f t="shared" ref="F35:F68" si="25">F34+1</f>
        <v>34</v>
      </c>
      <c r="G35" s="156">
        <f t="shared" ref="G35:G68" si="26">G34+0.5</f>
        <v>17.5</v>
      </c>
      <c r="H35" s="156">
        <f t="shared" si="18"/>
        <v>33.5</v>
      </c>
      <c r="I35" s="156">
        <f t="shared" ref="I35:I68" si="27">I34+H34</f>
        <v>835</v>
      </c>
      <c r="J35" s="161">
        <f t="shared" ref="J35:J68" si="28">J34+1</f>
        <v>34</v>
      </c>
      <c r="K35" s="156">
        <f t="shared" ref="K35:K68" si="29">K34+2</f>
        <v>67</v>
      </c>
      <c r="L35" s="156">
        <f t="shared" si="19"/>
        <v>82</v>
      </c>
      <c r="M35" s="156">
        <f t="shared" ref="M35:M68" si="30">M34+L34</f>
        <v>1584</v>
      </c>
      <c r="N35" s="156">
        <f t="shared" ref="N35:N66" si="31">M35/2</f>
        <v>792</v>
      </c>
      <c r="O35" s="156">
        <f t="shared" si="20"/>
        <v>2314.625</v>
      </c>
      <c r="P35" s="156">
        <f t="shared" si="21"/>
        <v>959</v>
      </c>
    </row>
    <row r="36" spans="1:16" s="151" customFormat="1">
      <c r="A36" s="159">
        <f t="shared" si="16"/>
        <v>35</v>
      </c>
      <c r="B36" s="150">
        <f t="shared" si="22"/>
        <v>35</v>
      </c>
      <c r="C36" s="150">
        <f t="shared" si="23"/>
        <v>1900</v>
      </c>
      <c r="D36" s="151">
        <f t="shared" si="24"/>
        <v>36950</v>
      </c>
      <c r="E36" s="150">
        <f t="shared" si="17"/>
        <v>49109</v>
      </c>
      <c r="F36" s="161">
        <f t="shared" si="25"/>
        <v>35</v>
      </c>
      <c r="G36" s="156">
        <f t="shared" si="26"/>
        <v>18</v>
      </c>
      <c r="H36" s="156">
        <f t="shared" si="18"/>
        <v>34</v>
      </c>
      <c r="I36" s="156">
        <f t="shared" si="27"/>
        <v>868.5</v>
      </c>
      <c r="J36" s="161">
        <f t="shared" si="28"/>
        <v>35</v>
      </c>
      <c r="K36" s="156">
        <f t="shared" si="29"/>
        <v>69</v>
      </c>
      <c r="L36" s="156">
        <f t="shared" si="19"/>
        <v>84</v>
      </c>
      <c r="M36" s="156">
        <f t="shared" si="30"/>
        <v>1666</v>
      </c>
      <c r="N36" s="156">
        <f t="shared" si="31"/>
        <v>833</v>
      </c>
      <c r="O36" s="156">
        <f t="shared" si="20"/>
        <v>2425.9375</v>
      </c>
      <c r="P36" s="156">
        <f t="shared" si="21"/>
        <v>1006.7</v>
      </c>
    </row>
    <row r="37" spans="1:16" s="153" customFormat="1">
      <c r="A37" s="160">
        <f t="shared" si="16"/>
        <v>36</v>
      </c>
      <c r="B37" s="152">
        <f t="shared" si="22"/>
        <v>36</v>
      </c>
      <c r="C37" s="152">
        <f t="shared" si="23"/>
        <v>1950</v>
      </c>
      <c r="D37" s="153">
        <f t="shared" si="24"/>
        <v>38900</v>
      </c>
      <c r="E37" s="152">
        <f t="shared" si="17"/>
        <v>51535</v>
      </c>
      <c r="F37" s="162">
        <f t="shared" si="25"/>
        <v>36</v>
      </c>
      <c r="G37" s="157">
        <f t="shared" si="26"/>
        <v>18.5</v>
      </c>
      <c r="H37" s="157">
        <f t="shared" si="18"/>
        <v>34.5</v>
      </c>
      <c r="I37" s="157">
        <f t="shared" si="27"/>
        <v>902.5</v>
      </c>
      <c r="J37" s="162">
        <f t="shared" si="28"/>
        <v>36</v>
      </c>
      <c r="K37" s="157">
        <f t="shared" si="29"/>
        <v>71</v>
      </c>
      <c r="L37" s="157">
        <f t="shared" si="19"/>
        <v>86</v>
      </c>
      <c r="M37" s="157">
        <f t="shared" si="30"/>
        <v>1750</v>
      </c>
      <c r="N37" s="157">
        <f t="shared" si="31"/>
        <v>875</v>
      </c>
      <c r="O37" s="157">
        <f t="shared" si="20"/>
        <v>2539.6875</v>
      </c>
      <c r="P37" s="157">
        <f t="shared" si="21"/>
        <v>1055.5</v>
      </c>
    </row>
    <row r="38" spans="1:16" s="153" customFormat="1">
      <c r="A38" s="160">
        <f t="shared" si="16"/>
        <v>37</v>
      </c>
      <c r="B38" s="152">
        <f t="shared" si="22"/>
        <v>37</v>
      </c>
      <c r="C38" s="152">
        <f t="shared" si="23"/>
        <v>2000</v>
      </c>
      <c r="D38" s="153">
        <f t="shared" si="24"/>
        <v>40900</v>
      </c>
      <c r="E38" s="152">
        <f t="shared" si="17"/>
        <v>54018</v>
      </c>
      <c r="F38" s="162">
        <f t="shared" si="25"/>
        <v>37</v>
      </c>
      <c r="G38" s="157">
        <f t="shared" si="26"/>
        <v>19</v>
      </c>
      <c r="H38" s="157">
        <f t="shared" si="18"/>
        <v>35</v>
      </c>
      <c r="I38" s="157">
        <f t="shared" si="27"/>
        <v>937</v>
      </c>
      <c r="J38" s="162">
        <f t="shared" si="28"/>
        <v>37</v>
      </c>
      <c r="K38" s="157">
        <f t="shared" si="29"/>
        <v>73</v>
      </c>
      <c r="L38" s="157">
        <f t="shared" si="19"/>
        <v>88</v>
      </c>
      <c r="M38" s="157">
        <f t="shared" si="30"/>
        <v>1836</v>
      </c>
      <c r="N38" s="157">
        <f t="shared" si="31"/>
        <v>918</v>
      </c>
      <c r="O38" s="157">
        <f t="shared" si="20"/>
        <v>2655.875</v>
      </c>
      <c r="P38" s="157">
        <f t="shared" si="21"/>
        <v>1105.4000000000001</v>
      </c>
    </row>
    <row r="39" spans="1:16" s="153" customFormat="1">
      <c r="A39" s="160">
        <f t="shared" si="16"/>
        <v>38</v>
      </c>
      <c r="B39" s="152">
        <f t="shared" si="22"/>
        <v>38</v>
      </c>
      <c r="C39" s="152">
        <f t="shared" si="23"/>
        <v>2050</v>
      </c>
      <c r="D39" s="153">
        <f t="shared" si="24"/>
        <v>42950</v>
      </c>
      <c r="E39" s="152">
        <f t="shared" si="17"/>
        <v>56558</v>
      </c>
      <c r="F39" s="162">
        <f t="shared" si="25"/>
        <v>38</v>
      </c>
      <c r="G39" s="157">
        <f t="shared" si="26"/>
        <v>19.5</v>
      </c>
      <c r="H39" s="157">
        <f t="shared" si="18"/>
        <v>35.5</v>
      </c>
      <c r="I39" s="157">
        <f t="shared" si="27"/>
        <v>972</v>
      </c>
      <c r="J39" s="162">
        <f t="shared" si="28"/>
        <v>38</v>
      </c>
      <c r="K39" s="157">
        <f t="shared" si="29"/>
        <v>75</v>
      </c>
      <c r="L39" s="157">
        <f t="shared" si="19"/>
        <v>90</v>
      </c>
      <c r="M39" s="157">
        <f t="shared" si="30"/>
        <v>1924</v>
      </c>
      <c r="N39" s="157">
        <f t="shared" si="31"/>
        <v>962</v>
      </c>
      <c r="O39" s="157">
        <f t="shared" si="20"/>
        <v>2774.5</v>
      </c>
      <c r="P39" s="157">
        <f t="shared" si="21"/>
        <v>1156.4000000000001</v>
      </c>
    </row>
    <row r="40" spans="1:16" s="8" customFormat="1">
      <c r="A40" s="160">
        <f t="shared" si="16"/>
        <v>39</v>
      </c>
      <c r="B40" s="152">
        <f t="shared" si="22"/>
        <v>39</v>
      </c>
      <c r="C40" s="152">
        <f t="shared" si="23"/>
        <v>2100</v>
      </c>
      <c r="D40" s="153">
        <f t="shared" si="24"/>
        <v>45050</v>
      </c>
      <c r="E40" s="152">
        <f t="shared" si="17"/>
        <v>59155</v>
      </c>
      <c r="F40" s="162">
        <f t="shared" si="25"/>
        <v>39</v>
      </c>
      <c r="G40" s="157">
        <f t="shared" si="26"/>
        <v>20</v>
      </c>
      <c r="H40" s="157">
        <f t="shared" si="18"/>
        <v>36</v>
      </c>
      <c r="I40" s="157">
        <f t="shared" si="27"/>
        <v>1007.5</v>
      </c>
      <c r="J40" s="162">
        <f t="shared" si="28"/>
        <v>39</v>
      </c>
      <c r="K40" s="157">
        <f t="shared" si="29"/>
        <v>77</v>
      </c>
      <c r="L40" s="157">
        <f t="shared" si="19"/>
        <v>92</v>
      </c>
      <c r="M40" s="157">
        <f t="shared" si="30"/>
        <v>2014</v>
      </c>
      <c r="N40" s="157">
        <f t="shared" si="31"/>
        <v>1007</v>
      </c>
      <c r="O40" s="157">
        <f t="shared" si="20"/>
        <v>2895.5625</v>
      </c>
      <c r="P40" s="157">
        <f t="shared" si="21"/>
        <v>1208.5</v>
      </c>
    </row>
    <row r="41" spans="1:16" s="8" customFormat="1">
      <c r="A41" s="160">
        <f t="shared" si="16"/>
        <v>40</v>
      </c>
      <c r="B41" s="152">
        <f t="shared" si="22"/>
        <v>40</v>
      </c>
      <c r="C41" s="152">
        <f t="shared" si="23"/>
        <v>2150</v>
      </c>
      <c r="D41" s="153">
        <f t="shared" si="24"/>
        <v>47200</v>
      </c>
      <c r="E41" s="152">
        <f t="shared" si="17"/>
        <v>61809</v>
      </c>
      <c r="F41" s="162">
        <f t="shared" si="25"/>
        <v>40</v>
      </c>
      <c r="G41" s="157">
        <f t="shared" si="26"/>
        <v>20.5</v>
      </c>
      <c r="H41" s="157">
        <f t="shared" si="18"/>
        <v>36.5</v>
      </c>
      <c r="I41" s="157">
        <f t="shared" si="27"/>
        <v>1043.5</v>
      </c>
      <c r="J41" s="162">
        <f t="shared" si="28"/>
        <v>40</v>
      </c>
      <c r="K41" s="157">
        <f t="shared" si="29"/>
        <v>79</v>
      </c>
      <c r="L41" s="157">
        <f t="shared" si="19"/>
        <v>94</v>
      </c>
      <c r="M41" s="157">
        <f t="shared" si="30"/>
        <v>2106</v>
      </c>
      <c r="N41" s="157">
        <f t="shared" si="31"/>
        <v>1053</v>
      </c>
      <c r="O41" s="157">
        <f t="shared" si="20"/>
        <v>3019.0625</v>
      </c>
      <c r="P41" s="157">
        <f t="shared" si="21"/>
        <v>1261.7</v>
      </c>
    </row>
    <row r="42" spans="1:16" s="8" customFormat="1">
      <c r="A42" s="160">
        <f t="shared" si="16"/>
        <v>41</v>
      </c>
      <c r="B42" s="152">
        <f t="shared" si="22"/>
        <v>41</v>
      </c>
      <c r="C42" s="152">
        <f t="shared" si="23"/>
        <v>2200</v>
      </c>
      <c r="D42" s="153">
        <f t="shared" si="24"/>
        <v>49400</v>
      </c>
      <c r="E42" s="152">
        <f t="shared" si="17"/>
        <v>64520</v>
      </c>
      <c r="F42" s="162">
        <f t="shared" si="25"/>
        <v>41</v>
      </c>
      <c r="G42" s="157">
        <f t="shared" si="26"/>
        <v>21</v>
      </c>
      <c r="H42" s="157">
        <f t="shared" si="18"/>
        <v>37</v>
      </c>
      <c r="I42" s="157">
        <f t="shared" si="27"/>
        <v>1080</v>
      </c>
      <c r="J42" s="162">
        <f t="shared" si="28"/>
        <v>41</v>
      </c>
      <c r="K42" s="157">
        <f t="shared" si="29"/>
        <v>81</v>
      </c>
      <c r="L42" s="157">
        <f t="shared" si="19"/>
        <v>96</v>
      </c>
      <c r="M42" s="157">
        <f t="shared" si="30"/>
        <v>2200</v>
      </c>
      <c r="N42" s="157">
        <f t="shared" si="31"/>
        <v>1100</v>
      </c>
      <c r="O42" s="157">
        <f t="shared" si="20"/>
        <v>3145</v>
      </c>
      <c r="P42" s="157">
        <f t="shared" si="21"/>
        <v>1316</v>
      </c>
    </row>
    <row r="43" spans="1:16" s="8" customFormat="1">
      <c r="A43" s="160">
        <f t="shared" si="16"/>
        <v>42</v>
      </c>
      <c r="B43" s="152">
        <f t="shared" si="22"/>
        <v>42</v>
      </c>
      <c r="C43" s="152">
        <f t="shared" si="23"/>
        <v>2250</v>
      </c>
      <c r="D43" s="153">
        <f t="shared" si="24"/>
        <v>51650</v>
      </c>
      <c r="E43" s="152">
        <f t="shared" si="17"/>
        <v>67288</v>
      </c>
      <c r="F43" s="162">
        <f t="shared" si="25"/>
        <v>42</v>
      </c>
      <c r="G43" s="157">
        <f t="shared" si="26"/>
        <v>21.5</v>
      </c>
      <c r="H43" s="157">
        <f t="shared" si="18"/>
        <v>37.5</v>
      </c>
      <c r="I43" s="157">
        <f t="shared" si="27"/>
        <v>1117</v>
      </c>
      <c r="J43" s="162">
        <f t="shared" si="28"/>
        <v>42</v>
      </c>
      <c r="K43" s="157">
        <f t="shared" si="29"/>
        <v>83</v>
      </c>
      <c r="L43" s="157">
        <f t="shared" si="19"/>
        <v>98</v>
      </c>
      <c r="M43" s="157">
        <f t="shared" si="30"/>
        <v>2296</v>
      </c>
      <c r="N43" s="157">
        <f t="shared" si="31"/>
        <v>1148</v>
      </c>
      <c r="O43" s="157">
        <f t="shared" si="20"/>
        <v>3273.375</v>
      </c>
      <c r="P43" s="157">
        <f t="shared" si="21"/>
        <v>1371.4</v>
      </c>
    </row>
    <row r="44" spans="1:16" s="8" customFormat="1">
      <c r="A44" s="160">
        <f t="shared" si="16"/>
        <v>43</v>
      </c>
      <c r="B44" s="152">
        <f t="shared" si="22"/>
        <v>43</v>
      </c>
      <c r="C44" s="152">
        <f t="shared" si="23"/>
        <v>2300</v>
      </c>
      <c r="D44" s="153">
        <f t="shared" si="24"/>
        <v>53950</v>
      </c>
      <c r="E44" s="152">
        <f t="shared" si="17"/>
        <v>70113</v>
      </c>
      <c r="F44" s="162">
        <f t="shared" si="25"/>
        <v>43</v>
      </c>
      <c r="G44" s="157">
        <f t="shared" si="26"/>
        <v>22</v>
      </c>
      <c r="H44" s="157">
        <f t="shared" si="18"/>
        <v>38</v>
      </c>
      <c r="I44" s="157">
        <f t="shared" si="27"/>
        <v>1154.5</v>
      </c>
      <c r="J44" s="162">
        <f t="shared" si="28"/>
        <v>43</v>
      </c>
      <c r="K44" s="157">
        <f t="shared" si="29"/>
        <v>85</v>
      </c>
      <c r="L44" s="157">
        <f t="shared" si="19"/>
        <v>100</v>
      </c>
      <c r="M44" s="157">
        <f t="shared" si="30"/>
        <v>2394</v>
      </c>
      <c r="N44" s="157">
        <f t="shared" si="31"/>
        <v>1197</v>
      </c>
      <c r="O44" s="157">
        <f t="shared" si="20"/>
        <v>3404.1875</v>
      </c>
      <c r="P44" s="157">
        <f t="shared" si="21"/>
        <v>1427.9</v>
      </c>
    </row>
    <row r="45" spans="1:16" s="8" customFormat="1">
      <c r="A45" s="160">
        <f t="shared" si="16"/>
        <v>44</v>
      </c>
      <c r="B45" s="152">
        <f t="shared" si="22"/>
        <v>44</v>
      </c>
      <c r="C45" s="152">
        <f t="shared" si="23"/>
        <v>2350</v>
      </c>
      <c r="D45" s="153">
        <f t="shared" si="24"/>
        <v>56300</v>
      </c>
      <c r="E45" s="152">
        <f t="shared" si="17"/>
        <v>72995</v>
      </c>
      <c r="F45" s="162">
        <f t="shared" si="25"/>
        <v>44</v>
      </c>
      <c r="G45" s="157">
        <f t="shared" si="26"/>
        <v>22.5</v>
      </c>
      <c r="H45" s="157">
        <f t="shared" si="18"/>
        <v>38.5</v>
      </c>
      <c r="I45" s="157">
        <f t="shared" si="27"/>
        <v>1192.5</v>
      </c>
      <c r="J45" s="162">
        <f t="shared" si="28"/>
        <v>44</v>
      </c>
      <c r="K45" s="157">
        <f t="shared" si="29"/>
        <v>87</v>
      </c>
      <c r="L45" s="157">
        <f t="shared" si="19"/>
        <v>102</v>
      </c>
      <c r="M45" s="157">
        <f t="shared" si="30"/>
        <v>2494</v>
      </c>
      <c r="N45" s="157">
        <f t="shared" si="31"/>
        <v>1247</v>
      </c>
      <c r="O45" s="157">
        <f t="shared" si="20"/>
        <v>3537.4375</v>
      </c>
      <c r="P45" s="157">
        <f t="shared" si="21"/>
        <v>1485.5</v>
      </c>
    </row>
    <row r="46" spans="1:16" s="8" customFormat="1">
      <c r="A46" s="160">
        <f t="shared" si="16"/>
        <v>45</v>
      </c>
      <c r="B46" s="152">
        <f t="shared" si="22"/>
        <v>45</v>
      </c>
      <c r="C46" s="152">
        <f t="shared" si="23"/>
        <v>2400</v>
      </c>
      <c r="D46" s="153">
        <f t="shared" si="24"/>
        <v>58700</v>
      </c>
      <c r="E46" s="152">
        <f t="shared" si="17"/>
        <v>75934</v>
      </c>
      <c r="F46" s="162">
        <f t="shared" si="25"/>
        <v>45</v>
      </c>
      <c r="G46" s="157">
        <f t="shared" si="26"/>
        <v>23</v>
      </c>
      <c r="H46" s="157">
        <f t="shared" si="18"/>
        <v>39</v>
      </c>
      <c r="I46" s="157">
        <f t="shared" si="27"/>
        <v>1231</v>
      </c>
      <c r="J46" s="162">
        <f t="shared" si="28"/>
        <v>45</v>
      </c>
      <c r="K46" s="157">
        <f t="shared" si="29"/>
        <v>89</v>
      </c>
      <c r="L46" s="157">
        <f t="shared" si="19"/>
        <v>104</v>
      </c>
      <c r="M46" s="157">
        <f t="shared" si="30"/>
        <v>2596</v>
      </c>
      <c r="N46" s="157">
        <f t="shared" si="31"/>
        <v>1298</v>
      </c>
      <c r="O46" s="157">
        <f t="shared" si="20"/>
        <v>3673.125</v>
      </c>
      <c r="P46" s="157">
        <f t="shared" si="21"/>
        <v>1544.2</v>
      </c>
    </row>
    <row r="47" spans="1:16" s="8" customFormat="1">
      <c r="A47" s="160">
        <f t="shared" si="16"/>
        <v>46</v>
      </c>
      <c r="B47" s="152">
        <f t="shared" si="22"/>
        <v>46</v>
      </c>
      <c r="C47" s="152">
        <f t="shared" si="23"/>
        <v>2450</v>
      </c>
      <c r="D47" s="153">
        <f t="shared" si="24"/>
        <v>61150</v>
      </c>
      <c r="E47" s="152">
        <f t="shared" si="17"/>
        <v>78930</v>
      </c>
      <c r="F47" s="162">
        <f t="shared" si="25"/>
        <v>46</v>
      </c>
      <c r="G47" s="157">
        <f t="shared" si="26"/>
        <v>23.5</v>
      </c>
      <c r="H47" s="157">
        <f t="shared" si="18"/>
        <v>39.5</v>
      </c>
      <c r="I47" s="157">
        <f t="shared" si="27"/>
        <v>1270</v>
      </c>
      <c r="J47" s="162">
        <f t="shared" si="28"/>
        <v>46</v>
      </c>
      <c r="K47" s="157">
        <f t="shared" si="29"/>
        <v>91</v>
      </c>
      <c r="L47" s="157">
        <f t="shared" si="19"/>
        <v>106</v>
      </c>
      <c r="M47" s="157">
        <f t="shared" si="30"/>
        <v>2700</v>
      </c>
      <c r="N47" s="157">
        <f t="shared" si="31"/>
        <v>1350</v>
      </c>
      <c r="O47" s="157">
        <f t="shared" si="20"/>
        <v>3811.25</v>
      </c>
      <c r="P47" s="157">
        <f t="shared" si="21"/>
        <v>1604</v>
      </c>
    </row>
    <row r="48" spans="1:16" s="8" customFormat="1">
      <c r="A48" s="160">
        <f t="shared" si="16"/>
        <v>47</v>
      </c>
      <c r="B48" s="152">
        <f t="shared" si="22"/>
        <v>47</v>
      </c>
      <c r="C48" s="152">
        <f t="shared" si="23"/>
        <v>2500</v>
      </c>
      <c r="D48" s="153">
        <f t="shared" si="24"/>
        <v>63650</v>
      </c>
      <c r="E48" s="152">
        <f t="shared" si="17"/>
        <v>81983</v>
      </c>
      <c r="F48" s="162">
        <f t="shared" si="25"/>
        <v>47</v>
      </c>
      <c r="G48" s="157">
        <f t="shared" si="26"/>
        <v>24</v>
      </c>
      <c r="H48" s="157">
        <f t="shared" si="18"/>
        <v>40</v>
      </c>
      <c r="I48" s="157">
        <f t="shared" si="27"/>
        <v>1309.5</v>
      </c>
      <c r="J48" s="162">
        <f t="shared" si="28"/>
        <v>47</v>
      </c>
      <c r="K48" s="157">
        <f t="shared" si="29"/>
        <v>93</v>
      </c>
      <c r="L48" s="157">
        <f t="shared" si="19"/>
        <v>108</v>
      </c>
      <c r="M48" s="157">
        <f t="shared" si="30"/>
        <v>2806</v>
      </c>
      <c r="N48" s="157">
        <f t="shared" si="31"/>
        <v>1403</v>
      </c>
      <c r="O48" s="157">
        <f t="shared" si="20"/>
        <v>3951.8125</v>
      </c>
      <c r="P48" s="157">
        <f t="shared" si="21"/>
        <v>1664.9</v>
      </c>
    </row>
    <row r="49" spans="1:16" s="8" customFormat="1">
      <c r="A49" s="160">
        <f t="shared" si="16"/>
        <v>48</v>
      </c>
      <c r="B49" s="152">
        <f t="shared" si="22"/>
        <v>48</v>
      </c>
      <c r="C49" s="152">
        <f t="shared" si="23"/>
        <v>2550</v>
      </c>
      <c r="D49" s="153">
        <f t="shared" si="24"/>
        <v>66200</v>
      </c>
      <c r="E49" s="152">
        <f t="shared" si="17"/>
        <v>85093</v>
      </c>
      <c r="F49" s="162">
        <f t="shared" si="25"/>
        <v>48</v>
      </c>
      <c r="G49" s="157">
        <f t="shared" si="26"/>
        <v>24.5</v>
      </c>
      <c r="H49" s="157">
        <f t="shared" si="18"/>
        <v>40.5</v>
      </c>
      <c r="I49" s="157">
        <f t="shared" si="27"/>
        <v>1349.5</v>
      </c>
      <c r="J49" s="162">
        <f t="shared" si="28"/>
        <v>48</v>
      </c>
      <c r="K49" s="157">
        <f t="shared" si="29"/>
        <v>95</v>
      </c>
      <c r="L49" s="157">
        <f t="shared" si="19"/>
        <v>110</v>
      </c>
      <c r="M49" s="157">
        <f t="shared" si="30"/>
        <v>2914</v>
      </c>
      <c r="N49" s="157">
        <f t="shared" si="31"/>
        <v>1457</v>
      </c>
      <c r="O49" s="157">
        <f t="shared" si="20"/>
        <v>4094.8125</v>
      </c>
      <c r="P49" s="157">
        <f t="shared" si="21"/>
        <v>1726.9</v>
      </c>
    </row>
    <row r="50" spans="1:16" s="8" customFormat="1">
      <c r="A50" s="160">
        <f t="shared" si="16"/>
        <v>49</v>
      </c>
      <c r="B50" s="152">
        <f t="shared" si="22"/>
        <v>49</v>
      </c>
      <c r="C50" s="152">
        <f t="shared" si="23"/>
        <v>2600</v>
      </c>
      <c r="D50" s="153">
        <f t="shared" si="24"/>
        <v>68800</v>
      </c>
      <c r="E50" s="152">
        <f t="shared" si="17"/>
        <v>88260</v>
      </c>
      <c r="F50" s="162">
        <f t="shared" si="25"/>
        <v>49</v>
      </c>
      <c r="G50" s="157">
        <f t="shared" si="26"/>
        <v>25</v>
      </c>
      <c r="H50" s="157">
        <f t="shared" si="18"/>
        <v>41</v>
      </c>
      <c r="I50" s="157">
        <f t="shared" si="27"/>
        <v>1390</v>
      </c>
      <c r="J50" s="162">
        <f t="shared" si="28"/>
        <v>49</v>
      </c>
      <c r="K50" s="157">
        <f t="shared" si="29"/>
        <v>97</v>
      </c>
      <c r="L50" s="157">
        <f t="shared" si="19"/>
        <v>112</v>
      </c>
      <c r="M50" s="157">
        <f t="shared" si="30"/>
        <v>3024</v>
      </c>
      <c r="N50" s="157">
        <f t="shared" si="31"/>
        <v>1512</v>
      </c>
      <c r="O50" s="157">
        <f t="shared" si="20"/>
        <v>4240.25</v>
      </c>
      <c r="P50" s="157">
        <f t="shared" si="21"/>
        <v>1790</v>
      </c>
    </row>
    <row r="51" spans="1:16">
      <c r="A51" s="160">
        <f t="shared" si="16"/>
        <v>50</v>
      </c>
      <c r="B51" s="152">
        <f t="shared" si="22"/>
        <v>50</v>
      </c>
      <c r="C51" s="152">
        <f t="shared" si="23"/>
        <v>2650</v>
      </c>
      <c r="D51" s="153">
        <f t="shared" si="24"/>
        <v>71450</v>
      </c>
      <c r="E51" s="152">
        <f t="shared" si="17"/>
        <v>91484</v>
      </c>
      <c r="F51" s="162">
        <f t="shared" si="25"/>
        <v>50</v>
      </c>
      <c r="G51" s="157">
        <f t="shared" si="26"/>
        <v>25.5</v>
      </c>
      <c r="H51" s="157">
        <f t="shared" si="18"/>
        <v>41.5</v>
      </c>
      <c r="I51" s="157">
        <f t="shared" si="27"/>
        <v>1431</v>
      </c>
      <c r="J51" s="162">
        <f t="shared" si="28"/>
        <v>50</v>
      </c>
      <c r="K51" s="157">
        <f t="shared" si="29"/>
        <v>99</v>
      </c>
      <c r="L51" s="157">
        <f t="shared" si="19"/>
        <v>114</v>
      </c>
      <c r="M51" s="157">
        <f t="shared" si="30"/>
        <v>3136</v>
      </c>
      <c r="N51" s="157">
        <f t="shared" si="31"/>
        <v>1568</v>
      </c>
      <c r="O51" s="157">
        <f t="shared" si="20"/>
        <v>4388.125</v>
      </c>
      <c r="P51" s="157">
        <f t="shared" si="21"/>
        <v>1854.2</v>
      </c>
    </row>
    <row r="52" spans="1:16">
      <c r="A52" s="160">
        <f t="shared" si="16"/>
        <v>51</v>
      </c>
      <c r="B52" s="152">
        <f t="shared" si="22"/>
        <v>51</v>
      </c>
      <c r="C52" s="152">
        <f t="shared" si="23"/>
        <v>2700</v>
      </c>
      <c r="D52" s="153">
        <f t="shared" si="24"/>
        <v>74150</v>
      </c>
      <c r="E52" s="152">
        <f t="shared" si="17"/>
        <v>94765</v>
      </c>
      <c r="F52" s="162">
        <f t="shared" si="25"/>
        <v>51</v>
      </c>
      <c r="G52" s="157">
        <f t="shared" si="26"/>
        <v>26</v>
      </c>
      <c r="H52" s="157">
        <f t="shared" si="18"/>
        <v>42</v>
      </c>
      <c r="I52" s="157">
        <f t="shared" si="27"/>
        <v>1472.5</v>
      </c>
      <c r="J52" s="162">
        <f t="shared" si="28"/>
        <v>51</v>
      </c>
      <c r="K52" s="157">
        <f t="shared" si="29"/>
        <v>101</v>
      </c>
      <c r="L52" s="157">
        <f t="shared" si="19"/>
        <v>116</v>
      </c>
      <c r="M52" s="157">
        <f t="shared" si="30"/>
        <v>3250</v>
      </c>
      <c r="N52" s="157">
        <f t="shared" si="31"/>
        <v>1625</v>
      </c>
      <c r="O52" s="157">
        <f t="shared" si="20"/>
        <v>4538.4375</v>
      </c>
      <c r="P52" s="157">
        <f t="shared" si="21"/>
        <v>1919.5</v>
      </c>
    </row>
    <row r="53" spans="1:16">
      <c r="A53" s="160">
        <f t="shared" si="16"/>
        <v>52</v>
      </c>
      <c r="B53" s="152">
        <f t="shared" si="22"/>
        <v>52</v>
      </c>
      <c r="C53" s="152">
        <f t="shared" si="23"/>
        <v>2750</v>
      </c>
      <c r="D53" s="153">
        <f t="shared" si="24"/>
        <v>76900</v>
      </c>
      <c r="E53" s="152">
        <f t="shared" si="17"/>
        <v>98103</v>
      </c>
      <c r="F53" s="162">
        <f t="shared" si="25"/>
        <v>52</v>
      </c>
      <c r="G53" s="157">
        <f t="shared" si="26"/>
        <v>26.5</v>
      </c>
      <c r="H53" s="157">
        <f t="shared" si="18"/>
        <v>42.5</v>
      </c>
      <c r="I53" s="157">
        <f t="shared" si="27"/>
        <v>1514.5</v>
      </c>
      <c r="J53" s="162">
        <f t="shared" si="28"/>
        <v>52</v>
      </c>
      <c r="K53" s="157">
        <f t="shared" si="29"/>
        <v>103</v>
      </c>
      <c r="L53" s="157">
        <f t="shared" si="19"/>
        <v>118</v>
      </c>
      <c r="M53" s="157">
        <f t="shared" si="30"/>
        <v>3366</v>
      </c>
      <c r="N53" s="157">
        <f t="shared" si="31"/>
        <v>1683</v>
      </c>
      <c r="O53" s="157">
        <f t="shared" si="20"/>
        <v>4691.1875</v>
      </c>
      <c r="P53" s="157">
        <f t="shared" si="21"/>
        <v>1985.9</v>
      </c>
    </row>
    <row r="54" spans="1:16">
      <c r="A54" s="160">
        <f t="shared" si="16"/>
        <v>53</v>
      </c>
      <c r="B54" s="152">
        <f t="shared" si="22"/>
        <v>53</v>
      </c>
      <c r="C54" s="152">
        <f t="shared" si="23"/>
        <v>2800</v>
      </c>
      <c r="D54" s="153">
        <f t="shared" si="24"/>
        <v>79700</v>
      </c>
      <c r="E54" s="152">
        <f t="shared" si="17"/>
        <v>101498</v>
      </c>
      <c r="F54" s="162">
        <f t="shared" si="25"/>
        <v>53</v>
      </c>
      <c r="G54" s="157">
        <f t="shared" si="26"/>
        <v>27</v>
      </c>
      <c r="H54" s="157">
        <f t="shared" si="18"/>
        <v>43</v>
      </c>
      <c r="I54" s="157">
        <f t="shared" si="27"/>
        <v>1557</v>
      </c>
      <c r="J54" s="162">
        <f t="shared" si="28"/>
        <v>53</v>
      </c>
      <c r="K54" s="157">
        <f t="shared" si="29"/>
        <v>105</v>
      </c>
      <c r="L54" s="157">
        <f t="shared" si="19"/>
        <v>120</v>
      </c>
      <c r="M54" s="157">
        <f t="shared" si="30"/>
        <v>3484</v>
      </c>
      <c r="N54" s="157">
        <f t="shared" si="31"/>
        <v>1742</v>
      </c>
      <c r="O54" s="157">
        <f t="shared" si="20"/>
        <v>4846.375</v>
      </c>
      <c r="P54" s="157">
        <f t="shared" si="21"/>
        <v>2053.4</v>
      </c>
    </row>
    <row r="55" spans="1:16">
      <c r="A55" s="160">
        <f t="shared" si="16"/>
        <v>54</v>
      </c>
      <c r="B55" s="152">
        <f t="shared" si="22"/>
        <v>54</v>
      </c>
      <c r="C55" s="152">
        <f t="shared" si="23"/>
        <v>2850</v>
      </c>
      <c r="D55" s="153">
        <f t="shared" si="24"/>
        <v>82550</v>
      </c>
      <c r="E55" s="152">
        <f t="shared" si="17"/>
        <v>104950</v>
      </c>
      <c r="F55" s="162">
        <f t="shared" si="25"/>
        <v>54</v>
      </c>
      <c r="G55" s="157">
        <f t="shared" si="26"/>
        <v>27.5</v>
      </c>
      <c r="H55" s="157">
        <f t="shared" si="18"/>
        <v>43.5</v>
      </c>
      <c r="I55" s="157">
        <f t="shared" si="27"/>
        <v>1600</v>
      </c>
      <c r="J55" s="162">
        <f t="shared" si="28"/>
        <v>54</v>
      </c>
      <c r="K55" s="157">
        <f t="shared" si="29"/>
        <v>107</v>
      </c>
      <c r="L55" s="157">
        <f t="shared" si="19"/>
        <v>122</v>
      </c>
      <c r="M55" s="157">
        <f t="shared" si="30"/>
        <v>3604</v>
      </c>
      <c r="N55" s="157">
        <f t="shared" si="31"/>
        <v>1802</v>
      </c>
      <c r="O55" s="157">
        <f t="shared" si="20"/>
        <v>5004</v>
      </c>
      <c r="P55" s="157">
        <f t="shared" si="21"/>
        <v>2122</v>
      </c>
    </row>
    <row r="56" spans="1:16">
      <c r="A56" s="160">
        <f t="shared" si="16"/>
        <v>55</v>
      </c>
      <c r="B56" s="152">
        <f t="shared" si="22"/>
        <v>55</v>
      </c>
      <c r="C56" s="152">
        <f t="shared" si="23"/>
        <v>2900</v>
      </c>
      <c r="D56" s="153">
        <f t="shared" si="24"/>
        <v>85450</v>
      </c>
      <c r="E56" s="152">
        <f t="shared" si="17"/>
        <v>108459</v>
      </c>
      <c r="F56" s="162">
        <f t="shared" si="25"/>
        <v>55</v>
      </c>
      <c r="G56" s="157">
        <f t="shared" si="26"/>
        <v>28</v>
      </c>
      <c r="H56" s="157">
        <f t="shared" si="18"/>
        <v>44</v>
      </c>
      <c r="I56" s="157">
        <f t="shared" si="27"/>
        <v>1643.5</v>
      </c>
      <c r="J56" s="162">
        <f t="shared" si="28"/>
        <v>55</v>
      </c>
      <c r="K56" s="157">
        <f t="shared" si="29"/>
        <v>109</v>
      </c>
      <c r="L56" s="157">
        <f t="shared" si="19"/>
        <v>124</v>
      </c>
      <c r="M56" s="157">
        <f t="shared" si="30"/>
        <v>3726</v>
      </c>
      <c r="N56" s="157">
        <f t="shared" si="31"/>
        <v>1863</v>
      </c>
      <c r="O56" s="157">
        <f t="shared" si="20"/>
        <v>5164.0625</v>
      </c>
      <c r="P56" s="157">
        <f t="shared" si="21"/>
        <v>2191.6999999999998</v>
      </c>
    </row>
    <row r="57" spans="1:16">
      <c r="A57" s="160">
        <f t="shared" si="16"/>
        <v>56</v>
      </c>
      <c r="B57" s="152">
        <f t="shared" si="22"/>
        <v>56</v>
      </c>
      <c r="C57" s="152">
        <f t="shared" si="23"/>
        <v>2950</v>
      </c>
      <c r="D57" s="153">
        <f t="shared" si="24"/>
        <v>88400</v>
      </c>
      <c r="E57" s="152">
        <f t="shared" si="17"/>
        <v>112025</v>
      </c>
      <c r="F57" s="162">
        <f t="shared" si="25"/>
        <v>56</v>
      </c>
      <c r="G57" s="157">
        <f t="shared" si="26"/>
        <v>28.5</v>
      </c>
      <c r="H57" s="157">
        <f t="shared" si="18"/>
        <v>44.5</v>
      </c>
      <c r="I57" s="157">
        <f t="shared" si="27"/>
        <v>1687.5</v>
      </c>
      <c r="J57" s="162">
        <f t="shared" si="28"/>
        <v>56</v>
      </c>
      <c r="K57" s="157">
        <f t="shared" si="29"/>
        <v>111</v>
      </c>
      <c r="L57" s="157">
        <f t="shared" si="19"/>
        <v>126</v>
      </c>
      <c r="M57" s="157">
        <f t="shared" si="30"/>
        <v>3850</v>
      </c>
      <c r="N57" s="157">
        <f t="shared" si="31"/>
        <v>1925</v>
      </c>
      <c r="O57" s="157">
        <f t="shared" si="20"/>
        <v>5326.5625</v>
      </c>
      <c r="P57" s="157">
        <f t="shared" si="21"/>
        <v>2262.5</v>
      </c>
    </row>
    <row r="58" spans="1:16">
      <c r="A58" s="160">
        <f t="shared" si="16"/>
        <v>57</v>
      </c>
      <c r="B58" s="152">
        <f t="shared" si="22"/>
        <v>57</v>
      </c>
      <c r="C58" s="152">
        <f t="shared" si="23"/>
        <v>3000</v>
      </c>
      <c r="D58" s="153">
        <f t="shared" si="24"/>
        <v>91400</v>
      </c>
      <c r="E58" s="152">
        <f t="shared" si="17"/>
        <v>115648</v>
      </c>
      <c r="F58" s="162">
        <f t="shared" si="25"/>
        <v>57</v>
      </c>
      <c r="G58" s="157">
        <f t="shared" si="26"/>
        <v>29</v>
      </c>
      <c r="H58" s="157">
        <f t="shared" si="18"/>
        <v>45</v>
      </c>
      <c r="I58" s="157">
        <f t="shared" si="27"/>
        <v>1732</v>
      </c>
      <c r="J58" s="162">
        <f t="shared" si="28"/>
        <v>57</v>
      </c>
      <c r="K58" s="157">
        <f t="shared" si="29"/>
        <v>113</v>
      </c>
      <c r="L58" s="157">
        <f t="shared" si="19"/>
        <v>128</v>
      </c>
      <c r="M58" s="157">
        <f t="shared" si="30"/>
        <v>3976</v>
      </c>
      <c r="N58" s="157">
        <f t="shared" si="31"/>
        <v>1988</v>
      </c>
      <c r="O58" s="157">
        <f t="shared" si="20"/>
        <v>5491.5</v>
      </c>
      <c r="P58" s="157">
        <f t="shared" si="21"/>
        <v>2334.4</v>
      </c>
    </row>
    <row r="59" spans="1:16">
      <c r="A59" s="160">
        <f t="shared" si="16"/>
        <v>58</v>
      </c>
      <c r="B59" s="152">
        <f t="shared" si="22"/>
        <v>58</v>
      </c>
      <c r="C59" s="152">
        <f t="shared" si="23"/>
        <v>3050</v>
      </c>
      <c r="D59" s="153">
        <f t="shared" si="24"/>
        <v>94450</v>
      </c>
      <c r="E59" s="152">
        <f t="shared" si="17"/>
        <v>119328</v>
      </c>
      <c r="F59" s="162">
        <f t="shared" si="25"/>
        <v>58</v>
      </c>
      <c r="G59" s="157">
        <f t="shared" si="26"/>
        <v>29.5</v>
      </c>
      <c r="H59" s="157">
        <f t="shared" si="18"/>
        <v>45.5</v>
      </c>
      <c r="I59" s="157">
        <f t="shared" si="27"/>
        <v>1777</v>
      </c>
      <c r="J59" s="162">
        <f t="shared" si="28"/>
        <v>58</v>
      </c>
      <c r="K59" s="157">
        <f t="shared" si="29"/>
        <v>115</v>
      </c>
      <c r="L59" s="157">
        <f t="shared" si="19"/>
        <v>130</v>
      </c>
      <c r="M59" s="157">
        <f t="shared" si="30"/>
        <v>4104</v>
      </c>
      <c r="N59" s="157">
        <f t="shared" si="31"/>
        <v>2052</v>
      </c>
      <c r="O59" s="157">
        <f t="shared" si="20"/>
        <v>5658.875</v>
      </c>
      <c r="P59" s="157">
        <f t="shared" si="21"/>
        <v>2407.4</v>
      </c>
    </row>
    <row r="60" spans="1:16">
      <c r="A60" s="160">
        <f t="shared" si="16"/>
        <v>59</v>
      </c>
      <c r="B60" s="152">
        <f t="shared" si="22"/>
        <v>59</v>
      </c>
      <c r="C60" s="152">
        <f t="shared" si="23"/>
        <v>3100</v>
      </c>
      <c r="D60" s="153">
        <f t="shared" si="24"/>
        <v>97550</v>
      </c>
      <c r="E60" s="152">
        <f t="shared" si="17"/>
        <v>123065</v>
      </c>
      <c r="F60" s="162">
        <f t="shared" si="25"/>
        <v>59</v>
      </c>
      <c r="G60" s="157">
        <f t="shared" si="26"/>
        <v>30</v>
      </c>
      <c r="H60" s="157">
        <f t="shared" si="18"/>
        <v>46</v>
      </c>
      <c r="I60" s="157">
        <f t="shared" si="27"/>
        <v>1822.5</v>
      </c>
      <c r="J60" s="162">
        <f t="shared" si="28"/>
        <v>59</v>
      </c>
      <c r="K60" s="157">
        <f t="shared" si="29"/>
        <v>117</v>
      </c>
      <c r="L60" s="157">
        <f t="shared" si="19"/>
        <v>132</v>
      </c>
      <c r="M60" s="157">
        <f t="shared" si="30"/>
        <v>4234</v>
      </c>
      <c r="N60" s="157">
        <f t="shared" si="31"/>
        <v>2117</v>
      </c>
      <c r="O60" s="157">
        <f t="shared" si="20"/>
        <v>5828.6875</v>
      </c>
      <c r="P60" s="157">
        <f t="shared" si="21"/>
        <v>2481.5</v>
      </c>
    </row>
    <row r="61" spans="1:16">
      <c r="A61" s="160">
        <f t="shared" si="16"/>
        <v>60</v>
      </c>
      <c r="B61" s="152">
        <f t="shared" si="22"/>
        <v>60</v>
      </c>
      <c r="C61" s="152">
        <f t="shared" si="23"/>
        <v>3150</v>
      </c>
      <c r="D61" s="153">
        <f t="shared" si="24"/>
        <v>100700</v>
      </c>
      <c r="E61" s="152">
        <f t="shared" si="17"/>
        <v>126859</v>
      </c>
      <c r="F61" s="162">
        <f t="shared" si="25"/>
        <v>60</v>
      </c>
      <c r="G61" s="157">
        <f t="shared" si="26"/>
        <v>30.5</v>
      </c>
      <c r="H61" s="157">
        <f t="shared" si="18"/>
        <v>46.5</v>
      </c>
      <c r="I61" s="157">
        <f t="shared" si="27"/>
        <v>1868.5</v>
      </c>
      <c r="J61" s="162">
        <f t="shared" si="28"/>
        <v>60</v>
      </c>
      <c r="K61" s="157">
        <f t="shared" si="29"/>
        <v>119</v>
      </c>
      <c r="L61" s="157">
        <f t="shared" si="19"/>
        <v>134</v>
      </c>
      <c r="M61" s="157">
        <f t="shared" si="30"/>
        <v>4366</v>
      </c>
      <c r="N61" s="157">
        <f t="shared" si="31"/>
        <v>2183</v>
      </c>
      <c r="O61" s="157">
        <f t="shared" si="20"/>
        <v>6000.9375</v>
      </c>
      <c r="P61" s="157">
        <f t="shared" si="21"/>
        <v>2556.6999999999998</v>
      </c>
    </row>
    <row r="62" spans="1:16">
      <c r="A62" s="160">
        <f t="shared" si="16"/>
        <v>61</v>
      </c>
      <c r="B62" s="152">
        <f t="shared" si="22"/>
        <v>61</v>
      </c>
      <c r="C62" s="152">
        <f t="shared" si="23"/>
        <v>3200</v>
      </c>
      <c r="D62" s="153">
        <f t="shared" si="24"/>
        <v>103900</v>
      </c>
      <c r="E62" s="152">
        <f t="shared" si="17"/>
        <v>130710</v>
      </c>
      <c r="F62" s="162">
        <f t="shared" si="25"/>
        <v>61</v>
      </c>
      <c r="G62" s="157">
        <f t="shared" si="26"/>
        <v>31</v>
      </c>
      <c r="H62" s="157">
        <f t="shared" si="18"/>
        <v>47</v>
      </c>
      <c r="I62" s="157">
        <f t="shared" si="27"/>
        <v>1915</v>
      </c>
      <c r="J62" s="162">
        <f t="shared" si="28"/>
        <v>61</v>
      </c>
      <c r="K62" s="157">
        <f t="shared" si="29"/>
        <v>121</v>
      </c>
      <c r="L62" s="157">
        <f t="shared" si="19"/>
        <v>136</v>
      </c>
      <c r="M62" s="157">
        <f t="shared" si="30"/>
        <v>4500</v>
      </c>
      <c r="N62" s="157">
        <f t="shared" si="31"/>
        <v>2250</v>
      </c>
      <c r="O62" s="157">
        <f t="shared" si="20"/>
        <v>6175.625</v>
      </c>
      <c r="P62" s="157">
        <f t="shared" si="21"/>
        <v>2633</v>
      </c>
    </row>
    <row r="63" spans="1:16">
      <c r="A63" s="160">
        <f t="shared" si="16"/>
        <v>62</v>
      </c>
      <c r="B63" s="152">
        <f t="shared" si="22"/>
        <v>62</v>
      </c>
      <c r="C63" s="152">
        <f t="shared" si="23"/>
        <v>3250</v>
      </c>
      <c r="D63" s="153">
        <f t="shared" si="24"/>
        <v>107150</v>
      </c>
      <c r="E63" s="152">
        <f t="shared" si="17"/>
        <v>134618</v>
      </c>
      <c r="F63" s="162">
        <f t="shared" si="25"/>
        <v>62</v>
      </c>
      <c r="G63" s="157">
        <f t="shared" si="26"/>
        <v>31.5</v>
      </c>
      <c r="H63" s="157">
        <f t="shared" si="18"/>
        <v>47.5</v>
      </c>
      <c r="I63" s="157">
        <f t="shared" si="27"/>
        <v>1962</v>
      </c>
      <c r="J63" s="162">
        <f t="shared" si="28"/>
        <v>62</v>
      </c>
      <c r="K63" s="157">
        <f t="shared" si="29"/>
        <v>123</v>
      </c>
      <c r="L63" s="157">
        <f t="shared" si="19"/>
        <v>138</v>
      </c>
      <c r="M63" s="157">
        <f t="shared" si="30"/>
        <v>4636</v>
      </c>
      <c r="N63" s="157">
        <f t="shared" si="31"/>
        <v>2318</v>
      </c>
      <c r="O63" s="157">
        <f t="shared" si="20"/>
        <v>6352.75</v>
      </c>
      <c r="P63" s="157">
        <f t="shared" si="21"/>
        <v>2710.4</v>
      </c>
    </row>
    <row r="64" spans="1:16">
      <c r="A64" s="160">
        <f t="shared" si="16"/>
        <v>63</v>
      </c>
      <c r="B64" s="152">
        <f t="shared" si="22"/>
        <v>63</v>
      </c>
      <c r="C64" s="152">
        <f t="shared" si="23"/>
        <v>3300</v>
      </c>
      <c r="D64" s="153">
        <f t="shared" si="24"/>
        <v>110450</v>
      </c>
      <c r="E64" s="152">
        <f t="shared" si="17"/>
        <v>138583</v>
      </c>
      <c r="F64" s="162">
        <f t="shared" si="25"/>
        <v>63</v>
      </c>
      <c r="G64" s="157">
        <f t="shared" si="26"/>
        <v>32</v>
      </c>
      <c r="H64" s="157">
        <f t="shared" si="18"/>
        <v>48</v>
      </c>
      <c r="I64" s="157">
        <f t="shared" si="27"/>
        <v>2009.5</v>
      </c>
      <c r="J64" s="162">
        <f t="shared" si="28"/>
        <v>63</v>
      </c>
      <c r="K64" s="157">
        <f t="shared" si="29"/>
        <v>125</v>
      </c>
      <c r="L64" s="157">
        <f t="shared" si="19"/>
        <v>140</v>
      </c>
      <c r="M64" s="157">
        <f t="shared" si="30"/>
        <v>4774</v>
      </c>
      <c r="N64" s="157">
        <f t="shared" si="31"/>
        <v>2387</v>
      </c>
      <c r="O64" s="157">
        <f t="shared" si="20"/>
        <v>6532.3125</v>
      </c>
      <c r="P64" s="157">
        <f t="shared" si="21"/>
        <v>2788.9</v>
      </c>
    </row>
    <row r="65" spans="1:16">
      <c r="A65" s="160">
        <f t="shared" si="16"/>
        <v>64</v>
      </c>
      <c r="B65" s="152">
        <f t="shared" si="22"/>
        <v>64</v>
      </c>
      <c r="C65" s="152">
        <f t="shared" si="23"/>
        <v>3350</v>
      </c>
      <c r="D65" s="153">
        <f t="shared" si="24"/>
        <v>113800</v>
      </c>
      <c r="E65" s="152">
        <f t="shared" si="17"/>
        <v>142605</v>
      </c>
      <c r="F65" s="162">
        <f t="shared" si="25"/>
        <v>64</v>
      </c>
      <c r="G65" s="157">
        <f t="shared" si="26"/>
        <v>32.5</v>
      </c>
      <c r="H65" s="157">
        <f t="shared" si="18"/>
        <v>48.5</v>
      </c>
      <c r="I65" s="157">
        <f t="shared" si="27"/>
        <v>2057.5</v>
      </c>
      <c r="J65" s="162">
        <f t="shared" si="28"/>
        <v>64</v>
      </c>
      <c r="K65" s="157">
        <f t="shared" si="29"/>
        <v>127</v>
      </c>
      <c r="L65" s="157">
        <f t="shared" si="19"/>
        <v>142</v>
      </c>
      <c r="M65" s="157">
        <f t="shared" si="30"/>
        <v>4914</v>
      </c>
      <c r="N65" s="157">
        <f t="shared" si="31"/>
        <v>2457</v>
      </c>
      <c r="O65" s="157">
        <f t="shared" si="20"/>
        <v>6714.3125</v>
      </c>
      <c r="P65" s="157">
        <f t="shared" si="21"/>
        <v>2868.5</v>
      </c>
    </row>
    <row r="66" spans="1:16">
      <c r="A66" s="160">
        <f t="shared" si="16"/>
        <v>65</v>
      </c>
      <c r="B66" s="152">
        <f t="shared" si="22"/>
        <v>65</v>
      </c>
      <c r="C66" s="152">
        <f t="shared" si="23"/>
        <v>3400</v>
      </c>
      <c r="D66" s="153">
        <f t="shared" si="24"/>
        <v>117200</v>
      </c>
      <c r="E66" s="152">
        <f t="shared" ref="E66:E97" si="32">D66+I66*14</f>
        <v>146684</v>
      </c>
      <c r="F66" s="162">
        <f t="shared" si="25"/>
        <v>65</v>
      </c>
      <c r="G66" s="157">
        <f t="shared" si="26"/>
        <v>33</v>
      </c>
      <c r="H66" s="157">
        <f t="shared" ref="H66:H97" si="33">G66+16</f>
        <v>49</v>
      </c>
      <c r="I66" s="157">
        <f t="shared" si="27"/>
        <v>2106</v>
      </c>
      <c r="J66" s="162">
        <f t="shared" si="28"/>
        <v>65</v>
      </c>
      <c r="K66" s="157">
        <f t="shared" si="29"/>
        <v>129</v>
      </c>
      <c r="L66" s="157">
        <f t="shared" ref="L66:L97" si="34">K66+15</f>
        <v>144</v>
      </c>
      <c r="M66" s="157">
        <f t="shared" si="30"/>
        <v>5056</v>
      </c>
      <c r="N66" s="157">
        <f t="shared" si="31"/>
        <v>2528</v>
      </c>
      <c r="O66" s="157">
        <f t="shared" si="20"/>
        <v>6898.75</v>
      </c>
      <c r="P66" s="157">
        <f t="shared" si="21"/>
        <v>2949.2</v>
      </c>
    </row>
    <row r="67" spans="1:16">
      <c r="A67" s="160">
        <f t="shared" si="16"/>
        <v>66</v>
      </c>
      <c r="B67" s="152">
        <f t="shared" si="22"/>
        <v>66</v>
      </c>
      <c r="C67" s="152">
        <f t="shared" si="23"/>
        <v>3450</v>
      </c>
      <c r="D67" s="153">
        <f t="shared" ref="D67:D98" si="35">D66+C67</f>
        <v>120650</v>
      </c>
      <c r="E67" s="152">
        <f t="shared" si="32"/>
        <v>150820</v>
      </c>
      <c r="F67" s="162">
        <f t="shared" si="25"/>
        <v>66</v>
      </c>
      <c r="G67" s="157">
        <f t="shared" si="26"/>
        <v>33.5</v>
      </c>
      <c r="H67" s="157">
        <f t="shared" si="33"/>
        <v>49.5</v>
      </c>
      <c r="I67" s="157">
        <f t="shared" si="27"/>
        <v>2155</v>
      </c>
      <c r="J67" s="162">
        <f t="shared" si="28"/>
        <v>66</v>
      </c>
      <c r="K67" s="157">
        <f t="shared" si="29"/>
        <v>131</v>
      </c>
      <c r="L67" s="157">
        <f t="shared" si="34"/>
        <v>146</v>
      </c>
      <c r="M67" s="157">
        <f t="shared" si="30"/>
        <v>5200</v>
      </c>
      <c r="N67" s="157">
        <f t="shared" ref="N67:N98" si="36">M67/2</f>
        <v>2600</v>
      </c>
      <c r="O67" s="157">
        <f t="shared" si="20"/>
        <v>7085.625</v>
      </c>
      <c r="P67" s="157">
        <f t="shared" si="21"/>
        <v>3031</v>
      </c>
    </row>
    <row r="68" spans="1:16">
      <c r="A68" s="160">
        <f t="shared" si="16"/>
        <v>67</v>
      </c>
      <c r="B68" s="152">
        <f t="shared" si="22"/>
        <v>67</v>
      </c>
      <c r="C68" s="152">
        <f t="shared" si="23"/>
        <v>3500</v>
      </c>
      <c r="D68" s="153">
        <f t="shared" si="35"/>
        <v>124150</v>
      </c>
      <c r="E68" s="152">
        <f t="shared" si="32"/>
        <v>155013</v>
      </c>
      <c r="F68" s="162">
        <f t="shared" si="25"/>
        <v>67</v>
      </c>
      <c r="G68" s="157">
        <f t="shared" si="26"/>
        <v>34</v>
      </c>
      <c r="H68" s="157">
        <f t="shared" si="33"/>
        <v>50</v>
      </c>
      <c r="I68" s="157">
        <f t="shared" si="27"/>
        <v>2204.5</v>
      </c>
      <c r="J68" s="162">
        <f t="shared" si="28"/>
        <v>67</v>
      </c>
      <c r="K68" s="157">
        <f t="shared" si="29"/>
        <v>133</v>
      </c>
      <c r="L68" s="157">
        <f t="shared" si="34"/>
        <v>148</v>
      </c>
      <c r="M68" s="157">
        <f t="shared" si="30"/>
        <v>5346</v>
      </c>
      <c r="N68" s="157">
        <f t="shared" si="36"/>
        <v>2673</v>
      </c>
      <c r="O68" s="157">
        <f t="shared" si="20"/>
        <v>7274.9375</v>
      </c>
      <c r="P68" s="157">
        <f t="shared" si="21"/>
        <v>3113.9</v>
      </c>
    </row>
  </sheetData>
  <phoneticPr fontId="17" type="noConversion"/>
  <pageMargins left="0.7" right="0.7" top="0.75" bottom="0.75" header="0.3" footer="0.3"/>
  <pageSetup paperSize="9" pageOrder="overThenDown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zoomScale="55" workbookViewId="0">
      <selection activeCell="A10" sqref="A10:IV10"/>
    </sheetView>
  </sheetViews>
  <sheetFormatPr defaultColWidth="12.5703125" defaultRowHeight="13.5"/>
  <cols>
    <col min="1" max="1" width="16.28515625" style="85" customWidth="1"/>
    <col min="2" max="2" width="20" customWidth="1"/>
    <col min="3" max="3" width="16.28515625" style="97" customWidth="1"/>
    <col min="4" max="4" width="10.85546875" style="120" customWidth="1"/>
    <col min="5" max="5" width="10.85546875" style="121" customWidth="1"/>
    <col min="6" max="6" width="8.85546875" style="101" customWidth="1"/>
    <col min="7" max="7" width="8.85546875" style="87" customWidth="1"/>
    <col min="8" max="8" width="8.140625" style="87" customWidth="1"/>
    <col min="9" max="11" width="8.85546875" style="87" customWidth="1"/>
    <col min="12" max="15" width="10.85546875" style="87" customWidth="1"/>
  </cols>
  <sheetData>
    <row r="1" spans="1:15" s="7" customFormat="1" ht="22.5">
      <c r="A1" s="53" t="s">
        <v>78</v>
      </c>
      <c r="B1" s="7" t="s">
        <v>79</v>
      </c>
      <c r="C1" s="90" t="s">
        <v>80</v>
      </c>
      <c r="D1" s="105" t="s">
        <v>81</v>
      </c>
      <c r="E1" s="106" t="s">
        <v>82</v>
      </c>
      <c r="F1" s="20" t="s">
        <v>83</v>
      </c>
      <c r="G1" s="21" t="s">
        <v>84</v>
      </c>
      <c r="H1" s="21" t="s">
        <v>85</v>
      </c>
      <c r="I1" s="21" t="s">
        <v>86</v>
      </c>
      <c r="J1" s="21" t="s">
        <v>87</v>
      </c>
      <c r="K1" s="21" t="s">
        <v>88</v>
      </c>
      <c r="L1" s="21" t="s">
        <v>89</v>
      </c>
      <c r="M1" s="21" t="s">
        <v>90</v>
      </c>
      <c r="N1" s="21" t="s">
        <v>91</v>
      </c>
      <c r="O1" s="21" t="s">
        <v>92</v>
      </c>
    </row>
    <row r="2" spans="1:15" s="8" customFormat="1" ht="22.5">
      <c r="A2" s="48">
        <v>2</v>
      </c>
      <c r="B2" s="8" t="s">
        <v>93</v>
      </c>
      <c r="C2" s="91" t="s">
        <v>94</v>
      </c>
      <c r="D2" s="107">
        <v>20</v>
      </c>
      <c r="E2" s="108">
        <v>21</v>
      </c>
      <c r="F2" s="33"/>
      <c r="G2" s="34"/>
      <c r="H2" s="34">
        <v>42</v>
      </c>
      <c r="I2" s="34"/>
      <c r="J2" s="34"/>
      <c r="K2" s="88">
        <v>107</v>
      </c>
      <c r="L2" s="34"/>
      <c r="M2" s="34"/>
      <c r="N2" s="34"/>
      <c r="O2" s="34"/>
    </row>
    <row r="3" spans="1:15" s="8" customFormat="1" ht="22.5">
      <c r="A3" s="48">
        <v>3</v>
      </c>
      <c r="B3" s="8" t="s">
        <v>95</v>
      </c>
      <c r="C3" s="91" t="s">
        <v>96</v>
      </c>
      <c r="D3" s="109">
        <v>3</v>
      </c>
      <c r="E3" s="110">
        <v>4</v>
      </c>
      <c r="F3" s="98">
        <v>21</v>
      </c>
      <c r="G3" s="34"/>
      <c r="H3" s="88">
        <v>42</v>
      </c>
      <c r="I3" s="34"/>
      <c r="J3" s="34"/>
      <c r="K3" s="34">
        <v>108</v>
      </c>
      <c r="L3" s="34"/>
      <c r="M3" s="34"/>
      <c r="N3" s="34"/>
      <c r="O3" s="34"/>
    </row>
    <row r="4" spans="1:15" s="8" customFormat="1" ht="22.5">
      <c r="A4" s="48">
        <v>4</v>
      </c>
      <c r="B4" s="8" t="s">
        <v>97</v>
      </c>
      <c r="C4" s="91" t="s">
        <v>98</v>
      </c>
      <c r="D4" s="109">
        <v>4</v>
      </c>
      <c r="E4" s="108">
        <v>5</v>
      </c>
      <c r="F4" s="99">
        <v>21</v>
      </c>
      <c r="G4" s="34"/>
      <c r="H4" s="34">
        <v>43</v>
      </c>
      <c r="I4" s="88">
        <v>51</v>
      </c>
      <c r="J4" s="34"/>
      <c r="K4" s="88">
        <v>108</v>
      </c>
      <c r="L4" s="34"/>
      <c r="M4" s="34"/>
      <c r="N4" s="34"/>
      <c r="O4" s="34"/>
    </row>
    <row r="5" spans="1:15" s="4" customFormat="1" ht="22.5">
      <c r="A5" s="49">
        <v>5</v>
      </c>
      <c r="B5" s="4" t="s">
        <v>99</v>
      </c>
      <c r="C5" s="92" t="s">
        <v>100</v>
      </c>
      <c r="D5" s="111">
        <v>22</v>
      </c>
      <c r="E5" s="112">
        <v>23</v>
      </c>
      <c r="F5" s="14">
        <v>22</v>
      </c>
      <c r="G5" s="89">
        <v>71</v>
      </c>
      <c r="H5" s="89">
        <v>43</v>
      </c>
      <c r="I5" s="15">
        <v>51</v>
      </c>
      <c r="J5" s="15"/>
      <c r="K5" s="15">
        <v>109</v>
      </c>
      <c r="L5" s="15"/>
      <c r="M5" s="15"/>
      <c r="N5" s="15"/>
      <c r="O5" s="15"/>
    </row>
    <row r="6" spans="1:15" s="4" customFormat="1" ht="22.5">
      <c r="A6" s="49">
        <v>6</v>
      </c>
      <c r="B6" s="4" t="s">
        <v>101</v>
      </c>
      <c r="C6" s="92" t="s">
        <v>100</v>
      </c>
      <c r="D6" s="113">
        <v>23</v>
      </c>
      <c r="E6" s="123">
        <v>24</v>
      </c>
      <c r="F6" s="122">
        <v>22</v>
      </c>
      <c r="G6" s="15">
        <v>71</v>
      </c>
      <c r="H6" s="15">
        <v>44</v>
      </c>
      <c r="I6" s="89">
        <v>52</v>
      </c>
      <c r="J6" s="89">
        <v>91</v>
      </c>
      <c r="K6" s="89">
        <v>109</v>
      </c>
      <c r="L6" s="15"/>
      <c r="M6" s="15"/>
      <c r="N6" s="15"/>
      <c r="O6" s="15"/>
    </row>
    <row r="7" spans="1:15" s="4" customFormat="1" ht="22.5">
      <c r="A7" s="49">
        <v>7</v>
      </c>
      <c r="B7" s="4" t="s">
        <v>102</v>
      </c>
      <c r="C7" s="92" t="s">
        <v>103</v>
      </c>
      <c r="D7" s="111">
        <v>6</v>
      </c>
      <c r="E7" s="112">
        <v>7</v>
      </c>
      <c r="F7" s="14">
        <v>24</v>
      </c>
      <c r="G7" s="89">
        <v>72</v>
      </c>
      <c r="H7" s="89">
        <v>44</v>
      </c>
      <c r="I7" s="15">
        <v>52</v>
      </c>
      <c r="J7" s="127">
        <v>91</v>
      </c>
      <c r="K7" s="15">
        <v>110</v>
      </c>
      <c r="L7" s="15"/>
      <c r="M7" s="15"/>
      <c r="N7" s="15"/>
      <c r="O7" s="15"/>
    </row>
    <row r="8" spans="1:15" s="3" customFormat="1" ht="22.5">
      <c r="A8" s="50">
        <v>8</v>
      </c>
      <c r="B8" s="3" t="s">
        <v>104</v>
      </c>
      <c r="C8" s="93" t="s">
        <v>105</v>
      </c>
      <c r="D8" s="114">
        <v>8</v>
      </c>
      <c r="E8" s="124">
        <v>25</v>
      </c>
      <c r="F8" s="125">
        <v>24</v>
      </c>
      <c r="G8" s="126">
        <v>73</v>
      </c>
      <c r="H8" s="36">
        <v>45</v>
      </c>
      <c r="I8" s="126">
        <v>53</v>
      </c>
      <c r="J8" s="126">
        <v>92</v>
      </c>
      <c r="K8" s="126">
        <v>110</v>
      </c>
      <c r="L8" s="36"/>
      <c r="M8" s="36"/>
      <c r="N8" s="36"/>
      <c r="O8" s="36"/>
    </row>
    <row r="9" spans="1:15" s="3" customFormat="1" ht="22.5">
      <c r="A9" s="347">
        <v>9</v>
      </c>
      <c r="B9" s="3" t="s">
        <v>106</v>
      </c>
      <c r="C9" s="93" t="s">
        <v>105</v>
      </c>
      <c r="D9" s="114">
        <v>10</v>
      </c>
      <c r="E9" s="124">
        <v>9</v>
      </c>
      <c r="F9" s="38">
        <v>25</v>
      </c>
      <c r="G9" s="126">
        <v>74</v>
      </c>
      <c r="H9" s="126">
        <v>45</v>
      </c>
      <c r="I9" s="126">
        <v>54</v>
      </c>
      <c r="J9" s="126">
        <v>93</v>
      </c>
      <c r="K9" s="126">
        <v>111</v>
      </c>
      <c r="L9" s="36"/>
      <c r="M9" s="36"/>
      <c r="N9" s="36"/>
      <c r="O9" s="36"/>
    </row>
    <row r="10" spans="1:15" s="3" customFormat="1" ht="22.5">
      <c r="A10" s="50">
        <v>10</v>
      </c>
      <c r="B10" s="3" t="s">
        <v>107</v>
      </c>
      <c r="C10" s="93" t="s">
        <v>108</v>
      </c>
      <c r="D10" s="114">
        <v>27</v>
      </c>
      <c r="E10" s="124">
        <v>26</v>
      </c>
      <c r="F10" s="125">
        <v>25</v>
      </c>
      <c r="G10" s="126">
        <v>75</v>
      </c>
      <c r="H10" s="36">
        <v>46</v>
      </c>
      <c r="I10" s="36">
        <v>55</v>
      </c>
      <c r="J10" s="126">
        <v>94</v>
      </c>
      <c r="K10" s="126">
        <v>112</v>
      </c>
      <c r="L10" s="36"/>
      <c r="M10" s="36"/>
      <c r="N10" s="36"/>
      <c r="O10" s="36"/>
    </row>
    <row r="11" spans="1:15" s="5" customFormat="1" ht="22.5">
      <c r="A11" s="51">
        <v>11</v>
      </c>
      <c r="B11" s="5" t="s">
        <v>109</v>
      </c>
      <c r="C11" s="94" t="s">
        <v>110</v>
      </c>
      <c r="D11" s="128">
        <v>10</v>
      </c>
      <c r="E11" s="116">
        <v>9</v>
      </c>
      <c r="F11" s="129">
        <v>28</v>
      </c>
      <c r="G11" s="39">
        <v>76</v>
      </c>
      <c r="H11" s="130">
        <v>46</v>
      </c>
      <c r="I11" s="130">
        <v>56</v>
      </c>
      <c r="J11" s="39">
        <v>95</v>
      </c>
      <c r="K11" s="39">
        <v>111</v>
      </c>
      <c r="L11" s="39"/>
      <c r="M11" s="39"/>
      <c r="N11" s="39"/>
      <c r="O11" s="39"/>
    </row>
    <row r="12" spans="1:15" s="5" customFormat="1" ht="22.5">
      <c r="A12" s="348">
        <v>12</v>
      </c>
      <c r="B12" s="5" t="s">
        <v>111</v>
      </c>
      <c r="C12" s="94" t="s">
        <v>112</v>
      </c>
      <c r="D12" s="115">
        <v>26</v>
      </c>
      <c r="E12" s="131">
        <v>27</v>
      </c>
      <c r="F12" s="41">
        <v>28</v>
      </c>
      <c r="G12" s="130">
        <v>76</v>
      </c>
      <c r="H12" s="130">
        <v>47</v>
      </c>
      <c r="I12" s="39">
        <v>56</v>
      </c>
      <c r="J12" s="130">
        <v>96</v>
      </c>
      <c r="K12" s="130">
        <v>112</v>
      </c>
      <c r="L12" s="39"/>
      <c r="M12" s="39"/>
      <c r="N12" s="39"/>
      <c r="O12" s="39"/>
    </row>
    <row r="13" spans="1:15" s="5" customFormat="1" ht="22.5">
      <c r="A13" s="51">
        <v>13</v>
      </c>
      <c r="B13" s="5" t="s">
        <v>113</v>
      </c>
      <c r="C13" s="94" t="s">
        <v>105</v>
      </c>
      <c r="D13" s="128">
        <v>9</v>
      </c>
      <c r="E13" s="131">
        <v>10</v>
      </c>
      <c r="F13" s="129">
        <v>28</v>
      </c>
      <c r="G13" s="39">
        <v>77</v>
      </c>
      <c r="H13" s="130">
        <v>48</v>
      </c>
      <c r="I13" s="130">
        <v>58</v>
      </c>
      <c r="J13" s="39">
        <v>96</v>
      </c>
      <c r="K13" s="39">
        <v>113</v>
      </c>
      <c r="L13" s="39"/>
      <c r="M13" s="39"/>
      <c r="N13" s="39"/>
      <c r="O13" s="39"/>
    </row>
    <row r="14" spans="1:15" s="5" customFormat="1" ht="22.5">
      <c r="A14" s="51">
        <v>14</v>
      </c>
      <c r="B14" s="5" t="s">
        <v>114</v>
      </c>
      <c r="C14" s="94" t="s">
        <v>115</v>
      </c>
      <c r="D14" s="128">
        <v>11</v>
      </c>
      <c r="E14" s="131">
        <v>28</v>
      </c>
      <c r="F14" s="133">
        <v>29</v>
      </c>
      <c r="G14" s="130">
        <v>77</v>
      </c>
      <c r="H14" s="39">
        <v>49</v>
      </c>
      <c r="I14" s="39">
        <v>57</v>
      </c>
      <c r="J14" s="130">
        <v>97</v>
      </c>
      <c r="K14" s="130">
        <v>113</v>
      </c>
      <c r="L14" s="39"/>
      <c r="M14" s="39"/>
      <c r="N14" s="39"/>
      <c r="O14" s="39"/>
    </row>
    <row r="15" spans="1:15" s="6" customFormat="1" ht="22.5">
      <c r="A15" s="52">
        <v>15</v>
      </c>
      <c r="B15" s="6" t="s">
        <v>116</v>
      </c>
      <c r="C15" s="95" t="s">
        <v>117</v>
      </c>
      <c r="D15" s="132">
        <v>12</v>
      </c>
      <c r="E15" s="136">
        <v>13</v>
      </c>
      <c r="F15" s="134">
        <v>31</v>
      </c>
      <c r="G15" s="18">
        <v>78</v>
      </c>
      <c r="H15" s="135">
        <v>127</v>
      </c>
      <c r="I15" s="18">
        <v>58</v>
      </c>
      <c r="J15" s="135">
        <v>98</v>
      </c>
      <c r="K15" s="135">
        <v>114</v>
      </c>
      <c r="L15" s="18">
        <v>14</v>
      </c>
      <c r="M15" s="18"/>
      <c r="N15" s="18"/>
      <c r="O15" s="18"/>
    </row>
    <row r="16" spans="1:15" s="6" customFormat="1" ht="22.5">
      <c r="A16" s="349">
        <v>16</v>
      </c>
      <c r="B16" s="6" t="s">
        <v>118</v>
      </c>
      <c r="C16" s="95" t="s">
        <v>119</v>
      </c>
      <c r="D16" s="132">
        <v>29</v>
      </c>
      <c r="E16" s="117">
        <v>30</v>
      </c>
      <c r="F16" s="134">
        <v>30</v>
      </c>
      <c r="G16" s="135">
        <v>79</v>
      </c>
      <c r="H16" s="18">
        <v>128</v>
      </c>
      <c r="I16" s="135">
        <v>59</v>
      </c>
      <c r="J16" s="18">
        <v>99</v>
      </c>
      <c r="K16" s="18">
        <v>115</v>
      </c>
      <c r="L16" s="18">
        <v>8</v>
      </c>
      <c r="M16" s="18">
        <v>19</v>
      </c>
      <c r="N16" s="18"/>
      <c r="O16" s="18"/>
    </row>
    <row r="17" spans="1:15" s="6" customFormat="1" ht="22.5">
      <c r="A17" s="346">
        <v>17</v>
      </c>
      <c r="B17" s="6" t="s">
        <v>120</v>
      </c>
      <c r="C17" s="95" t="s">
        <v>121</v>
      </c>
      <c r="D17" s="132">
        <v>30</v>
      </c>
      <c r="E17" s="117">
        <v>31</v>
      </c>
      <c r="F17" s="17">
        <v>30</v>
      </c>
      <c r="G17" s="18">
        <v>80</v>
      </c>
      <c r="H17" s="135">
        <v>128</v>
      </c>
      <c r="I17" s="18">
        <v>59</v>
      </c>
      <c r="J17" s="135">
        <v>100</v>
      </c>
      <c r="K17" s="135">
        <v>116</v>
      </c>
      <c r="L17" s="18">
        <v>3</v>
      </c>
      <c r="M17" s="18">
        <v>8</v>
      </c>
      <c r="N17" s="18">
        <v>9</v>
      </c>
      <c r="O17" s="18"/>
    </row>
    <row r="18" spans="1:15" s="6" customFormat="1" ht="22.5">
      <c r="A18" s="52">
        <v>18</v>
      </c>
      <c r="B18" s="6" t="s">
        <v>122</v>
      </c>
      <c r="C18" s="95" t="s">
        <v>123</v>
      </c>
      <c r="D18" s="132">
        <v>14</v>
      </c>
      <c r="E18" s="117">
        <v>15</v>
      </c>
      <c r="F18" s="134">
        <v>33</v>
      </c>
      <c r="G18" s="135">
        <v>81</v>
      </c>
      <c r="H18" s="18">
        <v>127</v>
      </c>
      <c r="I18" s="135">
        <v>60</v>
      </c>
      <c r="J18" s="18">
        <v>101</v>
      </c>
      <c r="K18" s="18">
        <v>117</v>
      </c>
      <c r="L18" s="18">
        <v>15</v>
      </c>
      <c r="M18" s="18">
        <v>4</v>
      </c>
      <c r="N18" s="18">
        <v>19</v>
      </c>
      <c r="O18" s="18"/>
    </row>
    <row r="19" spans="1:15" s="9" customFormat="1" ht="22.5">
      <c r="A19" s="47">
        <v>19</v>
      </c>
      <c r="B19" s="9" t="s">
        <v>124</v>
      </c>
      <c r="C19" s="96" t="s">
        <v>110</v>
      </c>
      <c r="D19" s="118">
        <v>33</v>
      </c>
      <c r="E19" s="137">
        <v>16</v>
      </c>
      <c r="F19" s="100">
        <v>33</v>
      </c>
      <c r="G19" s="86">
        <v>81</v>
      </c>
      <c r="H19" s="138">
        <v>129</v>
      </c>
      <c r="I19" s="86">
        <v>61</v>
      </c>
      <c r="J19" s="138">
        <v>103</v>
      </c>
      <c r="K19" s="138">
        <v>118</v>
      </c>
      <c r="L19" s="86">
        <v>16</v>
      </c>
      <c r="M19" s="86">
        <v>15</v>
      </c>
      <c r="N19" s="86">
        <v>10</v>
      </c>
      <c r="O19" s="86"/>
    </row>
    <row r="20" spans="1:15" s="9" customFormat="1" ht="22.5">
      <c r="A20" s="351">
        <v>20</v>
      </c>
      <c r="B20" s="9" t="s">
        <v>125</v>
      </c>
      <c r="C20" s="96"/>
      <c r="D20" s="139">
        <v>32</v>
      </c>
      <c r="E20" s="119">
        <v>34</v>
      </c>
      <c r="F20" s="140">
        <v>32</v>
      </c>
      <c r="G20" s="138">
        <v>82</v>
      </c>
      <c r="H20" s="86">
        <v>130</v>
      </c>
      <c r="I20" s="138">
        <v>62</v>
      </c>
      <c r="J20" s="86">
        <v>102</v>
      </c>
      <c r="K20" s="86">
        <v>119</v>
      </c>
      <c r="L20" s="86">
        <v>5</v>
      </c>
      <c r="M20" s="86">
        <v>11</v>
      </c>
      <c r="N20" s="86">
        <v>16</v>
      </c>
      <c r="O20" s="86"/>
    </row>
    <row r="21" spans="1:15" s="9" customFormat="1" ht="22.5">
      <c r="A21" s="47">
        <v>21</v>
      </c>
      <c r="B21" s="9" t="s">
        <v>126</v>
      </c>
      <c r="C21" s="96"/>
      <c r="D21" s="118">
        <v>17</v>
      </c>
      <c r="E21" s="137">
        <v>35</v>
      </c>
      <c r="F21" s="100">
        <v>35</v>
      </c>
      <c r="G21" s="86">
        <v>83</v>
      </c>
      <c r="H21" s="138">
        <v>131</v>
      </c>
      <c r="I21" s="86">
        <v>63</v>
      </c>
      <c r="J21" s="138">
        <v>105</v>
      </c>
      <c r="K21" s="86">
        <v>118</v>
      </c>
      <c r="L21" s="86">
        <v>5</v>
      </c>
      <c r="M21" s="86">
        <v>13</v>
      </c>
      <c r="N21" s="86">
        <v>17</v>
      </c>
      <c r="O21" s="86"/>
    </row>
    <row r="22" spans="1:15" s="9" customFormat="1" ht="22.5">
      <c r="A22" s="47">
        <v>22</v>
      </c>
      <c r="B22" s="9" t="s">
        <v>127</v>
      </c>
      <c r="C22" s="96" t="s">
        <v>128</v>
      </c>
      <c r="D22" s="118">
        <v>18</v>
      </c>
      <c r="E22" s="137">
        <v>17</v>
      </c>
      <c r="F22" s="140">
        <v>36</v>
      </c>
      <c r="G22" s="138">
        <v>83</v>
      </c>
      <c r="H22" s="86">
        <v>132</v>
      </c>
      <c r="I22" s="138">
        <v>64</v>
      </c>
      <c r="J22" s="86">
        <v>105</v>
      </c>
      <c r="K22" s="138">
        <v>119</v>
      </c>
      <c r="L22" s="86">
        <v>6</v>
      </c>
      <c r="M22" s="86">
        <v>7</v>
      </c>
      <c r="N22" s="86">
        <v>12</v>
      </c>
      <c r="O22" s="86"/>
    </row>
    <row r="23" spans="1:15" s="9" customFormat="1" ht="22.5">
      <c r="A23" s="47">
        <v>23</v>
      </c>
      <c r="B23" s="9" t="s">
        <v>129</v>
      </c>
      <c r="C23" s="96"/>
      <c r="D23" s="118">
        <v>36</v>
      </c>
      <c r="E23" s="137">
        <v>36</v>
      </c>
      <c r="F23" s="100">
        <v>37</v>
      </c>
      <c r="G23" s="86">
        <v>84</v>
      </c>
      <c r="H23" s="138">
        <v>131</v>
      </c>
      <c r="I23" s="86">
        <v>64</v>
      </c>
      <c r="J23" s="138">
        <v>104</v>
      </c>
      <c r="K23" s="138">
        <v>120</v>
      </c>
      <c r="L23" s="86">
        <v>17</v>
      </c>
      <c r="M23" s="86">
        <v>18</v>
      </c>
      <c r="N23" s="86">
        <v>7</v>
      </c>
      <c r="O23" s="86"/>
    </row>
    <row r="24" spans="1:15" s="8" customFormat="1" ht="22.5">
      <c r="A24" s="345">
        <v>24</v>
      </c>
      <c r="B24" s="8" t="s">
        <v>130</v>
      </c>
      <c r="C24" s="35"/>
      <c r="D24" s="109">
        <v>18</v>
      </c>
      <c r="E24" s="110">
        <v>18</v>
      </c>
      <c r="F24" s="33">
        <v>36</v>
      </c>
      <c r="G24" s="88">
        <v>84</v>
      </c>
      <c r="H24" s="88">
        <v>132</v>
      </c>
      <c r="I24" s="88">
        <v>65</v>
      </c>
      <c r="J24" s="34">
        <v>105</v>
      </c>
      <c r="K24" s="34">
        <v>120</v>
      </c>
      <c r="L24" s="34">
        <v>997</v>
      </c>
      <c r="M24" s="34">
        <v>998</v>
      </c>
      <c r="N24" s="34">
        <v>7</v>
      </c>
      <c r="O24" s="34"/>
    </row>
    <row r="25" spans="1:15" s="8" customFormat="1" ht="22.5">
      <c r="A25" s="48">
        <v>25</v>
      </c>
      <c r="B25" s="8" t="s">
        <v>131</v>
      </c>
      <c r="C25" s="35"/>
      <c r="D25" s="109"/>
      <c r="E25" s="108"/>
      <c r="F25" s="33"/>
      <c r="G25" s="34"/>
      <c r="H25" s="34"/>
      <c r="I25" s="34"/>
      <c r="J25" s="34"/>
      <c r="K25" s="34"/>
      <c r="L25" s="34" t="s">
        <v>132</v>
      </c>
      <c r="M25" s="34" t="s">
        <v>132</v>
      </c>
      <c r="N25" s="34" t="s">
        <v>132</v>
      </c>
      <c r="O25" s="34"/>
    </row>
    <row r="26" spans="1:15" s="8" customFormat="1" ht="22.5">
      <c r="A26" s="48">
        <v>26</v>
      </c>
      <c r="B26" s="8" t="s">
        <v>133</v>
      </c>
      <c r="C26" s="35"/>
      <c r="D26" s="109"/>
      <c r="E26" s="108"/>
      <c r="F26" s="33"/>
      <c r="G26" s="34"/>
      <c r="H26" s="34"/>
      <c r="I26" s="34"/>
      <c r="J26" s="34"/>
      <c r="K26" s="34"/>
      <c r="L26" s="34" t="s">
        <v>134</v>
      </c>
      <c r="M26" s="34" t="s">
        <v>134</v>
      </c>
      <c r="N26" s="34" t="s">
        <v>132</v>
      </c>
      <c r="O26" s="34"/>
    </row>
    <row r="27" spans="1:15" s="8" customFormat="1" ht="22.5">
      <c r="A27" s="352">
        <v>27</v>
      </c>
      <c r="B27" s="8" t="s">
        <v>135</v>
      </c>
      <c r="C27" s="35"/>
      <c r="D27" s="109"/>
      <c r="E27" s="108"/>
      <c r="F27" s="33"/>
      <c r="G27" s="34"/>
      <c r="H27" s="34"/>
      <c r="I27" s="34"/>
      <c r="J27" s="34"/>
      <c r="K27" s="34"/>
      <c r="L27" s="34" t="s">
        <v>136</v>
      </c>
      <c r="M27" s="34" t="s">
        <v>134</v>
      </c>
      <c r="N27" s="34" t="s">
        <v>134</v>
      </c>
      <c r="O27" s="34"/>
    </row>
    <row r="28" spans="1:15" s="8" customFormat="1" ht="22.5">
      <c r="A28" s="48">
        <v>28</v>
      </c>
      <c r="B28" s="8" t="s">
        <v>137</v>
      </c>
      <c r="C28" s="35"/>
      <c r="D28" s="109"/>
      <c r="E28" s="108"/>
      <c r="F28" s="33"/>
      <c r="G28" s="34"/>
      <c r="H28" s="34"/>
      <c r="I28" s="34"/>
      <c r="J28" s="34"/>
      <c r="K28" s="34"/>
      <c r="L28" s="34" t="s">
        <v>136</v>
      </c>
      <c r="M28" s="34" t="s">
        <v>136</v>
      </c>
      <c r="N28" s="34" t="s">
        <v>136</v>
      </c>
      <c r="O28" s="34"/>
    </row>
    <row r="29" spans="1:15" s="3" customFormat="1" ht="22.5">
      <c r="A29" s="50">
        <v>29</v>
      </c>
      <c r="B29" s="3" t="s">
        <v>138</v>
      </c>
      <c r="C29" s="37"/>
      <c r="D29" s="114"/>
      <c r="E29" s="343"/>
      <c r="F29" s="38"/>
      <c r="G29" s="36"/>
      <c r="H29" s="36"/>
      <c r="I29" s="36"/>
      <c r="J29" s="36"/>
      <c r="K29" s="36"/>
      <c r="L29" s="36" t="s">
        <v>139</v>
      </c>
      <c r="M29" s="36" t="s">
        <v>139</v>
      </c>
      <c r="N29" s="36" t="s">
        <v>136</v>
      </c>
      <c r="O29" s="36"/>
    </row>
    <row r="30" spans="1:15" s="3" customFormat="1" ht="22.5">
      <c r="A30" s="50">
        <v>30</v>
      </c>
      <c r="B30" s="3" t="s">
        <v>140</v>
      </c>
      <c r="C30" s="37"/>
      <c r="D30" s="114"/>
      <c r="E30" s="343"/>
      <c r="F30" s="38"/>
      <c r="G30" s="36"/>
      <c r="H30" s="36"/>
      <c r="I30" s="36"/>
      <c r="J30" s="36"/>
      <c r="K30" s="36"/>
      <c r="L30" s="36" t="s">
        <v>141</v>
      </c>
      <c r="M30" s="36" t="s">
        <v>139</v>
      </c>
      <c r="N30" s="36" t="s">
        <v>139</v>
      </c>
      <c r="O30" s="36"/>
    </row>
    <row r="31" spans="1:15" s="3" customFormat="1" ht="22.5">
      <c r="A31" s="50">
        <v>31</v>
      </c>
      <c r="B31" s="3" t="s">
        <v>142</v>
      </c>
      <c r="C31" s="37"/>
      <c r="D31" s="114"/>
      <c r="E31" s="343"/>
      <c r="F31" s="38"/>
      <c r="G31" s="36"/>
      <c r="H31" s="36"/>
      <c r="I31" s="36"/>
      <c r="J31" s="36"/>
      <c r="K31" s="36"/>
      <c r="L31" s="36" t="s">
        <v>141</v>
      </c>
      <c r="M31" s="36" t="s">
        <v>141</v>
      </c>
      <c r="N31" s="36" t="s">
        <v>141</v>
      </c>
      <c r="O31" s="36"/>
    </row>
    <row r="32" spans="1:15" s="3" customFormat="1" ht="22.5">
      <c r="A32" s="347">
        <v>32</v>
      </c>
      <c r="B32" s="3" t="s">
        <v>143</v>
      </c>
      <c r="C32" s="37"/>
      <c r="D32" s="114"/>
      <c r="E32" s="343"/>
      <c r="F32" s="38"/>
      <c r="G32" s="36"/>
      <c r="H32" s="36"/>
      <c r="I32" s="36"/>
      <c r="J32" s="36"/>
      <c r="K32" s="36"/>
      <c r="L32" s="36"/>
      <c r="M32" s="36"/>
      <c r="N32" s="36"/>
      <c r="O32" s="36"/>
    </row>
    <row r="33" spans="1:15" s="3" customFormat="1" ht="22.5">
      <c r="A33" s="50">
        <v>33</v>
      </c>
      <c r="B33" s="3" t="s">
        <v>144</v>
      </c>
      <c r="C33" s="37"/>
      <c r="D33" s="114"/>
      <c r="E33" s="343"/>
      <c r="F33" s="38"/>
      <c r="G33" s="36"/>
      <c r="H33" s="36"/>
      <c r="I33" s="36"/>
      <c r="J33" s="36"/>
      <c r="K33" s="36"/>
      <c r="L33" s="36"/>
      <c r="M33" s="36"/>
      <c r="N33" s="36"/>
      <c r="O33" s="36"/>
    </row>
    <row r="34" spans="1:15" s="5" customFormat="1" ht="22.5">
      <c r="A34" s="51">
        <v>34</v>
      </c>
      <c r="B34" s="5" t="s">
        <v>145</v>
      </c>
      <c r="C34" s="40"/>
      <c r="D34" s="115"/>
      <c r="E34" s="116"/>
      <c r="F34" s="41"/>
      <c r="G34" s="39"/>
      <c r="H34" s="39"/>
      <c r="I34" s="39"/>
      <c r="J34" s="39"/>
      <c r="K34" s="39"/>
      <c r="L34" s="39"/>
      <c r="M34" s="39"/>
      <c r="N34" s="39"/>
      <c r="O34" s="39"/>
    </row>
    <row r="35" spans="1:15" s="5" customFormat="1" ht="22.5">
      <c r="A35" s="51">
        <v>35</v>
      </c>
      <c r="B35" s="5" t="s">
        <v>146</v>
      </c>
      <c r="C35" s="40"/>
      <c r="D35" s="115"/>
      <c r="E35" s="116"/>
      <c r="F35" s="41"/>
      <c r="G35" s="39"/>
      <c r="H35" s="39"/>
      <c r="I35" s="39"/>
      <c r="J35" s="39"/>
      <c r="K35" s="39"/>
      <c r="L35" s="39"/>
      <c r="M35" s="39"/>
      <c r="N35" s="39"/>
      <c r="O35" s="39"/>
    </row>
    <row r="36" spans="1:15" s="5" customFormat="1" ht="22.5">
      <c r="A36" s="348">
        <v>36</v>
      </c>
      <c r="B36" s="5" t="s">
        <v>147</v>
      </c>
      <c r="C36" s="40"/>
      <c r="D36" s="115"/>
      <c r="E36" s="116"/>
      <c r="F36" s="41"/>
      <c r="G36" s="39"/>
      <c r="H36" s="39"/>
      <c r="I36" s="39"/>
      <c r="J36" s="39"/>
      <c r="K36" s="39"/>
      <c r="L36" s="39"/>
      <c r="M36" s="39"/>
      <c r="N36" s="39"/>
      <c r="O36" s="39"/>
    </row>
    <row r="37" spans="1:15" s="5" customFormat="1" ht="22.5">
      <c r="A37" s="51">
        <v>37</v>
      </c>
      <c r="B37" s="5" t="s">
        <v>148</v>
      </c>
      <c r="C37" s="40"/>
      <c r="D37" s="115"/>
      <c r="E37" s="116"/>
      <c r="F37" s="41"/>
      <c r="G37" s="39"/>
      <c r="H37" s="39"/>
      <c r="I37" s="39"/>
      <c r="J37" s="39"/>
      <c r="K37" s="39"/>
      <c r="L37" s="39"/>
      <c r="M37" s="39"/>
      <c r="N37" s="39"/>
      <c r="O37" s="39"/>
    </row>
    <row r="38" spans="1:15" s="5" customFormat="1" ht="22.5">
      <c r="A38" s="51">
        <v>38</v>
      </c>
      <c r="B38" s="5" t="s">
        <v>149</v>
      </c>
      <c r="C38" s="40"/>
      <c r="D38" s="115"/>
      <c r="E38" s="116"/>
      <c r="F38" s="41"/>
      <c r="G38" s="39"/>
      <c r="H38" s="39"/>
      <c r="I38" s="39"/>
      <c r="J38" s="39"/>
      <c r="K38" s="39"/>
      <c r="L38" s="39"/>
      <c r="M38" s="39"/>
      <c r="N38" s="39"/>
      <c r="O38" s="39"/>
    </row>
    <row r="39" spans="1:15" s="6" customFormat="1" ht="22.5">
      <c r="A39" s="52">
        <v>39</v>
      </c>
      <c r="B39" s="6" t="s">
        <v>150</v>
      </c>
      <c r="C39" s="19"/>
      <c r="D39" s="344"/>
      <c r="E39" s="117"/>
      <c r="F39" s="17"/>
      <c r="G39" s="18"/>
      <c r="H39" s="18"/>
      <c r="I39" s="18"/>
      <c r="J39" s="18"/>
      <c r="K39" s="18"/>
      <c r="L39" s="18"/>
      <c r="M39" s="18"/>
      <c r="N39" s="18"/>
      <c r="O39" s="18"/>
    </row>
    <row r="40" spans="1:15" s="6" customFormat="1" ht="22.5">
      <c r="A40" s="346">
        <v>40</v>
      </c>
      <c r="B40" s="6" t="s">
        <v>151</v>
      </c>
      <c r="C40" s="19"/>
      <c r="D40" s="344"/>
      <c r="E40" s="117"/>
      <c r="F40" s="17"/>
      <c r="G40" s="18"/>
      <c r="H40" s="18"/>
      <c r="I40" s="18"/>
      <c r="J40" s="18"/>
      <c r="K40" s="18"/>
      <c r="L40" s="18"/>
      <c r="M40" s="18"/>
      <c r="N40" s="18"/>
      <c r="O40" s="18"/>
    </row>
    <row r="41" spans="1:15" s="6" customFormat="1" ht="22.5">
      <c r="A41" s="52">
        <v>41</v>
      </c>
      <c r="B41" s="6" t="s">
        <v>152</v>
      </c>
      <c r="C41" s="19"/>
      <c r="D41" s="344"/>
      <c r="E41" s="117"/>
      <c r="F41" s="17"/>
      <c r="G41" s="18"/>
      <c r="H41" s="18"/>
      <c r="I41" s="18"/>
      <c r="J41" s="18"/>
      <c r="K41" s="18"/>
      <c r="L41" s="18"/>
      <c r="M41" s="18"/>
      <c r="N41" s="18"/>
      <c r="O41" s="18"/>
    </row>
    <row r="42" spans="1:15" s="6" customFormat="1" ht="22.5">
      <c r="A42" s="52">
        <v>42</v>
      </c>
      <c r="B42" s="6" t="s">
        <v>153</v>
      </c>
      <c r="C42" s="19"/>
      <c r="D42" s="344"/>
      <c r="E42" s="117"/>
      <c r="F42" s="17"/>
      <c r="G42" s="18"/>
      <c r="H42" s="18"/>
      <c r="I42" s="18"/>
      <c r="J42" s="18"/>
      <c r="K42" s="18"/>
      <c r="L42" s="18"/>
      <c r="M42" s="18"/>
      <c r="N42" s="18"/>
      <c r="O42" s="18"/>
    </row>
    <row r="43" spans="1:15" s="6" customFormat="1" ht="22.5">
      <c r="A43" s="52">
        <v>43</v>
      </c>
      <c r="B43" s="6" t="s">
        <v>154</v>
      </c>
      <c r="C43" s="19"/>
      <c r="D43" s="344"/>
      <c r="E43" s="117"/>
      <c r="F43" s="17"/>
      <c r="G43" s="18"/>
      <c r="H43" s="18"/>
      <c r="I43" s="18"/>
      <c r="J43" s="18"/>
      <c r="K43" s="18"/>
      <c r="L43" s="18"/>
      <c r="M43" s="18"/>
      <c r="N43" s="18"/>
      <c r="O43" s="18"/>
    </row>
    <row r="44" spans="1:15" s="9" customFormat="1" ht="22.5">
      <c r="A44" s="47">
        <v>44</v>
      </c>
      <c r="B44" s="9" t="s">
        <v>155</v>
      </c>
      <c r="C44" s="342"/>
      <c r="D44" s="118"/>
      <c r="E44" s="119"/>
      <c r="F44" s="100"/>
      <c r="G44" s="86"/>
      <c r="H44" s="86"/>
      <c r="I44" s="86"/>
      <c r="J44" s="86"/>
      <c r="K44" s="86"/>
      <c r="L44" s="86"/>
      <c r="M44" s="86"/>
      <c r="N44" s="86"/>
      <c r="O44" s="86"/>
    </row>
    <row r="45" spans="1:15" s="9" customFormat="1" ht="22.5">
      <c r="A45" s="47">
        <v>45</v>
      </c>
      <c r="B45" s="9" t="s">
        <v>156</v>
      </c>
      <c r="C45" s="342"/>
      <c r="D45" s="118"/>
      <c r="E45" s="119"/>
      <c r="F45" s="100"/>
      <c r="G45" s="86"/>
      <c r="H45" s="86"/>
      <c r="I45" s="86"/>
      <c r="J45" s="86"/>
      <c r="K45" s="86"/>
      <c r="L45" s="86"/>
      <c r="M45" s="86"/>
      <c r="N45" s="86"/>
      <c r="O45" s="86"/>
    </row>
    <row r="46" spans="1:15" s="9" customFormat="1" ht="22.5">
      <c r="A46" s="47">
        <v>46</v>
      </c>
      <c r="B46" s="9" t="s">
        <v>157</v>
      </c>
      <c r="C46" s="342"/>
      <c r="D46" s="118"/>
      <c r="E46" s="119"/>
      <c r="F46" s="100"/>
      <c r="G46" s="86"/>
      <c r="H46" s="86"/>
      <c r="I46" s="86"/>
      <c r="J46" s="86"/>
      <c r="K46" s="86"/>
      <c r="L46" s="86"/>
      <c r="M46" s="86"/>
      <c r="N46" s="86"/>
      <c r="O46" s="86"/>
    </row>
    <row r="47" spans="1:15" s="9" customFormat="1" ht="22.5">
      <c r="A47" s="47">
        <v>47</v>
      </c>
      <c r="B47" s="9" t="s">
        <v>158</v>
      </c>
      <c r="C47" s="342"/>
      <c r="D47" s="118"/>
      <c r="E47" s="119"/>
      <c r="F47" s="100"/>
      <c r="G47" s="86"/>
      <c r="H47" s="86"/>
      <c r="I47" s="86"/>
      <c r="J47" s="86"/>
      <c r="K47" s="86"/>
      <c r="L47" s="86"/>
      <c r="M47" s="86"/>
      <c r="N47" s="86"/>
      <c r="O47" s="86"/>
    </row>
    <row r="48" spans="1:15" s="9" customFormat="1" ht="22.5">
      <c r="A48" s="350">
        <v>48</v>
      </c>
      <c r="B48" s="9" t="s">
        <v>159</v>
      </c>
      <c r="C48" s="342"/>
      <c r="D48" s="118"/>
      <c r="E48" s="119"/>
      <c r="F48" s="100"/>
      <c r="G48" s="86"/>
      <c r="H48" s="86"/>
      <c r="I48" s="86"/>
      <c r="J48" s="86"/>
      <c r="K48" s="86"/>
      <c r="L48" s="86"/>
      <c r="M48" s="86"/>
      <c r="N48" s="86"/>
      <c r="O48" s="86"/>
    </row>
    <row r="49" spans="1:15" s="8" customFormat="1" ht="22.5">
      <c r="A49" s="48">
        <v>49</v>
      </c>
      <c r="B49" s="8" t="s">
        <v>160</v>
      </c>
      <c r="C49" s="35"/>
      <c r="D49" s="109"/>
      <c r="E49" s="108"/>
      <c r="F49" s="33"/>
      <c r="G49" s="34"/>
      <c r="H49" s="34"/>
      <c r="I49" s="34"/>
      <c r="J49" s="34"/>
      <c r="K49" s="34"/>
      <c r="L49" s="34"/>
      <c r="M49" s="34"/>
      <c r="N49" s="34"/>
      <c r="O49" s="34"/>
    </row>
    <row r="50" spans="1:15" s="8" customFormat="1" ht="22.5">
      <c r="A50" s="48">
        <v>50</v>
      </c>
      <c r="B50" s="8" t="s">
        <v>161</v>
      </c>
      <c r="C50" s="35"/>
      <c r="D50" s="109"/>
      <c r="E50" s="108"/>
      <c r="F50" s="33"/>
      <c r="G50" s="34"/>
      <c r="H50" s="34"/>
      <c r="I50" s="34"/>
      <c r="J50" s="34"/>
      <c r="K50" s="34"/>
      <c r="L50" s="34"/>
      <c r="M50" s="34"/>
      <c r="N50" s="34"/>
      <c r="O50" s="34"/>
    </row>
    <row r="51" spans="1:15" s="8" customFormat="1" ht="22.5">
      <c r="A51" s="48">
        <v>51</v>
      </c>
      <c r="B51" s="8" t="s">
        <v>162</v>
      </c>
      <c r="C51" s="35"/>
      <c r="D51" s="109"/>
      <c r="E51" s="108"/>
      <c r="F51" s="33"/>
      <c r="G51" s="34"/>
      <c r="H51" s="34"/>
      <c r="I51" s="34"/>
      <c r="J51" s="34"/>
      <c r="K51" s="34"/>
      <c r="L51" s="34"/>
      <c r="M51" s="34"/>
      <c r="N51" s="34"/>
      <c r="O51" s="34"/>
    </row>
    <row r="52" spans="1:15" s="8" customFormat="1" ht="22.5">
      <c r="A52" s="48">
        <v>52</v>
      </c>
      <c r="B52" s="8" t="s">
        <v>163</v>
      </c>
      <c r="C52" s="35"/>
      <c r="D52" s="109"/>
      <c r="E52" s="108"/>
      <c r="F52" s="33"/>
      <c r="G52" s="34"/>
      <c r="H52" s="34"/>
      <c r="I52" s="34"/>
      <c r="J52" s="34"/>
      <c r="K52" s="34"/>
      <c r="L52" s="34"/>
      <c r="M52" s="34"/>
      <c r="N52" s="34"/>
      <c r="O52" s="34"/>
    </row>
    <row r="53" spans="1:15" s="8" customFormat="1" ht="22.5">
      <c r="A53" s="48">
        <v>53</v>
      </c>
      <c r="B53" s="8" t="s">
        <v>164</v>
      </c>
      <c r="C53" s="35"/>
      <c r="D53" s="109"/>
      <c r="E53" s="108"/>
      <c r="F53" s="33"/>
      <c r="G53" s="34"/>
      <c r="H53" s="34"/>
      <c r="I53" s="34"/>
      <c r="J53" s="34"/>
      <c r="K53" s="34"/>
      <c r="L53" s="34"/>
      <c r="M53" s="34"/>
      <c r="N53" s="34"/>
      <c r="O53" s="34"/>
    </row>
    <row r="54" spans="1:15" s="3" customFormat="1" ht="22.5">
      <c r="A54" s="50">
        <v>54</v>
      </c>
      <c r="B54" s="3" t="s">
        <v>165</v>
      </c>
      <c r="C54" s="37"/>
      <c r="D54" s="114"/>
      <c r="E54" s="343"/>
      <c r="F54" s="38"/>
      <c r="G54" s="36"/>
      <c r="H54" s="36"/>
      <c r="I54" s="36"/>
      <c r="J54" s="36"/>
      <c r="K54" s="36"/>
      <c r="L54" s="36"/>
      <c r="M54" s="36"/>
      <c r="N54" s="36"/>
      <c r="O54" s="36"/>
    </row>
    <row r="55" spans="1:15" s="3" customFormat="1" ht="22.5">
      <c r="A55" s="50">
        <v>55</v>
      </c>
      <c r="B55" s="3" t="s">
        <v>166</v>
      </c>
      <c r="C55" s="37"/>
      <c r="D55" s="114"/>
      <c r="E55" s="343"/>
      <c r="F55" s="38"/>
      <c r="G55" s="36"/>
      <c r="H55" s="36"/>
      <c r="I55" s="36"/>
      <c r="J55" s="36"/>
      <c r="K55" s="36"/>
      <c r="L55" s="36"/>
      <c r="M55" s="36"/>
      <c r="N55" s="36"/>
      <c r="O55" s="36"/>
    </row>
    <row r="56" spans="1:15" s="3" customFormat="1" ht="22.5">
      <c r="A56" s="347">
        <v>56</v>
      </c>
      <c r="B56" s="3" t="s">
        <v>167</v>
      </c>
      <c r="C56" s="37"/>
      <c r="D56" s="114"/>
      <c r="E56" s="343"/>
      <c r="F56" s="38"/>
      <c r="G56" s="36"/>
      <c r="H56" s="36"/>
      <c r="I56" s="36"/>
      <c r="J56" s="36"/>
      <c r="K56" s="36"/>
      <c r="L56" s="36"/>
      <c r="M56" s="36"/>
      <c r="N56" s="36"/>
      <c r="O56" s="36"/>
    </row>
    <row r="57" spans="1:15" s="3" customFormat="1" ht="22.5">
      <c r="A57" s="50">
        <v>57</v>
      </c>
      <c r="B57" s="3" t="s">
        <v>168</v>
      </c>
      <c r="C57" s="37"/>
      <c r="D57" s="114"/>
      <c r="E57" s="343"/>
      <c r="F57" s="38"/>
      <c r="G57" s="36"/>
      <c r="H57" s="36"/>
      <c r="I57" s="36"/>
      <c r="J57" s="36"/>
      <c r="K57" s="36"/>
      <c r="L57" s="36"/>
      <c r="M57" s="36"/>
      <c r="N57" s="36"/>
      <c r="O57" s="36"/>
    </row>
    <row r="58" spans="1:15" s="3" customFormat="1" ht="22.5">
      <c r="A58" s="50">
        <v>58</v>
      </c>
      <c r="B58" s="3" t="s">
        <v>169</v>
      </c>
      <c r="C58" s="37"/>
      <c r="D58" s="114"/>
      <c r="E58" s="343"/>
      <c r="F58" s="38"/>
      <c r="G58" s="36"/>
      <c r="H58" s="36"/>
      <c r="I58" s="36"/>
      <c r="J58" s="36"/>
      <c r="K58" s="36"/>
      <c r="L58" s="36"/>
      <c r="M58" s="36"/>
      <c r="N58" s="36"/>
      <c r="O58" s="36"/>
    </row>
    <row r="59" spans="1:15" s="5" customFormat="1" ht="22.5">
      <c r="A59" s="51">
        <v>59</v>
      </c>
      <c r="B59" s="5" t="s">
        <v>170</v>
      </c>
      <c r="C59" s="40"/>
      <c r="D59" s="115"/>
      <c r="E59" s="116"/>
      <c r="F59" s="41"/>
      <c r="G59" s="39"/>
      <c r="H59" s="39"/>
      <c r="I59" s="39"/>
      <c r="J59" s="39"/>
      <c r="K59" s="39"/>
      <c r="L59" s="39"/>
      <c r="M59" s="39"/>
      <c r="N59" s="39"/>
      <c r="O59" s="39"/>
    </row>
    <row r="60" spans="1:15" s="5" customFormat="1" ht="22.5">
      <c r="A60" s="51">
        <v>60</v>
      </c>
      <c r="B60" s="5" t="s">
        <v>171</v>
      </c>
      <c r="C60" s="40"/>
      <c r="D60" s="115"/>
      <c r="E60" s="116"/>
      <c r="F60" s="41"/>
      <c r="G60" s="39"/>
      <c r="H60" s="39"/>
      <c r="I60" s="39"/>
      <c r="J60" s="39"/>
      <c r="K60" s="39"/>
      <c r="L60" s="39"/>
      <c r="M60" s="39"/>
      <c r="N60" s="39"/>
      <c r="O60" s="39"/>
    </row>
    <row r="61" spans="1:15" s="5" customFormat="1" ht="22.5">
      <c r="A61" s="51">
        <v>61</v>
      </c>
      <c r="B61" s="5" t="s">
        <v>172</v>
      </c>
      <c r="C61" s="40"/>
      <c r="D61" s="115"/>
      <c r="E61" s="116"/>
      <c r="F61" s="41"/>
      <c r="G61" s="39"/>
      <c r="H61" s="39"/>
      <c r="I61" s="39"/>
      <c r="J61" s="39"/>
      <c r="K61" s="39"/>
      <c r="L61" s="39"/>
      <c r="M61" s="39"/>
      <c r="N61" s="39"/>
      <c r="O61" s="39"/>
    </row>
    <row r="62" spans="1:15" s="5" customFormat="1" ht="22.5">
      <c r="A62" s="51">
        <v>62</v>
      </c>
      <c r="B62" s="5" t="s">
        <v>173</v>
      </c>
      <c r="C62" s="40"/>
      <c r="D62" s="115"/>
      <c r="E62" s="116"/>
      <c r="F62" s="41"/>
      <c r="G62" s="39"/>
      <c r="H62" s="39"/>
      <c r="I62" s="39"/>
      <c r="J62" s="39"/>
      <c r="K62" s="39"/>
      <c r="L62" s="39"/>
      <c r="M62" s="39"/>
      <c r="N62" s="39"/>
      <c r="O62" s="39"/>
    </row>
    <row r="63" spans="1:15" s="5" customFormat="1" ht="22.5">
      <c r="A63" s="51">
        <v>63</v>
      </c>
      <c r="B63" s="5" t="s">
        <v>174</v>
      </c>
      <c r="C63" s="40"/>
      <c r="D63" s="115"/>
      <c r="E63" s="116"/>
      <c r="F63" s="41"/>
      <c r="G63" s="39"/>
      <c r="H63" s="39"/>
      <c r="I63" s="39"/>
      <c r="J63" s="39"/>
      <c r="K63" s="39"/>
      <c r="L63" s="39"/>
      <c r="M63" s="39"/>
      <c r="N63" s="39"/>
      <c r="O63" s="39"/>
    </row>
    <row r="64" spans="1:15" s="6" customFormat="1" ht="22.5">
      <c r="A64" s="346">
        <v>64</v>
      </c>
      <c r="B64" s="6" t="s">
        <v>175</v>
      </c>
      <c r="C64" s="19"/>
      <c r="D64" s="344"/>
      <c r="E64" s="117"/>
      <c r="F64" s="17"/>
      <c r="G64" s="18"/>
      <c r="H64" s="18"/>
      <c r="I64" s="18"/>
      <c r="J64" s="18"/>
      <c r="K64" s="18"/>
      <c r="L64" s="18"/>
      <c r="M64" s="18"/>
      <c r="N64" s="18"/>
      <c r="O64" s="18"/>
    </row>
    <row r="65" spans="1:15" s="6" customFormat="1" ht="22.5">
      <c r="A65" s="52">
        <v>65</v>
      </c>
      <c r="B65" s="6" t="s">
        <v>176</v>
      </c>
      <c r="C65" s="19"/>
      <c r="D65" s="344"/>
      <c r="E65" s="117"/>
      <c r="F65" s="17"/>
      <c r="G65" s="18"/>
      <c r="H65" s="18"/>
      <c r="I65" s="18"/>
      <c r="J65" s="18"/>
      <c r="K65" s="18"/>
      <c r="L65" s="18"/>
      <c r="M65" s="18"/>
      <c r="N65" s="18"/>
      <c r="O65" s="18"/>
    </row>
    <row r="66" spans="1:15" s="6" customFormat="1" ht="22.5">
      <c r="A66" s="52">
        <v>66</v>
      </c>
      <c r="B66" s="6" t="s">
        <v>177</v>
      </c>
      <c r="C66" s="19"/>
      <c r="D66" s="344"/>
      <c r="E66" s="117"/>
      <c r="F66" s="17"/>
      <c r="G66" s="18"/>
      <c r="H66" s="18"/>
      <c r="I66" s="18"/>
      <c r="J66" s="18"/>
      <c r="K66" s="18"/>
      <c r="L66" s="18"/>
      <c r="M66" s="18"/>
      <c r="N66" s="18"/>
      <c r="O66" s="18"/>
    </row>
    <row r="67" spans="1:15" s="6" customFormat="1" ht="22.5">
      <c r="A67" s="52">
        <v>67</v>
      </c>
      <c r="C67" s="19"/>
      <c r="D67" s="344"/>
      <c r="E67" s="117"/>
      <c r="F67" s="17"/>
      <c r="G67" s="18"/>
      <c r="H67" s="18"/>
      <c r="I67" s="18"/>
      <c r="J67" s="18"/>
      <c r="K67" s="18"/>
      <c r="L67" s="18"/>
      <c r="M67" s="18"/>
      <c r="N67" s="18"/>
      <c r="O67" s="18"/>
    </row>
    <row r="68" spans="1:15" s="6" customFormat="1" ht="22.5">
      <c r="A68" s="52">
        <v>68</v>
      </c>
      <c r="C68" s="19"/>
      <c r="D68" s="344"/>
      <c r="E68" s="117"/>
      <c r="F68" s="17"/>
      <c r="G68" s="18"/>
      <c r="H68" s="18"/>
      <c r="I68" s="18"/>
      <c r="J68" s="18"/>
      <c r="K68" s="18"/>
      <c r="L68" s="18"/>
      <c r="M68" s="18"/>
      <c r="N68" s="18"/>
      <c r="O68" s="18"/>
    </row>
    <row r="69" spans="1:15" s="6" customFormat="1" ht="22.5">
      <c r="A69" s="52">
        <v>69</v>
      </c>
      <c r="C69" s="19"/>
      <c r="D69" s="344"/>
      <c r="E69" s="117"/>
      <c r="F69" s="17"/>
      <c r="G69" s="18"/>
      <c r="H69" s="18"/>
      <c r="I69" s="18"/>
      <c r="J69" s="18"/>
      <c r="K69" s="18"/>
      <c r="L69" s="18"/>
      <c r="M69" s="18"/>
      <c r="N69" s="18"/>
      <c r="O69" s="18"/>
    </row>
  </sheetData>
  <phoneticPr fontId="17" type="noConversion"/>
  <pageMargins left="0.7" right="0.7" top="0.75" bottom="0.75" header="0.3" footer="0.3"/>
  <pageSetup paperSize="9" pageOrder="overThenDown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zoomScale="70" workbookViewId="0">
      <selection activeCell="I12" sqref="I12"/>
    </sheetView>
  </sheetViews>
  <sheetFormatPr defaultRowHeight="22.5"/>
  <cols>
    <col min="1" max="1" width="24.42578125" style="166" customWidth="1"/>
    <col min="2" max="3" width="34.28515625" style="400" customWidth="1"/>
    <col min="4" max="4" width="35.140625" style="401" customWidth="1"/>
    <col min="5" max="5" width="16.42578125" style="196" customWidth="1"/>
    <col min="6" max="6" width="35.140625" style="401" customWidth="1"/>
    <col min="7" max="7" width="22.140625" style="459" customWidth="1"/>
    <col min="8" max="8" width="16.42578125" style="196" customWidth="1"/>
    <col min="9" max="9" width="26.42578125" style="463" customWidth="1"/>
    <col min="10" max="10" width="22.140625" style="459" customWidth="1"/>
    <col min="11" max="11" width="16.28515625" style="196" customWidth="1"/>
    <col min="12" max="12" width="23.140625" style="196" customWidth="1"/>
    <col min="13" max="13" width="30.42578125" style="178" customWidth="1"/>
    <col min="14" max="14" width="30.42578125" style="419" customWidth="1"/>
    <col min="15" max="15" width="16.28515625" style="23" customWidth="1"/>
    <col min="16" max="16" width="37" style="178" customWidth="1"/>
    <col min="17" max="17" width="26.42578125" style="178" customWidth="1"/>
    <col min="18" max="18" width="29.5703125" style="178" customWidth="1"/>
    <col min="19" max="19" width="16.42578125" style="253" customWidth="1"/>
    <col min="20" max="20" width="16.28515625" style="23" customWidth="1"/>
    <col min="21" max="21" width="15.42578125" style="23" customWidth="1"/>
    <col min="22" max="22" width="28" style="211" customWidth="1"/>
    <col min="23" max="23" width="16.42578125" style="211" customWidth="1"/>
    <col min="24" max="24" width="16.28515625" style="481" customWidth="1"/>
    <col min="25" max="25" width="24.28515625" style="211" customWidth="1"/>
    <col min="26" max="26" width="24.28515625" style="481" customWidth="1"/>
    <col min="27" max="27" width="18.7109375" style="419" customWidth="1"/>
    <col min="28" max="28" width="25.42578125" style="225" customWidth="1"/>
    <col min="29" max="29" width="18.85546875" style="242" customWidth="1"/>
    <col min="30" max="30" width="25.42578125" style="196" customWidth="1"/>
    <col min="31" max="31" width="20.7109375" style="211" customWidth="1"/>
    <col min="32" max="32" width="28" style="225" customWidth="1"/>
    <col min="33" max="33" width="18.85546875" style="118" customWidth="1"/>
    <col min="34" max="34" width="25.42578125" style="196" customWidth="1"/>
    <col min="35" max="35" width="20.7109375" style="211" customWidth="1"/>
    <col min="36" max="36" width="28" style="241" customWidth="1"/>
    <col min="37" max="37" width="30.42578125" style="211" customWidth="1"/>
  </cols>
  <sheetData>
    <row r="1" spans="1:37" s="143" customFormat="1">
      <c r="A1" s="167" t="s">
        <v>0</v>
      </c>
      <c r="B1" s="366" t="s">
        <v>178</v>
      </c>
      <c r="C1" s="366" t="s">
        <v>179</v>
      </c>
      <c r="D1" s="367" t="s">
        <v>180</v>
      </c>
      <c r="E1" s="277" t="s">
        <v>181</v>
      </c>
      <c r="F1" s="367"/>
      <c r="G1" s="443" t="s">
        <v>182</v>
      </c>
      <c r="H1" s="182" t="s">
        <v>183</v>
      </c>
      <c r="I1" s="460" t="s">
        <v>184</v>
      </c>
      <c r="J1" s="443" t="s">
        <v>185</v>
      </c>
      <c r="K1" s="182" t="s">
        <v>186</v>
      </c>
      <c r="L1" s="277" t="s">
        <v>187</v>
      </c>
      <c r="M1" s="173" t="s">
        <v>188</v>
      </c>
      <c r="N1" s="439" t="s">
        <v>189</v>
      </c>
      <c r="O1" s="438" t="s">
        <v>0</v>
      </c>
      <c r="P1" s="173" t="s">
        <v>190</v>
      </c>
      <c r="Q1" s="173" t="s">
        <v>191</v>
      </c>
      <c r="R1" s="173" t="s">
        <v>192</v>
      </c>
      <c r="S1" s="252" t="s">
        <v>193</v>
      </c>
      <c r="T1" s="20" t="s">
        <v>194</v>
      </c>
      <c r="U1" s="20" t="s">
        <v>195</v>
      </c>
      <c r="V1" s="198" t="s">
        <v>196</v>
      </c>
      <c r="W1" s="198" t="s">
        <v>197</v>
      </c>
      <c r="X1" s="464" t="s">
        <v>69</v>
      </c>
      <c r="Y1" s="198" t="s">
        <v>198</v>
      </c>
      <c r="Z1" s="464" t="s">
        <v>199</v>
      </c>
      <c r="AA1" s="402" t="s">
        <v>200</v>
      </c>
      <c r="AB1" s="212" t="s">
        <v>201</v>
      </c>
      <c r="AC1" s="242" t="s">
        <v>202</v>
      </c>
      <c r="AD1" s="182" t="s">
        <v>203</v>
      </c>
      <c r="AE1" s="198" t="s">
        <v>204</v>
      </c>
      <c r="AF1" s="212" t="s">
        <v>205</v>
      </c>
      <c r="AG1" s="118" t="s">
        <v>202</v>
      </c>
      <c r="AH1" s="182" t="s">
        <v>203</v>
      </c>
      <c r="AI1" s="198" t="s">
        <v>204</v>
      </c>
      <c r="AJ1" s="227" t="s">
        <v>205</v>
      </c>
      <c r="AK1" s="198" t="s">
        <v>206</v>
      </c>
    </row>
    <row r="2" spans="1:37">
      <c r="A2" s="103">
        <v>1</v>
      </c>
      <c r="B2" s="368">
        <v>262</v>
      </c>
      <c r="C2" s="368">
        <f t="shared" ref="C2:C32" si="0">B2/4</f>
        <v>65.5</v>
      </c>
      <c r="D2" s="369">
        <f t="shared" ref="D2:D32" si="1">B2/6</f>
        <v>43.666666666666664</v>
      </c>
      <c r="E2" s="184" t="s">
        <v>207</v>
      </c>
      <c r="F2" s="369"/>
      <c r="G2" s="444">
        <v>0</v>
      </c>
      <c r="H2" s="184">
        <v>0</v>
      </c>
      <c r="I2" s="461">
        <f t="shared" ref="I2:I33" si="2">G2*H2</f>
        <v>0</v>
      </c>
      <c r="J2" s="444"/>
      <c r="K2" s="184"/>
      <c r="L2" s="184"/>
      <c r="M2" s="174"/>
      <c r="N2" s="403"/>
      <c r="O2" s="33">
        <v>1</v>
      </c>
      <c r="P2" s="174"/>
      <c r="Q2" s="174"/>
      <c r="R2" s="174"/>
      <c r="S2" s="180">
        <v>1</v>
      </c>
      <c r="T2" s="181"/>
      <c r="U2" s="181"/>
      <c r="V2" s="183"/>
      <c r="W2" s="183"/>
      <c r="X2" s="465"/>
      <c r="Y2" s="183"/>
      <c r="Z2" s="465"/>
      <c r="AA2" s="183"/>
      <c r="AB2" s="183"/>
      <c r="AC2" s="243"/>
      <c r="AD2" s="183">
        <v>0</v>
      </c>
      <c r="AE2" s="197">
        <v>0</v>
      </c>
      <c r="AF2" s="183">
        <v>0</v>
      </c>
      <c r="AG2" s="247"/>
      <c r="AH2" s="226">
        <v>0</v>
      </c>
      <c r="AI2" s="197">
        <v>0</v>
      </c>
      <c r="AJ2" s="228">
        <v>0</v>
      </c>
      <c r="AK2" s="197">
        <v>0</v>
      </c>
    </row>
    <row r="3" spans="1:37">
      <c r="A3" s="103">
        <v>2</v>
      </c>
      <c r="B3" s="368">
        <v>625</v>
      </c>
      <c r="C3" s="368">
        <f t="shared" si="0"/>
        <v>156.25</v>
      </c>
      <c r="D3" s="369">
        <f t="shared" si="1"/>
        <v>104.16666666666667</v>
      </c>
      <c r="E3" s="184" t="s">
        <v>208</v>
      </c>
      <c r="F3" s="369"/>
      <c r="G3" s="444">
        <v>0</v>
      </c>
      <c r="H3" s="184">
        <v>0</v>
      </c>
      <c r="I3" s="461">
        <f t="shared" si="2"/>
        <v>0</v>
      </c>
      <c r="J3" s="444">
        <v>105</v>
      </c>
      <c r="K3" s="184">
        <v>2</v>
      </c>
      <c r="L3" s="184">
        <f t="shared" ref="L3:L34" si="3">J3*K3</f>
        <v>210</v>
      </c>
      <c r="M3" s="174">
        <f>L3</f>
        <v>210</v>
      </c>
      <c r="N3" s="403">
        <f t="shared" ref="N3:N34" si="4">I3+L3+M3</f>
        <v>420</v>
      </c>
      <c r="O3" s="33">
        <v>1</v>
      </c>
      <c r="P3" s="174">
        <f t="shared" ref="P3:P34" si="5">4*N3*(4.2/14)/3</f>
        <v>168</v>
      </c>
      <c r="Q3" s="174">
        <f t="shared" ref="Q3:Q34" si="6">4*N3*(5/14)/5</f>
        <v>120</v>
      </c>
      <c r="R3" s="174">
        <f t="shared" ref="R3:R34" si="7">4*N3*(4.8/14)/4</f>
        <v>144</v>
      </c>
      <c r="S3" s="253">
        <f t="shared" ref="S3:S34" si="8">S2+1</f>
        <v>2</v>
      </c>
      <c r="T3" s="33" t="s">
        <v>209</v>
      </c>
      <c r="U3" s="33" t="s">
        <v>210</v>
      </c>
      <c r="V3" s="199">
        <f t="shared" ref="V3:V34" si="9">200+(AE3+AI3)/2*(S3-1)/2</f>
        <v>223.36358566101487</v>
      </c>
      <c r="W3" s="199">
        <f>10</f>
        <v>10</v>
      </c>
      <c r="X3" s="466">
        <v>10</v>
      </c>
      <c r="Y3" s="199">
        <f t="shared" ref="Y3:Y34" si="10">POWER(SQRT(POWER(2,S3)),0.75)+X3</f>
        <v>11.68179283050743</v>
      </c>
      <c r="Z3" s="466">
        <f t="shared" ref="Z3:Z34" si="11">Y3</f>
        <v>11.68179283050743</v>
      </c>
      <c r="AA3" s="403">
        <f t="shared" ref="AA3:AA34" si="12">Z3*5</f>
        <v>58.408964152537152</v>
      </c>
      <c r="AB3" s="213">
        <f t="shared" ref="AB3:AB8" si="13">(AC3+1)^1.5*100</f>
        <v>282.84271247461896</v>
      </c>
      <c r="AC3" s="242">
        <f t="shared" ref="AC3:AC34" si="14">(S3-1)*2-1</f>
        <v>1</v>
      </c>
      <c r="AD3" s="184">
        <f t="shared" ref="AD3:AD34" si="15">AA3*4</f>
        <v>233.63585661014861</v>
      </c>
      <c r="AE3" s="199">
        <f t="shared" ref="AE3:AE34" si="16">Z3*3</f>
        <v>35.045378491522285</v>
      </c>
      <c r="AF3" s="213">
        <f t="shared" ref="AF3:AF34" si="17">Z3*3+AJ2</f>
        <v>35.045378491522285</v>
      </c>
      <c r="AG3" s="118">
        <f t="shared" ref="AG3:AG34" si="18">(S3-1)*2</f>
        <v>2</v>
      </c>
      <c r="AH3" s="184">
        <f t="shared" ref="AH3:AH34" si="19">AA3*6</f>
        <v>350.45378491522291</v>
      </c>
      <c r="AI3" s="199">
        <f t="shared" ref="AI3:AI34" si="20">Z3*5</f>
        <v>58.408964152537152</v>
      </c>
      <c r="AJ3" s="229">
        <f t="shared" ref="AJ3:AJ34" si="21">Z3*5+AF3</f>
        <v>93.454342644059437</v>
      </c>
      <c r="AK3" s="199">
        <f t="shared" ref="AK3:AK34" si="22">AK2+AD3+AH3</f>
        <v>584.08964152537146</v>
      </c>
    </row>
    <row r="4" spans="1:37">
      <c r="A4" s="103">
        <v>3</v>
      </c>
      <c r="B4" s="368">
        <v>1875</v>
      </c>
      <c r="C4" s="368">
        <f t="shared" si="0"/>
        <v>468.75</v>
      </c>
      <c r="D4" s="369">
        <f t="shared" si="1"/>
        <v>312.5</v>
      </c>
      <c r="E4" s="184" t="s">
        <v>211</v>
      </c>
      <c r="F4" s="369"/>
      <c r="G4" s="444">
        <v>0</v>
      </c>
      <c r="H4" s="184">
        <v>0</v>
      </c>
      <c r="I4" s="461">
        <f t="shared" si="2"/>
        <v>0</v>
      </c>
      <c r="J4" s="444">
        <v>105</v>
      </c>
      <c r="K4" s="184">
        <v>6</v>
      </c>
      <c r="L4" s="184">
        <f t="shared" si="3"/>
        <v>630</v>
      </c>
      <c r="M4" s="174">
        <f>(Z3+AE3+Z4+AE4)*1.2</f>
        <v>162.54147982002212</v>
      </c>
      <c r="N4" s="403">
        <f t="shared" si="4"/>
        <v>792.54147982002212</v>
      </c>
      <c r="O4" s="33">
        <v>1</v>
      </c>
      <c r="P4" s="174">
        <f t="shared" si="5"/>
        <v>317.01659192800884</v>
      </c>
      <c r="Q4" s="174">
        <f t="shared" si="6"/>
        <v>226.44042280572063</v>
      </c>
      <c r="R4" s="174">
        <f t="shared" si="7"/>
        <v>271.72850736686473</v>
      </c>
      <c r="S4" s="253">
        <f t="shared" si="8"/>
        <v>3</v>
      </c>
      <c r="T4" s="33" t="s">
        <v>207</v>
      </c>
      <c r="U4" s="33" t="s">
        <v>212</v>
      </c>
      <c r="V4" s="199">
        <f t="shared" si="9"/>
        <v>288.72406186132207</v>
      </c>
      <c r="W4" s="199">
        <f t="shared" ref="W4:W35" si="23">(S4-1)*80-80</f>
        <v>80</v>
      </c>
      <c r="X4" s="466">
        <f t="shared" ref="X4:X35" si="24">X3+W3</f>
        <v>20</v>
      </c>
      <c r="Y4" s="199">
        <f t="shared" si="10"/>
        <v>22.181015465330514</v>
      </c>
      <c r="Z4" s="466">
        <f t="shared" si="11"/>
        <v>22.181015465330514</v>
      </c>
      <c r="AA4" s="403">
        <f t="shared" si="12"/>
        <v>110.90507732665257</v>
      </c>
      <c r="AB4" s="213">
        <f t="shared" si="13"/>
        <v>799.99999999999977</v>
      </c>
      <c r="AC4" s="242">
        <f t="shared" si="14"/>
        <v>3</v>
      </c>
      <c r="AD4" s="184">
        <f t="shared" si="15"/>
        <v>443.6203093066103</v>
      </c>
      <c r="AE4" s="199">
        <f t="shared" si="16"/>
        <v>66.543046395991539</v>
      </c>
      <c r="AF4" s="213">
        <f t="shared" si="17"/>
        <v>159.99738904005096</v>
      </c>
      <c r="AG4" s="118">
        <f t="shared" si="18"/>
        <v>4</v>
      </c>
      <c r="AH4" s="184">
        <f t="shared" si="19"/>
        <v>665.43046395991541</v>
      </c>
      <c r="AI4" s="199">
        <f t="shared" si="20"/>
        <v>110.90507732665257</v>
      </c>
      <c r="AJ4" s="229">
        <f t="shared" si="21"/>
        <v>270.90246636670355</v>
      </c>
      <c r="AK4" s="199">
        <f t="shared" si="22"/>
        <v>1693.1404147918972</v>
      </c>
    </row>
    <row r="5" spans="1:37" s="170" customFormat="1">
      <c r="A5" s="24">
        <v>4</v>
      </c>
      <c r="B5" s="370">
        <v>4625</v>
      </c>
      <c r="C5" s="370">
        <f t="shared" si="0"/>
        <v>1156.25</v>
      </c>
      <c r="D5" s="371">
        <f t="shared" si="1"/>
        <v>770.83333333333337</v>
      </c>
      <c r="E5" s="185" t="s">
        <v>213</v>
      </c>
      <c r="F5" s="371"/>
      <c r="G5" s="446">
        <v>0</v>
      </c>
      <c r="H5" s="186">
        <v>0</v>
      </c>
      <c r="I5" s="462">
        <f t="shared" si="2"/>
        <v>0</v>
      </c>
      <c r="J5" s="445">
        <v>105</v>
      </c>
      <c r="K5" s="185">
        <v>12</v>
      </c>
      <c r="L5" s="185">
        <f t="shared" si="3"/>
        <v>1260</v>
      </c>
      <c r="M5" s="175">
        <f>(Z5+AE5)*1.2</f>
        <v>493.57645019878169</v>
      </c>
      <c r="N5" s="404">
        <f t="shared" si="4"/>
        <v>1753.5764501987817</v>
      </c>
      <c r="O5" s="24">
        <f t="shared" ref="O5:O36" si="25">O3+1</f>
        <v>2</v>
      </c>
      <c r="P5" s="175">
        <f t="shared" si="5"/>
        <v>701.43058007951265</v>
      </c>
      <c r="Q5" s="175">
        <f t="shared" si="6"/>
        <v>501.02184291393758</v>
      </c>
      <c r="R5" s="175">
        <f t="shared" si="7"/>
        <v>601.22621149672511</v>
      </c>
      <c r="S5" s="254">
        <f t="shared" si="8"/>
        <v>4</v>
      </c>
      <c r="T5" s="24" t="s">
        <v>214</v>
      </c>
      <c r="U5" s="24" t="s">
        <v>215</v>
      </c>
      <c r="V5" s="200">
        <f t="shared" si="9"/>
        <v>816.97056274847705</v>
      </c>
      <c r="W5" s="200">
        <f t="shared" si="23"/>
        <v>160</v>
      </c>
      <c r="X5" s="467">
        <f t="shared" si="24"/>
        <v>100</v>
      </c>
      <c r="Y5" s="200">
        <f t="shared" si="10"/>
        <v>102.82842712474618</v>
      </c>
      <c r="Z5" s="467">
        <f t="shared" si="11"/>
        <v>102.82842712474618</v>
      </c>
      <c r="AA5" s="404">
        <f t="shared" si="12"/>
        <v>514.14213562373095</v>
      </c>
      <c r="AB5" s="214">
        <f t="shared" si="13"/>
        <v>1469.693845669907</v>
      </c>
      <c r="AC5" s="244">
        <f t="shared" si="14"/>
        <v>5</v>
      </c>
      <c r="AD5" s="185">
        <f t="shared" si="15"/>
        <v>2056.5685424949238</v>
      </c>
      <c r="AE5" s="200">
        <f t="shared" si="16"/>
        <v>308.48528137423853</v>
      </c>
      <c r="AF5" s="214">
        <f t="shared" si="17"/>
        <v>579.38774774094213</v>
      </c>
      <c r="AG5" s="248">
        <f t="shared" si="18"/>
        <v>6</v>
      </c>
      <c r="AH5" s="185">
        <f t="shared" si="19"/>
        <v>3084.8528137423855</v>
      </c>
      <c r="AI5" s="200">
        <f t="shared" si="20"/>
        <v>514.14213562373095</v>
      </c>
      <c r="AJ5" s="230">
        <f t="shared" si="21"/>
        <v>1093.529883364673</v>
      </c>
      <c r="AK5" s="200">
        <f t="shared" si="22"/>
        <v>6834.5617710292063</v>
      </c>
    </row>
    <row r="6" spans="1:37" s="1" customFormat="1">
      <c r="A6" s="14">
        <v>5</v>
      </c>
      <c r="B6" s="372">
        <v>9475</v>
      </c>
      <c r="C6" s="372">
        <f t="shared" si="0"/>
        <v>2368.75</v>
      </c>
      <c r="D6" s="373">
        <f t="shared" si="1"/>
        <v>1579.1666666666667</v>
      </c>
      <c r="E6" s="186" t="s">
        <v>215</v>
      </c>
      <c r="F6" s="373"/>
      <c r="G6" s="446">
        <v>0</v>
      </c>
      <c r="H6" s="186">
        <v>0</v>
      </c>
      <c r="I6" s="462">
        <f t="shared" si="2"/>
        <v>0</v>
      </c>
      <c r="J6" s="446">
        <v>105</v>
      </c>
      <c r="K6" s="186">
        <v>20</v>
      </c>
      <c r="L6" s="186">
        <f t="shared" si="3"/>
        <v>2100</v>
      </c>
      <c r="M6" s="176">
        <f>(Z5+AE5+Z6+AE6)*1.2</f>
        <v>1759.1829278283114</v>
      </c>
      <c r="N6" s="405">
        <f t="shared" si="4"/>
        <v>3859.1829278283112</v>
      </c>
      <c r="O6" s="14">
        <f t="shared" si="25"/>
        <v>2</v>
      </c>
      <c r="P6" s="176">
        <f t="shared" si="5"/>
        <v>1543.6731711313244</v>
      </c>
      <c r="Q6" s="176">
        <f t="shared" si="6"/>
        <v>1102.6236936652317</v>
      </c>
      <c r="R6" s="176">
        <f t="shared" si="7"/>
        <v>1323.1484323982781</v>
      </c>
      <c r="S6" s="253">
        <f t="shared" si="8"/>
        <v>5</v>
      </c>
      <c r="T6" s="14" t="s">
        <v>211</v>
      </c>
      <c r="U6" s="14" t="s">
        <v>216</v>
      </c>
      <c r="V6" s="201">
        <f t="shared" si="9"/>
        <v>2309.3441293825495</v>
      </c>
      <c r="W6" s="201">
        <f t="shared" si="23"/>
        <v>240</v>
      </c>
      <c r="X6" s="468">
        <f t="shared" si="24"/>
        <v>260</v>
      </c>
      <c r="Y6" s="201">
        <f t="shared" si="10"/>
        <v>263.66801617281868</v>
      </c>
      <c r="Z6" s="468">
        <f t="shared" si="11"/>
        <v>263.66801617281868</v>
      </c>
      <c r="AA6" s="405">
        <f t="shared" si="12"/>
        <v>1318.3400808640934</v>
      </c>
      <c r="AB6" s="215">
        <f t="shared" si="13"/>
        <v>2262.7416997969508</v>
      </c>
      <c r="AC6" s="242">
        <f t="shared" si="14"/>
        <v>7</v>
      </c>
      <c r="AD6" s="186">
        <f t="shared" si="15"/>
        <v>5273.3603234563734</v>
      </c>
      <c r="AE6" s="201">
        <f t="shared" si="16"/>
        <v>791.0040485184561</v>
      </c>
      <c r="AF6" s="215">
        <f t="shared" si="17"/>
        <v>1884.5339318831291</v>
      </c>
      <c r="AG6" s="118">
        <f t="shared" si="18"/>
        <v>8</v>
      </c>
      <c r="AH6" s="186">
        <f t="shared" si="19"/>
        <v>7910.0404851845597</v>
      </c>
      <c r="AI6" s="201">
        <f t="shared" si="20"/>
        <v>1318.3400808640934</v>
      </c>
      <c r="AJ6" s="231">
        <f t="shared" si="21"/>
        <v>3202.8740127472224</v>
      </c>
      <c r="AK6" s="201">
        <f t="shared" si="22"/>
        <v>20017.96257967014</v>
      </c>
    </row>
    <row r="7" spans="1:37" s="171" customFormat="1">
      <c r="A7" s="58">
        <v>6</v>
      </c>
      <c r="B7" s="374">
        <v>21550</v>
      </c>
      <c r="C7" s="374">
        <f t="shared" si="0"/>
        <v>5387.5</v>
      </c>
      <c r="D7" s="375">
        <f t="shared" si="1"/>
        <v>3591.6666666666665</v>
      </c>
      <c r="E7" s="187" t="s">
        <v>216</v>
      </c>
      <c r="F7" s="375"/>
      <c r="G7" s="449">
        <v>0</v>
      </c>
      <c r="H7" s="188">
        <v>0</v>
      </c>
      <c r="I7" s="408">
        <f t="shared" si="2"/>
        <v>0</v>
      </c>
      <c r="J7" s="447">
        <v>105</v>
      </c>
      <c r="K7" s="448">
        <v>30</v>
      </c>
      <c r="L7" s="448">
        <f t="shared" si="3"/>
        <v>3150</v>
      </c>
      <c r="M7" s="430">
        <f>(Z7+AE7)*1.2</f>
        <v>2422.832776608052</v>
      </c>
      <c r="N7" s="440">
        <f t="shared" si="4"/>
        <v>5572.832776608052</v>
      </c>
      <c r="O7" s="80">
        <f t="shared" si="25"/>
        <v>3</v>
      </c>
      <c r="P7" s="430">
        <f t="shared" si="5"/>
        <v>2229.1331106432208</v>
      </c>
      <c r="Q7" s="430">
        <f t="shared" si="6"/>
        <v>1592.2379361737292</v>
      </c>
      <c r="R7" s="430">
        <f t="shared" si="7"/>
        <v>1910.6855234084751</v>
      </c>
      <c r="S7" s="255">
        <f t="shared" si="8"/>
        <v>6</v>
      </c>
      <c r="T7" s="58" t="s">
        <v>217</v>
      </c>
      <c r="U7" s="58" t="s">
        <v>218</v>
      </c>
      <c r="V7" s="202">
        <f t="shared" si="9"/>
        <v>5247.5682846001091</v>
      </c>
      <c r="W7" s="202">
        <f t="shared" si="23"/>
        <v>320</v>
      </c>
      <c r="X7" s="469">
        <f t="shared" si="24"/>
        <v>500</v>
      </c>
      <c r="Y7" s="202">
        <f t="shared" si="10"/>
        <v>504.75682846001087</v>
      </c>
      <c r="Z7" s="469">
        <f t="shared" si="11"/>
        <v>504.75682846001087</v>
      </c>
      <c r="AA7" s="406">
        <f t="shared" si="12"/>
        <v>2523.7841423000546</v>
      </c>
      <c r="AB7" s="216">
        <f t="shared" si="13"/>
        <v>3162.2776601683804</v>
      </c>
      <c r="AC7" s="245">
        <f t="shared" si="14"/>
        <v>9</v>
      </c>
      <c r="AD7" s="187">
        <f t="shared" si="15"/>
        <v>10095.136569200218</v>
      </c>
      <c r="AE7" s="202">
        <f t="shared" si="16"/>
        <v>1514.2704853800326</v>
      </c>
      <c r="AF7" s="216">
        <f t="shared" si="17"/>
        <v>4717.1444981272552</v>
      </c>
      <c r="AG7" s="249">
        <f t="shared" si="18"/>
        <v>10</v>
      </c>
      <c r="AH7" s="187">
        <f t="shared" si="19"/>
        <v>15142.704853800327</v>
      </c>
      <c r="AI7" s="202">
        <f t="shared" si="20"/>
        <v>2523.7841423000546</v>
      </c>
      <c r="AJ7" s="232">
        <f t="shared" si="21"/>
        <v>7240.9286404273098</v>
      </c>
      <c r="AK7" s="202">
        <f t="shared" si="22"/>
        <v>45255.804002670688</v>
      </c>
    </row>
    <row r="8" spans="1:37">
      <c r="A8" s="104" t="s">
        <v>28</v>
      </c>
      <c r="B8" s="376">
        <f>AVERAGE(V10,V11,V12,V13,V14)</f>
        <v>62911.83967683556</v>
      </c>
      <c r="C8" s="376">
        <f t="shared" si="0"/>
        <v>15727.95991920889</v>
      </c>
      <c r="D8" s="377">
        <f t="shared" si="1"/>
        <v>10485.306612805927</v>
      </c>
      <c r="E8" s="188" t="s">
        <v>219</v>
      </c>
      <c r="F8" s="377"/>
      <c r="G8" s="449">
        <v>0</v>
      </c>
      <c r="H8" s="188">
        <v>0</v>
      </c>
      <c r="I8" s="408">
        <f t="shared" si="2"/>
        <v>0</v>
      </c>
      <c r="J8" s="449">
        <v>105</v>
      </c>
      <c r="K8" s="188">
        <v>42</v>
      </c>
      <c r="L8" s="188">
        <f t="shared" si="3"/>
        <v>4410</v>
      </c>
      <c r="M8" s="431">
        <f>(Z7+AE7+Z8+AE8)*1.2</f>
        <v>6388.4432244558848</v>
      </c>
      <c r="N8" s="407">
        <f t="shared" si="4"/>
        <v>10798.443224455885</v>
      </c>
      <c r="O8" s="38">
        <f t="shared" si="25"/>
        <v>3</v>
      </c>
      <c r="P8" s="431">
        <f t="shared" si="5"/>
        <v>4319.3772897823537</v>
      </c>
      <c r="Q8" s="431">
        <f t="shared" si="6"/>
        <v>3085.2694927016814</v>
      </c>
      <c r="R8" s="431">
        <f t="shared" si="7"/>
        <v>3702.3233912420178</v>
      </c>
      <c r="S8" s="253">
        <f t="shared" si="8"/>
        <v>7</v>
      </c>
      <c r="T8" s="38" t="s">
        <v>220</v>
      </c>
      <c r="U8" s="38" t="s">
        <v>221</v>
      </c>
      <c r="V8" s="203">
        <f t="shared" si="9"/>
        <v>10114.026119619582</v>
      </c>
      <c r="W8" s="203">
        <f t="shared" si="23"/>
        <v>400</v>
      </c>
      <c r="X8" s="470">
        <f t="shared" si="24"/>
        <v>820</v>
      </c>
      <c r="Y8" s="203">
        <f t="shared" si="10"/>
        <v>826.1688433016318</v>
      </c>
      <c r="Z8" s="470">
        <f t="shared" si="11"/>
        <v>826.1688433016318</v>
      </c>
      <c r="AA8" s="407">
        <f t="shared" si="12"/>
        <v>4130.8442165081588</v>
      </c>
      <c r="AB8" s="217">
        <f t="shared" si="13"/>
        <v>4156.9219381653074</v>
      </c>
      <c r="AC8" s="242">
        <f t="shared" si="14"/>
        <v>11</v>
      </c>
      <c r="AD8" s="188">
        <f t="shared" si="15"/>
        <v>16523.376866032635</v>
      </c>
      <c r="AE8" s="203">
        <f t="shared" si="16"/>
        <v>2478.5065299048956</v>
      </c>
      <c r="AF8" s="217">
        <f t="shared" si="17"/>
        <v>9719.4351703322063</v>
      </c>
      <c r="AG8" s="118">
        <f t="shared" si="18"/>
        <v>12</v>
      </c>
      <c r="AH8" s="188">
        <f t="shared" si="19"/>
        <v>24785.065299048954</v>
      </c>
      <c r="AI8" s="203">
        <f t="shared" si="20"/>
        <v>4130.8442165081588</v>
      </c>
      <c r="AJ8" s="233">
        <f t="shared" si="21"/>
        <v>13850.279386840364</v>
      </c>
      <c r="AK8" s="203">
        <f t="shared" si="22"/>
        <v>86564.246167752281</v>
      </c>
    </row>
    <row r="9" spans="1:37">
      <c r="A9" s="104" t="s">
        <v>29</v>
      </c>
      <c r="B9" s="376">
        <f>AVERAGE(V14,V15,V16)</f>
        <v>140945.16677480968</v>
      </c>
      <c r="C9" s="376">
        <f t="shared" si="0"/>
        <v>35236.29169370242</v>
      </c>
      <c r="D9" s="377">
        <f t="shared" si="1"/>
        <v>23490.861129134948</v>
      </c>
      <c r="E9" s="188" t="s">
        <v>222</v>
      </c>
      <c r="F9" s="377"/>
      <c r="G9" s="450">
        <v>0</v>
      </c>
      <c r="H9" s="190">
        <v>0</v>
      </c>
      <c r="I9" s="411">
        <f t="shared" si="2"/>
        <v>0</v>
      </c>
      <c r="J9" s="450">
        <v>105</v>
      </c>
      <c r="K9" s="190">
        <v>56</v>
      </c>
      <c r="L9" s="190">
        <f t="shared" si="3"/>
        <v>5880</v>
      </c>
      <c r="M9" s="177">
        <f>(Z9+AE9)*1.2</f>
        <v>5894.4</v>
      </c>
      <c r="N9" s="410">
        <f t="shared" si="4"/>
        <v>11774.4</v>
      </c>
      <c r="O9" s="41">
        <f t="shared" si="25"/>
        <v>4</v>
      </c>
      <c r="P9" s="177">
        <f t="shared" si="5"/>
        <v>4709.7599999999993</v>
      </c>
      <c r="Q9" s="177">
        <f t="shared" si="6"/>
        <v>3364.1142857142854</v>
      </c>
      <c r="R9" s="177">
        <f t="shared" si="7"/>
        <v>4036.9371428571426</v>
      </c>
      <c r="S9" s="253">
        <f t="shared" si="8"/>
        <v>8</v>
      </c>
      <c r="T9" s="38" t="s">
        <v>223</v>
      </c>
      <c r="U9" s="38" t="s">
        <v>224</v>
      </c>
      <c r="V9" s="203">
        <f t="shared" si="9"/>
        <v>17392</v>
      </c>
      <c r="W9" s="203">
        <f t="shared" si="23"/>
        <v>480</v>
      </c>
      <c r="X9" s="470">
        <f t="shared" si="24"/>
        <v>1220</v>
      </c>
      <c r="Y9" s="203">
        <f t="shared" si="10"/>
        <v>1228</v>
      </c>
      <c r="Z9" s="470">
        <f t="shared" si="11"/>
        <v>1228</v>
      </c>
      <c r="AA9" s="407">
        <f t="shared" si="12"/>
        <v>6140</v>
      </c>
      <c r="AB9" s="217" t="s">
        <v>225</v>
      </c>
      <c r="AC9" s="242">
        <f t="shared" si="14"/>
        <v>13</v>
      </c>
      <c r="AD9" s="188">
        <f t="shared" si="15"/>
        <v>24560</v>
      </c>
      <c r="AE9" s="203">
        <f t="shared" si="16"/>
        <v>3684</v>
      </c>
      <c r="AF9" s="217">
        <f t="shared" si="17"/>
        <v>17534.279386840364</v>
      </c>
      <c r="AG9" s="118">
        <f t="shared" si="18"/>
        <v>14</v>
      </c>
      <c r="AH9" s="188">
        <f t="shared" si="19"/>
        <v>36840</v>
      </c>
      <c r="AI9" s="203">
        <f t="shared" si="20"/>
        <v>6140</v>
      </c>
      <c r="AJ9" s="233">
        <f t="shared" si="21"/>
        <v>23674.279386840364</v>
      </c>
      <c r="AK9" s="203">
        <f t="shared" si="22"/>
        <v>147964.24616775228</v>
      </c>
    </row>
    <row r="10" spans="1:37" s="265" customFormat="1">
      <c r="A10" s="257" t="s">
        <v>30</v>
      </c>
      <c r="B10" s="378">
        <f>AVERAGE(V17,V18,V19,V20)</f>
        <v>305495.14205980772</v>
      </c>
      <c r="C10" s="378">
        <f t="shared" si="0"/>
        <v>76373.785514951931</v>
      </c>
      <c r="D10" s="379">
        <f t="shared" si="1"/>
        <v>50915.857009967956</v>
      </c>
      <c r="E10" s="260" t="s">
        <v>226</v>
      </c>
      <c r="F10" s="379"/>
      <c r="G10" s="450">
        <v>0</v>
      </c>
      <c r="H10" s="190">
        <v>0</v>
      </c>
      <c r="I10" s="411">
        <f t="shared" si="2"/>
        <v>0</v>
      </c>
      <c r="J10" s="451">
        <v>105</v>
      </c>
      <c r="K10" s="268">
        <v>72</v>
      </c>
      <c r="L10" s="268">
        <f t="shared" si="3"/>
        <v>7560</v>
      </c>
      <c r="M10" s="432">
        <f>(Z9+AE9+Z10+AE10)*1.2</f>
        <v>14104.198638898599</v>
      </c>
      <c r="N10" s="411">
        <f t="shared" si="4"/>
        <v>21664.198638898597</v>
      </c>
      <c r="O10" s="266">
        <f t="shared" si="25"/>
        <v>4</v>
      </c>
      <c r="P10" s="432">
        <f t="shared" si="5"/>
        <v>8665.6794555594388</v>
      </c>
      <c r="Q10" s="432">
        <f t="shared" si="6"/>
        <v>6189.7710396853136</v>
      </c>
      <c r="R10" s="432">
        <f t="shared" si="7"/>
        <v>7427.7252476223766</v>
      </c>
      <c r="S10" s="258">
        <f t="shared" si="8"/>
        <v>9</v>
      </c>
      <c r="T10" s="257" t="s">
        <v>223</v>
      </c>
      <c r="U10" s="257" t="s">
        <v>227</v>
      </c>
      <c r="V10" s="261">
        <f t="shared" si="9"/>
        <v>27565.995462995328</v>
      </c>
      <c r="W10" s="261">
        <f t="shared" si="23"/>
        <v>560</v>
      </c>
      <c r="X10" s="471">
        <f t="shared" si="24"/>
        <v>1700</v>
      </c>
      <c r="Y10" s="261">
        <f t="shared" si="10"/>
        <v>1710.374716437208</v>
      </c>
      <c r="Z10" s="471">
        <f t="shared" si="11"/>
        <v>1710.374716437208</v>
      </c>
      <c r="AA10" s="408">
        <f t="shared" si="12"/>
        <v>8551.8735821860391</v>
      </c>
      <c r="AB10" s="262">
        <f t="shared" ref="AB10:AB17" si="26">(AC9+1)^1.8*80</f>
        <v>9249.5467377481873</v>
      </c>
      <c r="AC10" s="259">
        <f t="shared" si="14"/>
        <v>15</v>
      </c>
      <c r="AD10" s="260">
        <f t="shared" si="15"/>
        <v>34207.494328744157</v>
      </c>
      <c r="AE10" s="261">
        <f t="shared" si="16"/>
        <v>5131.124149311624</v>
      </c>
      <c r="AF10" s="262">
        <f t="shared" si="17"/>
        <v>28805.403536151989</v>
      </c>
      <c r="AG10" s="263">
        <f t="shared" si="18"/>
        <v>16</v>
      </c>
      <c r="AH10" s="260">
        <f t="shared" si="19"/>
        <v>51311.241493116235</v>
      </c>
      <c r="AI10" s="261">
        <f t="shared" si="20"/>
        <v>8551.8735821860391</v>
      </c>
      <c r="AJ10" s="264">
        <f t="shared" si="21"/>
        <v>37357.277118338025</v>
      </c>
      <c r="AK10" s="261">
        <f t="shared" si="22"/>
        <v>233482.98198961269</v>
      </c>
    </row>
    <row r="11" spans="1:37">
      <c r="A11" s="104" t="s">
        <v>31</v>
      </c>
      <c r="B11" s="376">
        <v>685200</v>
      </c>
      <c r="C11" s="376">
        <f t="shared" si="0"/>
        <v>171300</v>
      </c>
      <c r="D11" s="377">
        <f t="shared" si="1"/>
        <v>114200</v>
      </c>
      <c r="E11" s="188" t="s">
        <v>228</v>
      </c>
      <c r="F11" s="377"/>
      <c r="G11" s="452">
        <v>200</v>
      </c>
      <c r="H11" s="453">
        <v>2</v>
      </c>
      <c r="I11" s="442">
        <f t="shared" si="2"/>
        <v>400</v>
      </c>
      <c r="J11" s="452">
        <v>105</v>
      </c>
      <c r="K11" s="453">
        <v>90</v>
      </c>
      <c r="L11" s="453">
        <f t="shared" si="3"/>
        <v>9450</v>
      </c>
      <c r="M11" s="433">
        <f>(Z11+AE11)*1.2</f>
        <v>10912.580844691485</v>
      </c>
      <c r="N11" s="441">
        <f t="shared" si="4"/>
        <v>20762.580844691485</v>
      </c>
      <c r="O11" s="100">
        <f t="shared" si="25"/>
        <v>5</v>
      </c>
      <c r="P11" s="433">
        <f t="shared" si="5"/>
        <v>8305.0323378765934</v>
      </c>
      <c r="Q11" s="433">
        <f t="shared" si="6"/>
        <v>5932.1659556261384</v>
      </c>
      <c r="R11" s="433">
        <f t="shared" si="7"/>
        <v>7118.5991467513668</v>
      </c>
      <c r="S11" s="253">
        <f t="shared" si="8"/>
        <v>10</v>
      </c>
      <c r="T11" s="38" t="s">
        <v>229</v>
      </c>
      <c r="U11" s="38" t="s">
        <v>230</v>
      </c>
      <c r="V11" s="203">
        <f t="shared" si="9"/>
        <v>41122.178167593069</v>
      </c>
      <c r="W11" s="203">
        <f t="shared" si="23"/>
        <v>640</v>
      </c>
      <c r="X11" s="470">
        <f t="shared" si="24"/>
        <v>2260</v>
      </c>
      <c r="Y11" s="203">
        <f t="shared" si="10"/>
        <v>2273.4543426440596</v>
      </c>
      <c r="Z11" s="470">
        <f t="shared" si="11"/>
        <v>2273.4543426440596</v>
      </c>
      <c r="AA11" s="407">
        <f t="shared" si="12"/>
        <v>11367.271713220298</v>
      </c>
      <c r="AB11" s="217">
        <f t="shared" si="26"/>
        <v>11762.671155169635</v>
      </c>
      <c r="AC11" s="242">
        <f t="shared" si="14"/>
        <v>17</v>
      </c>
      <c r="AD11" s="188">
        <f t="shared" si="15"/>
        <v>45469.086852881192</v>
      </c>
      <c r="AE11" s="203">
        <f t="shared" si="16"/>
        <v>6820.3630279321787</v>
      </c>
      <c r="AF11" s="217">
        <f t="shared" si="17"/>
        <v>44177.640146270205</v>
      </c>
      <c r="AG11" s="118">
        <f t="shared" si="18"/>
        <v>18</v>
      </c>
      <c r="AH11" s="188">
        <f t="shared" si="19"/>
        <v>68203.630279321791</v>
      </c>
      <c r="AI11" s="203">
        <f t="shared" si="20"/>
        <v>11367.271713220298</v>
      </c>
      <c r="AJ11" s="233">
        <f t="shared" si="21"/>
        <v>55544.911859490501</v>
      </c>
      <c r="AK11" s="203">
        <f t="shared" si="22"/>
        <v>347155.69912181568</v>
      </c>
    </row>
    <row r="12" spans="1:37">
      <c r="A12" s="104" t="s">
        <v>32</v>
      </c>
      <c r="B12" s="376">
        <f>B11*1.5</f>
        <v>1027800</v>
      </c>
      <c r="C12" s="376">
        <f t="shared" si="0"/>
        <v>256950</v>
      </c>
      <c r="D12" s="377">
        <f t="shared" si="1"/>
        <v>171300</v>
      </c>
      <c r="E12" s="188" t="s">
        <v>231</v>
      </c>
      <c r="F12" s="377"/>
      <c r="G12" s="452">
        <v>200</v>
      </c>
      <c r="H12" s="453">
        <v>3</v>
      </c>
      <c r="I12" s="442">
        <f t="shared" si="2"/>
        <v>600</v>
      </c>
      <c r="J12" s="452">
        <v>105</v>
      </c>
      <c r="K12" s="453">
        <v>110</v>
      </c>
      <c r="L12" s="453">
        <f t="shared" si="3"/>
        <v>11550</v>
      </c>
      <c r="M12" s="433">
        <f>(Z11+AE11+Z12+AE12)*1.2</f>
        <v>24916.331838560178</v>
      </c>
      <c r="N12" s="441">
        <f t="shared" si="4"/>
        <v>37066.331838560174</v>
      </c>
      <c r="O12" s="100">
        <f t="shared" si="25"/>
        <v>5</v>
      </c>
      <c r="P12" s="433">
        <f t="shared" si="5"/>
        <v>14826.532735424071</v>
      </c>
      <c r="Q12" s="433">
        <f t="shared" si="6"/>
        <v>10590.380525302908</v>
      </c>
      <c r="R12" s="433">
        <f t="shared" si="7"/>
        <v>12708.456630363489</v>
      </c>
      <c r="S12" s="253">
        <f t="shared" si="8"/>
        <v>11</v>
      </c>
      <c r="T12" s="38" t="s">
        <v>232</v>
      </c>
      <c r="U12" s="38" t="s">
        <v>233</v>
      </c>
      <c r="V12" s="203">
        <f t="shared" si="9"/>
        <v>58548.962474452885</v>
      </c>
      <c r="W12" s="203">
        <f t="shared" si="23"/>
        <v>720</v>
      </c>
      <c r="X12" s="470">
        <f t="shared" si="24"/>
        <v>2900</v>
      </c>
      <c r="Y12" s="203">
        <f t="shared" si="10"/>
        <v>2917.4481237226441</v>
      </c>
      <c r="Z12" s="470">
        <f t="shared" si="11"/>
        <v>2917.4481237226441</v>
      </c>
      <c r="AA12" s="407">
        <f t="shared" si="12"/>
        <v>14587.240618613221</v>
      </c>
      <c r="AB12" s="217">
        <f t="shared" si="26"/>
        <v>14540.538684982748</v>
      </c>
      <c r="AC12" s="242">
        <f t="shared" si="14"/>
        <v>19</v>
      </c>
      <c r="AD12" s="188">
        <f t="shared" si="15"/>
        <v>58348.962474452885</v>
      </c>
      <c r="AE12" s="203">
        <f t="shared" si="16"/>
        <v>8752.344371167932</v>
      </c>
      <c r="AF12" s="217">
        <f t="shared" si="17"/>
        <v>64297.25623065843</v>
      </c>
      <c r="AG12" s="118">
        <f t="shared" si="18"/>
        <v>20</v>
      </c>
      <c r="AH12" s="188">
        <f t="shared" si="19"/>
        <v>87523.443711679327</v>
      </c>
      <c r="AI12" s="203">
        <f t="shared" si="20"/>
        <v>14587.240618613221</v>
      </c>
      <c r="AJ12" s="233">
        <f t="shared" si="21"/>
        <v>78884.496849271643</v>
      </c>
      <c r="AK12" s="203">
        <f t="shared" si="22"/>
        <v>493028.10530794784</v>
      </c>
    </row>
    <row r="13" spans="1:37" s="170" customFormat="1">
      <c r="A13" s="28" t="s">
        <v>234</v>
      </c>
      <c r="B13" s="380">
        <f t="shared" ref="B13:B32" si="27">B12*1.7</f>
        <v>1747260</v>
      </c>
      <c r="C13" s="380">
        <f t="shared" si="0"/>
        <v>436815</v>
      </c>
      <c r="D13" s="381">
        <f t="shared" si="1"/>
        <v>291210</v>
      </c>
      <c r="E13" s="189"/>
      <c r="F13" s="381"/>
      <c r="G13" s="446">
        <v>200</v>
      </c>
      <c r="H13" s="186">
        <v>4</v>
      </c>
      <c r="I13" s="462">
        <f t="shared" si="2"/>
        <v>800</v>
      </c>
      <c r="J13" s="445">
        <v>105</v>
      </c>
      <c r="K13" s="185">
        <v>132</v>
      </c>
      <c r="L13" s="185">
        <f t="shared" si="3"/>
        <v>13860</v>
      </c>
      <c r="M13" s="175">
        <f>(Z13+AE13)*1.2</f>
        <v>17484.611601590255</v>
      </c>
      <c r="N13" s="404">
        <f t="shared" si="4"/>
        <v>32144.611601590255</v>
      </c>
      <c r="O13" s="24">
        <f t="shared" si="25"/>
        <v>6</v>
      </c>
      <c r="P13" s="175">
        <f t="shared" si="5"/>
        <v>12857.844640636102</v>
      </c>
      <c r="Q13" s="175">
        <f t="shared" si="6"/>
        <v>9184.1747433115015</v>
      </c>
      <c r="R13" s="175">
        <f t="shared" si="7"/>
        <v>11021.009691973803</v>
      </c>
      <c r="S13" s="254">
        <f t="shared" si="8"/>
        <v>12</v>
      </c>
      <c r="T13" s="28" t="s">
        <v>235</v>
      </c>
      <c r="U13" s="28" t="s">
        <v>233</v>
      </c>
      <c r="V13" s="204">
        <f t="shared" si="9"/>
        <v>80337.803173955326</v>
      </c>
      <c r="W13" s="204">
        <f t="shared" si="23"/>
        <v>800</v>
      </c>
      <c r="X13" s="472">
        <f t="shared" si="24"/>
        <v>3620</v>
      </c>
      <c r="Y13" s="204">
        <f t="shared" si="10"/>
        <v>3642.6274169979697</v>
      </c>
      <c r="Z13" s="472">
        <f t="shared" si="11"/>
        <v>3642.6274169979697</v>
      </c>
      <c r="AA13" s="409">
        <f t="shared" si="12"/>
        <v>18213.137084989849</v>
      </c>
      <c r="AB13" s="218">
        <f t="shared" si="26"/>
        <v>17576.968692897881</v>
      </c>
      <c r="AC13" s="244">
        <f t="shared" si="14"/>
        <v>21</v>
      </c>
      <c r="AD13" s="189">
        <f t="shared" si="15"/>
        <v>72852.548339959394</v>
      </c>
      <c r="AE13" s="204">
        <f t="shared" si="16"/>
        <v>10927.882250993909</v>
      </c>
      <c r="AF13" s="218">
        <f t="shared" si="17"/>
        <v>89812.379100265549</v>
      </c>
      <c r="AG13" s="248">
        <f t="shared" si="18"/>
        <v>22</v>
      </c>
      <c r="AH13" s="189">
        <f t="shared" si="19"/>
        <v>109278.82250993908</v>
      </c>
      <c r="AI13" s="204">
        <f t="shared" si="20"/>
        <v>18213.137084989849</v>
      </c>
      <c r="AJ13" s="234">
        <f t="shared" si="21"/>
        <v>108025.5161852554</v>
      </c>
      <c r="AK13" s="204">
        <f t="shared" si="22"/>
        <v>675159.47615784628</v>
      </c>
    </row>
    <row r="14" spans="1:37" s="1" customFormat="1">
      <c r="A14" s="41" t="s">
        <v>236</v>
      </c>
      <c r="B14" s="382">
        <f t="shared" si="27"/>
        <v>2970342</v>
      </c>
      <c r="C14" s="382">
        <f t="shared" si="0"/>
        <v>742585.5</v>
      </c>
      <c r="D14" s="383">
        <f t="shared" si="1"/>
        <v>495057</v>
      </c>
      <c r="E14" s="190"/>
      <c r="F14" s="383"/>
      <c r="G14" s="446">
        <v>200</v>
      </c>
      <c r="H14" s="186">
        <v>5</v>
      </c>
      <c r="I14" s="462">
        <f t="shared" si="2"/>
        <v>1000</v>
      </c>
      <c r="J14" s="446">
        <v>105</v>
      </c>
      <c r="K14" s="186">
        <v>156</v>
      </c>
      <c r="L14" s="186">
        <f t="shared" si="3"/>
        <v>16380</v>
      </c>
      <c r="M14" s="176">
        <f>(Z13+AE13+Z14+AE14)*1.2</f>
        <v>38841.46342262649</v>
      </c>
      <c r="N14" s="405">
        <f t="shared" si="4"/>
        <v>56221.46342262649</v>
      </c>
      <c r="O14" s="14">
        <f t="shared" si="25"/>
        <v>6</v>
      </c>
      <c r="P14" s="176">
        <f t="shared" si="5"/>
        <v>22488.585369050594</v>
      </c>
      <c r="Q14" s="176">
        <f t="shared" si="6"/>
        <v>16063.275263607569</v>
      </c>
      <c r="R14" s="176">
        <f t="shared" si="7"/>
        <v>19275.930316329082</v>
      </c>
      <c r="S14" s="253">
        <f t="shared" si="8"/>
        <v>13</v>
      </c>
      <c r="T14" s="41" t="s">
        <v>237</v>
      </c>
      <c r="U14" s="41" t="s">
        <v>233</v>
      </c>
      <c r="V14" s="205">
        <f t="shared" si="9"/>
        <v>106984.25910518121</v>
      </c>
      <c r="W14" s="205">
        <f t="shared" si="23"/>
        <v>880</v>
      </c>
      <c r="X14" s="473">
        <f t="shared" si="24"/>
        <v>4420</v>
      </c>
      <c r="Y14" s="205">
        <f t="shared" si="10"/>
        <v>4449.3441293825499</v>
      </c>
      <c r="Z14" s="473">
        <f t="shared" si="11"/>
        <v>4449.3441293825499</v>
      </c>
      <c r="AA14" s="410">
        <f t="shared" si="12"/>
        <v>22246.720646912749</v>
      </c>
      <c r="AB14" s="219">
        <f t="shared" si="26"/>
        <v>20866.557790918378</v>
      </c>
      <c r="AC14" s="242">
        <f t="shared" si="14"/>
        <v>23</v>
      </c>
      <c r="AD14" s="190">
        <f t="shared" si="15"/>
        <v>88986.882587650995</v>
      </c>
      <c r="AE14" s="205">
        <f t="shared" si="16"/>
        <v>13348.032388147651</v>
      </c>
      <c r="AF14" s="219">
        <f t="shared" si="17"/>
        <v>121373.54857340305</v>
      </c>
      <c r="AG14" s="118">
        <f t="shared" si="18"/>
        <v>24</v>
      </c>
      <c r="AH14" s="190">
        <f t="shared" si="19"/>
        <v>133480.32388147648</v>
      </c>
      <c r="AI14" s="205">
        <f t="shared" si="20"/>
        <v>22246.720646912749</v>
      </c>
      <c r="AJ14" s="235">
        <f t="shared" si="21"/>
        <v>143620.26922031579</v>
      </c>
      <c r="AK14" s="205">
        <f t="shared" si="22"/>
        <v>897626.68262697384</v>
      </c>
    </row>
    <row r="15" spans="1:37" s="265" customFormat="1">
      <c r="A15" s="266" t="s">
        <v>238</v>
      </c>
      <c r="B15" s="384">
        <f t="shared" si="27"/>
        <v>5049581.3999999994</v>
      </c>
      <c r="C15" s="384">
        <f t="shared" si="0"/>
        <v>1262395.3499999999</v>
      </c>
      <c r="D15" s="385">
        <f t="shared" si="1"/>
        <v>841596.89999999991</v>
      </c>
      <c r="E15" s="268"/>
      <c r="F15" s="385"/>
      <c r="G15" s="449">
        <v>200</v>
      </c>
      <c r="H15" s="188">
        <v>6</v>
      </c>
      <c r="I15" s="408">
        <f t="shared" si="2"/>
        <v>1200</v>
      </c>
      <c r="J15" s="454">
        <v>1050</v>
      </c>
      <c r="K15" s="260">
        <v>38</v>
      </c>
      <c r="L15" s="260">
        <f t="shared" si="3"/>
        <v>39900</v>
      </c>
      <c r="M15" s="434">
        <f>(Z15+AE15)*1.2</f>
        <v>25622.662212864416</v>
      </c>
      <c r="N15" s="408">
        <f t="shared" si="4"/>
        <v>66722.662212864409</v>
      </c>
      <c r="O15" s="257">
        <f t="shared" si="25"/>
        <v>7</v>
      </c>
      <c r="P15" s="434">
        <f t="shared" si="5"/>
        <v>26689.064885145763</v>
      </c>
      <c r="Q15" s="434">
        <f t="shared" si="6"/>
        <v>19063.617775104118</v>
      </c>
      <c r="R15" s="434">
        <f t="shared" si="7"/>
        <v>22876.341330124942</v>
      </c>
      <c r="S15" s="258">
        <f t="shared" si="8"/>
        <v>14</v>
      </c>
      <c r="T15" s="266" t="s">
        <v>239</v>
      </c>
      <c r="U15" s="266" t="s">
        <v>240</v>
      </c>
      <c r="V15" s="269">
        <f t="shared" si="9"/>
        <v>138989.42031968225</v>
      </c>
      <c r="W15" s="269">
        <f t="shared" si="23"/>
        <v>960</v>
      </c>
      <c r="X15" s="474">
        <f t="shared" si="24"/>
        <v>5300</v>
      </c>
      <c r="Y15" s="269">
        <f t="shared" si="10"/>
        <v>5338.0546276800869</v>
      </c>
      <c r="Z15" s="474">
        <f t="shared" si="11"/>
        <v>5338.0546276800869</v>
      </c>
      <c r="AA15" s="411">
        <f t="shared" si="12"/>
        <v>26690.273138400436</v>
      </c>
      <c r="AB15" s="270">
        <f t="shared" si="26"/>
        <v>24404.517297764647</v>
      </c>
      <c r="AC15" s="259">
        <f t="shared" si="14"/>
        <v>25</v>
      </c>
      <c r="AD15" s="268">
        <f t="shared" si="15"/>
        <v>106761.09255360175</v>
      </c>
      <c r="AE15" s="269">
        <f t="shared" si="16"/>
        <v>16014.163883040261</v>
      </c>
      <c r="AF15" s="270">
        <f t="shared" si="17"/>
        <v>159634.43310335604</v>
      </c>
      <c r="AG15" s="263">
        <f t="shared" si="18"/>
        <v>26</v>
      </c>
      <c r="AH15" s="268">
        <f t="shared" si="19"/>
        <v>160141.63883040263</v>
      </c>
      <c r="AI15" s="269">
        <f t="shared" si="20"/>
        <v>26690.273138400436</v>
      </c>
      <c r="AJ15" s="271">
        <f t="shared" si="21"/>
        <v>186324.70624175647</v>
      </c>
      <c r="AK15" s="269">
        <f t="shared" si="22"/>
        <v>1164529.4140109783</v>
      </c>
    </row>
    <row r="16" spans="1:37" s="1" customFormat="1">
      <c r="A16" s="41" t="s">
        <v>241</v>
      </c>
      <c r="B16" s="382">
        <f t="shared" si="27"/>
        <v>8584288.379999999</v>
      </c>
      <c r="C16" s="382">
        <f t="shared" si="0"/>
        <v>2146072.0949999997</v>
      </c>
      <c r="D16" s="383">
        <f t="shared" si="1"/>
        <v>1430714.7299999997</v>
      </c>
      <c r="E16" s="190"/>
      <c r="F16" s="383"/>
      <c r="G16" s="449">
        <v>200</v>
      </c>
      <c r="H16" s="188">
        <v>7</v>
      </c>
      <c r="I16" s="408">
        <f t="shared" si="2"/>
        <v>1400</v>
      </c>
      <c r="J16" s="449">
        <v>1050</v>
      </c>
      <c r="K16" s="188">
        <v>42</v>
      </c>
      <c r="L16" s="188">
        <f t="shared" si="3"/>
        <v>44100</v>
      </c>
      <c r="M16" s="431">
        <f>(Z15+AE15+Z16+AE16)*1.2</f>
        <v>55907.545795647078</v>
      </c>
      <c r="N16" s="407">
        <f t="shared" si="4"/>
        <v>101407.54579564708</v>
      </c>
      <c r="O16" s="38">
        <f t="shared" si="25"/>
        <v>7</v>
      </c>
      <c r="P16" s="431">
        <f t="shared" si="5"/>
        <v>40563.01831825883</v>
      </c>
      <c r="Q16" s="431">
        <f t="shared" si="6"/>
        <v>28973.584513042024</v>
      </c>
      <c r="R16" s="431">
        <f t="shared" si="7"/>
        <v>34768.301415650429</v>
      </c>
      <c r="S16" s="253">
        <f t="shared" si="8"/>
        <v>15</v>
      </c>
      <c r="T16" s="41" t="s">
        <v>242</v>
      </c>
      <c r="U16" s="41" t="s">
        <v>240</v>
      </c>
      <c r="V16" s="205">
        <f t="shared" si="9"/>
        <v>176861.82089956553</v>
      </c>
      <c r="W16" s="205">
        <f t="shared" si="23"/>
        <v>1040</v>
      </c>
      <c r="X16" s="473">
        <f t="shared" si="24"/>
        <v>6260</v>
      </c>
      <c r="Y16" s="205">
        <f t="shared" si="10"/>
        <v>6309.3507464130544</v>
      </c>
      <c r="Z16" s="473">
        <f t="shared" si="11"/>
        <v>6309.3507464130544</v>
      </c>
      <c r="AA16" s="410">
        <f t="shared" si="12"/>
        <v>31546.75373206527</v>
      </c>
      <c r="AB16" s="219">
        <f t="shared" si="26"/>
        <v>28186.55592813815</v>
      </c>
      <c r="AC16" s="242">
        <f t="shared" si="14"/>
        <v>27</v>
      </c>
      <c r="AD16" s="190">
        <f t="shared" si="15"/>
        <v>126187.01492826108</v>
      </c>
      <c r="AE16" s="205">
        <f t="shared" si="16"/>
        <v>18928.052239239165</v>
      </c>
      <c r="AF16" s="219">
        <f t="shared" si="17"/>
        <v>205252.75848099563</v>
      </c>
      <c r="AG16" s="118">
        <f t="shared" si="18"/>
        <v>28</v>
      </c>
      <c r="AH16" s="190">
        <f t="shared" si="19"/>
        <v>189280.52239239163</v>
      </c>
      <c r="AI16" s="205">
        <f t="shared" si="20"/>
        <v>31546.75373206527</v>
      </c>
      <c r="AJ16" s="235">
        <f t="shared" si="21"/>
        <v>236799.51221306089</v>
      </c>
      <c r="AK16" s="205">
        <f t="shared" si="22"/>
        <v>1479996.951331631</v>
      </c>
    </row>
    <row r="17" spans="1:37" s="171" customFormat="1">
      <c r="A17" s="65" t="s">
        <v>243</v>
      </c>
      <c r="B17" s="386">
        <f t="shared" si="27"/>
        <v>14593290.245999997</v>
      </c>
      <c r="C17" s="386">
        <f t="shared" si="0"/>
        <v>3648322.5614999994</v>
      </c>
      <c r="D17" s="387">
        <f t="shared" si="1"/>
        <v>2432215.0409999997</v>
      </c>
      <c r="E17" s="191"/>
      <c r="F17" s="387"/>
      <c r="G17" s="450">
        <f t="shared" ref="G17:G46" si="28">G11*2</f>
        <v>400</v>
      </c>
      <c r="H17" s="190">
        <v>4</v>
      </c>
      <c r="I17" s="411">
        <f t="shared" si="2"/>
        <v>1600</v>
      </c>
      <c r="J17" s="455">
        <v>1050</v>
      </c>
      <c r="K17" s="191">
        <v>48</v>
      </c>
      <c r="L17" s="191">
        <f t="shared" si="3"/>
        <v>50400</v>
      </c>
      <c r="M17" s="435">
        <f>(Z17+AE17)*1.2</f>
        <v>35347.199999999997</v>
      </c>
      <c r="N17" s="412">
        <f t="shared" si="4"/>
        <v>87347.199999999997</v>
      </c>
      <c r="O17" s="65">
        <f t="shared" si="25"/>
        <v>8</v>
      </c>
      <c r="P17" s="435">
        <f t="shared" si="5"/>
        <v>34938.879999999997</v>
      </c>
      <c r="Q17" s="435">
        <f t="shared" si="6"/>
        <v>24956.342857142859</v>
      </c>
      <c r="R17" s="435">
        <f t="shared" si="7"/>
        <v>29947.611428571428</v>
      </c>
      <c r="S17" s="255">
        <f t="shared" si="8"/>
        <v>16</v>
      </c>
      <c r="T17" s="65" t="s">
        <v>244</v>
      </c>
      <c r="U17" s="65" t="s">
        <v>240</v>
      </c>
      <c r="V17" s="206">
        <f t="shared" si="9"/>
        <v>221120</v>
      </c>
      <c r="W17" s="206">
        <f t="shared" si="23"/>
        <v>1120</v>
      </c>
      <c r="X17" s="475">
        <f t="shared" si="24"/>
        <v>7300</v>
      </c>
      <c r="Y17" s="206">
        <f t="shared" si="10"/>
        <v>7364</v>
      </c>
      <c r="Z17" s="475">
        <f t="shared" si="11"/>
        <v>7364</v>
      </c>
      <c r="AA17" s="412">
        <f t="shared" si="12"/>
        <v>36820</v>
      </c>
      <c r="AB17" s="220">
        <f t="shared" si="26"/>
        <v>32208.792491122054</v>
      </c>
      <c r="AC17" s="245">
        <f t="shared" si="14"/>
        <v>29</v>
      </c>
      <c r="AD17" s="191">
        <f t="shared" si="15"/>
        <v>147280</v>
      </c>
      <c r="AE17" s="206">
        <f t="shared" si="16"/>
        <v>22092</v>
      </c>
      <c r="AF17" s="220">
        <f t="shared" si="17"/>
        <v>258891.51221306089</v>
      </c>
      <c r="AG17" s="249">
        <f t="shared" si="18"/>
        <v>30</v>
      </c>
      <c r="AH17" s="191">
        <f t="shared" si="19"/>
        <v>220920</v>
      </c>
      <c r="AI17" s="206">
        <f t="shared" si="20"/>
        <v>36820</v>
      </c>
      <c r="AJ17" s="236">
        <f t="shared" si="21"/>
        <v>295711.51221306087</v>
      </c>
      <c r="AK17" s="206">
        <f t="shared" si="22"/>
        <v>1848196.951331631</v>
      </c>
    </row>
    <row r="18" spans="1:37" s="170" customFormat="1">
      <c r="A18" s="172">
        <v>17</v>
      </c>
      <c r="B18" s="388">
        <f t="shared" si="27"/>
        <v>24808593.418199994</v>
      </c>
      <c r="C18" s="388">
        <f t="shared" si="0"/>
        <v>6202148.3545499984</v>
      </c>
      <c r="D18" s="389">
        <f t="shared" si="1"/>
        <v>4134765.5696999989</v>
      </c>
      <c r="E18" s="192"/>
      <c r="F18" s="389"/>
      <c r="G18" s="450">
        <f t="shared" si="28"/>
        <v>400</v>
      </c>
      <c r="H18" s="190">
        <v>6</v>
      </c>
      <c r="I18" s="411">
        <f t="shared" si="2"/>
        <v>2400</v>
      </c>
      <c r="J18" s="456">
        <v>1050</v>
      </c>
      <c r="K18" s="189">
        <v>56</v>
      </c>
      <c r="L18" s="189">
        <f t="shared" si="3"/>
        <v>58800</v>
      </c>
      <c r="M18" s="436">
        <f>(Z17+AE17+Z18+AE18)*1.2</f>
        <v>76161.58911118879</v>
      </c>
      <c r="N18" s="409">
        <f t="shared" si="4"/>
        <v>137361.58911118878</v>
      </c>
      <c r="O18" s="28">
        <f t="shared" si="25"/>
        <v>8</v>
      </c>
      <c r="P18" s="436">
        <f t="shared" si="5"/>
        <v>54944.635644475515</v>
      </c>
      <c r="Q18" s="436">
        <f t="shared" si="6"/>
        <v>39246.168317482508</v>
      </c>
      <c r="R18" s="436">
        <f t="shared" si="7"/>
        <v>47095.401980979012</v>
      </c>
      <c r="S18" s="254">
        <f t="shared" si="8"/>
        <v>17</v>
      </c>
      <c r="T18" s="172" t="s">
        <v>245</v>
      </c>
      <c r="U18" s="172" t="s">
        <v>246</v>
      </c>
      <c r="V18" s="207">
        <f t="shared" si="9"/>
        <v>272295.92740792525</v>
      </c>
      <c r="W18" s="207">
        <f t="shared" si="23"/>
        <v>1200</v>
      </c>
      <c r="X18" s="476">
        <f t="shared" si="24"/>
        <v>8420</v>
      </c>
      <c r="Y18" s="207">
        <f t="shared" si="10"/>
        <v>8502.9977314976641</v>
      </c>
      <c r="Z18" s="476">
        <f t="shared" si="11"/>
        <v>8502.9977314976641</v>
      </c>
      <c r="AA18" s="413">
        <f t="shared" si="12"/>
        <v>42514.98865748832</v>
      </c>
      <c r="AB18" s="221" t="s">
        <v>247</v>
      </c>
      <c r="AC18" s="244">
        <f t="shared" si="14"/>
        <v>31</v>
      </c>
      <c r="AD18" s="192">
        <f t="shared" si="15"/>
        <v>170059.95462995328</v>
      </c>
      <c r="AE18" s="207">
        <f t="shared" si="16"/>
        <v>25508.993194492992</v>
      </c>
      <c r="AF18" s="221">
        <f t="shared" si="17"/>
        <v>321220.50540755386</v>
      </c>
      <c r="AG18" s="248">
        <f t="shared" si="18"/>
        <v>32</v>
      </c>
      <c r="AH18" s="192">
        <f t="shared" si="19"/>
        <v>255089.93194492994</v>
      </c>
      <c r="AI18" s="207">
        <f t="shared" si="20"/>
        <v>42514.98865748832</v>
      </c>
      <c r="AJ18" s="237">
        <f t="shared" si="21"/>
        <v>363735.49406504218</v>
      </c>
      <c r="AK18" s="207">
        <f t="shared" si="22"/>
        <v>2273346.8379065143</v>
      </c>
    </row>
    <row r="19" spans="1:37" s="1" customFormat="1">
      <c r="A19" s="17">
        <v>18</v>
      </c>
      <c r="B19" s="390">
        <f t="shared" si="27"/>
        <v>42174608.81093999</v>
      </c>
      <c r="C19" s="390">
        <f t="shared" si="0"/>
        <v>10543652.202734997</v>
      </c>
      <c r="D19" s="391">
        <f t="shared" si="1"/>
        <v>7029101.468489998</v>
      </c>
      <c r="E19" s="193"/>
      <c r="F19" s="391"/>
      <c r="G19" s="452">
        <f t="shared" si="28"/>
        <v>400</v>
      </c>
      <c r="H19" s="453">
        <v>8</v>
      </c>
      <c r="I19" s="442">
        <f t="shared" si="2"/>
        <v>3200</v>
      </c>
      <c r="J19" s="452">
        <v>1050</v>
      </c>
      <c r="K19" s="453">
        <v>66</v>
      </c>
      <c r="L19" s="453">
        <f t="shared" si="3"/>
        <v>69300</v>
      </c>
      <c r="M19" s="433">
        <f>(Z19+AE19)*1.2</f>
        <v>46692.646757531875</v>
      </c>
      <c r="N19" s="441">
        <f t="shared" si="4"/>
        <v>119192.64675753188</v>
      </c>
      <c r="O19" s="100">
        <f t="shared" si="25"/>
        <v>9</v>
      </c>
      <c r="P19" s="433">
        <f t="shared" si="5"/>
        <v>47677.058703012757</v>
      </c>
      <c r="Q19" s="433">
        <f t="shared" si="6"/>
        <v>34055.041930723397</v>
      </c>
      <c r="R19" s="433">
        <f t="shared" si="7"/>
        <v>40866.050316868073</v>
      </c>
      <c r="S19" s="253">
        <f t="shared" si="8"/>
        <v>18</v>
      </c>
      <c r="T19" s="17" t="s">
        <v>248</v>
      </c>
      <c r="U19" s="17" t="s">
        <v>249</v>
      </c>
      <c r="V19" s="208">
        <f t="shared" si="9"/>
        <v>330939.58119918412</v>
      </c>
      <c r="W19" s="208">
        <f t="shared" si="23"/>
        <v>1280</v>
      </c>
      <c r="X19" s="477">
        <f t="shared" si="24"/>
        <v>9620</v>
      </c>
      <c r="Y19" s="208">
        <f t="shared" si="10"/>
        <v>9727.6347411524748</v>
      </c>
      <c r="Z19" s="477">
        <f t="shared" si="11"/>
        <v>9727.6347411524748</v>
      </c>
      <c r="AA19" s="414">
        <f t="shared" si="12"/>
        <v>48638.173705762376</v>
      </c>
      <c r="AB19" s="222">
        <f t="shared" ref="AB19:AB66" si="29">(AC17+1)^2*80</f>
        <v>72000</v>
      </c>
      <c r="AC19" s="242">
        <f t="shared" si="14"/>
        <v>33</v>
      </c>
      <c r="AD19" s="193">
        <f t="shared" si="15"/>
        <v>194552.6948230495</v>
      </c>
      <c r="AE19" s="208">
        <f t="shared" si="16"/>
        <v>29182.904223457423</v>
      </c>
      <c r="AF19" s="222">
        <f t="shared" si="17"/>
        <v>392918.39828849962</v>
      </c>
      <c r="AG19" s="118">
        <f t="shared" si="18"/>
        <v>34</v>
      </c>
      <c r="AH19" s="193">
        <f t="shared" si="19"/>
        <v>291829.04223457427</v>
      </c>
      <c r="AI19" s="208">
        <f t="shared" si="20"/>
        <v>48638.173705762376</v>
      </c>
      <c r="AJ19" s="238">
        <f t="shared" si="21"/>
        <v>441556.57199426199</v>
      </c>
      <c r="AK19" s="208">
        <f t="shared" si="22"/>
        <v>2759728.5749641382</v>
      </c>
    </row>
    <row r="20" spans="1:37" s="265" customFormat="1">
      <c r="A20" s="272">
        <v>19</v>
      </c>
      <c r="B20" s="392">
        <f t="shared" si="27"/>
        <v>71696834.978597984</v>
      </c>
      <c r="C20" s="392">
        <f t="shared" si="0"/>
        <v>17924208.744649496</v>
      </c>
      <c r="D20" s="393">
        <f t="shared" si="1"/>
        <v>11949472.496432997</v>
      </c>
      <c r="E20" s="273"/>
      <c r="F20" s="393"/>
      <c r="G20" s="452">
        <f t="shared" si="28"/>
        <v>400</v>
      </c>
      <c r="H20" s="453">
        <v>10</v>
      </c>
      <c r="I20" s="442">
        <f t="shared" si="2"/>
        <v>4000</v>
      </c>
      <c r="J20" s="457">
        <v>1050</v>
      </c>
      <c r="K20" s="458">
        <v>78</v>
      </c>
      <c r="L20" s="458">
        <f t="shared" si="3"/>
        <v>81900</v>
      </c>
      <c r="M20" s="437">
        <f>(Z19+AE19+Z20+AE20)*1.2</f>
        <v>99682.654708481408</v>
      </c>
      <c r="N20" s="442">
        <f t="shared" si="4"/>
        <v>185582.65470848139</v>
      </c>
      <c r="O20" s="429">
        <f t="shared" si="25"/>
        <v>9</v>
      </c>
      <c r="P20" s="437">
        <f t="shared" si="5"/>
        <v>74233.061883392555</v>
      </c>
      <c r="Q20" s="437">
        <f t="shared" si="6"/>
        <v>53023.615630994689</v>
      </c>
      <c r="R20" s="437">
        <f t="shared" si="7"/>
        <v>63628.338757193618</v>
      </c>
      <c r="S20" s="258">
        <f t="shared" si="8"/>
        <v>19</v>
      </c>
      <c r="T20" s="272" t="s">
        <v>232</v>
      </c>
      <c r="U20" s="272" t="s">
        <v>228</v>
      </c>
      <c r="V20" s="274">
        <f t="shared" si="9"/>
        <v>397625.05963212153</v>
      </c>
      <c r="W20" s="274">
        <f t="shared" si="23"/>
        <v>1360</v>
      </c>
      <c r="X20" s="478">
        <f t="shared" si="24"/>
        <v>10900</v>
      </c>
      <c r="Y20" s="274">
        <f t="shared" si="10"/>
        <v>11039.584989781153</v>
      </c>
      <c r="Z20" s="478">
        <f t="shared" si="11"/>
        <v>11039.584989781153</v>
      </c>
      <c r="AA20" s="415">
        <f t="shared" si="12"/>
        <v>55197.924948905769</v>
      </c>
      <c r="AB20" s="275">
        <f t="shared" si="29"/>
        <v>81920</v>
      </c>
      <c r="AC20" s="259">
        <f t="shared" si="14"/>
        <v>35</v>
      </c>
      <c r="AD20" s="273">
        <f t="shared" si="15"/>
        <v>220791.69979562308</v>
      </c>
      <c r="AE20" s="274">
        <f t="shared" si="16"/>
        <v>33118.754969343456</v>
      </c>
      <c r="AF20" s="275">
        <f t="shared" si="17"/>
        <v>474675.32696360548</v>
      </c>
      <c r="AG20" s="263">
        <f t="shared" si="18"/>
        <v>36</v>
      </c>
      <c r="AH20" s="273">
        <f t="shared" si="19"/>
        <v>331187.54969343462</v>
      </c>
      <c r="AI20" s="274">
        <f t="shared" si="20"/>
        <v>55197.924948905769</v>
      </c>
      <c r="AJ20" s="276">
        <f t="shared" si="21"/>
        <v>529873.25191251119</v>
      </c>
      <c r="AK20" s="274">
        <f t="shared" si="22"/>
        <v>3311707.8244531956</v>
      </c>
    </row>
    <row r="21" spans="1:37" s="1" customFormat="1">
      <c r="A21" s="17">
        <v>20</v>
      </c>
      <c r="B21" s="390">
        <f t="shared" si="27"/>
        <v>121884619.46361656</v>
      </c>
      <c r="C21" s="390">
        <f t="shared" si="0"/>
        <v>30471154.865904141</v>
      </c>
      <c r="D21" s="391">
        <f t="shared" si="1"/>
        <v>20314103.243936095</v>
      </c>
      <c r="E21" s="193"/>
      <c r="F21" s="391"/>
      <c r="G21" s="444">
        <f t="shared" si="28"/>
        <v>400</v>
      </c>
      <c r="H21" s="184">
        <v>12</v>
      </c>
      <c r="I21" s="461">
        <f t="shared" si="2"/>
        <v>4800</v>
      </c>
      <c r="J21" s="444">
        <v>1050</v>
      </c>
      <c r="K21" s="184">
        <v>92</v>
      </c>
      <c r="L21" s="184">
        <f t="shared" si="3"/>
        <v>96600</v>
      </c>
      <c r="M21" s="174">
        <f>(Z21+AE21)*1.2</f>
        <v>59716.892812722028</v>
      </c>
      <c r="N21" s="403">
        <f t="shared" si="4"/>
        <v>161116.89281272201</v>
      </c>
      <c r="O21" s="33">
        <f t="shared" si="25"/>
        <v>10</v>
      </c>
      <c r="P21" s="174">
        <f t="shared" si="5"/>
        <v>64446.7571250888</v>
      </c>
      <c r="Q21" s="174">
        <f t="shared" si="6"/>
        <v>46033.397946492005</v>
      </c>
      <c r="R21" s="174">
        <f t="shared" si="7"/>
        <v>55240.077535790406</v>
      </c>
      <c r="S21" s="253">
        <f t="shared" si="8"/>
        <v>20</v>
      </c>
      <c r="T21" s="17"/>
      <c r="U21" s="17" t="s">
        <v>228</v>
      </c>
      <c r="V21" s="208">
        <f t="shared" si="9"/>
        <v>472958.73476738273</v>
      </c>
      <c r="W21" s="208">
        <f t="shared" si="23"/>
        <v>1440</v>
      </c>
      <c r="X21" s="477">
        <f t="shared" si="24"/>
        <v>12260</v>
      </c>
      <c r="Y21" s="208">
        <f t="shared" si="10"/>
        <v>12441.019335983756</v>
      </c>
      <c r="Z21" s="477">
        <f t="shared" si="11"/>
        <v>12441.019335983756</v>
      </c>
      <c r="AA21" s="414">
        <f t="shared" si="12"/>
        <v>62205.096679918781</v>
      </c>
      <c r="AB21" s="222">
        <f t="shared" si="29"/>
        <v>92480</v>
      </c>
      <c r="AC21" s="242">
        <f t="shared" si="14"/>
        <v>37</v>
      </c>
      <c r="AD21" s="193">
        <f t="shared" si="15"/>
        <v>248820.38671967512</v>
      </c>
      <c r="AE21" s="208">
        <f t="shared" si="16"/>
        <v>37323.058007951266</v>
      </c>
      <c r="AF21" s="222">
        <f t="shared" si="17"/>
        <v>567196.30992046243</v>
      </c>
      <c r="AG21" s="118">
        <f t="shared" si="18"/>
        <v>38</v>
      </c>
      <c r="AH21" s="193">
        <f t="shared" si="19"/>
        <v>373230.58007951267</v>
      </c>
      <c r="AI21" s="208">
        <f t="shared" si="20"/>
        <v>62205.096679918781</v>
      </c>
      <c r="AJ21" s="238">
        <f t="shared" si="21"/>
        <v>629401.40660038125</v>
      </c>
      <c r="AK21" s="208">
        <f t="shared" si="22"/>
        <v>3933758.7912523835</v>
      </c>
    </row>
    <row r="22" spans="1:37" s="1" customFormat="1">
      <c r="A22" s="17">
        <v>21</v>
      </c>
      <c r="B22" s="390">
        <f t="shared" si="27"/>
        <v>207203853.08814815</v>
      </c>
      <c r="C22" s="390">
        <f t="shared" si="0"/>
        <v>51800963.272037037</v>
      </c>
      <c r="D22" s="391">
        <f t="shared" si="1"/>
        <v>34533975.51469136</v>
      </c>
      <c r="E22" s="193"/>
      <c r="F22" s="391"/>
      <c r="G22" s="444">
        <f t="shared" si="28"/>
        <v>400</v>
      </c>
      <c r="H22" s="184">
        <v>14</v>
      </c>
      <c r="I22" s="461">
        <f t="shared" si="2"/>
        <v>5600</v>
      </c>
      <c r="J22" s="444">
        <v>1050</v>
      </c>
      <c r="K22" s="184">
        <v>108</v>
      </c>
      <c r="L22" s="184">
        <f t="shared" si="3"/>
        <v>113400</v>
      </c>
      <c r="M22" s="174">
        <f>(Z21+AE21+Z22+AE22)*1.2</f>
        <v>126603.70738101193</v>
      </c>
      <c r="N22" s="403">
        <f t="shared" si="4"/>
        <v>245603.70738101192</v>
      </c>
      <c r="O22" s="33">
        <f t="shared" si="25"/>
        <v>10</v>
      </c>
      <c r="P22" s="174">
        <f t="shared" si="5"/>
        <v>98241.482952404767</v>
      </c>
      <c r="Q22" s="174">
        <f t="shared" si="6"/>
        <v>70172.487823146264</v>
      </c>
      <c r="R22" s="174">
        <f t="shared" si="7"/>
        <v>84206.985387775509</v>
      </c>
      <c r="S22" s="253">
        <f t="shared" si="8"/>
        <v>21</v>
      </c>
      <c r="T22" s="17"/>
      <c r="U22" s="17" t="s">
        <v>250</v>
      </c>
      <c r="V22" s="208">
        <f t="shared" si="9"/>
        <v>557590.1214024158</v>
      </c>
      <c r="W22" s="208">
        <f t="shared" si="23"/>
        <v>1520</v>
      </c>
      <c r="X22" s="477">
        <f t="shared" si="24"/>
        <v>13700</v>
      </c>
      <c r="Y22" s="208">
        <f t="shared" si="10"/>
        <v>13934.753035060396</v>
      </c>
      <c r="Z22" s="477">
        <f t="shared" si="11"/>
        <v>13934.753035060396</v>
      </c>
      <c r="AA22" s="414">
        <f t="shared" si="12"/>
        <v>69673.765175301975</v>
      </c>
      <c r="AB22" s="222">
        <f t="shared" si="29"/>
        <v>103680</v>
      </c>
      <c r="AC22" s="242">
        <f t="shared" si="14"/>
        <v>39</v>
      </c>
      <c r="AD22" s="193">
        <f t="shared" si="15"/>
        <v>278695.0607012079</v>
      </c>
      <c r="AE22" s="208">
        <f t="shared" si="16"/>
        <v>41804.259105181191</v>
      </c>
      <c r="AF22" s="222">
        <f t="shared" si="17"/>
        <v>671205.66570556245</v>
      </c>
      <c r="AG22" s="118">
        <f t="shared" si="18"/>
        <v>40</v>
      </c>
      <c r="AH22" s="193">
        <f t="shared" si="19"/>
        <v>418042.59105181182</v>
      </c>
      <c r="AI22" s="208">
        <f t="shared" si="20"/>
        <v>69673.765175301975</v>
      </c>
      <c r="AJ22" s="238">
        <f t="shared" si="21"/>
        <v>740879.43088086438</v>
      </c>
      <c r="AK22" s="208">
        <f t="shared" si="22"/>
        <v>4630496.4430054035</v>
      </c>
    </row>
    <row r="23" spans="1:37">
      <c r="A23" s="102">
        <v>22</v>
      </c>
      <c r="B23" s="394">
        <f t="shared" si="27"/>
        <v>352246550.24985182</v>
      </c>
      <c r="C23" s="394">
        <f t="shared" si="0"/>
        <v>88061637.562462956</v>
      </c>
      <c r="D23" s="395">
        <f t="shared" si="1"/>
        <v>58707758.374975301</v>
      </c>
      <c r="E23" s="182"/>
      <c r="F23" s="395"/>
      <c r="G23" s="446">
        <f t="shared" si="28"/>
        <v>800</v>
      </c>
      <c r="H23" s="186">
        <v>8</v>
      </c>
      <c r="I23" s="462">
        <f t="shared" si="2"/>
        <v>6400</v>
      </c>
      <c r="J23" s="445">
        <v>1050</v>
      </c>
      <c r="K23" s="185">
        <v>126</v>
      </c>
      <c r="L23" s="185">
        <f t="shared" si="3"/>
        <v>132300</v>
      </c>
      <c r="M23" s="175">
        <f>(Z23+AE23)*1.2</f>
        <v>74517.297702915341</v>
      </c>
      <c r="N23" s="404">
        <f t="shared" si="4"/>
        <v>213217.29770291533</v>
      </c>
      <c r="O23" s="24">
        <f t="shared" si="25"/>
        <v>11</v>
      </c>
      <c r="P23" s="175">
        <f t="shared" si="5"/>
        <v>85286.919081166125</v>
      </c>
      <c r="Q23" s="175">
        <f t="shared" si="6"/>
        <v>60919.227915118667</v>
      </c>
      <c r="R23" s="175">
        <f t="shared" si="7"/>
        <v>73103.073498142403</v>
      </c>
      <c r="S23" s="253">
        <f t="shared" si="8"/>
        <v>22</v>
      </c>
      <c r="T23" s="20" t="s">
        <v>251</v>
      </c>
      <c r="U23" s="20" t="s">
        <v>252</v>
      </c>
      <c r="V23" s="198">
        <f t="shared" si="9"/>
        <v>652226.35490050935</v>
      </c>
      <c r="W23" s="198">
        <f t="shared" si="23"/>
        <v>1600</v>
      </c>
      <c r="X23" s="464">
        <f t="shared" si="24"/>
        <v>15220</v>
      </c>
      <c r="Y23" s="198">
        <f t="shared" si="10"/>
        <v>15524.437021440697</v>
      </c>
      <c r="Z23" s="464">
        <f t="shared" si="11"/>
        <v>15524.437021440697</v>
      </c>
      <c r="AA23" s="402">
        <f t="shared" si="12"/>
        <v>77622.185107203491</v>
      </c>
      <c r="AB23" s="212">
        <f t="shared" si="29"/>
        <v>115520</v>
      </c>
      <c r="AC23" s="242">
        <f t="shared" si="14"/>
        <v>41</v>
      </c>
      <c r="AD23" s="182">
        <f t="shared" si="15"/>
        <v>310488.74042881397</v>
      </c>
      <c r="AE23" s="198">
        <f t="shared" si="16"/>
        <v>46573.311064322093</v>
      </c>
      <c r="AF23" s="212">
        <f t="shared" si="17"/>
        <v>787452.74194518651</v>
      </c>
      <c r="AG23" s="118">
        <f t="shared" si="18"/>
        <v>42</v>
      </c>
      <c r="AH23" s="182">
        <f t="shared" si="19"/>
        <v>465733.11064322095</v>
      </c>
      <c r="AI23" s="198">
        <f t="shared" si="20"/>
        <v>77622.185107203491</v>
      </c>
      <c r="AJ23" s="227">
        <f t="shared" si="21"/>
        <v>865074.92705239006</v>
      </c>
      <c r="AK23" s="198">
        <f t="shared" si="22"/>
        <v>5406718.2940774383</v>
      </c>
    </row>
    <row r="24" spans="1:37" s="169" customFormat="1">
      <c r="A24" s="168">
        <v>23</v>
      </c>
      <c r="B24" s="396">
        <f t="shared" si="27"/>
        <v>598819135.42474806</v>
      </c>
      <c r="C24" s="396">
        <f t="shared" si="0"/>
        <v>149704783.85618702</v>
      </c>
      <c r="D24" s="397">
        <f t="shared" si="1"/>
        <v>99803189.237458006</v>
      </c>
      <c r="E24" s="194"/>
      <c r="F24" s="397"/>
      <c r="G24" s="446">
        <f t="shared" si="28"/>
        <v>800</v>
      </c>
      <c r="H24" s="186">
        <v>11</v>
      </c>
      <c r="I24" s="462">
        <f t="shared" si="2"/>
        <v>8800</v>
      </c>
      <c r="J24" s="446">
        <v>1050</v>
      </c>
      <c r="K24" s="186">
        <v>146</v>
      </c>
      <c r="L24" s="186">
        <f t="shared" si="3"/>
        <v>153300</v>
      </c>
      <c r="M24" s="176">
        <f>(Z23+AE23+Z24+AE24)*1.2</f>
        <v>157148.3663651766</v>
      </c>
      <c r="N24" s="405">
        <f t="shared" si="4"/>
        <v>319248.36636517663</v>
      </c>
      <c r="O24" s="14">
        <f t="shared" si="25"/>
        <v>11</v>
      </c>
      <c r="P24" s="176">
        <f t="shared" si="5"/>
        <v>127699.34654607065</v>
      </c>
      <c r="Q24" s="176">
        <f t="shared" si="6"/>
        <v>91213.818961479032</v>
      </c>
      <c r="R24" s="176">
        <f t="shared" si="7"/>
        <v>109456.58275377484</v>
      </c>
      <c r="S24" s="256">
        <f t="shared" si="8"/>
        <v>23</v>
      </c>
      <c r="T24" s="251"/>
      <c r="U24" s="251" t="s">
        <v>253</v>
      </c>
      <c r="V24" s="209">
        <f t="shared" si="9"/>
        <v>757651.46273739496</v>
      </c>
      <c r="W24" s="209">
        <f t="shared" si="23"/>
        <v>1680</v>
      </c>
      <c r="X24" s="479">
        <f t="shared" si="24"/>
        <v>16820</v>
      </c>
      <c r="Y24" s="209">
        <f t="shared" si="10"/>
        <v>17214.805971304431</v>
      </c>
      <c r="Z24" s="479">
        <f t="shared" si="11"/>
        <v>17214.805971304431</v>
      </c>
      <c r="AA24" s="416">
        <f t="shared" si="12"/>
        <v>86074.02985652216</v>
      </c>
      <c r="AB24" s="223">
        <f t="shared" si="29"/>
        <v>128000</v>
      </c>
      <c r="AC24" s="246">
        <f t="shared" si="14"/>
        <v>43</v>
      </c>
      <c r="AD24" s="194">
        <f t="shared" si="15"/>
        <v>344296.11942608864</v>
      </c>
      <c r="AE24" s="209">
        <f t="shared" si="16"/>
        <v>51644.41791391329</v>
      </c>
      <c r="AF24" s="223">
        <f t="shared" si="17"/>
        <v>916719.34496630332</v>
      </c>
      <c r="AG24" s="250">
        <f t="shared" si="18"/>
        <v>44</v>
      </c>
      <c r="AH24" s="194">
        <f t="shared" si="19"/>
        <v>516444.17913913296</v>
      </c>
      <c r="AI24" s="209">
        <f t="shared" si="20"/>
        <v>86074.02985652216</v>
      </c>
      <c r="AJ24" s="239">
        <f t="shared" si="21"/>
        <v>1002793.3748228254</v>
      </c>
      <c r="AK24" s="209">
        <f t="shared" si="22"/>
        <v>6267458.5926426593</v>
      </c>
    </row>
    <row r="25" spans="1:37">
      <c r="A25" s="102">
        <v>24</v>
      </c>
      <c r="B25" s="394">
        <f t="shared" si="27"/>
        <v>1017992530.2220716</v>
      </c>
      <c r="C25" s="394">
        <f t="shared" si="0"/>
        <v>254498132.55551791</v>
      </c>
      <c r="D25" s="395">
        <f t="shared" si="1"/>
        <v>169665421.70367861</v>
      </c>
      <c r="E25" s="182"/>
      <c r="F25" s="395"/>
      <c r="G25" s="449">
        <f t="shared" si="28"/>
        <v>800</v>
      </c>
      <c r="H25" s="188">
        <v>14</v>
      </c>
      <c r="I25" s="408">
        <f t="shared" si="2"/>
        <v>11200</v>
      </c>
      <c r="J25" s="447">
        <v>1050</v>
      </c>
      <c r="K25" s="448">
        <v>168</v>
      </c>
      <c r="L25" s="448">
        <f t="shared" si="3"/>
        <v>176400</v>
      </c>
      <c r="M25" s="430">
        <f>(Z25+AE25)*1.2</f>
        <v>91257.599999999991</v>
      </c>
      <c r="N25" s="440">
        <f t="shared" si="4"/>
        <v>278857.59999999998</v>
      </c>
      <c r="O25" s="80">
        <f t="shared" si="25"/>
        <v>12</v>
      </c>
      <c r="P25" s="430">
        <f t="shared" si="5"/>
        <v>111543.03999999998</v>
      </c>
      <c r="Q25" s="430">
        <f t="shared" si="6"/>
        <v>79673.600000000006</v>
      </c>
      <c r="R25" s="430">
        <f t="shared" si="7"/>
        <v>95608.319999999992</v>
      </c>
      <c r="S25" s="253">
        <f t="shared" si="8"/>
        <v>24</v>
      </c>
      <c r="T25" s="20"/>
      <c r="U25" s="20" t="s">
        <v>254</v>
      </c>
      <c r="V25" s="198">
        <f t="shared" si="9"/>
        <v>874752</v>
      </c>
      <c r="W25" s="198">
        <f t="shared" si="23"/>
        <v>1760</v>
      </c>
      <c r="X25" s="464">
        <f t="shared" si="24"/>
        <v>18500</v>
      </c>
      <c r="Y25" s="198">
        <f t="shared" si="10"/>
        <v>19012</v>
      </c>
      <c r="Z25" s="464">
        <f t="shared" si="11"/>
        <v>19012</v>
      </c>
      <c r="AA25" s="402">
        <f t="shared" si="12"/>
        <v>95060</v>
      </c>
      <c r="AB25" s="212">
        <f t="shared" si="29"/>
        <v>141120</v>
      </c>
      <c r="AC25" s="242">
        <f t="shared" si="14"/>
        <v>45</v>
      </c>
      <c r="AD25" s="182">
        <f t="shared" si="15"/>
        <v>380240</v>
      </c>
      <c r="AE25" s="198">
        <f t="shared" si="16"/>
        <v>57036</v>
      </c>
      <c r="AF25" s="212">
        <f t="shared" si="17"/>
        <v>1059829.3748228254</v>
      </c>
      <c r="AG25" s="118">
        <f t="shared" si="18"/>
        <v>46</v>
      </c>
      <c r="AH25" s="182">
        <f t="shared" si="19"/>
        <v>570360</v>
      </c>
      <c r="AI25" s="198">
        <f t="shared" si="20"/>
        <v>95060</v>
      </c>
      <c r="AJ25" s="227">
        <f t="shared" si="21"/>
        <v>1154889.3748228254</v>
      </c>
      <c r="AK25" s="198">
        <f t="shared" si="22"/>
        <v>7218058.5926426593</v>
      </c>
    </row>
    <row r="26" spans="1:37">
      <c r="A26" s="102">
        <v>25</v>
      </c>
      <c r="B26" s="394">
        <f t="shared" si="27"/>
        <v>1730587301.3775218</v>
      </c>
      <c r="C26" s="394">
        <f t="shared" si="0"/>
        <v>432646825.34438044</v>
      </c>
      <c r="D26" s="395">
        <f t="shared" si="1"/>
        <v>288431216.89625365</v>
      </c>
      <c r="E26" s="182"/>
      <c r="F26" s="395"/>
      <c r="G26" s="449">
        <f t="shared" si="28"/>
        <v>800</v>
      </c>
      <c r="H26" s="188">
        <v>17</v>
      </c>
      <c r="I26" s="408">
        <f t="shared" si="2"/>
        <v>13600</v>
      </c>
      <c r="J26" s="449">
        <v>1050</v>
      </c>
      <c r="K26" s="188">
        <v>192</v>
      </c>
      <c r="L26" s="188">
        <f t="shared" si="3"/>
        <v>201600</v>
      </c>
      <c r="M26" s="431">
        <f>(Z25+AE25+Z26+AE26)*1.2</f>
        <v>191692.71288951029</v>
      </c>
      <c r="N26" s="407">
        <f t="shared" si="4"/>
        <v>406892.71288951032</v>
      </c>
      <c r="O26" s="38">
        <f t="shared" si="25"/>
        <v>12</v>
      </c>
      <c r="P26" s="431">
        <f t="shared" si="5"/>
        <v>162757.08515580412</v>
      </c>
      <c r="Q26" s="431">
        <f t="shared" si="6"/>
        <v>116255.06082557437</v>
      </c>
      <c r="R26" s="431">
        <f t="shared" si="7"/>
        <v>139506.07299068925</v>
      </c>
      <c r="S26" s="253">
        <f t="shared" si="8"/>
        <v>25</v>
      </c>
      <c r="T26" s="20"/>
      <c r="U26" s="20" t="s">
        <v>255</v>
      </c>
      <c r="V26" s="198">
        <f t="shared" si="9"/>
        <v>1004551.1288951032</v>
      </c>
      <c r="W26" s="198">
        <f t="shared" si="23"/>
        <v>1840</v>
      </c>
      <c r="X26" s="464">
        <f t="shared" si="24"/>
        <v>20260</v>
      </c>
      <c r="Y26" s="198">
        <f t="shared" si="10"/>
        <v>20923.981851981316</v>
      </c>
      <c r="Z26" s="464">
        <f t="shared" si="11"/>
        <v>20923.981851981316</v>
      </c>
      <c r="AA26" s="402">
        <f t="shared" si="12"/>
        <v>104619.90925990658</v>
      </c>
      <c r="AB26" s="212">
        <f t="shared" si="29"/>
        <v>154880</v>
      </c>
      <c r="AC26" s="242">
        <f t="shared" si="14"/>
        <v>47</v>
      </c>
      <c r="AD26" s="182">
        <f t="shared" si="15"/>
        <v>418479.63703962631</v>
      </c>
      <c r="AE26" s="198">
        <f t="shared" si="16"/>
        <v>62771.945555943952</v>
      </c>
      <c r="AF26" s="212">
        <f t="shared" si="17"/>
        <v>1217661.3203787694</v>
      </c>
      <c r="AG26" s="118">
        <f t="shared" si="18"/>
        <v>48</v>
      </c>
      <c r="AH26" s="182">
        <f t="shared" si="19"/>
        <v>627719.45555943949</v>
      </c>
      <c r="AI26" s="198">
        <f t="shared" si="20"/>
        <v>104619.90925990658</v>
      </c>
      <c r="AJ26" s="227">
        <f t="shared" si="21"/>
        <v>1322281.2296386759</v>
      </c>
      <c r="AK26" s="198">
        <f t="shared" si="22"/>
        <v>8264257.6852417253</v>
      </c>
    </row>
    <row r="27" spans="1:37">
      <c r="A27" s="165">
        <v>26</v>
      </c>
      <c r="B27" s="398">
        <f t="shared" si="27"/>
        <v>2941998412.3417869</v>
      </c>
      <c r="C27" s="394">
        <f t="shared" si="0"/>
        <v>735499603.08544672</v>
      </c>
      <c r="D27" s="395">
        <f t="shared" si="1"/>
        <v>490333068.72363114</v>
      </c>
      <c r="E27" s="182"/>
      <c r="F27" s="395"/>
      <c r="G27" s="450">
        <f t="shared" si="28"/>
        <v>800</v>
      </c>
      <c r="H27" s="190">
        <v>20</v>
      </c>
      <c r="I27" s="411">
        <f t="shared" si="2"/>
        <v>16000</v>
      </c>
      <c r="J27" s="450">
        <v>1050</v>
      </c>
      <c r="K27" s="190">
        <v>218</v>
      </c>
      <c r="L27" s="190">
        <f t="shared" si="3"/>
        <v>228900</v>
      </c>
      <c r="M27" s="177">
        <f>(Z27+AE27)*1.2</f>
        <v>110213.17406025504</v>
      </c>
      <c r="N27" s="410">
        <f t="shared" si="4"/>
        <v>355113.17406025506</v>
      </c>
      <c r="O27" s="41">
        <f t="shared" si="25"/>
        <v>13</v>
      </c>
      <c r="P27" s="177">
        <f t="shared" si="5"/>
        <v>142045.26962410202</v>
      </c>
      <c r="Q27" s="177">
        <f t="shared" si="6"/>
        <v>101460.90687435858</v>
      </c>
      <c r="R27" s="177">
        <f t="shared" si="7"/>
        <v>121753.08824923031</v>
      </c>
      <c r="S27" s="255">
        <f t="shared" si="8"/>
        <v>26</v>
      </c>
      <c r="T27" s="71"/>
      <c r="U27" s="71" t="s">
        <v>256</v>
      </c>
      <c r="V27" s="210">
        <f t="shared" si="9"/>
        <v>1148253.8964609902</v>
      </c>
      <c r="W27" s="210">
        <f t="shared" si="23"/>
        <v>1920</v>
      </c>
      <c r="X27" s="480">
        <f t="shared" si="24"/>
        <v>22100</v>
      </c>
      <c r="Y27" s="210">
        <f t="shared" si="10"/>
        <v>22961.077929219802</v>
      </c>
      <c r="Z27" s="480">
        <f t="shared" si="11"/>
        <v>22961.077929219802</v>
      </c>
      <c r="AA27" s="417">
        <f t="shared" si="12"/>
        <v>114805.38964609901</v>
      </c>
      <c r="AB27" s="224">
        <f t="shared" si="29"/>
        <v>169280</v>
      </c>
      <c r="AC27" s="245">
        <f t="shared" si="14"/>
        <v>49</v>
      </c>
      <c r="AD27" s="195">
        <f t="shared" si="15"/>
        <v>459221.55858439603</v>
      </c>
      <c r="AE27" s="210">
        <f t="shared" si="16"/>
        <v>68883.23378765941</v>
      </c>
      <c r="AF27" s="224">
        <f t="shared" si="17"/>
        <v>1391164.4634263352</v>
      </c>
      <c r="AG27" s="249">
        <f t="shared" si="18"/>
        <v>50</v>
      </c>
      <c r="AH27" s="195">
        <f t="shared" si="19"/>
        <v>688832.33787659404</v>
      </c>
      <c r="AI27" s="210">
        <f t="shared" si="20"/>
        <v>114805.38964609901</v>
      </c>
      <c r="AJ27" s="240">
        <f t="shared" si="21"/>
        <v>1505969.8530724342</v>
      </c>
      <c r="AK27" s="210">
        <f t="shared" si="22"/>
        <v>9412311.5817027148</v>
      </c>
    </row>
    <row r="28" spans="1:37" s="8" customFormat="1">
      <c r="A28" s="103">
        <v>27</v>
      </c>
      <c r="B28" s="368">
        <f t="shared" si="27"/>
        <v>5001397300.9810371</v>
      </c>
      <c r="C28" s="368">
        <f t="shared" si="0"/>
        <v>1250349325.2452593</v>
      </c>
      <c r="D28" s="399">
        <f t="shared" si="1"/>
        <v>833566216.8301729</v>
      </c>
      <c r="E28" s="34"/>
      <c r="F28" s="399"/>
      <c r="G28" s="450">
        <f t="shared" si="28"/>
        <v>800</v>
      </c>
      <c r="H28" s="190">
        <v>23</v>
      </c>
      <c r="I28" s="411">
        <f t="shared" si="2"/>
        <v>18400</v>
      </c>
      <c r="J28" s="451">
        <v>10500</v>
      </c>
      <c r="K28" s="268">
        <v>50</v>
      </c>
      <c r="L28" s="268">
        <f t="shared" si="3"/>
        <v>525000</v>
      </c>
      <c r="M28" s="432">
        <f>(Z27+AE27+Z28+AE28)*1.2</f>
        <v>230869.2376678513</v>
      </c>
      <c r="N28" s="411">
        <f t="shared" si="4"/>
        <v>774269.23766785127</v>
      </c>
      <c r="O28" s="266">
        <f t="shared" si="25"/>
        <v>13</v>
      </c>
      <c r="P28" s="432">
        <f t="shared" si="5"/>
        <v>309707.69506714051</v>
      </c>
      <c r="Q28" s="432">
        <f t="shared" si="6"/>
        <v>221219.78219081467</v>
      </c>
      <c r="R28" s="432">
        <f t="shared" si="7"/>
        <v>265463.73862897756</v>
      </c>
      <c r="S28" s="365">
        <f t="shared" si="8"/>
        <v>27</v>
      </c>
      <c r="T28" s="33"/>
      <c r="U28" s="33" t="s">
        <v>257</v>
      </c>
      <c r="V28" s="33">
        <f t="shared" si="9"/>
        <v>1307307.3557489598</v>
      </c>
      <c r="W28" s="418">
        <f t="shared" si="23"/>
        <v>2000</v>
      </c>
      <c r="X28" s="466">
        <f t="shared" si="24"/>
        <v>24020</v>
      </c>
      <c r="Y28" s="199">
        <f t="shared" si="10"/>
        <v>25136.679918249225</v>
      </c>
      <c r="Z28" s="466">
        <f t="shared" si="11"/>
        <v>25136.679918249225</v>
      </c>
      <c r="AA28" s="403">
        <f t="shared" si="12"/>
        <v>125683.39959124613</v>
      </c>
      <c r="AB28" s="213">
        <f t="shared" si="29"/>
        <v>184320</v>
      </c>
      <c r="AC28" s="242">
        <f t="shared" si="14"/>
        <v>51</v>
      </c>
      <c r="AD28" s="34">
        <f t="shared" si="15"/>
        <v>502733.5983649845</v>
      </c>
      <c r="AE28" s="33">
        <f t="shared" si="16"/>
        <v>75410.039754747675</v>
      </c>
      <c r="AF28" s="8">
        <f t="shared" si="17"/>
        <v>1581379.8928271818</v>
      </c>
      <c r="AG28" s="118">
        <f t="shared" si="18"/>
        <v>52</v>
      </c>
      <c r="AH28" s="34">
        <f t="shared" si="19"/>
        <v>754100.39754747669</v>
      </c>
      <c r="AI28" s="33">
        <f t="shared" si="20"/>
        <v>125683.39959124613</v>
      </c>
      <c r="AJ28" s="108">
        <f t="shared" si="21"/>
        <v>1707063.292418428</v>
      </c>
      <c r="AK28" s="33">
        <f t="shared" si="22"/>
        <v>10669145.577615175</v>
      </c>
    </row>
    <row r="29" spans="1:37" s="8" customFormat="1">
      <c r="A29" s="103">
        <v>28</v>
      </c>
      <c r="B29" s="368">
        <f t="shared" si="27"/>
        <v>8502375411.6677628</v>
      </c>
      <c r="C29" s="368">
        <f t="shared" si="0"/>
        <v>2125593852.9169407</v>
      </c>
      <c r="D29" s="399">
        <f t="shared" si="1"/>
        <v>1417062568.6112938</v>
      </c>
      <c r="E29" s="34"/>
      <c r="F29" s="399"/>
      <c r="G29" s="452">
        <f t="shared" si="28"/>
        <v>1600</v>
      </c>
      <c r="H29" s="453">
        <v>16</v>
      </c>
      <c r="I29" s="442">
        <f t="shared" si="2"/>
        <v>25600</v>
      </c>
      <c r="J29" s="452">
        <v>10500</v>
      </c>
      <c r="K29" s="453">
        <v>52</v>
      </c>
      <c r="L29" s="453">
        <f t="shared" si="3"/>
        <v>546000</v>
      </c>
      <c r="M29" s="433">
        <f>(Z29+AE29)*1.2</f>
        <v>131847.14250177622</v>
      </c>
      <c r="N29" s="441">
        <f t="shared" si="4"/>
        <v>703447.14250177622</v>
      </c>
      <c r="O29" s="100">
        <f t="shared" si="25"/>
        <v>14</v>
      </c>
      <c r="P29" s="433">
        <f t="shared" si="5"/>
        <v>281378.8570007105</v>
      </c>
      <c r="Q29" s="433">
        <f t="shared" si="6"/>
        <v>200984.89785765036</v>
      </c>
      <c r="R29" s="433">
        <f t="shared" si="7"/>
        <v>241181.87742918043</v>
      </c>
      <c r="S29" s="365">
        <f t="shared" si="8"/>
        <v>28</v>
      </c>
      <c r="T29" s="33"/>
      <c r="U29" s="33" t="s">
        <v>258</v>
      </c>
      <c r="V29" s="33">
        <f t="shared" si="9"/>
        <v>1483480.3531449826</v>
      </c>
      <c r="W29" s="418">
        <f t="shared" si="23"/>
        <v>2080</v>
      </c>
      <c r="X29" s="466">
        <f t="shared" si="24"/>
        <v>26020</v>
      </c>
      <c r="Y29" s="199">
        <f t="shared" si="10"/>
        <v>27468.15468787005</v>
      </c>
      <c r="Z29" s="466">
        <f t="shared" si="11"/>
        <v>27468.15468787005</v>
      </c>
      <c r="AA29" s="403">
        <f t="shared" si="12"/>
        <v>137340.77343935025</v>
      </c>
      <c r="AB29" s="213">
        <f t="shared" si="29"/>
        <v>200000</v>
      </c>
      <c r="AC29" s="242">
        <f t="shared" si="14"/>
        <v>53</v>
      </c>
      <c r="AD29" s="34">
        <f t="shared" si="15"/>
        <v>549363.09375740099</v>
      </c>
      <c r="AE29" s="33">
        <f t="shared" si="16"/>
        <v>82404.464063610154</v>
      </c>
      <c r="AF29" s="8">
        <f t="shared" si="17"/>
        <v>1789467.7564820382</v>
      </c>
      <c r="AG29" s="118">
        <f t="shared" si="18"/>
        <v>54</v>
      </c>
      <c r="AH29" s="34">
        <f t="shared" si="19"/>
        <v>824044.64063610148</v>
      </c>
      <c r="AI29" s="33">
        <f t="shared" si="20"/>
        <v>137340.77343935025</v>
      </c>
      <c r="AJ29" s="108">
        <f t="shared" si="21"/>
        <v>1926808.5299213885</v>
      </c>
      <c r="AK29" s="33">
        <f t="shared" si="22"/>
        <v>12042553.312008677</v>
      </c>
    </row>
    <row r="30" spans="1:37" s="8" customFormat="1">
      <c r="A30" s="103">
        <v>29</v>
      </c>
      <c r="B30" s="368">
        <f t="shared" si="27"/>
        <v>14454038199.835196</v>
      </c>
      <c r="C30" s="368">
        <f t="shared" si="0"/>
        <v>3613509549.9587989</v>
      </c>
      <c r="D30" s="399">
        <f t="shared" si="1"/>
        <v>2409006366.6391993</v>
      </c>
      <c r="E30" s="34"/>
      <c r="F30" s="399"/>
      <c r="G30" s="452">
        <f t="shared" si="28"/>
        <v>1600</v>
      </c>
      <c r="H30" s="453">
        <v>20</v>
      </c>
      <c r="I30" s="442">
        <f t="shared" si="2"/>
        <v>32000</v>
      </c>
      <c r="J30" s="452">
        <v>10500</v>
      </c>
      <c r="K30" s="453">
        <v>55</v>
      </c>
      <c r="L30" s="453">
        <f t="shared" si="3"/>
        <v>577500</v>
      </c>
      <c r="M30" s="433">
        <f>(Z29+AE29+Z30+AE30)*1.2</f>
        <v>275741.65904809546</v>
      </c>
      <c r="N30" s="441">
        <f t="shared" si="4"/>
        <v>885241.65904809546</v>
      </c>
      <c r="O30" s="100">
        <f t="shared" si="25"/>
        <v>14</v>
      </c>
      <c r="P30" s="433">
        <f t="shared" si="5"/>
        <v>354096.66361923818</v>
      </c>
      <c r="Q30" s="433">
        <f t="shared" si="6"/>
        <v>252926.18829945585</v>
      </c>
      <c r="R30" s="433">
        <f t="shared" si="7"/>
        <v>303511.42595934699</v>
      </c>
      <c r="S30" s="365">
        <f t="shared" si="8"/>
        <v>29</v>
      </c>
      <c r="T30" s="33"/>
      <c r="U30" s="33" t="s">
        <v>259</v>
      </c>
      <c r="V30" s="33">
        <f t="shared" si="9"/>
        <v>1678969.3597070577</v>
      </c>
      <c r="W30" s="418">
        <f t="shared" si="23"/>
        <v>2160</v>
      </c>
      <c r="X30" s="466">
        <f t="shared" si="24"/>
        <v>28100</v>
      </c>
      <c r="Y30" s="199">
        <f t="shared" si="10"/>
        <v>29978.024280483169</v>
      </c>
      <c r="Z30" s="466">
        <f t="shared" si="11"/>
        <v>29978.024280483169</v>
      </c>
      <c r="AA30" s="403">
        <f t="shared" si="12"/>
        <v>149890.12140241585</v>
      </c>
      <c r="AB30" s="213">
        <f t="shared" si="29"/>
        <v>216320</v>
      </c>
      <c r="AC30" s="242">
        <f t="shared" si="14"/>
        <v>55</v>
      </c>
      <c r="AD30" s="34">
        <f t="shared" si="15"/>
        <v>599560.48560966342</v>
      </c>
      <c r="AE30" s="33">
        <f t="shared" si="16"/>
        <v>89934.07284144951</v>
      </c>
      <c r="AF30" s="8">
        <f t="shared" si="17"/>
        <v>2016742.6027628379</v>
      </c>
      <c r="AG30" s="118">
        <f t="shared" si="18"/>
        <v>56</v>
      </c>
      <c r="AH30" s="34">
        <f t="shared" si="19"/>
        <v>899340.72841449513</v>
      </c>
      <c r="AI30" s="33">
        <f t="shared" si="20"/>
        <v>149890.12140241585</v>
      </c>
      <c r="AJ30" s="108">
        <f t="shared" si="21"/>
        <v>2166632.7241652538</v>
      </c>
      <c r="AK30" s="33">
        <f t="shared" si="22"/>
        <v>13541454.526032835</v>
      </c>
    </row>
    <row r="31" spans="1:37" s="8" customFormat="1">
      <c r="A31" s="103">
        <v>30</v>
      </c>
      <c r="B31" s="368">
        <f t="shared" si="27"/>
        <v>24571864939.719833</v>
      </c>
      <c r="C31" s="368">
        <f t="shared" si="0"/>
        <v>6142966234.9299583</v>
      </c>
      <c r="D31" s="399">
        <f t="shared" si="1"/>
        <v>4095310823.2866387</v>
      </c>
      <c r="E31" s="34"/>
      <c r="F31" s="399"/>
      <c r="G31" s="446">
        <f t="shared" si="28"/>
        <v>1600</v>
      </c>
      <c r="H31" s="186">
        <v>24</v>
      </c>
      <c r="I31" s="462">
        <f t="shared" si="2"/>
        <v>38400</v>
      </c>
      <c r="J31" s="445">
        <v>10500</v>
      </c>
      <c r="K31" s="185">
        <v>59</v>
      </c>
      <c r="L31" s="185">
        <f t="shared" si="3"/>
        <v>619500</v>
      </c>
      <c r="M31" s="175">
        <f>(Z31+AE31)*1.2</f>
        <v>156938.38162332273</v>
      </c>
      <c r="N31" s="404">
        <f t="shared" si="4"/>
        <v>814838.38162332273</v>
      </c>
      <c r="O31" s="24">
        <f t="shared" si="25"/>
        <v>15</v>
      </c>
      <c r="P31" s="175">
        <f t="shared" si="5"/>
        <v>325935.35264932906</v>
      </c>
      <c r="Q31" s="175">
        <f t="shared" si="6"/>
        <v>232810.96617809223</v>
      </c>
      <c r="R31" s="175">
        <f t="shared" si="7"/>
        <v>279373.15941371064</v>
      </c>
      <c r="S31" s="365">
        <f t="shared" si="8"/>
        <v>30</v>
      </c>
      <c r="T31" s="33"/>
      <c r="U31" s="33" t="s">
        <v>260</v>
      </c>
      <c r="V31" s="33">
        <f t="shared" si="9"/>
        <v>1896538.7779484831</v>
      </c>
      <c r="W31" s="418">
        <f t="shared" si="23"/>
        <v>2240</v>
      </c>
      <c r="X31" s="466">
        <f t="shared" si="24"/>
        <v>30260</v>
      </c>
      <c r="Y31" s="199">
        <f t="shared" si="10"/>
        <v>32695.49617152557</v>
      </c>
      <c r="Z31" s="466">
        <f t="shared" si="11"/>
        <v>32695.49617152557</v>
      </c>
      <c r="AA31" s="403">
        <f t="shared" si="12"/>
        <v>163477.48085762784</v>
      </c>
      <c r="AB31" s="213">
        <f t="shared" si="29"/>
        <v>233280</v>
      </c>
      <c r="AC31" s="242">
        <f t="shared" si="14"/>
        <v>57</v>
      </c>
      <c r="AD31" s="34">
        <f t="shared" si="15"/>
        <v>653909.92343051138</v>
      </c>
      <c r="AE31" s="33">
        <f t="shared" si="16"/>
        <v>98086.488514576718</v>
      </c>
      <c r="AF31" s="8">
        <f t="shared" si="17"/>
        <v>2264719.2126798304</v>
      </c>
      <c r="AG31" s="118">
        <f t="shared" si="18"/>
        <v>58</v>
      </c>
      <c r="AH31" s="34">
        <f t="shared" si="19"/>
        <v>980864.88514576713</v>
      </c>
      <c r="AI31" s="33">
        <f t="shared" si="20"/>
        <v>163477.48085762784</v>
      </c>
      <c r="AJ31" s="108">
        <f t="shared" si="21"/>
        <v>2428196.6935374583</v>
      </c>
      <c r="AK31" s="33">
        <f t="shared" si="22"/>
        <v>15176229.334609114</v>
      </c>
    </row>
    <row r="32" spans="1:37" s="8" customFormat="1">
      <c r="A32" s="103">
        <v>31</v>
      </c>
      <c r="B32" s="368">
        <f t="shared" si="27"/>
        <v>41772170397.523712</v>
      </c>
      <c r="C32" s="368">
        <f t="shared" si="0"/>
        <v>10443042599.380928</v>
      </c>
      <c r="D32" s="399">
        <f t="shared" si="1"/>
        <v>6962028399.587285</v>
      </c>
      <c r="E32" s="34"/>
      <c r="F32" s="399"/>
      <c r="G32" s="446">
        <f t="shared" si="28"/>
        <v>1600</v>
      </c>
      <c r="H32" s="186">
        <v>28</v>
      </c>
      <c r="I32" s="462">
        <f t="shared" si="2"/>
        <v>44800</v>
      </c>
      <c r="J32" s="446">
        <v>10500</v>
      </c>
      <c r="K32" s="186">
        <v>64</v>
      </c>
      <c r="L32" s="186">
        <f t="shared" si="3"/>
        <v>672000</v>
      </c>
      <c r="M32" s="176">
        <f>(Z31+AE31+Z32+AE32)*1.2</f>
        <v>328098.93092141295</v>
      </c>
      <c r="N32" s="405">
        <f t="shared" si="4"/>
        <v>1044898.930921413</v>
      </c>
      <c r="O32" s="14">
        <f t="shared" si="25"/>
        <v>15</v>
      </c>
      <c r="P32" s="176">
        <f t="shared" si="5"/>
        <v>417959.57236856519</v>
      </c>
      <c r="Q32" s="176">
        <f t="shared" si="6"/>
        <v>298542.55169183231</v>
      </c>
      <c r="R32" s="176">
        <f t="shared" si="7"/>
        <v>358251.06203019875</v>
      </c>
      <c r="S32" s="365">
        <f t="shared" si="8"/>
        <v>31</v>
      </c>
      <c r="T32" s="33"/>
      <c r="U32" s="33" t="s">
        <v>261</v>
      </c>
      <c r="V32" s="33">
        <f t="shared" si="9"/>
        <v>2139706.8662261278</v>
      </c>
      <c r="W32" s="418">
        <f t="shared" si="23"/>
        <v>2320</v>
      </c>
      <c r="X32" s="466">
        <f t="shared" si="24"/>
        <v>32500</v>
      </c>
      <c r="Y32" s="199">
        <f t="shared" si="10"/>
        <v>35658.447770435465</v>
      </c>
      <c r="Z32" s="466">
        <f t="shared" si="11"/>
        <v>35658.447770435465</v>
      </c>
      <c r="AA32" s="403">
        <f t="shared" si="12"/>
        <v>178292.23885217734</v>
      </c>
      <c r="AB32" s="213">
        <f t="shared" si="29"/>
        <v>250880</v>
      </c>
      <c r="AC32" s="242">
        <f t="shared" si="14"/>
        <v>59</v>
      </c>
      <c r="AD32" s="34">
        <f t="shared" si="15"/>
        <v>713168.95540870936</v>
      </c>
      <c r="AE32" s="33">
        <f t="shared" si="16"/>
        <v>106975.34331130639</v>
      </c>
      <c r="AF32" s="8">
        <f t="shared" si="17"/>
        <v>2535172.0368487649</v>
      </c>
      <c r="AG32" s="118">
        <f t="shared" si="18"/>
        <v>60</v>
      </c>
      <c r="AH32" s="34">
        <f t="shared" si="19"/>
        <v>1069753.4331130642</v>
      </c>
      <c r="AI32" s="33">
        <f t="shared" si="20"/>
        <v>178292.23885217734</v>
      </c>
      <c r="AJ32" s="108">
        <f t="shared" si="21"/>
        <v>2713464.2757009421</v>
      </c>
      <c r="AK32" s="33">
        <f t="shared" si="22"/>
        <v>16959151.723130886</v>
      </c>
    </row>
    <row r="33" spans="1:37" s="3" customFormat="1">
      <c r="A33" s="104"/>
      <c r="B33" s="37"/>
      <c r="C33" s="37"/>
      <c r="D33" s="36"/>
      <c r="E33" s="36"/>
      <c r="F33" s="36"/>
      <c r="G33" s="449">
        <f t="shared" si="28"/>
        <v>1600</v>
      </c>
      <c r="H33" s="188">
        <v>32</v>
      </c>
      <c r="I33" s="408">
        <f t="shared" si="2"/>
        <v>51200</v>
      </c>
      <c r="J33" s="447">
        <v>10500</v>
      </c>
      <c r="K33" s="448">
        <v>70</v>
      </c>
      <c r="L33" s="448">
        <f t="shared" si="3"/>
        <v>735000</v>
      </c>
      <c r="M33" s="430">
        <f>(Z33+AE33)*1.2</f>
        <v>186796.79999999999</v>
      </c>
      <c r="N33" s="440">
        <f t="shared" si="4"/>
        <v>972996.8</v>
      </c>
      <c r="O33" s="80">
        <f t="shared" si="25"/>
        <v>16</v>
      </c>
      <c r="P33" s="430">
        <f t="shared" si="5"/>
        <v>389198.72</v>
      </c>
      <c r="Q33" s="430">
        <f t="shared" si="6"/>
        <v>277999.08571428573</v>
      </c>
      <c r="R33" s="430">
        <f t="shared" si="7"/>
        <v>333598.90285714285</v>
      </c>
      <c r="S33" s="364">
        <f t="shared" si="8"/>
        <v>32</v>
      </c>
      <c r="T33" s="38"/>
      <c r="U33" s="38" t="s">
        <v>262</v>
      </c>
      <c r="V33" s="38">
        <f t="shared" si="9"/>
        <v>2412992</v>
      </c>
      <c r="W33" s="80">
        <f t="shared" si="23"/>
        <v>2400</v>
      </c>
      <c r="X33" s="470">
        <f t="shared" si="24"/>
        <v>34820</v>
      </c>
      <c r="Y33" s="203">
        <f t="shared" si="10"/>
        <v>38916</v>
      </c>
      <c r="Z33" s="470">
        <f t="shared" si="11"/>
        <v>38916</v>
      </c>
      <c r="AA33" s="163">
        <f t="shared" si="12"/>
        <v>194580</v>
      </c>
      <c r="AB33" s="217">
        <f t="shared" si="29"/>
        <v>269120</v>
      </c>
      <c r="AC33" s="242">
        <f t="shared" si="14"/>
        <v>61</v>
      </c>
      <c r="AD33" s="36">
        <f t="shared" si="15"/>
        <v>778320</v>
      </c>
      <c r="AE33" s="38">
        <f t="shared" si="16"/>
        <v>116748</v>
      </c>
      <c r="AF33" s="3">
        <f t="shared" si="17"/>
        <v>2830212.2757009421</v>
      </c>
      <c r="AG33" s="118">
        <f t="shared" si="18"/>
        <v>62</v>
      </c>
      <c r="AH33" s="36">
        <f t="shared" si="19"/>
        <v>1167480</v>
      </c>
      <c r="AI33" s="38">
        <f t="shared" si="20"/>
        <v>194580</v>
      </c>
      <c r="AJ33" s="343">
        <f t="shared" si="21"/>
        <v>3024792.2757009421</v>
      </c>
      <c r="AK33" s="38">
        <f t="shared" si="22"/>
        <v>18904951.723130886</v>
      </c>
    </row>
    <row r="34" spans="1:37" s="3" customFormat="1">
      <c r="A34" s="104"/>
      <c r="B34" s="37"/>
      <c r="C34" s="37"/>
      <c r="D34" s="36"/>
      <c r="E34" s="36"/>
      <c r="F34" s="36"/>
      <c r="G34" s="449">
        <f t="shared" si="28"/>
        <v>1600</v>
      </c>
      <c r="H34" s="188">
        <v>36</v>
      </c>
      <c r="I34" s="408">
        <f t="shared" ref="I34:I65" si="30">G34*H34</f>
        <v>57600</v>
      </c>
      <c r="J34" s="449">
        <v>10500</v>
      </c>
      <c r="K34" s="188">
        <v>77</v>
      </c>
      <c r="L34" s="188">
        <f t="shared" si="3"/>
        <v>808500</v>
      </c>
      <c r="M34" s="431">
        <f>(Z33+AE33+Z34+AE34)*1.2</f>
        <v>390949.70311608253</v>
      </c>
      <c r="N34" s="407">
        <f t="shared" si="4"/>
        <v>1257049.7031160826</v>
      </c>
      <c r="O34" s="38">
        <f t="shared" si="25"/>
        <v>16</v>
      </c>
      <c r="P34" s="431">
        <f t="shared" si="5"/>
        <v>502819.88124643307</v>
      </c>
      <c r="Q34" s="431">
        <f t="shared" si="6"/>
        <v>359157.05803316645</v>
      </c>
      <c r="R34" s="431">
        <f t="shared" si="7"/>
        <v>430988.46963979973</v>
      </c>
      <c r="S34" s="364">
        <f t="shared" si="8"/>
        <v>33</v>
      </c>
      <c r="T34" s="38"/>
      <c r="U34" s="38" t="s">
        <v>263</v>
      </c>
      <c r="V34" s="38">
        <f t="shared" si="9"/>
        <v>2722238.7082144343</v>
      </c>
      <c r="W34" s="80">
        <f t="shared" si="23"/>
        <v>2480</v>
      </c>
      <c r="X34" s="470">
        <f t="shared" si="24"/>
        <v>37220</v>
      </c>
      <c r="Y34" s="203">
        <f t="shared" si="10"/>
        <v>42531.854815850536</v>
      </c>
      <c r="Z34" s="470">
        <f t="shared" si="11"/>
        <v>42531.854815850536</v>
      </c>
      <c r="AA34" s="163">
        <f t="shared" si="12"/>
        <v>212659.27407925267</v>
      </c>
      <c r="AB34" s="217">
        <f t="shared" si="29"/>
        <v>288000</v>
      </c>
      <c r="AC34" s="242">
        <f t="shared" si="14"/>
        <v>63</v>
      </c>
      <c r="AD34" s="36">
        <f t="shared" si="15"/>
        <v>850637.0963170107</v>
      </c>
      <c r="AE34" s="38">
        <f t="shared" si="16"/>
        <v>127595.56444755162</v>
      </c>
      <c r="AF34" s="3">
        <f t="shared" si="17"/>
        <v>3152387.8401484936</v>
      </c>
      <c r="AG34" s="118">
        <f t="shared" si="18"/>
        <v>64</v>
      </c>
      <c r="AH34" s="36">
        <f t="shared" si="19"/>
        <v>1275955.6444755159</v>
      </c>
      <c r="AI34" s="38">
        <f t="shared" si="20"/>
        <v>212659.27407925267</v>
      </c>
      <c r="AJ34" s="343">
        <f t="shared" si="21"/>
        <v>3365047.1142277461</v>
      </c>
      <c r="AK34" s="38">
        <f t="shared" si="22"/>
        <v>21031544.463923413</v>
      </c>
    </row>
    <row r="35" spans="1:37" s="3" customFormat="1">
      <c r="A35" s="104"/>
      <c r="B35" s="37"/>
      <c r="C35" s="37"/>
      <c r="D35" s="36"/>
      <c r="E35" s="36"/>
      <c r="F35" s="36"/>
      <c r="G35" s="450">
        <f t="shared" si="28"/>
        <v>3200</v>
      </c>
      <c r="H35" s="190">
        <v>32</v>
      </c>
      <c r="I35" s="411">
        <f t="shared" si="30"/>
        <v>102400</v>
      </c>
      <c r="J35" s="450">
        <v>10500</v>
      </c>
      <c r="K35" s="190">
        <v>85</v>
      </c>
      <c r="L35" s="190">
        <f t="shared" ref="L35:L66" si="31">J35*K35</f>
        <v>892500</v>
      </c>
      <c r="M35" s="177">
        <f>(Z35+AE35)*1.2</f>
        <v>223625.39248204042</v>
      </c>
      <c r="N35" s="410">
        <f t="shared" ref="N35:N66" si="32">I35+L35+M35</f>
        <v>1218525.3924820404</v>
      </c>
      <c r="O35" s="41">
        <f t="shared" si="25"/>
        <v>17</v>
      </c>
      <c r="P35" s="177">
        <f t="shared" ref="P35:P66" si="33">4*N35*(4.2/14)/3</f>
        <v>487410.15699281613</v>
      </c>
      <c r="Q35" s="177">
        <f t="shared" ref="Q35:Q66" si="34">4*N35*(5/14)/5</f>
        <v>348150.11213772587</v>
      </c>
      <c r="R35" s="177">
        <f t="shared" ref="R35:R66" si="35">4*N35*(4.8/14)/4</f>
        <v>417780.13456527103</v>
      </c>
      <c r="S35" s="364">
        <f t="shared" ref="S35:S66" si="36">S34+1</f>
        <v>34</v>
      </c>
      <c r="T35" s="38"/>
      <c r="U35" s="38" t="s">
        <v>264</v>
      </c>
      <c r="V35" s="38">
        <f t="shared" ref="V35:V66" si="37">200+(AE35+AI35)/2*(S35-1)/2</f>
        <v>3075049.1466280562</v>
      </c>
      <c r="W35" s="80">
        <f t="shared" si="23"/>
        <v>2560</v>
      </c>
      <c r="X35" s="470">
        <f t="shared" si="24"/>
        <v>39700</v>
      </c>
      <c r="Y35" s="203">
        <f t="shared" ref="Y35:Y66" si="38">POWER(SQRT(POWER(2,S35)),0.75)+X35</f>
        <v>46588.623433758425</v>
      </c>
      <c r="Z35" s="470">
        <f t="shared" ref="Z35:Z66" si="39">Y35</f>
        <v>46588.623433758425</v>
      </c>
      <c r="AA35" s="163">
        <f t="shared" ref="AA35:AA66" si="40">Z35*5</f>
        <v>232943.11716879212</v>
      </c>
      <c r="AB35" s="217">
        <f t="shared" si="29"/>
        <v>307520</v>
      </c>
      <c r="AC35" s="242">
        <f t="shared" ref="AC35:AC66" si="41">(S35-1)*2-1</f>
        <v>65</v>
      </c>
      <c r="AD35" s="36">
        <f t="shared" ref="AD35:AD66" si="42">AA35*4</f>
        <v>931772.46867516846</v>
      </c>
      <c r="AE35" s="38">
        <f t="shared" ref="AE35:AE66" si="43">Z35*3</f>
        <v>139765.87030127528</v>
      </c>
      <c r="AF35" s="3">
        <f t="shared" ref="AF35:AF66" si="44">Z35*3+AJ34</f>
        <v>3504812.9845290212</v>
      </c>
      <c r="AG35" s="118">
        <f t="shared" ref="AG35:AG66" si="45">(S35-1)*2</f>
        <v>66</v>
      </c>
      <c r="AH35" s="36">
        <f t="shared" ref="AH35:AH66" si="46">AA35*6</f>
        <v>1397658.7030127528</v>
      </c>
      <c r="AI35" s="38">
        <f t="shared" ref="AI35:AI66" si="47">Z35*5</f>
        <v>232943.11716879212</v>
      </c>
      <c r="AJ35" s="343">
        <f t="shared" ref="AJ35:AJ66" si="48">Z35*5+AF35</f>
        <v>3737756.1016978133</v>
      </c>
      <c r="AK35" s="38">
        <f t="shared" ref="AK35:AK66" si="49">AK34+AD35+AH35</f>
        <v>23360975.635611337</v>
      </c>
    </row>
    <row r="36" spans="1:37" s="3" customFormat="1">
      <c r="A36" s="104"/>
      <c r="B36" s="37"/>
      <c r="C36" s="37"/>
      <c r="D36" s="36"/>
      <c r="E36" s="36"/>
      <c r="F36" s="36"/>
      <c r="G36" s="450">
        <f t="shared" si="28"/>
        <v>3200</v>
      </c>
      <c r="H36" s="190">
        <v>40</v>
      </c>
      <c r="I36" s="411">
        <f t="shared" si="30"/>
        <v>128000</v>
      </c>
      <c r="J36" s="451">
        <v>10500</v>
      </c>
      <c r="K36" s="268">
        <v>94</v>
      </c>
      <c r="L36" s="268">
        <f t="shared" si="31"/>
        <v>987000</v>
      </c>
      <c r="M36" s="432">
        <f>(Z35+AE35+Z36+AE36)*1.2</f>
        <v>469353.90134281054</v>
      </c>
      <c r="N36" s="411">
        <f t="shared" si="32"/>
        <v>1584353.9013428106</v>
      </c>
      <c r="O36" s="266">
        <f t="shared" si="25"/>
        <v>17</v>
      </c>
      <c r="P36" s="432">
        <f t="shared" si="33"/>
        <v>633741.56053712417</v>
      </c>
      <c r="Q36" s="432">
        <f t="shared" si="34"/>
        <v>452672.543240803</v>
      </c>
      <c r="R36" s="432">
        <f t="shared" si="35"/>
        <v>543207.05188896367</v>
      </c>
      <c r="S36" s="364">
        <f t="shared" si="36"/>
        <v>35</v>
      </c>
      <c r="T36" s="38"/>
      <c r="U36" s="38" t="s">
        <v>265</v>
      </c>
      <c r="V36" s="38">
        <f t="shared" si="37"/>
        <v>3481353.8755275775</v>
      </c>
      <c r="W36" s="80">
        <f t="shared" ref="W36:W66" si="50">(S36-1)*80-80</f>
        <v>2640</v>
      </c>
      <c r="X36" s="470">
        <f t="shared" ref="X36:X66" si="51">X35+W35</f>
        <v>42260</v>
      </c>
      <c r="Y36" s="203">
        <f t="shared" si="38"/>
        <v>51193.439345993786</v>
      </c>
      <c r="Z36" s="470">
        <f t="shared" si="39"/>
        <v>51193.439345993786</v>
      </c>
      <c r="AA36" s="163">
        <f t="shared" si="40"/>
        <v>255967.19672996894</v>
      </c>
      <c r="AB36" s="217">
        <f t="shared" si="29"/>
        <v>327680</v>
      </c>
      <c r="AC36" s="242">
        <f t="shared" si="41"/>
        <v>67</v>
      </c>
      <c r="AD36" s="36">
        <f t="shared" si="42"/>
        <v>1023868.7869198758</v>
      </c>
      <c r="AE36" s="38">
        <f t="shared" si="43"/>
        <v>153580.31803798134</v>
      </c>
      <c r="AF36" s="3">
        <f t="shared" si="44"/>
        <v>3891336.4197357944</v>
      </c>
      <c r="AG36" s="118">
        <f t="shared" si="45"/>
        <v>68</v>
      </c>
      <c r="AH36" s="36">
        <f t="shared" si="46"/>
        <v>1535803.1803798135</v>
      </c>
      <c r="AI36" s="38">
        <f t="shared" si="47"/>
        <v>255967.19672996894</v>
      </c>
      <c r="AJ36" s="343">
        <f t="shared" si="48"/>
        <v>4147303.6164657632</v>
      </c>
      <c r="AK36" s="38">
        <f t="shared" si="49"/>
        <v>25920647.602911025</v>
      </c>
    </row>
    <row r="37" spans="1:37" s="3" customFormat="1">
      <c r="A37" s="104"/>
      <c r="B37" s="37"/>
      <c r="C37" s="37"/>
      <c r="D37" s="36"/>
      <c r="E37" s="36"/>
      <c r="F37" s="36"/>
      <c r="G37" s="452">
        <f t="shared" si="28"/>
        <v>3200</v>
      </c>
      <c r="H37" s="453">
        <v>48</v>
      </c>
      <c r="I37" s="442">
        <f t="shared" si="30"/>
        <v>153600</v>
      </c>
      <c r="J37" s="452">
        <v>10500</v>
      </c>
      <c r="K37" s="453">
        <v>104</v>
      </c>
      <c r="L37" s="453">
        <f t="shared" si="31"/>
        <v>1092000</v>
      </c>
      <c r="M37" s="433">
        <f>(Z37+AE37)*1.2</f>
        <v>271129.1400142099</v>
      </c>
      <c r="N37" s="441">
        <f t="shared" si="32"/>
        <v>1516729.1400142098</v>
      </c>
      <c r="O37" s="100">
        <f t="shared" ref="O37:O68" si="52">O35+1</f>
        <v>18</v>
      </c>
      <c r="P37" s="433">
        <f t="shared" si="33"/>
        <v>606691.65600568394</v>
      </c>
      <c r="Q37" s="433">
        <f t="shared" si="34"/>
        <v>433351.18286120275</v>
      </c>
      <c r="R37" s="433">
        <f t="shared" si="35"/>
        <v>520021.41943344334</v>
      </c>
      <c r="S37" s="364">
        <f t="shared" si="36"/>
        <v>36</v>
      </c>
      <c r="T37" s="38"/>
      <c r="U37" s="38" t="s">
        <v>266</v>
      </c>
      <c r="V37" s="38">
        <f t="shared" si="37"/>
        <v>3954166.6252072281</v>
      </c>
      <c r="W37" s="80">
        <f t="shared" si="50"/>
        <v>2720</v>
      </c>
      <c r="X37" s="470">
        <f t="shared" si="51"/>
        <v>44900</v>
      </c>
      <c r="Y37" s="203">
        <f t="shared" si="38"/>
        <v>56485.237502960401</v>
      </c>
      <c r="Z37" s="470">
        <f t="shared" si="39"/>
        <v>56485.237502960401</v>
      </c>
      <c r="AA37" s="163">
        <f t="shared" si="40"/>
        <v>282426.18751480198</v>
      </c>
      <c r="AB37" s="217">
        <f t="shared" si="29"/>
        <v>348480</v>
      </c>
      <c r="AC37" s="242">
        <f t="shared" si="41"/>
        <v>69</v>
      </c>
      <c r="AD37" s="36">
        <f t="shared" si="42"/>
        <v>1129704.7500592079</v>
      </c>
      <c r="AE37" s="38">
        <f t="shared" si="43"/>
        <v>169455.7125088812</v>
      </c>
      <c r="AF37" s="3">
        <f t="shared" si="44"/>
        <v>4316759.3289746447</v>
      </c>
      <c r="AG37" s="118">
        <f t="shared" si="45"/>
        <v>70</v>
      </c>
      <c r="AH37" s="36">
        <f t="shared" si="46"/>
        <v>1694557.1250888119</v>
      </c>
      <c r="AI37" s="38">
        <f t="shared" si="47"/>
        <v>282426.18751480198</v>
      </c>
      <c r="AJ37" s="343">
        <f t="shared" si="48"/>
        <v>4599185.5164894462</v>
      </c>
      <c r="AK37" s="38">
        <f t="shared" si="49"/>
        <v>28744909.478059046</v>
      </c>
    </row>
    <row r="38" spans="1:37" s="5" customFormat="1">
      <c r="A38" s="420"/>
      <c r="B38" s="40"/>
      <c r="C38" s="40"/>
      <c r="D38" s="39"/>
      <c r="E38" s="39"/>
      <c r="F38" s="39"/>
      <c r="G38" s="452">
        <f t="shared" si="28"/>
        <v>3200</v>
      </c>
      <c r="H38" s="453">
        <v>56</v>
      </c>
      <c r="I38" s="442">
        <f t="shared" si="30"/>
        <v>179200</v>
      </c>
      <c r="J38" s="452">
        <v>10500</v>
      </c>
      <c r="K38" s="453">
        <v>115</v>
      </c>
      <c r="L38" s="453">
        <f t="shared" si="31"/>
        <v>1207500</v>
      </c>
      <c r="M38" s="433">
        <f>(Z37+AE37+Z38+AE38)*1.2</f>
        <v>571821.27238476358</v>
      </c>
      <c r="N38" s="441">
        <f t="shared" si="32"/>
        <v>1958521.2723847637</v>
      </c>
      <c r="O38" s="100">
        <f t="shared" si="52"/>
        <v>18</v>
      </c>
      <c r="P38" s="433">
        <f t="shared" si="33"/>
        <v>783408.50895390555</v>
      </c>
      <c r="Q38" s="433">
        <f t="shared" si="34"/>
        <v>559577.50639564672</v>
      </c>
      <c r="R38" s="433">
        <f t="shared" si="35"/>
        <v>671493.00767477613</v>
      </c>
      <c r="S38" s="421">
        <f t="shared" si="36"/>
        <v>37</v>
      </c>
      <c r="T38" s="41"/>
      <c r="U38" s="41" t="s">
        <v>267</v>
      </c>
      <c r="V38" s="41">
        <f t="shared" si="37"/>
        <v>4510581.9855583049</v>
      </c>
      <c r="W38" s="65">
        <f t="shared" si="50"/>
        <v>2800</v>
      </c>
      <c r="X38" s="473">
        <f t="shared" si="51"/>
        <v>47620</v>
      </c>
      <c r="Y38" s="205">
        <f t="shared" si="38"/>
        <v>62644.19424386535</v>
      </c>
      <c r="Z38" s="473">
        <f t="shared" si="39"/>
        <v>62644.19424386535</v>
      </c>
      <c r="AA38" s="164">
        <f t="shared" si="40"/>
        <v>313220.97121932672</v>
      </c>
      <c r="AB38" s="219">
        <f t="shared" si="29"/>
        <v>369920</v>
      </c>
      <c r="AC38" s="242">
        <f t="shared" si="41"/>
        <v>71</v>
      </c>
      <c r="AD38" s="39">
        <f t="shared" si="42"/>
        <v>1252883.8848773069</v>
      </c>
      <c r="AE38" s="41">
        <f t="shared" si="43"/>
        <v>187932.58273159605</v>
      </c>
      <c r="AF38" s="5">
        <f t="shared" si="44"/>
        <v>4787118.0992210424</v>
      </c>
      <c r="AG38" s="118">
        <f t="shared" si="45"/>
        <v>72</v>
      </c>
      <c r="AH38" s="39">
        <f t="shared" si="46"/>
        <v>1879325.8273159603</v>
      </c>
      <c r="AI38" s="41">
        <f t="shared" si="47"/>
        <v>313220.97121932672</v>
      </c>
      <c r="AJ38" s="116">
        <f t="shared" si="48"/>
        <v>5100339.0704403687</v>
      </c>
      <c r="AK38" s="41">
        <f t="shared" si="49"/>
        <v>31877119.190252312</v>
      </c>
    </row>
    <row r="39" spans="1:37" s="5" customFormat="1">
      <c r="A39" s="420"/>
      <c r="B39" s="40"/>
      <c r="C39" s="40"/>
      <c r="D39" s="39"/>
      <c r="E39" s="39"/>
      <c r="F39" s="39"/>
      <c r="G39" s="446">
        <f t="shared" si="28"/>
        <v>3200</v>
      </c>
      <c r="H39" s="186">
        <v>64</v>
      </c>
      <c r="I39" s="462">
        <f t="shared" si="30"/>
        <v>204800</v>
      </c>
      <c r="J39" s="445">
        <v>10500</v>
      </c>
      <c r="K39" s="185">
        <v>127</v>
      </c>
      <c r="L39" s="185">
        <f t="shared" si="31"/>
        <v>1333500</v>
      </c>
      <c r="M39" s="175">
        <f>(Z39+AE39)*1.2</f>
        <v>335539.05298658198</v>
      </c>
      <c r="N39" s="404">
        <f t="shared" si="32"/>
        <v>1873839.052986582</v>
      </c>
      <c r="O39" s="24">
        <f t="shared" si="52"/>
        <v>19</v>
      </c>
      <c r="P39" s="175">
        <f t="shared" si="33"/>
        <v>749535.62119463272</v>
      </c>
      <c r="Q39" s="175">
        <f t="shared" si="34"/>
        <v>535382.5865675949</v>
      </c>
      <c r="R39" s="175">
        <f t="shared" si="35"/>
        <v>642459.10388111381</v>
      </c>
      <c r="S39" s="421">
        <f t="shared" si="36"/>
        <v>38</v>
      </c>
      <c r="T39" s="41"/>
      <c r="U39" s="41" t="s">
        <v>268</v>
      </c>
      <c r="V39" s="41">
        <f t="shared" si="37"/>
        <v>5173093.733543139</v>
      </c>
      <c r="W39" s="65">
        <f t="shared" si="50"/>
        <v>2880</v>
      </c>
      <c r="X39" s="473">
        <f t="shared" si="51"/>
        <v>50420</v>
      </c>
      <c r="Y39" s="205">
        <f t="shared" si="38"/>
        <v>69903.969372204578</v>
      </c>
      <c r="Z39" s="473">
        <f t="shared" si="39"/>
        <v>69903.969372204578</v>
      </c>
      <c r="AA39" s="164">
        <f t="shared" si="40"/>
        <v>349519.84686102287</v>
      </c>
      <c r="AB39" s="219">
        <f t="shared" si="29"/>
        <v>392000</v>
      </c>
      <c r="AC39" s="242">
        <f t="shared" si="41"/>
        <v>73</v>
      </c>
      <c r="AD39" s="39">
        <f t="shared" si="42"/>
        <v>1398079.3874440915</v>
      </c>
      <c r="AE39" s="41">
        <f t="shared" si="43"/>
        <v>209711.90811661375</v>
      </c>
      <c r="AF39" s="5">
        <f t="shared" si="44"/>
        <v>5310050.9785569822</v>
      </c>
      <c r="AG39" s="118">
        <f t="shared" si="45"/>
        <v>74</v>
      </c>
      <c r="AH39" s="39">
        <f t="shared" si="46"/>
        <v>2097119.0811661372</v>
      </c>
      <c r="AI39" s="41">
        <f t="shared" si="47"/>
        <v>349519.84686102287</v>
      </c>
      <c r="AJ39" s="116">
        <f t="shared" si="48"/>
        <v>5659570.8254180048</v>
      </c>
      <c r="AK39" s="41">
        <f t="shared" si="49"/>
        <v>35372317.658862539</v>
      </c>
    </row>
    <row r="40" spans="1:37" s="5" customFormat="1">
      <c r="A40" s="420"/>
      <c r="B40" s="40"/>
      <c r="C40" s="40"/>
      <c r="D40" s="39"/>
      <c r="E40" s="39"/>
      <c r="F40" s="39"/>
      <c r="G40" s="446">
        <f t="shared" si="28"/>
        <v>3200</v>
      </c>
      <c r="H40" s="186">
        <v>72</v>
      </c>
      <c r="I40" s="462">
        <f t="shared" si="30"/>
        <v>230400</v>
      </c>
      <c r="J40" s="446">
        <v>10500</v>
      </c>
      <c r="K40" s="186">
        <v>140</v>
      </c>
      <c r="L40" s="186">
        <f t="shared" si="31"/>
        <v>1470000</v>
      </c>
      <c r="M40" s="176">
        <f>(Z39+AE39+Z40+AE40)*1.2</f>
        <v>712663.44737130369</v>
      </c>
      <c r="N40" s="405">
        <f t="shared" si="32"/>
        <v>2413063.4473713036</v>
      </c>
      <c r="O40" s="14">
        <f t="shared" si="52"/>
        <v>19</v>
      </c>
      <c r="P40" s="176">
        <f t="shared" si="33"/>
        <v>965225.37894852133</v>
      </c>
      <c r="Q40" s="176">
        <f t="shared" si="34"/>
        <v>689446.69924894383</v>
      </c>
      <c r="R40" s="176">
        <f t="shared" si="35"/>
        <v>827336.03909873264</v>
      </c>
      <c r="S40" s="421">
        <f t="shared" si="36"/>
        <v>39</v>
      </c>
      <c r="T40" s="41"/>
      <c r="U40" s="41" t="s">
        <v>269</v>
      </c>
      <c r="V40" s="41">
        <f t="shared" si="37"/>
        <v>5971336.2444247622</v>
      </c>
      <c r="W40" s="65">
        <f t="shared" si="50"/>
        <v>2960</v>
      </c>
      <c r="X40" s="473">
        <f t="shared" si="51"/>
        <v>53300</v>
      </c>
      <c r="Y40" s="205">
        <f t="shared" si="38"/>
        <v>78567.582163483719</v>
      </c>
      <c r="Z40" s="473">
        <f t="shared" si="39"/>
        <v>78567.582163483719</v>
      </c>
      <c r="AA40" s="164">
        <f t="shared" si="40"/>
        <v>392837.9108174186</v>
      </c>
      <c r="AB40" s="219">
        <f t="shared" si="29"/>
        <v>414720</v>
      </c>
      <c r="AC40" s="242">
        <f t="shared" si="41"/>
        <v>75</v>
      </c>
      <c r="AD40" s="39">
        <f t="shared" si="42"/>
        <v>1571351.6432696744</v>
      </c>
      <c r="AE40" s="41">
        <f t="shared" si="43"/>
        <v>235702.74649045116</v>
      </c>
      <c r="AF40" s="5">
        <f t="shared" si="44"/>
        <v>5895273.5719084563</v>
      </c>
      <c r="AG40" s="118">
        <f t="shared" si="45"/>
        <v>76</v>
      </c>
      <c r="AH40" s="39">
        <f t="shared" si="46"/>
        <v>2357027.4649045113</v>
      </c>
      <c r="AI40" s="41">
        <f t="shared" si="47"/>
        <v>392837.9108174186</v>
      </c>
      <c r="AJ40" s="116">
        <f t="shared" si="48"/>
        <v>6288111.4827258745</v>
      </c>
      <c r="AK40" s="41">
        <f t="shared" si="49"/>
        <v>39300696.767036721</v>
      </c>
    </row>
    <row r="41" spans="1:37" s="5" customFormat="1">
      <c r="A41" s="420"/>
      <c r="B41" s="40"/>
      <c r="C41" s="40"/>
      <c r="D41" s="39"/>
      <c r="E41" s="39"/>
      <c r="F41" s="39"/>
      <c r="G41" s="449">
        <f t="shared" si="28"/>
        <v>6400</v>
      </c>
      <c r="H41" s="188">
        <v>64</v>
      </c>
      <c r="I41" s="408">
        <f t="shared" si="30"/>
        <v>409600</v>
      </c>
      <c r="J41" s="447">
        <v>105000</v>
      </c>
      <c r="K41" s="448">
        <v>29</v>
      </c>
      <c r="L41" s="448">
        <f t="shared" si="31"/>
        <v>3045000</v>
      </c>
      <c r="M41" s="430">
        <f>(Z41+AE41)*1.2</f>
        <v>427334.39999999991</v>
      </c>
      <c r="N41" s="440">
        <f t="shared" si="32"/>
        <v>3881934.4</v>
      </c>
      <c r="O41" s="80">
        <f t="shared" si="52"/>
        <v>20</v>
      </c>
      <c r="P41" s="430">
        <f t="shared" si="33"/>
        <v>1552773.7599999998</v>
      </c>
      <c r="Q41" s="430">
        <f t="shared" si="34"/>
        <v>1109124.1142857145</v>
      </c>
      <c r="R41" s="430">
        <f t="shared" si="35"/>
        <v>1330948.9371428571</v>
      </c>
      <c r="S41" s="421">
        <f t="shared" si="36"/>
        <v>40</v>
      </c>
      <c r="T41" s="41"/>
      <c r="U41" s="41" t="s">
        <v>270</v>
      </c>
      <c r="V41" s="41">
        <f t="shared" si="37"/>
        <v>6944383.9999999991</v>
      </c>
      <c r="W41" s="65">
        <f t="shared" si="50"/>
        <v>3040</v>
      </c>
      <c r="X41" s="473">
        <f t="shared" si="51"/>
        <v>56260</v>
      </c>
      <c r="Y41" s="205">
        <f t="shared" si="38"/>
        <v>89027.999999999985</v>
      </c>
      <c r="Z41" s="473">
        <f t="shared" si="39"/>
        <v>89027.999999999985</v>
      </c>
      <c r="AA41" s="164">
        <f t="shared" si="40"/>
        <v>445139.99999999994</v>
      </c>
      <c r="AB41" s="219">
        <f t="shared" si="29"/>
        <v>438080</v>
      </c>
      <c r="AC41" s="242">
        <f t="shared" si="41"/>
        <v>77</v>
      </c>
      <c r="AD41" s="39">
        <f t="shared" si="42"/>
        <v>1780559.9999999998</v>
      </c>
      <c r="AE41" s="41">
        <f t="shared" si="43"/>
        <v>267083.99999999994</v>
      </c>
      <c r="AF41" s="5">
        <f t="shared" si="44"/>
        <v>6555195.4827258745</v>
      </c>
      <c r="AG41" s="118">
        <f t="shared" si="45"/>
        <v>78</v>
      </c>
      <c r="AH41" s="39">
        <f t="shared" si="46"/>
        <v>2670839.9999999995</v>
      </c>
      <c r="AI41" s="41">
        <f t="shared" si="47"/>
        <v>445139.99999999994</v>
      </c>
      <c r="AJ41" s="116">
        <f t="shared" si="48"/>
        <v>7000335.4827258745</v>
      </c>
      <c r="AK41" s="41">
        <f t="shared" si="49"/>
        <v>43752096.767036721</v>
      </c>
    </row>
    <row r="42" spans="1:37" s="5" customFormat="1">
      <c r="A42" s="420"/>
      <c r="B42" s="40"/>
      <c r="C42" s="40"/>
      <c r="D42" s="39"/>
      <c r="E42" s="39"/>
      <c r="F42" s="39"/>
      <c r="G42" s="449">
        <f t="shared" si="28"/>
        <v>6400</v>
      </c>
      <c r="H42" s="188">
        <v>70</v>
      </c>
      <c r="I42" s="408">
        <f t="shared" si="30"/>
        <v>448000</v>
      </c>
      <c r="J42" s="449">
        <v>105000</v>
      </c>
      <c r="K42" s="188">
        <v>31</v>
      </c>
      <c r="L42" s="188">
        <f t="shared" si="31"/>
        <v>3255000</v>
      </c>
      <c r="M42" s="431">
        <f>(Z41+AE41+Z42+AE42)*1.2</f>
        <v>915949.62492866057</v>
      </c>
      <c r="N42" s="407">
        <f t="shared" si="32"/>
        <v>4618949.6249286607</v>
      </c>
      <c r="O42" s="38">
        <f t="shared" si="52"/>
        <v>20</v>
      </c>
      <c r="P42" s="431">
        <f t="shared" si="33"/>
        <v>1847579.8499714641</v>
      </c>
      <c r="Q42" s="431">
        <f t="shared" si="34"/>
        <v>1319699.8928367603</v>
      </c>
      <c r="R42" s="431">
        <f t="shared" si="35"/>
        <v>1583639.8714041123</v>
      </c>
      <c r="S42" s="421">
        <f t="shared" si="36"/>
        <v>41</v>
      </c>
      <c r="T42" s="41"/>
      <c r="U42" s="41" t="s">
        <v>271</v>
      </c>
      <c r="V42" s="41">
        <f t="shared" si="37"/>
        <v>8143787.0821443433</v>
      </c>
      <c r="W42" s="65">
        <f t="shared" si="50"/>
        <v>3120</v>
      </c>
      <c r="X42" s="473">
        <f t="shared" si="51"/>
        <v>59300</v>
      </c>
      <c r="Y42" s="205">
        <f t="shared" si="38"/>
        <v>101794.83852680429</v>
      </c>
      <c r="Z42" s="473">
        <f t="shared" si="39"/>
        <v>101794.83852680429</v>
      </c>
      <c r="AA42" s="164">
        <f t="shared" si="40"/>
        <v>508974.19263402146</v>
      </c>
      <c r="AB42" s="219">
        <f t="shared" si="29"/>
        <v>462080</v>
      </c>
      <c r="AC42" s="242">
        <f t="shared" si="41"/>
        <v>79</v>
      </c>
      <c r="AD42" s="39">
        <f t="shared" si="42"/>
        <v>2035896.7705360858</v>
      </c>
      <c r="AE42" s="41">
        <f t="shared" si="43"/>
        <v>305384.51558041287</v>
      </c>
      <c r="AF42" s="5">
        <f t="shared" si="44"/>
        <v>7305719.9983062875</v>
      </c>
      <c r="AG42" s="118">
        <f t="shared" si="45"/>
        <v>80</v>
      </c>
      <c r="AH42" s="39">
        <f t="shared" si="46"/>
        <v>3053845.1558041289</v>
      </c>
      <c r="AI42" s="41">
        <f t="shared" si="47"/>
        <v>508974.19263402146</v>
      </c>
      <c r="AJ42" s="116">
        <f t="shared" si="48"/>
        <v>7814694.1909403093</v>
      </c>
      <c r="AK42" s="41">
        <f t="shared" si="49"/>
        <v>48841838.693376936</v>
      </c>
    </row>
    <row r="43" spans="1:37" s="6" customFormat="1">
      <c r="A43" s="422"/>
      <c r="B43" s="19"/>
      <c r="C43" s="19"/>
      <c r="D43" s="18"/>
      <c r="E43" s="18"/>
      <c r="F43" s="18"/>
      <c r="G43" s="450">
        <f t="shared" si="28"/>
        <v>6400</v>
      </c>
      <c r="H43" s="190">
        <v>76</v>
      </c>
      <c r="I43" s="411">
        <f t="shared" si="30"/>
        <v>486400</v>
      </c>
      <c r="J43" s="450">
        <v>105000</v>
      </c>
      <c r="K43" s="190">
        <v>34</v>
      </c>
      <c r="L43" s="190">
        <f t="shared" si="31"/>
        <v>3570000</v>
      </c>
      <c r="M43" s="177">
        <f>(Z43+AE43)*1.2</f>
        <v>564139.13985632395</v>
      </c>
      <c r="N43" s="410">
        <f t="shared" si="32"/>
        <v>4620539.1398563236</v>
      </c>
      <c r="O43" s="41">
        <f t="shared" si="52"/>
        <v>21</v>
      </c>
      <c r="P43" s="177">
        <f t="shared" si="33"/>
        <v>1848215.6559425294</v>
      </c>
      <c r="Q43" s="177">
        <f t="shared" si="34"/>
        <v>1320154.0399589497</v>
      </c>
      <c r="R43" s="177">
        <f t="shared" si="35"/>
        <v>1584184.8479507396</v>
      </c>
      <c r="S43" s="423">
        <f t="shared" si="36"/>
        <v>42</v>
      </c>
      <c r="T43" s="17"/>
      <c r="U43" s="17" t="s">
        <v>272</v>
      </c>
      <c r="V43" s="17">
        <f t="shared" si="37"/>
        <v>9637576.9725455344</v>
      </c>
      <c r="W43" s="424">
        <f t="shared" si="50"/>
        <v>3200</v>
      </c>
      <c r="X43" s="477">
        <f t="shared" si="51"/>
        <v>62420</v>
      </c>
      <c r="Y43" s="208">
        <f t="shared" si="38"/>
        <v>117528.98747006748</v>
      </c>
      <c r="Z43" s="477">
        <f t="shared" si="39"/>
        <v>117528.98747006748</v>
      </c>
      <c r="AA43" s="425">
        <f t="shared" si="40"/>
        <v>587644.93735033739</v>
      </c>
      <c r="AB43" s="222">
        <f t="shared" si="29"/>
        <v>486720</v>
      </c>
      <c r="AC43" s="242">
        <f t="shared" si="41"/>
        <v>81</v>
      </c>
      <c r="AD43" s="18">
        <f t="shared" si="42"/>
        <v>2350579.7494013496</v>
      </c>
      <c r="AE43" s="17">
        <f t="shared" si="43"/>
        <v>352586.96241020248</v>
      </c>
      <c r="AF43" s="6">
        <f t="shared" si="44"/>
        <v>8167281.1533505116</v>
      </c>
      <c r="AG43" s="118">
        <f t="shared" si="45"/>
        <v>82</v>
      </c>
      <c r="AH43" s="18">
        <f t="shared" si="46"/>
        <v>3525869.6241020244</v>
      </c>
      <c r="AI43" s="17">
        <f t="shared" si="47"/>
        <v>587644.93735033739</v>
      </c>
      <c r="AJ43" s="117">
        <f t="shared" si="48"/>
        <v>8754926.0907008499</v>
      </c>
      <c r="AK43" s="17">
        <f t="shared" si="49"/>
        <v>54718288.066880316</v>
      </c>
    </row>
    <row r="44" spans="1:37" s="6" customFormat="1">
      <c r="A44" s="422"/>
      <c r="B44" s="19"/>
      <c r="C44" s="19"/>
      <c r="D44" s="18"/>
      <c r="E44" s="18"/>
      <c r="F44" s="18"/>
      <c r="G44" s="450">
        <f t="shared" si="28"/>
        <v>6400</v>
      </c>
      <c r="H44" s="190">
        <v>82</v>
      </c>
      <c r="I44" s="411">
        <f t="shared" si="30"/>
        <v>524800</v>
      </c>
      <c r="J44" s="451">
        <v>105000</v>
      </c>
      <c r="K44" s="268">
        <v>38</v>
      </c>
      <c r="L44" s="268">
        <f t="shared" si="31"/>
        <v>3990000</v>
      </c>
      <c r="M44" s="432">
        <f>(Z43+AE43+Z44+AE44)*1.2</f>
        <v>1222159.2107424855</v>
      </c>
      <c r="N44" s="411">
        <f t="shared" si="32"/>
        <v>5736959.2107424857</v>
      </c>
      <c r="O44" s="266">
        <f t="shared" si="52"/>
        <v>21</v>
      </c>
      <c r="P44" s="432">
        <f t="shared" si="33"/>
        <v>2294783.684296994</v>
      </c>
      <c r="Q44" s="432">
        <f t="shared" si="34"/>
        <v>1639131.2030692815</v>
      </c>
      <c r="R44" s="432">
        <f t="shared" si="35"/>
        <v>1966957.4436831379</v>
      </c>
      <c r="S44" s="423">
        <f t="shared" si="36"/>
        <v>43</v>
      </c>
      <c r="T44" s="17"/>
      <c r="U44" s="17" t="s">
        <v>273</v>
      </c>
      <c r="V44" s="17">
        <f t="shared" si="37"/>
        <v>11515551.240507826</v>
      </c>
      <c r="W44" s="424">
        <f t="shared" si="50"/>
        <v>3280</v>
      </c>
      <c r="X44" s="477">
        <f t="shared" si="51"/>
        <v>65620</v>
      </c>
      <c r="Y44" s="208">
        <f t="shared" si="38"/>
        <v>137087.51476795031</v>
      </c>
      <c r="Z44" s="477">
        <f t="shared" si="39"/>
        <v>137087.51476795031</v>
      </c>
      <c r="AA44" s="425">
        <f t="shared" si="40"/>
        <v>685437.57383975154</v>
      </c>
      <c r="AB44" s="222">
        <f t="shared" si="29"/>
        <v>512000</v>
      </c>
      <c r="AC44" s="242">
        <f t="shared" si="41"/>
        <v>83</v>
      </c>
      <c r="AD44" s="18">
        <f t="shared" si="42"/>
        <v>2741750.2953590062</v>
      </c>
      <c r="AE44" s="17">
        <f t="shared" si="43"/>
        <v>411262.54430385097</v>
      </c>
      <c r="AF44" s="6">
        <f t="shared" si="44"/>
        <v>9166188.6350047011</v>
      </c>
      <c r="AG44" s="118">
        <f t="shared" si="45"/>
        <v>84</v>
      </c>
      <c r="AH44" s="18">
        <f t="shared" si="46"/>
        <v>4112625.4430385092</v>
      </c>
      <c r="AI44" s="17">
        <f t="shared" si="47"/>
        <v>685437.57383975154</v>
      </c>
      <c r="AJ44" s="117">
        <f t="shared" si="48"/>
        <v>9851626.2088444531</v>
      </c>
      <c r="AK44" s="17">
        <f t="shared" si="49"/>
        <v>61572663.805277832</v>
      </c>
    </row>
    <row r="45" spans="1:37" s="6" customFormat="1">
      <c r="A45" s="422"/>
      <c r="B45" s="19"/>
      <c r="C45" s="19"/>
      <c r="D45" s="18"/>
      <c r="E45" s="18"/>
      <c r="F45" s="18"/>
      <c r="G45" s="452">
        <f t="shared" si="28"/>
        <v>6400</v>
      </c>
      <c r="H45" s="453">
        <v>88</v>
      </c>
      <c r="I45" s="442">
        <f t="shared" si="30"/>
        <v>563200</v>
      </c>
      <c r="J45" s="452">
        <v>105000</v>
      </c>
      <c r="K45" s="453">
        <v>43</v>
      </c>
      <c r="L45" s="453">
        <f t="shared" si="31"/>
        <v>4515000</v>
      </c>
      <c r="M45" s="433">
        <f>(Z45+AE45)*1.2</f>
        <v>775593.12011367932</v>
      </c>
      <c r="N45" s="441">
        <f t="shared" si="32"/>
        <v>5853793.1201136792</v>
      </c>
      <c r="O45" s="100">
        <f t="shared" si="52"/>
        <v>22</v>
      </c>
      <c r="P45" s="433">
        <f t="shared" si="33"/>
        <v>2341517.2480454715</v>
      </c>
      <c r="Q45" s="433">
        <f t="shared" si="34"/>
        <v>1672512.3200324797</v>
      </c>
      <c r="R45" s="433">
        <f t="shared" si="35"/>
        <v>2007014.7840389758</v>
      </c>
      <c r="S45" s="423">
        <f t="shared" si="36"/>
        <v>44</v>
      </c>
      <c r="T45" s="17"/>
      <c r="U45" s="17" t="s">
        <v>274</v>
      </c>
      <c r="V45" s="17">
        <f t="shared" si="37"/>
        <v>13896243.402036756</v>
      </c>
      <c r="W45" s="424">
        <f t="shared" si="50"/>
        <v>3360</v>
      </c>
      <c r="X45" s="477">
        <f t="shared" si="51"/>
        <v>68900</v>
      </c>
      <c r="Y45" s="208">
        <f t="shared" si="38"/>
        <v>161581.90002368321</v>
      </c>
      <c r="Z45" s="477">
        <f t="shared" si="39"/>
        <v>161581.90002368321</v>
      </c>
      <c r="AA45" s="425">
        <f t="shared" si="40"/>
        <v>807909.50011841604</v>
      </c>
      <c r="AB45" s="222">
        <f t="shared" si="29"/>
        <v>537920</v>
      </c>
      <c r="AC45" s="242">
        <f t="shared" si="41"/>
        <v>85</v>
      </c>
      <c r="AD45" s="18">
        <f t="shared" si="42"/>
        <v>3231638.0004736641</v>
      </c>
      <c r="AE45" s="17">
        <f t="shared" si="43"/>
        <v>484745.70007104962</v>
      </c>
      <c r="AF45" s="6">
        <f t="shared" si="44"/>
        <v>10336371.908915503</v>
      </c>
      <c r="AG45" s="118">
        <f t="shared" si="45"/>
        <v>86</v>
      </c>
      <c r="AH45" s="18">
        <f t="shared" si="46"/>
        <v>4847457.0007104967</v>
      </c>
      <c r="AI45" s="17">
        <f t="shared" si="47"/>
        <v>807909.50011841604</v>
      </c>
      <c r="AJ45" s="117">
        <f t="shared" si="48"/>
        <v>11144281.409033919</v>
      </c>
      <c r="AK45" s="17">
        <f t="shared" si="49"/>
        <v>69651758.80646199</v>
      </c>
    </row>
    <row r="46" spans="1:37" s="6" customFormat="1">
      <c r="A46" s="422"/>
      <c r="B46" s="19"/>
      <c r="C46" s="19"/>
      <c r="D46" s="18"/>
      <c r="E46" s="18"/>
      <c r="F46" s="18"/>
      <c r="G46" s="452">
        <f t="shared" si="28"/>
        <v>6400</v>
      </c>
      <c r="H46" s="453">
        <v>94</v>
      </c>
      <c r="I46" s="442">
        <f t="shared" si="30"/>
        <v>601600</v>
      </c>
      <c r="J46" s="452">
        <v>105000</v>
      </c>
      <c r="K46" s="453">
        <v>49</v>
      </c>
      <c r="L46" s="453">
        <f t="shared" si="31"/>
        <v>5145000</v>
      </c>
      <c r="M46" s="433">
        <f>(Z45+AE45+Z46+AE46)*1.2</f>
        <v>1699370.1790781079</v>
      </c>
      <c r="N46" s="441">
        <f t="shared" si="32"/>
        <v>7445970.1790781077</v>
      </c>
      <c r="O46" s="100">
        <f t="shared" si="52"/>
        <v>22</v>
      </c>
      <c r="P46" s="433">
        <f t="shared" si="33"/>
        <v>2978388.071631243</v>
      </c>
      <c r="Q46" s="433">
        <f t="shared" si="34"/>
        <v>2127420.0511651738</v>
      </c>
      <c r="R46" s="433">
        <f t="shared" si="35"/>
        <v>2552904.0613982086</v>
      </c>
      <c r="S46" s="423">
        <f t="shared" si="36"/>
        <v>45</v>
      </c>
      <c r="T46" s="17"/>
      <c r="U46" s="17" t="s">
        <v>275</v>
      </c>
      <c r="V46" s="17">
        <f t="shared" si="37"/>
        <v>16936112.747681189</v>
      </c>
      <c r="W46" s="424">
        <f t="shared" si="50"/>
        <v>3440</v>
      </c>
      <c r="X46" s="477">
        <f t="shared" si="51"/>
        <v>72260</v>
      </c>
      <c r="Y46" s="208">
        <f t="shared" si="38"/>
        <v>192453.55395092262</v>
      </c>
      <c r="Z46" s="477">
        <f t="shared" si="39"/>
        <v>192453.55395092262</v>
      </c>
      <c r="AA46" s="425">
        <f t="shared" si="40"/>
        <v>962267.76975461305</v>
      </c>
      <c r="AB46" s="222">
        <f t="shared" si="29"/>
        <v>564480</v>
      </c>
      <c r="AC46" s="242">
        <f t="shared" si="41"/>
        <v>87</v>
      </c>
      <c r="AD46" s="18">
        <f t="shared" si="42"/>
        <v>3849071.0790184522</v>
      </c>
      <c r="AE46" s="17">
        <f t="shared" si="43"/>
        <v>577360.66185276792</v>
      </c>
      <c r="AF46" s="6">
        <f t="shared" si="44"/>
        <v>11721642.070886686</v>
      </c>
      <c r="AG46" s="118">
        <f t="shared" si="45"/>
        <v>88</v>
      </c>
      <c r="AH46" s="18">
        <f t="shared" si="46"/>
        <v>5773606.6185276788</v>
      </c>
      <c r="AI46" s="17">
        <f t="shared" si="47"/>
        <v>962267.76975461305</v>
      </c>
      <c r="AJ46" s="117">
        <f t="shared" si="48"/>
        <v>12683909.840641299</v>
      </c>
      <c r="AK46" s="17">
        <f t="shared" si="49"/>
        <v>79274436.504008129</v>
      </c>
    </row>
    <row r="47" spans="1:37" s="6" customFormat="1">
      <c r="A47" s="422"/>
      <c r="B47" s="19"/>
      <c r="C47" s="19"/>
      <c r="D47" s="18"/>
      <c r="E47" s="18"/>
      <c r="F47" s="18"/>
      <c r="G47" s="446">
        <f t="shared" ref="G47:G66" si="53">G41*4</f>
        <v>25600</v>
      </c>
      <c r="H47" s="186">
        <v>64</v>
      </c>
      <c r="I47" s="462">
        <f t="shared" si="30"/>
        <v>1638400</v>
      </c>
      <c r="J47" s="445">
        <v>105000</v>
      </c>
      <c r="K47" s="185">
        <v>56</v>
      </c>
      <c r="L47" s="185">
        <f t="shared" si="31"/>
        <v>5880000</v>
      </c>
      <c r="M47" s="175">
        <f>(Z47+AE47)*1.2</f>
        <v>1111544.4238926561</v>
      </c>
      <c r="N47" s="404">
        <f t="shared" si="32"/>
        <v>8629944.4238926563</v>
      </c>
      <c r="O47" s="24">
        <f t="shared" si="52"/>
        <v>23</v>
      </c>
      <c r="P47" s="175">
        <f t="shared" si="33"/>
        <v>3451977.7695570625</v>
      </c>
      <c r="Q47" s="175">
        <f t="shared" si="34"/>
        <v>2465698.4068264733</v>
      </c>
      <c r="R47" s="175">
        <f t="shared" si="35"/>
        <v>2958838.0881917677</v>
      </c>
      <c r="S47" s="423">
        <f t="shared" si="36"/>
        <v>46</v>
      </c>
      <c r="T47" s="17"/>
      <c r="U47" s="17" t="s">
        <v>276</v>
      </c>
      <c r="V47" s="17">
        <f t="shared" si="37"/>
        <v>20841657.947987299</v>
      </c>
      <c r="W47" s="424">
        <f t="shared" si="50"/>
        <v>3520</v>
      </c>
      <c r="X47" s="477">
        <f t="shared" si="51"/>
        <v>75700</v>
      </c>
      <c r="Y47" s="208">
        <f t="shared" si="38"/>
        <v>231571.75497763668</v>
      </c>
      <c r="Z47" s="477">
        <f t="shared" si="39"/>
        <v>231571.75497763668</v>
      </c>
      <c r="AA47" s="425">
        <f t="shared" si="40"/>
        <v>1157858.7748881835</v>
      </c>
      <c r="AB47" s="222">
        <f t="shared" si="29"/>
        <v>591680</v>
      </c>
      <c r="AC47" s="242">
        <f t="shared" si="41"/>
        <v>89</v>
      </c>
      <c r="AD47" s="18">
        <f t="shared" si="42"/>
        <v>4631435.0995527338</v>
      </c>
      <c r="AE47" s="17">
        <f t="shared" si="43"/>
        <v>694715.26493290998</v>
      </c>
      <c r="AF47" s="6">
        <f t="shared" si="44"/>
        <v>13378625.105574209</v>
      </c>
      <c r="AG47" s="118">
        <f t="shared" si="45"/>
        <v>90</v>
      </c>
      <c r="AH47" s="18">
        <f t="shared" si="46"/>
        <v>6947152.6493291007</v>
      </c>
      <c r="AI47" s="17">
        <f t="shared" si="47"/>
        <v>1157858.7748881835</v>
      </c>
      <c r="AJ47" s="117">
        <f t="shared" si="48"/>
        <v>14536483.880462393</v>
      </c>
      <c r="AK47" s="17">
        <f t="shared" si="49"/>
        <v>90853024.252889961</v>
      </c>
    </row>
    <row r="48" spans="1:37" s="7" customFormat="1">
      <c r="A48" s="102"/>
      <c r="B48" s="22"/>
      <c r="C48" s="22"/>
      <c r="D48" s="21"/>
      <c r="E48" s="21"/>
      <c r="F48" s="21"/>
      <c r="G48" s="446">
        <f t="shared" si="53"/>
        <v>25600</v>
      </c>
      <c r="H48" s="186">
        <v>70</v>
      </c>
      <c r="I48" s="462">
        <f t="shared" si="30"/>
        <v>1792000</v>
      </c>
      <c r="J48" s="446">
        <v>105000</v>
      </c>
      <c r="K48" s="186">
        <v>66</v>
      </c>
      <c r="L48" s="186">
        <f t="shared" si="31"/>
        <v>6930000</v>
      </c>
      <c r="M48" s="176">
        <f>(Z47+AE47+Z48+AE48)*1.2</f>
        <v>2462075.5789704309</v>
      </c>
      <c r="N48" s="405">
        <f t="shared" si="32"/>
        <v>11184075.57897043</v>
      </c>
      <c r="O48" s="14">
        <f t="shared" si="52"/>
        <v>23</v>
      </c>
      <c r="P48" s="176">
        <f t="shared" si="33"/>
        <v>4473630.2315881718</v>
      </c>
      <c r="Q48" s="176">
        <f t="shared" si="34"/>
        <v>3195450.1654201234</v>
      </c>
      <c r="R48" s="176">
        <f t="shared" si="35"/>
        <v>3834540.1985041476</v>
      </c>
      <c r="S48" s="428">
        <f t="shared" si="36"/>
        <v>47</v>
      </c>
      <c r="T48" s="20"/>
      <c r="U48" s="20" t="s">
        <v>277</v>
      </c>
      <c r="V48" s="20">
        <f t="shared" si="37"/>
        <v>25885380.472324017</v>
      </c>
      <c r="W48" s="71">
        <f t="shared" si="50"/>
        <v>3600</v>
      </c>
      <c r="X48" s="464">
        <f t="shared" si="51"/>
        <v>79220</v>
      </c>
      <c r="Y48" s="198">
        <f t="shared" si="38"/>
        <v>281360.65730786975</v>
      </c>
      <c r="Z48" s="464">
        <f t="shared" si="39"/>
        <v>281360.65730786975</v>
      </c>
      <c r="AA48" s="179">
        <f t="shared" si="40"/>
        <v>1406803.2865393488</v>
      </c>
      <c r="AB48" s="212">
        <f t="shared" si="29"/>
        <v>619520</v>
      </c>
      <c r="AC48" s="242">
        <f t="shared" si="41"/>
        <v>91</v>
      </c>
      <c r="AD48" s="21">
        <f t="shared" si="42"/>
        <v>5627213.1461573951</v>
      </c>
      <c r="AE48" s="20">
        <f t="shared" si="43"/>
        <v>844081.97192360926</v>
      </c>
      <c r="AF48" s="7">
        <f t="shared" si="44"/>
        <v>15380565.852386001</v>
      </c>
      <c r="AG48" s="118">
        <f t="shared" si="45"/>
        <v>92</v>
      </c>
      <c r="AH48" s="21">
        <f t="shared" si="46"/>
        <v>8440819.7192360926</v>
      </c>
      <c r="AI48" s="20">
        <f t="shared" si="47"/>
        <v>1406803.2865393488</v>
      </c>
      <c r="AJ48" s="106">
        <f t="shared" si="48"/>
        <v>16787369.138925351</v>
      </c>
      <c r="AK48" s="20">
        <f t="shared" si="49"/>
        <v>104921057.11828345</v>
      </c>
    </row>
    <row r="49" spans="1:37" s="7" customFormat="1">
      <c r="A49" s="102"/>
      <c r="B49" s="22"/>
      <c r="C49" s="22"/>
      <c r="D49" s="21"/>
      <c r="E49" s="21"/>
      <c r="F49" s="21"/>
      <c r="G49" s="449">
        <f t="shared" si="53"/>
        <v>25600</v>
      </c>
      <c r="H49" s="188">
        <v>76</v>
      </c>
      <c r="I49" s="408">
        <f t="shared" si="30"/>
        <v>1945600</v>
      </c>
      <c r="J49" s="447">
        <v>105000</v>
      </c>
      <c r="K49" s="448">
        <v>75</v>
      </c>
      <c r="L49" s="448">
        <f t="shared" si="31"/>
        <v>7875000</v>
      </c>
      <c r="M49" s="430">
        <f>(Z49+AE49)*1.2</f>
        <v>1655827.1999999974</v>
      </c>
      <c r="N49" s="440">
        <f t="shared" si="32"/>
        <v>11476427.199999997</v>
      </c>
      <c r="O49" s="80">
        <f t="shared" si="52"/>
        <v>24</v>
      </c>
      <c r="P49" s="430">
        <f t="shared" si="33"/>
        <v>4590570.879999999</v>
      </c>
      <c r="Q49" s="430">
        <f t="shared" si="34"/>
        <v>3278979.1999999993</v>
      </c>
      <c r="R49" s="430">
        <f t="shared" si="35"/>
        <v>3934775.0399999991</v>
      </c>
      <c r="S49" s="428">
        <f t="shared" si="36"/>
        <v>48</v>
      </c>
      <c r="T49" s="20"/>
      <c r="U49" s="20" t="s">
        <v>278</v>
      </c>
      <c r="V49" s="20">
        <f t="shared" si="37"/>
        <v>32426815.999999952</v>
      </c>
      <c r="W49" s="71">
        <f t="shared" si="50"/>
        <v>3680</v>
      </c>
      <c r="X49" s="464">
        <f t="shared" si="51"/>
        <v>82820</v>
      </c>
      <c r="Y49" s="198">
        <f t="shared" si="38"/>
        <v>344963.99999999948</v>
      </c>
      <c r="Z49" s="464">
        <f t="shared" si="39"/>
        <v>344963.99999999948</v>
      </c>
      <c r="AA49" s="179">
        <f t="shared" si="40"/>
        <v>1724819.9999999974</v>
      </c>
      <c r="AB49" s="212">
        <f t="shared" si="29"/>
        <v>648000</v>
      </c>
      <c r="AC49" s="242">
        <f t="shared" si="41"/>
        <v>93</v>
      </c>
      <c r="AD49" s="21">
        <f t="shared" si="42"/>
        <v>6899279.9999999898</v>
      </c>
      <c r="AE49" s="20">
        <f t="shared" si="43"/>
        <v>1034891.9999999984</v>
      </c>
      <c r="AF49" s="7">
        <f t="shared" si="44"/>
        <v>17822261.138925351</v>
      </c>
      <c r="AG49" s="118">
        <f t="shared" si="45"/>
        <v>94</v>
      </c>
      <c r="AH49" s="21">
        <f t="shared" si="46"/>
        <v>10348919.999999985</v>
      </c>
      <c r="AI49" s="20">
        <f t="shared" si="47"/>
        <v>1724819.9999999974</v>
      </c>
      <c r="AJ49" s="106">
        <f t="shared" si="48"/>
        <v>19547081.138925347</v>
      </c>
      <c r="AK49" s="20">
        <f t="shared" si="49"/>
        <v>122169257.11828342</v>
      </c>
    </row>
    <row r="50" spans="1:37" s="7" customFormat="1">
      <c r="A50" s="102"/>
      <c r="B50" s="22"/>
      <c r="C50" s="22"/>
      <c r="D50" s="21"/>
      <c r="E50" s="21"/>
      <c r="F50" s="21"/>
      <c r="G50" s="449">
        <f t="shared" si="53"/>
        <v>25600</v>
      </c>
      <c r="H50" s="188">
        <v>82</v>
      </c>
      <c r="I50" s="408">
        <f t="shared" si="30"/>
        <v>2099200</v>
      </c>
      <c r="J50" s="449">
        <v>105000</v>
      </c>
      <c r="K50" s="188">
        <v>85</v>
      </c>
      <c r="L50" s="188">
        <f t="shared" si="31"/>
        <v>8925000</v>
      </c>
      <c r="M50" s="431">
        <f>(Z49+AE49+Z50+AE50)*1.2</f>
        <v>3702828.9994292804</v>
      </c>
      <c r="N50" s="407">
        <f t="shared" si="32"/>
        <v>14727028.99942928</v>
      </c>
      <c r="O50" s="38">
        <f t="shared" si="52"/>
        <v>24</v>
      </c>
      <c r="P50" s="431">
        <f t="shared" si="33"/>
        <v>5890811.599771712</v>
      </c>
      <c r="Q50" s="431">
        <f t="shared" si="34"/>
        <v>4207722.5712655094</v>
      </c>
      <c r="R50" s="431">
        <f t="shared" si="35"/>
        <v>5049267.0855186107</v>
      </c>
      <c r="S50" s="428">
        <f t="shared" si="36"/>
        <v>49</v>
      </c>
      <c r="T50" s="20"/>
      <c r="U50" s="20" t="s">
        <v>279</v>
      </c>
      <c r="V50" s="20">
        <f t="shared" si="37"/>
        <v>40940235.988585651</v>
      </c>
      <c r="W50" s="71">
        <f t="shared" si="50"/>
        <v>3760</v>
      </c>
      <c r="X50" s="464">
        <f t="shared" si="51"/>
        <v>86500</v>
      </c>
      <c r="Y50" s="198">
        <f t="shared" si="38"/>
        <v>426458.70821443386</v>
      </c>
      <c r="Z50" s="464">
        <f t="shared" si="39"/>
        <v>426458.70821443386</v>
      </c>
      <c r="AA50" s="179">
        <f t="shared" si="40"/>
        <v>2132293.5410721693</v>
      </c>
      <c r="AB50" s="212">
        <f t="shared" si="29"/>
        <v>677120</v>
      </c>
      <c r="AC50" s="242">
        <f t="shared" si="41"/>
        <v>95</v>
      </c>
      <c r="AD50" s="21">
        <f t="shared" si="42"/>
        <v>8529174.1642886773</v>
      </c>
      <c r="AE50" s="20">
        <f t="shared" si="43"/>
        <v>1279376.1246433016</v>
      </c>
      <c r="AF50" s="7">
        <f t="shared" si="44"/>
        <v>20826457.263568647</v>
      </c>
      <c r="AG50" s="118">
        <f t="shared" si="45"/>
        <v>96</v>
      </c>
      <c r="AH50" s="21">
        <f t="shared" si="46"/>
        <v>12793761.246433016</v>
      </c>
      <c r="AI50" s="20">
        <f t="shared" si="47"/>
        <v>2132293.5410721693</v>
      </c>
      <c r="AJ50" s="106">
        <f t="shared" si="48"/>
        <v>22958750.804640815</v>
      </c>
      <c r="AK50" s="20">
        <f t="shared" si="49"/>
        <v>143492192.52900511</v>
      </c>
    </row>
    <row r="51" spans="1:37" s="7" customFormat="1">
      <c r="A51" s="102"/>
      <c r="B51" s="22"/>
      <c r="C51" s="22"/>
      <c r="D51" s="21"/>
      <c r="E51" s="21"/>
      <c r="F51" s="21"/>
      <c r="G51" s="450">
        <f t="shared" si="53"/>
        <v>25600</v>
      </c>
      <c r="H51" s="190">
        <v>88</v>
      </c>
      <c r="I51" s="411">
        <f t="shared" si="30"/>
        <v>2252800</v>
      </c>
      <c r="J51" s="450">
        <v>105000</v>
      </c>
      <c r="K51" s="190">
        <v>96</v>
      </c>
      <c r="L51" s="190">
        <f t="shared" si="31"/>
        <v>10080000</v>
      </c>
      <c r="M51" s="177">
        <f>(Z51+AE51)*1.2</f>
        <v>2549433.1188505879</v>
      </c>
      <c r="N51" s="410">
        <f t="shared" si="32"/>
        <v>14882233.118850589</v>
      </c>
      <c r="O51" s="41">
        <f t="shared" si="52"/>
        <v>25</v>
      </c>
      <c r="P51" s="177">
        <f t="shared" si="33"/>
        <v>5952893.2475402355</v>
      </c>
      <c r="Q51" s="177">
        <f t="shared" si="34"/>
        <v>4252066.6053858828</v>
      </c>
      <c r="R51" s="177">
        <f t="shared" si="35"/>
        <v>5102479.9264630591</v>
      </c>
      <c r="S51" s="428">
        <f t="shared" si="36"/>
        <v>50</v>
      </c>
      <c r="T51" s="20"/>
      <c r="U51" s="20" t="s">
        <v>280</v>
      </c>
      <c r="V51" s="20">
        <f t="shared" si="37"/>
        <v>52051126.176532842</v>
      </c>
      <c r="W51" s="71">
        <f t="shared" si="50"/>
        <v>3840</v>
      </c>
      <c r="X51" s="464">
        <f t="shared" si="51"/>
        <v>90260</v>
      </c>
      <c r="Y51" s="198">
        <f t="shared" si="38"/>
        <v>531131.89976053918</v>
      </c>
      <c r="Z51" s="464">
        <f t="shared" si="39"/>
        <v>531131.89976053918</v>
      </c>
      <c r="AA51" s="179">
        <f t="shared" si="40"/>
        <v>2655659.4988026959</v>
      </c>
      <c r="AB51" s="212">
        <f t="shared" si="29"/>
        <v>706880</v>
      </c>
      <c r="AC51" s="242">
        <f t="shared" si="41"/>
        <v>97</v>
      </c>
      <c r="AD51" s="21">
        <f t="shared" si="42"/>
        <v>10622637.995210784</v>
      </c>
      <c r="AE51" s="20">
        <f t="shared" si="43"/>
        <v>1593395.6992816175</v>
      </c>
      <c r="AF51" s="7">
        <f t="shared" si="44"/>
        <v>24552146.503922433</v>
      </c>
      <c r="AG51" s="118">
        <f t="shared" si="45"/>
        <v>98</v>
      </c>
      <c r="AH51" s="21">
        <f t="shared" si="46"/>
        <v>15933956.992816176</v>
      </c>
      <c r="AI51" s="20">
        <f t="shared" si="47"/>
        <v>2655659.4988026959</v>
      </c>
      <c r="AJ51" s="106">
        <f t="shared" si="48"/>
        <v>27207806.002725128</v>
      </c>
      <c r="AK51" s="20">
        <f t="shared" si="49"/>
        <v>170048787.51703209</v>
      </c>
    </row>
    <row r="52" spans="1:37" s="7" customFormat="1">
      <c r="A52" s="102"/>
      <c r="B52" s="22"/>
      <c r="C52" s="22"/>
      <c r="D52" s="21"/>
      <c r="E52" s="21"/>
      <c r="F52" s="21"/>
      <c r="G52" s="450">
        <f t="shared" si="53"/>
        <v>25600</v>
      </c>
      <c r="H52" s="190">
        <v>94</v>
      </c>
      <c r="I52" s="411">
        <f t="shared" si="30"/>
        <v>2406400</v>
      </c>
      <c r="J52" s="451">
        <v>105000</v>
      </c>
      <c r="K52" s="268">
        <v>108</v>
      </c>
      <c r="L52" s="268">
        <f t="shared" si="31"/>
        <v>11340000</v>
      </c>
      <c r="M52" s="432">
        <f>(Z51+AE51+Z52+AE52)*1.2</f>
        <v>5745465.685939881</v>
      </c>
      <c r="N52" s="411">
        <f t="shared" si="32"/>
        <v>19491865.685939882</v>
      </c>
      <c r="O52" s="266">
        <f t="shared" si="52"/>
        <v>25</v>
      </c>
      <c r="P52" s="432">
        <f t="shared" si="33"/>
        <v>7796746.2743759528</v>
      </c>
      <c r="Q52" s="432">
        <f t="shared" si="34"/>
        <v>5569104.4816971095</v>
      </c>
      <c r="R52" s="432">
        <f t="shared" si="35"/>
        <v>6682925.3780365307</v>
      </c>
      <c r="S52" s="428">
        <f t="shared" si="36"/>
        <v>51</v>
      </c>
      <c r="T52" s="20"/>
      <c r="U52" s="20" t="s">
        <v>281</v>
      </c>
      <c r="V52" s="20">
        <f t="shared" si="37"/>
        <v>66584211.814360261</v>
      </c>
      <c r="W52" s="71">
        <f t="shared" si="50"/>
        <v>3920</v>
      </c>
      <c r="X52" s="464">
        <f t="shared" si="51"/>
        <v>94100</v>
      </c>
      <c r="Y52" s="198">
        <f t="shared" si="38"/>
        <v>665840.11814360262</v>
      </c>
      <c r="Z52" s="464">
        <f t="shared" si="39"/>
        <v>665840.11814360262</v>
      </c>
      <c r="AA52" s="179">
        <f t="shared" si="40"/>
        <v>3329200.5907180132</v>
      </c>
      <c r="AB52" s="212">
        <f t="shared" si="29"/>
        <v>737280</v>
      </c>
      <c r="AC52" s="242">
        <f t="shared" si="41"/>
        <v>99</v>
      </c>
      <c r="AD52" s="21">
        <f t="shared" si="42"/>
        <v>13316802.362872053</v>
      </c>
      <c r="AE52" s="20">
        <f t="shared" si="43"/>
        <v>1997520.3544308078</v>
      </c>
      <c r="AF52" s="7">
        <f t="shared" si="44"/>
        <v>29205326.357155934</v>
      </c>
      <c r="AG52" s="118">
        <f t="shared" si="45"/>
        <v>100</v>
      </c>
      <c r="AH52" s="21">
        <f t="shared" si="46"/>
        <v>19975203.544308081</v>
      </c>
      <c r="AI52" s="20">
        <f t="shared" si="47"/>
        <v>3329200.5907180132</v>
      </c>
      <c r="AJ52" s="106">
        <f t="shared" si="48"/>
        <v>32534526.947873946</v>
      </c>
      <c r="AK52" s="20">
        <f t="shared" si="49"/>
        <v>203340793.42421222</v>
      </c>
    </row>
    <row r="53" spans="1:37" s="8" customFormat="1">
      <c r="A53" s="103"/>
      <c r="B53" s="35"/>
      <c r="C53" s="35"/>
      <c r="D53" s="34"/>
      <c r="E53" s="34"/>
      <c r="F53" s="34"/>
      <c r="G53" s="452">
        <f t="shared" si="53"/>
        <v>102400</v>
      </c>
      <c r="H53" s="453">
        <v>64</v>
      </c>
      <c r="I53" s="442">
        <f t="shared" si="30"/>
        <v>6553600</v>
      </c>
      <c r="J53" s="452">
        <v>105000</v>
      </c>
      <c r="K53" s="453">
        <v>121</v>
      </c>
      <c r="L53" s="453">
        <f t="shared" si="31"/>
        <v>12705000</v>
      </c>
      <c r="M53" s="433">
        <f>(Z53+AE53)*1.2</f>
        <v>4029480.9609094299</v>
      </c>
      <c r="N53" s="441">
        <f t="shared" si="32"/>
        <v>23288080.96090943</v>
      </c>
      <c r="O53" s="100">
        <f t="shared" si="52"/>
        <v>26</v>
      </c>
      <c r="P53" s="433">
        <f t="shared" si="33"/>
        <v>9315232.3843637723</v>
      </c>
      <c r="Q53" s="433">
        <f t="shared" si="34"/>
        <v>6653737.417402694</v>
      </c>
      <c r="R53" s="433">
        <f t="shared" si="35"/>
        <v>7984484.9008832332</v>
      </c>
      <c r="S53" s="365">
        <f t="shared" si="36"/>
        <v>52</v>
      </c>
      <c r="T53" s="33"/>
      <c r="U53" s="33" t="s">
        <v>282</v>
      </c>
      <c r="V53" s="33">
        <f t="shared" si="37"/>
        <v>85626670.419325382</v>
      </c>
      <c r="W53" s="426">
        <f t="shared" si="50"/>
        <v>4000</v>
      </c>
      <c r="X53" s="466">
        <f t="shared" si="51"/>
        <v>98020</v>
      </c>
      <c r="Y53" s="199">
        <f t="shared" si="38"/>
        <v>839475.20018946461</v>
      </c>
      <c r="Z53" s="466">
        <f t="shared" si="39"/>
        <v>839475.20018946461</v>
      </c>
      <c r="AA53" s="427">
        <f t="shared" si="40"/>
        <v>4197376.0009473227</v>
      </c>
      <c r="AB53" s="213">
        <f t="shared" si="29"/>
        <v>768320</v>
      </c>
      <c r="AC53" s="242">
        <f t="shared" si="41"/>
        <v>101</v>
      </c>
      <c r="AD53" s="34">
        <f t="shared" si="42"/>
        <v>16789504.003789291</v>
      </c>
      <c r="AE53" s="33">
        <f t="shared" si="43"/>
        <v>2518425.6005683937</v>
      </c>
      <c r="AF53" s="8">
        <f t="shared" si="44"/>
        <v>35052952.548442341</v>
      </c>
      <c r="AG53" s="118">
        <f t="shared" si="45"/>
        <v>102</v>
      </c>
      <c r="AH53" s="34">
        <f t="shared" si="46"/>
        <v>25184256.005683936</v>
      </c>
      <c r="AI53" s="33">
        <f t="shared" si="47"/>
        <v>4197376.0009473227</v>
      </c>
      <c r="AJ53" s="108">
        <f t="shared" si="48"/>
        <v>39250328.54938966</v>
      </c>
      <c r="AK53" s="33">
        <f t="shared" si="49"/>
        <v>245314553.43368545</v>
      </c>
    </row>
    <row r="54" spans="1:37" s="8" customFormat="1">
      <c r="A54" s="103"/>
      <c r="B54" s="35"/>
      <c r="C54" s="35"/>
      <c r="D54" s="34"/>
      <c r="E54" s="34"/>
      <c r="F54" s="34"/>
      <c r="G54" s="452">
        <f t="shared" si="53"/>
        <v>102400</v>
      </c>
      <c r="H54" s="453">
        <v>70</v>
      </c>
      <c r="I54" s="442">
        <f t="shared" si="30"/>
        <v>7168000</v>
      </c>
      <c r="J54" s="452">
        <v>1050000</v>
      </c>
      <c r="K54" s="453">
        <v>25</v>
      </c>
      <c r="L54" s="453">
        <f t="shared" si="31"/>
        <v>26250000</v>
      </c>
      <c r="M54" s="433">
        <f>(Z53+AE53+Z54+AE54)*1.2</f>
        <v>9134609.4326248597</v>
      </c>
      <c r="N54" s="441">
        <f t="shared" si="32"/>
        <v>42552609.432624862</v>
      </c>
      <c r="O54" s="100">
        <f t="shared" si="52"/>
        <v>26</v>
      </c>
      <c r="P54" s="433">
        <f t="shared" si="33"/>
        <v>17021043.773049943</v>
      </c>
      <c r="Q54" s="433">
        <f t="shared" si="34"/>
        <v>12157888.409321388</v>
      </c>
      <c r="R54" s="433">
        <f t="shared" si="35"/>
        <v>14589466.091185667</v>
      </c>
      <c r="S54" s="365">
        <f t="shared" si="36"/>
        <v>53</v>
      </c>
      <c r="T54" s="33"/>
      <c r="U54" s="33" t="s">
        <v>283</v>
      </c>
      <c r="V54" s="33">
        <f t="shared" si="37"/>
        <v>110611316.88716762</v>
      </c>
      <c r="W54" s="426">
        <f t="shared" si="50"/>
        <v>4080</v>
      </c>
      <c r="X54" s="466">
        <f t="shared" si="51"/>
        <v>102020</v>
      </c>
      <c r="Y54" s="199">
        <f t="shared" si="38"/>
        <v>1063568.431607381</v>
      </c>
      <c r="Z54" s="466">
        <f t="shared" si="39"/>
        <v>1063568.431607381</v>
      </c>
      <c r="AA54" s="427">
        <f t="shared" si="40"/>
        <v>5317842.1580369044</v>
      </c>
      <c r="AB54" s="213">
        <f t="shared" si="29"/>
        <v>800000</v>
      </c>
      <c r="AC54" s="242">
        <f t="shared" si="41"/>
        <v>103</v>
      </c>
      <c r="AD54" s="34">
        <f t="shared" si="42"/>
        <v>21271368.632147618</v>
      </c>
      <c r="AE54" s="33">
        <f t="shared" si="43"/>
        <v>3190705.2948221429</v>
      </c>
      <c r="AF54" s="8">
        <f t="shared" si="44"/>
        <v>42441033.844211802</v>
      </c>
      <c r="AG54" s="118">
        <f t="shared" si="45"/>
        <v>104</v>
      </c>
      <c r="AH54" s="34">
        <f t="shared" si="46"/>
        <v>31907052.948221426</v>
      </c>
      <c r="AI54" s="33">
        <f t="shared" si="47"/>
        <v>5317842.1580369044</v>
      </c>
      <c r="AJ54" s="108">
        <f t="shared" si="48"/>
        <v>47758876.002248704</v>
      </c>
      <c r="AK54" s="33">
        <f t="shared" si="49"/>
        <v>298492975.01405448</v>
      </c>
    </row>
    <row r="55" spans="1:37" s="8" customFormat="1">
      <c r="A55" s="103"/>
      <c r="B55" s="35"/>
      <c r="C55" s="35"/>
      <c r="D55" s="34"/>
      <c r="E55" s="34"/>
      <c r="F55" s="34"/>
      <c r="G55" s="446">
        <f t="shared" si="53"/>
        <v>102400</v>
      </c>
      <c r="H55" s="186">
        <v>76</v>
      </c>
      <c r="I55" s="462">
        <f t="shared" si="30"/>
        <v>7782400</v>
      </c>
      <c r="J55" s="445">
        <v>1050000</v>
      </c>
      <c r="K55" s="185">
        <v>27</v>
      </c>
      <c r="L55" s="185">
        <f t="shared" si="31"/>
        <v>28350000</v>
      </c>
      <c r="M55" s="175">
        <f>(Z55+AE55)*1.2</f>
        <v>6494755.3911412507</v>
      </c>
      <c r="N55" s="404">
        <f t="shared" si="32"/>
        <v>42627155.391141251</v>
      </c>
      <c r="O55" s="24">
        <f t="shared" si="52"/>
        <v>27</v>
      </c>
      <c r="P55" s="175">
        <f t="shared" si="33"/>
        <v>17050862.1564565</v>
      </c>
      <c r="Q55" s="175">
        <f t="shared" si="34"/>
        <v>12179187.254611786</v>
      </c>
      <c r="R55" s="175">
        <f t="shared" si="35"/>
        <v>14615024.705534143</v>
      </c>
      <c r="S55" s="365">
        <f t="shared" si="36"/>
        <v>54</v>
      </c>
      <c r="T55" s="33"/>
      <c r="U55" s="33" t="s">
        <v>284</v>
      </c>
      <c r="V55" s="33">
        <f t="shared" si="37"/>
        <v>143426048.22103596</v>
      </c>
      <c r="W55" s="426">
        <f t="shared" si="50"/>
        <v>4160</v>
      </c>
      <c r="X55" s="466">
        <f t="shared" si="51"/>
        <v>106100</v>
      </c>
      <c r="Y55" s="199">
        <f t="shared" si="38"/>
        <v>1353074.0398210939</v>
      </c>
      <c r="Z55" s="466">
        <f t="shared" si="39"/>
        <v>1353074.0398210939</v>
      </c>
      <c r="AA55" s="427">
        <f t="shared" si="40"/>
        <v>6765370.1991054695</v>
      </c>
      <c r="AB55" s="213">
        <f t="shared" si="29"/>
        <v>832320</v>
      </c>
      <c r="AC55" s="242">
        <f t="shared" si="41"/>
        <v>105</v>
      </c>
      <c r="AD55" s="34">
        <f t="shared" si="42"/>
        <v>27061480.796421878</v>
      </c>
      <c r="AE55" s="33">
        <f t="shared" si="43"/>
        <v>4059222.1194632817</v>
      </c>
      <c r="AF55" s="8">
        <f t="shared" si="44"/>
        <v>51818098.121711984</v>
      </c>
      <c r="AG55" s="118">
        <f t="shared" si="45"/>
        <v>106</v>
      </c>
      <c r="AH55" s="34">
        <f t="shared" si="46"/>
        <v>40592221.194632813</v>
      </c>
      <c r="AI55" s="33">
        <f t="shared" si="47"/>
        <v>6765370.1991054695</v>
      </c>
      <c r="AJ55" s="108">
        <f t="shared" si="48"/>
        <v>58583468.320817456</v>
      </c>
      <c r="AK55" s="33">
        <f t="shared" si="49"/>
        <v>366146677.00510919</v>
      </c>
    </row>
    <row r="56" spans="1:37" s="8" customFormat="1">
      <c r="A56" s="103"/>
      <c r="B56" s="35"/>
      <c r="C56" s="35"/>
      <c r="D56" s="34"/>
      <c r="E56" s="34"/>
      <c r="F56" s="34"/>
      <c r="G56" s="446">
        <f t="shared" si="53"/>
        <v>102400</v>
      </c>
      <c r="H56" s="186">
        <v>82</v>
      </c>
      <c r="I56" s="462">
        <f t="shared" si="30"/>
        <v>8396800</v>
      </c>
      <c r="J56" s="446">
        <v>1050000</v>
      </c>
      <c r="K56" s="186">
        <v>30</v>
      </c>
      <c r="L56" s="186">
        <f t="shared" si="31"/>
        <v>31500000</v>
      </c>
      <c r="M56" s="176">
        <f>(Z55+AE55+Z56+AE56)*1.2</f>
        <v>14786204.631763453</v>
      </c>
      <c r="N56" s="405">
        <f t="shared" si="32"/>
        <v>54683004.631763451</v>
      </c>
      <c r="O56" s="14">
        <f t="shared" si="52"/>
        <v>27</v>
      </c>
      <c r="P56" s="176">
        <f t="shared" si="33"/>
        <v>21873201.852705378</v>
      </c>
      <c r="Q56" s="176">
        <f t="shared" si="34"/>
        <v>15623715.609075272</v>
      </c>
      <c r="R56" s="176">
        <f t="shared" si="35"/>
        <v>18748458.730890326</v>
      </c>
      <c r="S56" s="365">
        <f t="shared" si="36"/>
        <v>55</v>
      </c>
      <c r="T56" s="33"/>
      <c r="U56" s="33" t="s">
        <v>285</v>
      </c>
      <c r="V56" s="33">
        <f t="shared" si="37"/>
        <v>186557807.91399956</v>
      </c>
      <c r="W56" s="426">
        <f t="shared" si="50"/>
        <v>4240</v>
      </c>
      <c r="X56" s="466">
        <f t="shared" si="51"/>
        <v>110260</v>
      </c>
      <c r="Y56" s="199">
        <f t="shared" si="38"/>
        <v>1727385.2584629587</v>
      </c>
      <c r="Z56" s="466">
        <f t="shared" si="39"/>
        <v>1727385.2584629587</v>
      </c>
      <c r="AA56" s="427">
        <f t="shared" si="40"/>
        <v>8636926.2923147939</v>
      </c>
      <c r="AB56" s="213">
        <f t="shared" si="29"/>
        <v>865280</v>
      </c>
      <c r="AC56" s="242">
        <f t="shared" si="41"/>
        <v>107</v>
      </c>
      <c r="AD56" s="34">
        <f t="shared" si="42"/>
        <v>34547705.169259176</v>
      </c>
      <c r="AE56" s="33">
        <f t="shared" si="43"/>
        <v>5182155.775388876</v>
      </c>
      <c r="AF56" s="8">
        <f t="shared" si="44"/>
        <v>63765624.09620633</v>
      </c>
      <c r="AG56" s="118">
        <f t="shared" si="45"/>
        <v>108</v>
      </c>
      <c r="AH56" s="34">
        <f t="shared" si="46"/>
        <v>51821557.753888763</v>
      </c>
      <c r="AI56" s="33">
        <f t="shared" si="47"/>
        <v>8636926.2923147939</v>
      </c>
      <c r="AJ56" s="108">
        <f t="shared" si="48"/>
        <v>72402550.38852112</v>
      </c>
      <c r="AK56" s="33">
        <f t="shared" si="49"/>
        <v>452515939.92825717</v>
      </c>
    </row>
    <row r="57" spans="1:37" s="8" customFormat="1">
      <c r="A57" s="103"/>
      <c r="B57" s="35"/>
      <c r="C57" s="35"/>
      <c r="D57" s="34"/>
      <c r="E57" s="34"/>
      <c r="F57" s="34"/>
      <c r="G57" s="449">
        <f t="shared" si="53"/>
        <v>102400</v>
      </c>
      <c r="H57" s="188">
        <v>88</v>
      </c>
      <c r="I57" s="408">
        <f t="shared" si="30"/>
        <v>9011200</v>
      </c>
      <c r="J57" s="447">
        <v>1050000</v>
      </c>
      <c r="K57" s="448">
        <v>34</v>
      </c>
      <c r="L57" s="448">
        <f t="shared" si="31"/>
        <v>35700000</v>
      </c>
      <c r="M57" s="430">
        <f>(Z57+AE57)*1.2</f>
        <v>10615929.6</v>
      </c>
      <c r="N57" s="440">
        <f t="shared" si="32"/>
        <v>55327129.600000001</v>
      </c>
      <c r="O57" s="80">
        <f t="shared" si="52"/>
        <v>28</v>
      </c>
      <c r="P57" s="430">
        <f t="shared" si="33"/>
        <v>22130851.84</v>
      </c>
      <c r="Q57" s="430">
        <f t="shared" si="34"/>
        <v>15807751.314285716</v>
      </c>
      <c r="R57" s="430">
        <f t="shared" si="35"/>
        <v>18969301.577142857</v>
      </c>
      <c r="S57" s="365">
        <f t="shared" si="36"/>
        <v>56</v>
      </c>
      <c r="T57" s="33"/>
      <c r="U57" s="33" t="s">
        <v>286</v>
      </c>
      <c r="V57" s="33">
        <f t="shared" si="37"/>
        <v>243281920</v>
      </c>
      <c r="W57" s="426">
        <f t="shared" si="50"/>
        <v>4320</v>
      </c>
      <c r="X57" s="466">
        <f t="shared" si="51"/>
        <v>114500</v>
      </c>
      <c r="Y57" s="199">
        <f t="shared" si="38"/>
        <v>2211652</v>
      </c>
      <c r="Z57" s="466">
        <f t="shared" si="39"/>
        <v>2211652</v>
      </c>
      <c r="AA57" s="427">
        <f t="shared" si="40"/>
        <v>11058260</v>
      </c>
      <c r="AB57" s="213">
        <f t="shared" si="29"/>
        <v>898880</v>
      </c>
      <c r="AC57" s="242">
        <f t="shared" si="41"/>
        <v>109</v>
      </c>
      <c r="AD57" s="34">
        <f t="shared" si="42"/>
        <v>44233040</v>
      </c>
      <c r="AE57" s="33">
        <f t="shared" si="43"/>
        <v>6634956</v>
      </c>
      <c r="AF57" s="8">
        <f t="shared" si="44"/>
        <v>79037506.38852112</v>
      </c>
      <c r="AG57" s="118">
        <f t="shared" si="45"/>
        <v>110</v>
      </c>
      <c r="AH57" s="34">
        <f t="shared" si="46"/>
        <v>66349560</v>
      </c>
      <c r="AI57" s="33">
        <f t="shared" si="47"/>
        <v>11058260</v>
      </c>
      <c r="AJ57" s="108">
        <f t="shared" si="48"/>
        <v>90095766.38852112</v>
      </c>
      <c r="AK57" s="33">
        <f t="shared" si="49"/>
        <v>563098539.92825723</v>
      </c>
    </row>
    <row r="58" spans="1:37" s="3" customFormat="1">
      <c r="A58" s="104"/>
      <c r="B58" s="37"/>
      <c r="C58" s="37"/>
      <c r="D58" s="36"/>
      <c r="E58" s="36"/>
      <c r="F58" s="36"/>
      <c r="G58" s="449">
        <f t="shared" si="53"/>
        <v>102400</v>
      </c>
      <c r="H58" s="188">
        <v>94</v>
      </c>
      <c r="I58" s="408">
        <f t="shared" si="30"/>
        <v>9625600</v>
      </c>
      <c r="J58" s="449">
        <v>1050000</v>
      </c>
      <c r="K58" s="188">
        <v>39</v>
      </c>
      <c r="L58" s="188">
        <f t="shared" si="31"/>
        <v>40950000</v>
      </c>
      <c r="M58" s="431">
        <f>(Z57+AE57+Z58+AE58)*1.2</f>
        <v>24240679.995434288</v>
      </c>
      <c r="N58" s="407">
        <f t="shared" si="32"/>
        <v>74816279.995434284</v>
      </c>
      <c r="O58" s="38">
        <f t="shared" si="52"/>
        <v>28</v>
      </c>
      <c r="P58" s="431">
        <f t="shared" si="33"/>
        <v>29926511.998173714</v>
      </c>
      <c r="Q58" s="431">
        <f t="shared" si="34"/>
        <v>21376079.998695511</v>
      </c>
      <c r="R58" s="431">
        <f t="shared" si="35"/>
        <v>25651295.998434611</v>
      </c>
      <c r="S58" s="364">
        <f t="shared" si="36"/>
        <v>57</v>
      </c>
      <c r="T58" s="38"/>
      <c r="U58" s="38" t="s">
        <v>287</v>
      </c>
      <c r="V58" s="38">
        <f t="shared" si="37"/>
        <v>317911042.56013334</v>
      </c>
      <c r="W58" s="80">
        <f t="shared" si="50"/>
        <v>4400</v>
      </c>
      <c r="X58" s="470">
        <f t="shared" si="51"/>
        <v>118820</v>
      </c>
      <c r="Y58" s="203">
        <f t="shared" si="38"/>
        <v>2838489.6657154765</v>
      </c>
      <c r="Z58" s="470">
        <f t="shared" si="39"/>
        <v>2838489.6657154765</v>
      </c>
      <c r="AA58" s="163">
        <f t="shared" si="40"/>
        <v>14192448.328577382</v>
      </c>
      <c r="AB58" s="217">
        <f t="shared" si="29"/>
        <v>933120</v>
      </c>
      <c r="AC58" s="242">
        <f t="shared" si="41"/>
        <v>111</v>
      </c>
      <c r="AD58" s="36">
        <f t="shared" si="42"/>
        <v>56769793.31430953</v>
      </c>
      <c r="AE58" s="38">
        <f t="shared" si="43"/>
        <v>8515468.9971464295</v>
      </c>
      <c r="AF58" s="3">
        <f t="shared" si="44"/>
        <v>98611235.385667548</v>
      </c>
      <c r="AG58" s="118">
        <f t="shared" si="45"/>
        <v>112</v>
      </c>
      <c r="AH58" s="36">
        <f t="shared" si="46"/>
        <v>85154689.971464291</v>
      </c>
      <c r="AI58" s="38">
        <f t="shared" si="47"/>
        <v>14192448.328577382</v>
      </c>
      <c r="AJ58" s="343">
        <f t="shared" si="48"/>
        <v>112803683.71424493</v>
      </c>
      <c r="AK58" s="38">
        <f t="shared" si="49"/>
        <v>705023023.21403098</v>
      </c>
    </row>
    <row r="59" spans="1:37" s="3" customFormat="1">
      <c r="A59" s="104"/>
      <c r="B59" s="37"/>
      <c r="C59" s="37"/>
      <c r="D59" s="36"/>
      <c r="E59" s="36"/>
      <c r="F59" s="36"/>
      <c r="G59" s="450">
        <f t="shared" si="53"/>
        <v>409600</v>
      </c>
      <c r="H59" s="190">
        <v>64</v>
      </c>
      <c r="I59" s="411">
        <f t="shared" si="30"/>
        <v>26214400</v>
      </c>
      <c r="J59" s="450">
        <v>1050000</v>
      </c>
      <c r="K59" s="190">
        <v>35</v>
      </c>
      <c r="L59" s="190">
        <f t="shared" si="31"/>
        <v>36750000</v>
      </c>
      <c r="M59" s="177">
        <f>(Z59+AE59)*1.2</f>
        <v>17520936.95080474</v>
      </c>
      <c r="N59" s="410">
        <f t="shared" si="32"/>
        <v>80485336.95080474</v>
      </c>
      <c r="O59" s="41">
        <f t="shared" si="52"/>
        <v>29</v>
      </c>
      <c r="P59" s="177">
        <f t="shared" si="33"/>
        <v>32194134.780321896</v>
      </c>
      <c r="Q59" s="177">
        <f t="shared" si="34"/>
        <v>22995810.557372786</v>
      </c>
      <c r="R59" s="177">
        <f t="shared" si="35"/>
        <v>27594972.668847341</v>
      </c>
      <c r="S59" s="364">
        <f t="shared" si="36"/>
        <v>58</v>
      </c>
      <c r="T59" s="38"/>
      <c r="U59" s="38" t="s">
        <v>288</v>
      </c>
      <c r="V59" s="38">
        <f t="shared" si="37"/>
        <v>416122452.58161259</v>
      </c>
      <c r="W59" s="80">
        <f t="shared" si="50"/>
        <v>4480</v>
      </c>
      <c r="X59" s="470">
        <f t="shared" si="51"/>
        <v>123220</v>
      </c>
      <c r="Y59" s="203">
        <f t="shared" si="38"/>
        <v>3650195.1980843209</v>
      </c>
      <c r="Z59" s="470">
        <f t="shared" si="39"/>
        <v>3650195.1980843209</v>
      </c>
      <c r="AA59" s="163">
        <f t="shared" si="40"/>
        <v>18250975.990421604</v>
      </c>
      <c r="AB59" s="217">
        <f t="shared" si="29"/>
        <v>968000</v>
      </c>
      <c r="AC59" s="242">
        <f t="shared" si="41"/>
        <v>113</v>
      </c>
      <c r="AD59" s="36">
        <f t="shared" si="42"/>
        <v>73003903.961686417</v>
      </c>
      <c r="AE59" s="38">
        <f t="shared" si="43"/>
        <v>10950585.594252963</v>
      </c>
      <c r="AF59" s="3">
        <f t="shared" si="44"/>
        <v>123754269.30849789</v>
      </c>
      <c r="AG59" s="118">
        <f t="shared" si="45"/>
        <v>114</v>
      </c>
      <c r="AH59" s="36">
        <f t="shared" si="46"/>
        <v>109505855.94252962</v>
      </c>
      <c r="AI59" s="38">
        <f t="shared" si="47"/>
        <v>18250975.990421604</v>
      </c>
      <c r="AJ59" s="343">
        <f t="shared" si="48"/>
        <v>142005245.2989195</v>
      </c>
      <c r="AK59" s="38">
        <f t="shared" si="49"/>
        <v>887532783.11824703</v>
      </c>
    </row>
    <row r="60" spans="1:37" s="3" customFormat="1">
      <c r="A60" s="104"/>
      <c r="B60" s="37"/>
      <c r="C60" s="37"/>
      <c r="D60" s="36"/>
      <c r="E60" s="36"/>
      <c r="F60" s="36"/>
      <c r="G60" s="450">
        <f t="shared" si="53"/>
        <v>409600</v>
      </c>
      <c r="H60" s="190">
        <v>70</v>
      </c>
      <c r="I60" s="411">
        <f t="shared" si="30"/>
        <v>28672000</v>
      </c>
      <c r="J60" s="451">
        <v>1050000</v>
      </c>
      <c r="K60" s="268">
        <v>52</v>
      </c>
      <c r="L60" s="268">
        <f t="shared" si="31"/>
        <v>54600000</v>
      </c>
      <c r="M60" s="432">
        <f>(Z59+AE59+Z60+AE60)*1.2</f>
        <v>40088717.487519123</v>
      </c>
      <c r="N60" s="411">
        <f t="shared" si="32"/>
        <v>123360717.48751912</v>
      </c>
      <c r="O60" s="266">
        <f t="shared" si="52"/>
        <v>29</v>
      </c>
      <c r="P60" s="432">
        <f t="shared" si="33"/>
        <v>49344286.995007642</v>
      </c>
      <c r="Q60" s="432">
        <f t="shared" si="34"/>
        <v>35245919.282148317</v>
      </c>
      <c r="R60" s="432">
        <f t="shared" si="35"/>
        <v>42295103.138577983</v>
      </c>
      <c r="S60" s="364">
        <f t="shared" si="36"/>
        <v>59</v>
      </c>
      <c r="T60" s="38"/>
      <c r="U60" s="38" t="s">
        <v>289</v>
      </c>
      <c r="V60" s="38">
        <f t="shared" si="37"/>
        <v>545388229.63726437</v>
      </c>
      <c r="W60" s="80">
        <f t="shared" si="50"/>
        <v>4560</v>
      </c>
      <c r="X60" s="470">
        <f t="shared" si="51"/>
        <v>127700</v>
      </c>
      <c r="Y60" s="203">
        <f t="shared" si="38"/>
        <v>4701620.9451488303</v>
      </c>
      <c r="Z60" s="470">
        <f t="shared" si="39"/>
        <v>4701620.9451488303</v>
      </c>
      <c r="AA60" s="163">
        <f t="shared" si="40"/>
        <v>23508104.725744151</v>
      </c>
      <c r="AB60" s="217">
        <f t="shared" si="29"/>
        <v>1003520</v>
      </c>
      <c r="AC60" s="242">
        <f t="shared" si="41"/>
        <v>115</v>
      </c>
      <c r="AD60" s="36">
        <f t="shared" si="42"/>
        <v>94032418.902976602</v>
      </c>
      <c r="AE60" s="38">
        <f t="shared" si="43"/>
        <v>14104862.835446492</v>
      </c>
      <c r="AF60" s="3">
        <f t="shared" si="44"/>
        <v>156110108.13436598</v>
      </c>
      <c r="AG60" s="118">
        <f t="shared" si="45"/>
        <v>116</v>
      </c>
      <c r="AH60" s="36">
        <f t="shared" si="46"/>
        <v>141048628.35446489</v>
      </c>
      <c r="AI60" s="38">
        <f t="shared" si="47"/>
        <v>23508104.725744151</v>
      </c>
      <c r="AJ60" s="343">
        <f t="shared" si="48"/>
        <v>179618212.86011013</v>
      </c>
      <c r="AK60" s="38">
        <f t="shared" si="49"/>
        <v>1122613830.3756886</v>
      </c>
    </row>
    <row r="61" spans="1:37" s="3" customFormat="1">
      <c r="A61" s="104"/>
      <c r="B61" s="37"/>
      <c r="C61" s="37"/>
      <c r="D61" s="36"/>
      <c r="E61" s="36"/>
      <c r="F61" s="36"/>
      <c r="G61" s="452">
        <f t="shared" si="53"/>
        <v>409600</v>
      </c>
      <c r="H61" s="453">
        <v>76</v>
      </c>
      <c r="I61" s="442">
        <f t="shared" si="30"/>
        <v>31129600</v>
      </c>
      <c r="J61" s="452">
        <v>1050000</v>
      </c>
      <c r="K61" s="453">
        <v>60</v>
      </c>
      <c r="L61" s="453">
        <f t="shared" si="31"/>
        <v>63000000</v>
      </c>
      <c r="M61" s="433">
        <f>(Z61+AE61)*1.2</f>
        <v>29106727.687275443</v>
      </c>
      <c r="N61" s="441">
        <f t="shared" si="32"/>
        <v>123236327.68727544</v>
      </c>
      <c r="O61" s="100">
        <f t="shared" si="52"/>
        <v>30</v>
      </c>
      <c r="P61" s="433">
        <f t="shared" si="33"/>
        <v>49294531.074910171</v>
      </c>
      <c r="Q61" s="433">
        <f t="shared" si="34"/>
        <v>35210379.339221552</v>
      </c>
      <c r="R61" s="433">
        <f t="shared" si="35"/>
        <v>42252455.207065865</v>
      </c>
      <c r="S61" s="364">
        <f t="shared" si="36"/>
        <v>60</v>
      </c>
      <c r="T61" s="38"/>
      <c r="U61" s="38" t="s">
        <v>290</v>
      </c>
      <c r="V61" s="38">
        <f t="shared" si="37"/>
        <v>715540588.97885466</v>
      </c>
      <c r="W61" s="80">
        <f t="shared" si="50"/>
        <v>4640</v>
      </c>
      <c r="X61" s="470">
        <f t="shared" si="51"/>
        <v>132260</v>
      </c>
      <c r="Y61" s="203">
        <f t="shared" si="38"/>
        <v>6063901.6015157178</v>
      </c>
      <c r="Z61" s="470">
        <f t="shared" si="39"/>
        <v>6063901.6015157178</v>
      </c>
      <c r="AA61" s="163">
        <f t="shared" si="40"/>
        <v>30319508.007578589</v>
      </c>
      <c r="AB61" s="217">
        <f t="shared" si="29"/>
        <v>1039680</v>
      </c>
      <c r="AC61" s="242">
        <f t="shared" si="41"/>
        <v>117</v>
      </c>
      <c r="AD61" s="36">
        <f t="shared" si="42"/>
        <v>121278032.03031436</v>
      </c>
      <c r="AE61" s="38">
        <f t="shared" si="43"/>
        <v>18191704.804547153</v>
      </c>
      <c r="AF61" s="3">
        <f t="shared" si="44"/>
        <v>197809917.66465729</v>
      </c>
      <c r="AG61" s="118">
        <f t="shared" si="45"/>
        <v>118</v>
      </c>
      <c r="AH61" s="36">
        <f t="shared" si="46"/>
        <v>181917048.04547155</v>
      </c>
      <c r="AI61" s="38">
        <f t="shared" si="47"/>
        <v>30319508.007578589</v>
      </c>
      <c r="AJ61" s="343">
        <f t="shared" si="48"/>
        <v>228129425.67223588</v>
      </c>
      <c r="AK61" s="38">
        <f t="shared" si="49"/>
        <v>1425808910.4514747</v>
      </c>
    </row>
    <row r="62" spans="1:37" s="3" customFormat="1">
      <c r="A62" s="104"/>
      <c r="B62" s="37"/>
      <c r="C62" s="37"/>
      <c r="D62" s="36"/>
      <c r="E62" s="36"/>
      <c r="F62" s="36"/>
      <c r="G62" s="452">
        <f t="shared" si="53"/>
        <v>409600</v>
      </c>
      <c r="H62" s="453">
        <v>82</v>
      </c>
      <c r="I62" s="442">
        <f t="shared" si="30"/>
        <v>33587200</v>
      </c>
      <c r="J62" s="452">
        <v>1050000</v>
      </c>
      <c r="K62" s="453">
        <v>69</v>
      </c>
      <c r="L62" s="453">
        <f t="shared" si="31"/>
        <v>72450000</v>
      </c>
      <c r="M62" s="433">
        <f>(Z61+AE61+Z62+AE62)*1.2</f>
        <v>66687307.460998893</v>
      </c>
      <c r="N62" s="441">
        <f t="shared" si="32"/>
        <v>172724507.46099889</v>
      </c>
      <c r="O62" s="100">
        <f t="shared" si="52"/>
        <v>30</v>
      </c>
      <c r="P62" s="433">
        <f t="shared" si="33"/>
        <v>69089802.984399557</v>
      </c>
      <c r="Q62" s="433">
        <f t="shared" si="34"/>
        <v>49349859.274571113</v>
      </c>
      <c r="R62" s="433">
        <f t="shared" si="35"/>
        <v>59219831.129485339</v>
      </c>
      <c r="S62" s="364">
        <f t="shared" si="36"/>
        <v>61</v>
      </c>
      <c r="T62" s="38"/>
      <c r="U62" s="38" t="s">
        <v>291</v>
      </c>
      <c r="V62" s="38">
        <f t="shared" si="37"/>
        <v>939514694.343086</v>
      </c>
      <c r="W62" s="80">
        <f t="shared" si="50"/>
        <v>4720</v>
      </c>
      <c r="X62" s="470">
        <f t="shared" si="51"/>
        <v>136900</v>
      </c>
      <c r="Y62" s="203">
        <f t="shared" si="38"/>
        <v>7829287.4528590506</v>
      </c>
      <c r="Z62" s="470">
        <f t="shared" si="39"/>
        <v>7829287.4528590506</v>
      </c>
      <c r="AA62" s="163">
        <f t="shared" si="40"/>
        <v>39146437.26429525</v>
      </c>
      <c r="AB62" s="217">
        <f t="shared" si="29"/>
        <v>1076480</v>
      </c>
      <c r="AC62" s="242">
        <f t="shared" si="41"/>
        <v>119</v>
      </c>
      <c r="AD62" s="36">
        <f t="shared" si="42"/>
        <v>156585749.057181</v>
      </c>
      <c r="AE62" s="38">
        <f t="shared" si="43"/>
        <v>23487862.358577151</v>
      </c>
      <c r="AF62" s="3">
        <f t="shared" si="44"/>
        <v>251617288.03081304</v>
      </c>
      <c r="AG62" s="118">
        <f t="shared" si="45"/>
        <v>120</v>
      </c>
      <c r="AH62" s="36">
        <f t="shared" si="46"/>
        <v>234878623.5857715</v>
      </c>
      <c r="AI62" s="38">
        <f t="shared" si="47"/>
        <v>39146437.26429525</v>
      </c>
      <c r="AJ62" s="343">
        <f t="shared" si="48"/>
        <v>290763725.29510832</v>
      </c>
      <c r="AK62" s="38">
        <f t="shared" si="49"/>
        <v>1817273283.0944271</v>
      </c>
    </row>
    <row r="63" spans="1:37" s="5" customFormat="1">
      <c r="A63" s="420"/>
      <c r="B63" s="40"/>
      <c r="C63" s="40"/>
      <c r="D63" s="39"/>
      <c r="E63" s="39"/>
      <c r="F63" s="39"/>
      <c r="G63" s="446">
        <f t="shared" si="53"/>
        <v>409600</v>
      </c>
      <c r="H63" s="186">
        <v>88</v>
      </c>
      <c r="I63" s="462">
        <f t="shared" si="30"/>
        <v>36044800</v>
      </c>
      <c r="J63" s="445">
        <v>1050000</v>
      </c>
      <c r="K63" s="185">
        <v>69</v>
      </c>
      <c r="L63" s="185">
        <f t="shared" si="31"/>
        <v>72450000</v>
      </c>
      <c r="M63" s="175">
        <f>(Z63+AE63)*1.2</f>
        <v>48563579.129130013</v>
      </c>
      <c r="N63" s="404">
        <f t="shared" si="32"/>
        <v>157058379.12913001</v>
      </c>
      <c r="O63" s="24">
        <f t="shared" si="52"/>
        <v>31</v>
      </c>
      <c r="P63" s="175">
        <f t="shared" si="33"/>
        <v>62823351.651652001</v>
      </c>
      <c r="Q63" s="175">
        <f t="shared" si="34"/>
        <v>44873822.608322859</v>
      </c>
      <c r="R63" s="175">
        <f t="shared" si="35"/>
        <v>53848587.129987434</v>
      </c>
      <c r="S63" s="421">
        <f t="shared" si="36"/>
        <v>62</v>
      </c>
      <c r="T63" s="41"/>
      <c r="U63" s="41" t="s">
        <v>292</v>
      </c>
      <c r="V63" s="41">
        <f t="shared" si="37"/>
        <v>1234324502.8653879</v>
      </c>
      <c r="W63" s="65">
        <f t="shared" si="50"/>
        <v>4800</v>
      </c>
      <c r="X63" s="473">
        <f t="shared" si="51"/>
        <v>141620</v>
      </c>
      <c r="Y63" s="205">
        <f t="shared" si="38"/>
        <v>10117412.318568753</v>
      </c>
      <c r="Z63" s="473">
        <f t="shared" si="39"/>
        <v>10117412.318568753</v>
      </c>
      <c r="AA63" s="164">
        <f t="shared" si="40"/>
        <v>50587061.592843764</v>
      </c>
      <c r="AB63" s="219">
        <f t="shared" si="29"/>
        <v>1113920</v>
      </c>
      <c r="AC63" s="242">
        <f t="shared" si="41"/>
        <v>121</v>
      </c>
      <c r="AD63" s="39">
        <f t="shared" si="42"/>
        <v>202348246.37137505</v>
      </c>
      <c r="AE63" s="41">
        <f t="shared" si="43"/>
        <v>30352236.955706261</v>
      </c>
      <c r="AF63" s="5">
        <f t="shared" si="44"/>
        <v>321115962.25081456</v>
      </c>
      <c r="AG63" s="118">
        <f t="shared" si="45"/>
        <v>122</v>
      </c>
      <c r="AH63" s="39">
        <f t="shared" si="46"/>
        <v>303522369.55706257</v>
      </c>
      <c r="AI63" s="41">
        <f t="shared" si="47"/>
        <v>50587061.592843764</v>
      </c>
      <c r="AJ63" s="116">
        <f t="shared" si="48"/>
        <v>371703023.84365833</v>
      </c>
      <c r="AK63" s="41">
        <f t="shared" si="49"/>
        <v>2323143899.0228648</v>
      </c>
    </row>
    <row r="64" spans="1:37" s="5" customFormat="1">
      <c r="A64" s="420"/>
      <c r="B64" s="40"/>
      <c r="C64" s="40"/>
      <c r="D64" s="39"/>
      <c r="E64" s="39"/>
      <c r="F64" s="39"/>
      <c r="G64" s="446">
        <f t="shared" si="53"/>
        <v>409600</v>
      </c>
      <c r="H64" s="186">
        <v>94</v>
      </c>
      <c r="I64" s="462">
        <f t="shared" si="30"/>
        <v>38502400</v>
      </c>
      <c r="J64" s="446">
        <v>1050000</v>
      </c>
      <c r="K64" s="186">
        <v>90</v>
      </c>
      <c r="L64" s="186">
        <f t="shared" si="31"/>
        <v>94500000</v>
      </c>
      <c r="M64" s="176">
        <f>(Z63+AE63+Z64+AE64)*1.2</f>
        <v>111364005.05410741</v>
      </c>
      <c r="N64" s="405">
        <f t="shared" si="32"/>
        <v>244366405.05410743</v>
      </c>
      <c r="O64" s="14">
        <f t="shared" si="52"/>
        <v>31</v>
      </c>
      <c r="P64" s="176">
        <f t="shared" si="33"/>
        <v>97746562.021642968</v>
      </c>
      <c r="Q64" s="176">
        <f t="shared" si="34"/>
        <v>69818972.872602135</v>
      </c>
      <c r="R64" s="176">
        <f t="shared" si="35"/>
        <v>83782767.447122544</v>
      </c>
      <c r="S64" s="421">
        <f t="shared" si="36"/>
        <v>63</v>
      </c>
      <c r="T64" s="41"/>
      <c r="U64" s="41" t="s">
        <v>293</v>
      </c>
      <c r="V64" s="41">
        <f t="shared" si="37"/>
        <v>1622344536.3952498</v>
      </c>
      <c r="W64" s="41">
        <f t="shared" si="50"/>
        <v>4880</v>
      </c>
      <c r="X64" s="473">
        <f t="shared" si="51"/>
        <v>146420</v>
      </c>
      <c r="Y64" s="205">
        <f t="shared" si="38"/>
        <v>13083422.067703627</v>
      </c>
      <c r="Z64" s="473">
        <f t="shared" si="39"/>
        <v>13083422.067703627</v>
      </c>
      <c r="AA64" s="164">
        <f t="shared" si="40"/>
        <v>65417110.338518135</v>
      </c>
      <c r="AB64" s="219">
        <f t="shared" si="29"/>
        <v>1152000</v>
      </c>
      <c r="AC64" s="242">
        <f t="shared" si="41"/>
        <v>123</v>
      </c>
      <c r="AD64" s="39">
        <f t="shared" si="42"/>
        <v>261668441.35407254</v>
      </c>
      <c r="AE64" s="41">
        <f t="shared" si="43"/>
        <v>39250266.203110881</v>
      </c>
      <c r="AF64" s="5">
        <f t="shared" si="44"/>
        <v>410953290.0467692</v>
      </c>
      <c r="AG64" s="118">
        <f t="shared" si="45"/>
        <v>124</v>
      </c>
      <c r="AH64" s="39">
        <f t="shared" si="46"/>
        <v>392502662.0311088</v>
      </c>
      <c r="AI64" s="41">
        <f t="shared" si="47"/>
        <v>65417110.338518135</v>
      </c>
      <c r="AJ64" s="116">
        <f t="shared" si="48"/>
        <v>476370400.38528734</v>
      </c>
      <c r="AK64" s="41">
        <f t="shared" si="49"/>
        <v>2977315002.4080462</v>
      </c>
    </row>
    <row r="65" spans="1:37" s="5" customFormat="1">
      <c r="A65" s="420"/>
      <c r="B65" s="40"/>
      <c r="C65" s="40"/>
      <c r="D65" s="39"/>
      <c r="E65" s="39"/>
      <c r="F65" s="39"/>
      <c r="G65" s="449">
        <f t="shared" si="53"/>
        <v>1638400</v>
      </c>
      <c r="H65" s="188">
        <v>64</v>
      </c>
      <c r="I65" s="408">
        <f t="shared" si="30"/>
        <v>104857600</v>
      </c>
      <c r="J65" s="447">
        <v>1050000</v>
      </c>
      <c r="K65" s="448">
        <v>102</v>
      </c>
      <c r="L65" s="448">
        <f t="shared" si="31"/>
        <v>107100000</v>
      </c>
      <c r="M65" s="430">
        <f>(Z65+AE65)*1.2</f>
        <v>81256876.799999893</v>
      </c>
      <c r="N65" s="440">
        <f t="shared" si="32"/>
        <v>293214476.79999989</v>
      </c>
      <c r="O65" s="80">
        <f t="shared" si="52"/>
        <v>32</v>
      </c>
      <c r="P65" s="430">
        <f t="shared" si="33"/>
        <v>117285790.71999995</v>
      </c>
      <c r="Q65" s="430">
        <f t="shared" si="34"/>
        <v>83775564.799999982</v>
      </c>
      <c r="R65" s="430">
        <f t="shared" si="35"/>
        <v>100530677.75999996</v>
      </c>
      <c r="S65" s="421">
        <f t="shared" si="36"/>
        <v>64</v>
      </c>
      <c r="T65" s="41"/>
      <c r="U65" s="41" t="s">
        <v>294</v>
      </c>
      <c r="V65" s="41">
        <f t="shared" si="37"/>
        <v>2132993215.9999971</v>
      </c>
      <c r="W65" s="41">
        <f t="shared" si="50"/>
        <v>4960</v>
      </c>
      <c r="X65" s="473">
        <f t="shared" si="51"/>
        <v>151300</v>
      </c>
      <c r="Y65" s="205">
        <f t="shared" si="38"/>
        <v>16928515.999999978</v>
      </c>
      <c r="Z65" s="473">
        <f t="shared" si="39"/>
        <v>16928515.999999978</v>
      </c>
      <c r="AA65" s="164">
        <f t="shared" si="40"/>
        <v>84642579.999999881</v>
      </c>
      <c r="AB65" s="219">
        <f t="shared" si="29"/>
        <v>1190720</v>
      </c>
      <c r="AC65" s="242">
        <f t="shared" si="41"/>
        <v>125</v>
      </c>
      <c r="AD65" s="39">
        <f t="shared" si="42"/>
        <v>338570319.99999952</v>
      </c>
      <c r="AE65" s="41">
        <f t="shared" si="43"/>
        <v>50785547.999999933</v>
      </c>
      <c r="AF65" s="5">
        <f t="shared" si="44"/>
        <v>527155948.38528728</v>
      </c>
      <c r="AG65" s="118">
        <f t="shared" si="45"/>
        <v>126</v>
      </c>
      <c r="AH65" s="39">
        <f t="shared" si="46"/>
        <v>507855479.99999928</v>
      </c>
      <c r="AI65" s="41">
        <f t="shared" si="47"/>
        <v>84642579.999999881</v>
      </c>
      <c r="AJ65" s="116">
        <f t="shared" si="48"/>
        <v>611798528.38528717</v>
      </c>
      <c r="AK65" s="41">
        <f t="shared" si="49"/>
        <v>3823740802.4080448</v>
      </c>
    </row>
    <row r="66" spans="1:37" s="5" customFormat="1">
      <c r="A66" s="420"/>
      <c r="B66" s="40"/>
      <c r="C66" s="40"/>
      <c r="D66" s="39"/>
      <c r="E66" s="39"/>
      <c r="F66" s="39"/>
      <c r="G66" s="449">
        <f t="shared" si="53"/>
        <v>1638400</v>
      </c>
      <c r="H66" s="188">
        <v>70</v>
      </c>
      <c r="I66" s="408">
        <f t="shared" ref="I66:I97" si="54">G66*H66</f>
        <v>114688000</v>
      </c>
      <c r="J66" s="449">
        <v>1050000</v>
      </c>
      <c r="K66" s="188">
        <v>115</v>
      </c>
      <c r="L66" s="188">
        <f t="shared" si="31"/>
        <v>120750000</v>
      </c>
      <c r="M66" s="431">
        <f>(Z65+AE65+Z66+AE66)*1.2</f>
        <v>186442239.96347401</v>
      </c>
      <c r="N66" s="407">
        <f t="shared" si="32"/>
        <v>421880239.96347404</v>
      </c>
      <c r="O66" s="38">
        <f t="shared" si="52"/>
        <v>32</v>
      </c>
      <c r="P66" s="431">
        <f t="shared" si="33"/>
        <v>168752095.98538962</v>
      </c>
      <c r="Q66" s="431">
        <f t="shared" si="34"/>
        <v>120537211.41813545</v>
      </c>
      <c r="R66" s="431">
        <f t="shared" si="35"/>
        <v>144644653.70176253</v>
      </c>
      <c r="S66" s="421">
        <f t="shared" si="36"/>
        <v>65</v>
      </c>
      <c r="T66" s="41"/>
      <c r="U66" s="41" t="s">
        <v>295</v>
      </c>
      <c r="V66" s="41">
        <f t="shared" si="37"/>
        <v>2804943217.6926436</v>
      </c>
      <c r="W66" s="41">
        <f t="shared" si="50"/>
        <v>5040</v>
      </c>
      <c r="X66" s="473">
        <f t="shared" si="51"/>
        <v>156260</v>
      </c>
      <c r="Y66" s="205">
        <f t="shared" si="38"/>
        <v>21913617.325723778</v>
      </c>
      <c r="Z66" s="473">
        <f t="shared" si="39"/>
        <v>21913617.325723778</v>
      </c>
      <c r="AA66" s="164">
        <f t="shared" si="40"/>
        <v>109568086.6286189</v>
      </c>
      <c r="AB66" s="219">
        <f t="shared" si="29"/>
        <v>1230080</v>
      </c>
      <c r="AC66" s="242">
        <f t="shared" si="41"/>
        <v>127</v>
      </c>
      <c r="AD66" s="39">
        <f t="shared" si="42"/>
        <v>438272346.51447558</v>
      </c>
      <c r="AE66" s="41">
        <f t="shared" si="43"/>
        <v>65740851.977171332</v>
      </c>
      <c r="AF66" s="5">
        <f t="shared" si="44"/>
        <v>677539380.36245847</v>
      </c>
      <c r="AG66" s="118">
        <f t="shared" si="45"/>
        <v>128</v>
      </c>
      <c r="AH66" s="39">
        <f t="shared" si="46"/>
        <v>657408519.77171338</v>
      </c>
      <c r="AI66" s="41">
        <f t="shared" si="47"/>
        <v>109568086.6286189</v>
      </c>
      <c r="AJ66" s="116">
        <f t="shared" si="48"/>
        <v>787107466.99107742</v>
      </c>
      <c r="AK66" s="41">
        <f t="shared" si="49"/>
        <v>4919421668.6942339</v>
      </c>
    </row>
    <row r="67" spans="1:37" s="5" customFormat="1">
      <c r="A67" s="420"/>
      <c r="B67" s="40"/>
      <c r="C67" s="40"/>
      <c r="D67" s="39"/>
      <c r="E67" s="39"/>
      <c r="F67" s="39"/>
      <c r="G67" s="450"/>
      <c r="H67" s="190"/>
      <c r="I67" s="411"/>
      <c r="J67" s="450"/>
      <c r="K67" s="190"/>
      <c r="L67" s="190"/>
      <c r="M67" s="177"/>
      <c r="N67" s="410"/>
      <c r="O67" s="41"/>
      <c r="P67" s="177"/>
      <c r="Q67" s="177"/>
      <c r="R67" s="177"/>
      <c r="S67" s="421"/>
      <c r="T67" s="41"/>
      <c r="U67" s="41"/>
      <c r="V67" s="41"/>
      <c r="W67" s="41"/>
      <c r="X67" s="473"/>
      <c r="Y67" s="205"/>
      <c r="Z67" s="473"/>
      <c r="AA67" s="164"/>
      <c r="AB67" s="219"/>
      <c r="AC67" s="242"/>
      <c r="AD67" s="39"/>
      <c r="AE67" s="41"/>
      <c r="AG67" s="118"/>
      <c r="AH67" s="39"/>
      <c r="AI67" s="41"/>
      <c r="AJ67" s="116"/>
      <c r="AK67" s="41"/>
    </row>
  </sheetData>
  <dataConsolidate>
    <dataRefs count="1">
      <dataRef ref="I10:I14" sheet="金钱经验表"/>
    </dataRefs>
  </dataConsolidate>
  <phoneticPr fontId="17" type="noConversion"/>
  <pageMargins left="0.7" right="0.7" top="0.75" bottom="0.75" header="0.3" footer="0.3"/>
  <pageSetup paperSize="9" pageOrder="overThenDown"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topLeftCell="A24" zoomScale="60" workbookViewId="0">
      <selection activeCell="Q28" sqref="Q28"/>
    </sheetView>
  </sheetViews>
  <sheetFormatPr defaultRowHeight="22.5"/>
  <cols>
    <col min="2" max="2" width="45.7109375" customWidth="1"/>
    <col min="3" max="3" width="16.5703125" style="353" customWidth="1"/>
    <col min="4" max="4" width="16.42578125" style="267" customWidth="1"/>
    <col min="5" max="5" width="16.42578125" style="363" customWidth="1"/>
    <col min="6" max="6" width="9" customWidth="1"/>
    <col min="7" max="7" width="34.28515625" customWidth="1"/>
    <col min="8" max="8" width="16.42578125" style="356" customWidth="1"/>
    <col min="9" max="9" width="16.42578125" style="357" customWidth="1"/>
    <col min="10" max="10" width="16.42578125" style="362" customWidth="1"/>
    <col min="12" max="12" width="34.28515625" customWidth="1"/>
    <col min="13" max="13" width="16.42578125" style="356" customWidth="1"/>
    <col min="14" max="14" width="16.42578125" style="357" customWidth="1"/>
    <col min="15" max="15" width="16.42578125" style="362" customWidth="1"/>
  </cols>
  <sheetData>
    <row r="3" spans="3:15">
      <c r="C3" s="353" t="s">
        <v>296</v>
      </c>
      <c r="D3" s="267" t="s">
        <v>297</v>
      </c>
      <c r="E3" s="363" t="s">
        <v>298</v>
      </c>
      <c r="H3" s="356" t="s">
        <v>299</v>
      </c>
      <c r="I3" s="357" t="s">
        <v>300</v>
      </c>
      <c r="J3" s="362" t="s">
        <v>301</v>
      </c>
      <c r="M3" s="356" t="s">
        <v>302</v>
      </c>
      <c r="N3" s="357" t="s">
        <v>303</v>
      </c>
      <c r="O3" s="362" t="s">
        <v>304</v>
      </c>
    </row>
    <row r="4" spans="3:15">
      <c r="C4" s="353">
        <v>0.02</v>
      </c>
      <c r="D4" s="267">
        <v>1</v>
      </c>
      <c r="E4" s="363">
        <f t="shared" ref="E4:E67" si="0">MAX(3*(C4-D4)/C4,-0.5)</f>
        <v>-0.5</v>
      </c>
      <c r="H4" s="356">
        <v>0.02</v>
      </c>
      <c r="I4" s="357">
        <v>1</v>
      </c>
      <c r="J4" s="362">
        <f t="shared" ref="J4:J67" si="1">MAX((H4-I4)/H4,-1)</f>
        <v>-1</v>
      </c>
      <c r="M4" s="356">
        <v>0.02</v>
      </c>
      <c r="N4" s="357">
        <v>1</v>
      </c>
      <c r="O4" s="362">
        <f t="shared" ref="O4:O67" si="2">MAX(0.4*(M4-N4)/M4,-0.4)</f>
        <v>-0.4</v>
      </c>
    </row>
    <row r="5" spans="3:15">
      <c r="C5" s="353">
        <f t="shared" ref="C5:C68" si="3">C4+0.02</f>
        <v>0.04</v>
      </c>
      <c r="D5" s="267">
        <v>1</v>
      </c>
      <c r="E5" s="363">
        <f t="shared" si="0"/>
        <v>-0.5</v>
      </c>
      <c r="H5" s="356">
        <f t="shared" ref="H5:H68" si="4">H4+0.02</f>
        <v>0.04</v>
      </c>
      <c r="I5" s="357">
        <v>1</v>
      </c>
      <c r="J5" s="362">
        <f t="shared" si="1"/>
        <v>-1</v>
      </c>
      <c r="M5" s="356">
        <f t="shared" ref="M5:M68" si="5">M4+0.02</f>
        <v>0.04</v>
      </c>
      <c r="N5" s="357">
        <v>1</v>
      </c>
      <c r="O5" s="362">
        <f t="shared" si="2"/>
        <v>-0.4</v>
      </c>
    </row>
    <row r="6" spans="3:15">
      <c r="C6" s="353">
        <f t="shared" si="3"/>
        <v>0.06</v>
      </c>
      <c r="D6" s="267">
        <v>1</v>
      </c>
      <c r="E6" s="363">
        <f t="shared" si="0"/>
        <v>-0.5</v>
      </c>
      <c r="H6" s="356">
        <f t="shared" si="4"/>
        <v>0.06</v>
      </c>
      <c r="I6" s="357">
        <v>1</v>
      </c>
      <c r="J6" s="362">
        <f t="shared" si="1"/>
        <v>-1</v>
      </c>
      <c r="M6" s="356">
        <f t="shared" si="5"/>
        <v>0.06</v>
      </c>
      <c r="N6" s="357">
        <v>1</v>
      </c>
      <c r="O6" s="362">
        <f t="shared" si="2"/>
        <v>-0.4</v>
      </c>
    </row>
    <row r="7" spans="3:15">
      <c r="C7" s="353">
        <f t="shared" si="3"/>
        <v>0.08</v>
      </c>
      <c r="D7" s="267">
        <v>1</v>
      </c>
      <c r="E7" s="363">
        <f t="shared" si="0"/>
        <v>-0.5</v>
      </c>
      <c r="H7" s="356">
        <f t="shared" si="4"/>
        <v>0.08</v>
      </c>
      <c r="I7" s="357">
        <v>1</v>
      </c>
      <c r="J7" s="362">
        <f t="shared" si="1"/>
        <v>-1</v>
      </c>
      <c r="M7" s="356">
        <f t="shared" si="5"/>
        <v>0.08</v>
      </c>
      <c r="N7" s="357">
        <v>1</v>
      </c>
      <c r="O7" s="362">
        <f t="shared" si="2"/>
        <v>-0.4</v>
      </c>
    </row>
    <row r="8" spans="3:15">
      <c r="C8" s="353">
        <f t="shared" si="3"/>
        <v>0.1</v>
      </c>
      <c r="D8" s="267">
        <v>1</v>
      </c>
      <c r="E8" s="363">
        <f t="shared" si="0"/>
        <v>-0.5</v>
      </c>
      <c r="H8" s="356">
        <f t="shared" si="4"/>
        <v>0.1</v>
      </c>
      <c r="I8" s="357">
        <v>1</v>
      </c>
      <c r="J8" s="362">
        <f t="shared" si="1"/>
        <v>-1</v>
      </c>
      <c r="M8" s="356">
        <f t="shared" si="5"/>
        <v>0.1</v>
      </c>
      <c r="N8" s="357">
        <v>1</v>
      </c>
      <c r="O8" s="362">
        <f t="shared" si="2"/>
        <v>-0.4</v>
      </c>
    </row>
    <row r="9" spans="3:15">
      <c r="C9" s="353">
        <f t="shared" si="3"/>
        <v>0.12000000000000001</v>
      </c>
      <c r="D9" s="267">
        <v>1</v>
      </c>
      <c r="E9" s="363">
        <f t="shared" si="0"/>
        <v>-0.5</v>
      </c>
      <c r="H9" s="356">
        <f t="shared" si="4"/>
        <v>0.12000000000000001</v>
      </c>
      <c r="I9" s="357">
        <v>1</v>
      </c>
      <c r="J9" s="362">
        <f t="shared" si="1"/>
        <v>-1</v>
      </c>
      <c r="M9" s="356">
        <f t="shared" si="5"/>
        <v>0.12000000000000001</v>
      </c>
      <c r="N9" s="357">
        <v>1</v>
      </c>
      <c r="O9" s="362">
        <f t="shared" si="2"/>
        <v>-0.4</v>
      </c>
    </row>
    <row r="10" spans="3:15">
      <c r="C10" s="353">
        <f t="shared" si="3"/>
        <v>0.14000000000000001</v>
      </c>
      <c r="D10" s="267">
        <v>1</v>
      </c>
      <c r="E10" s="363">
        <f t="shared" si="0"/>
        <v>-0.5</v>
      </c>
      <c r="H10" s="356">
        <f t="shared" si="4"/>
        <v>0.14000000000000001</v>
      </c>
      <c r="I10" s="357">
        <v>1</v>
      </c>
      <c r="J10" s="362">
        <f t="shared" si="1"/>
        <v>-1</v>
      </c>
      <c r="M10" s="356">
        <f t="shared" si="5"/>
        <v>0.14000000000000001</v>
      </c>
      <c r="N10" s="357">
        <v>1</v>
      </c>
      <c r="O10" s="362">
        <f t="shared" si="2"/>
        <v>-0.4</v>
      </c>
    </row>
    <row r="11" spans="3:15">
      <c r="C11" s="353">
        <f t="shared" si="3"/>
        <v>0.16</v>
      </c>
      <c r="D11" s="267">
        <v>1</v>
      </c>
      <c r="E11" s="363">
        <f t="shared" si="0"/>
        <v>-0.5</v>
      </c>
      <c r="H11" s="356">
        <f t="shared" si="4"/>
        <v>0.16</v>
      </c>
      <c r="I11" s="357">
        <v>1</v>
      </c>
      <c r="J11" s="362">
        <f t="shared" si="1"/>
        <v>-1</v>
      </c>
      <c r="M11" s="356">
        <f t="shared" si="5"/>
        <v>0.16</v>
      </c>
      <c r="N11" s="357">
        <v>1</v>
      </c>
      <c r="O11" s="362">
        <f t="shared" si="2"/>
        <v>-0.4</v>
      </c>
    </row>
    <row r="12" spans="3:15">
      <c r="C12" s="353">
        <f t="shared" si="3"/>
        <v>0.18</v>
      </c>
      <c r="D12" s="267">
        <v>1</v>
      </c>
      <c r="E12" s="363">
        <f t="shared" si="0"/>
        <v>-0.5</v>
      </c>
      <c r="H12" s="356">
        <f t="shared" si="4"/>
        <v>0.18</v>
      </c>
      <c r="I12" s="357">
        <v>1</v>
      </c>
      <c r="J12" s="362">
        <f t="shared" si="1"/>
        <v>-1</v>
      </c>
      <c r="M12" s="356">
        <f t="shared" si="5"/>
        <v>0.18</v>
      </c>
      <c r="N12" s="357">
        <v>1</v>
      </c>
      <c r="O12" s="362">
        <f t="shared" si="2"/>
        <v>-0.4</v>
      </c>
    </row>
    <row r="13" spans="3:15">
      <c r="C13" s="353">
        <f t="shared" si="3"/>
        <v>0.19999999999999998</v>
      </c>
      <c r="D13" s="267">
        <v>1</v>
      </c>
      <c r="E13" s="363">
        <f t="shared" si="0"/>
        <v>-0.5</v>
      </c>
      <c r="H13" s="356">
        <f t="shared" si="4"/>
        <v>0.19999999999999998</v>
      </c>
      <c r="I13" s="357">
        <v>1</v>
      </c>
      <c r="J13" s="362">
        <f t="shared" si="1"/>
        <v>-1</v>
      </c>
      <c r="M13" s="356">
        <f t="shared" si="5"/>
        <v>0.19999999999999998</v>
      </c>
      <c r="N13" s="357">
        <v>1</v>
      </c>
      <c r="O13" s="362">
        <f t="shared" si="2"/>
        <v>-0.4</v>
      </c>
    </row>
    <row r="14" spans="3:15">
      <c r="C14" s="353">
        <f t="shared" si="3"/>
        <v>0.21999999999999997</v>
      </c>
      <c r="D14" s="267">
        <v>1</v>
      </c>
      <c r="E14" s="363">
        <f t="shared" si="0"/>
        <v>-0.5</v>
      </c>
      <c r="H14" s="356">
        <f t="shared" si="4"/>
        <v>0.21999999999999997</v>
      </c>
      <c r="I14" s="357">
        <v>1</v>
      </c>
      <c r="J14" s="362">
        <f t="shared" si="1"/>
        <v>-1</v>
      </c>
      <c r="M14" s="356">
        <f t="shared" si="5"/>
        <v>0.21999999999999997</v>
      </c>
      <c r="N14" s="357">
        <v>1</v>
      </c>
      <c r="O14" s="362">
        <f t="shared" si="2"/>
        <v>-0.4</v>
      </c>
    </row>
    <row r="15" spans="3:15">
      <c r="C15" s="353">
        <f t="shared" si="3"/>
        <v>0.23999999999999996</v>
      </c>
      <c r="D15" s="267">
        <v>1</v>
      </c>
      <c r="E15" s="363">
        <f t="shared" si="0"/>
        <v>-0.5</v>
      </c>
      <c r="H15" s="356">
        <f t="shared" si="4"/>
        <v>0.23999999999999996</v>
      </c>
      <c r="I15" s="357">
        <v>1</v>
      </c>
      <c r="J15" s="362">
        <f t="shared" si="1"/>
        <v>-1</v>
      </c>
      <c r="M15" s="356">
        <f t="shared" si="5"/>
        <v>0.23999999999999996</v>
      </c>
      <c r="N15" s="357">
        <v>1</v>
      </c>
      <c r="O15" s="362">
        <f t="shared" si="2"/>
        <v>-0.4</v>
      </c>
    </row>
    <row r="16" spans="3:15">
      <c r="C16" s="353">
        <f t="shared" si="3"/>
        <v>0.25999999999999995</v>
      </c>
      <c r="D16" s="267">
        <v>1</v>
      </c>
      <c r="E16" s="363">
        <f t="shared" si="0"/>
        <v>-0.5</v>
      </c>
      <c r="H16" s="356">
        <f t="shared" si="4"/>
        <v>0.25999999999999995</v>
      </c>
      <c r="I16" s="357">
        <v>1</v>
      </c>
      <c r="J16" s="362">
        <f t="shared" si="1"/>
        <v>-1</v>
      </c>
      <c r="M16" s="356">
        <f t="shared" si="5"/>
        <v>0.25999999999999995</v>
      </c>
      <c r="N16" s="357">
        <v>1</v>
      </c>
      <c r="O16" s="362">
        <f t="shared" si="2"/>
        <v>-0.4</v>
      </c>
    </row>
    <row r="17" spans="3:15">
      <c r="C17" s="353">
        <f t="shared" si="3"/>
        <v>0.27999999999999997</v>
      </c>
      <c r="D17" s="267">
        <v>1</v>
      </c>
      <c r="E17" s="363">
        <f t="shared" si="0"/>
        <v>-0.5</v>
      </c>
      <c r="H17" s="356">
        <f t="shared" si="4"/>
        <v>0.27999999999999997</v>
      </c>
      <c r="I17" s="357">
        <v>1</v>
      </c>
      <c r="J17" s="362">
        <f t="shared" si="1"/>
        <v>-1</v>
      </c>
      <c r="M17" s="356">
        <f t="shared" si="5"/>
        <v>0.27999999999999997</v>
      </c>
      <c r="N17" s="357">
        <v>1</v>
      </c>
      <c r="O17" s="362">
        <f t="shared" si="2"/>
        <v>-0.4</v>
      </c>
    </row>
    <row r="18" spans="3:15">
      <c r="C18" s="353">
        <f t="shared" si="3"/>
        <v>0.3</v>
      </c>
      <c r="D18" s="267">
        <v>1</v>
      </c>
      <c r="E18" s="363">
        <f t="shared" si="0"/>
        <v>-0.5</v>
      </c>
      <c r="H18" s="356">
        <f t="shared" si="4"/>
        <v>0.3</v>
      </c>
      <c r="I18" s="357">
        <v>1</v>
      </c>
      <c r="J18" s="362">
        <f t="shared" si="1"/>
        <v>-1</v>
      </c>
      <c r="M18" s="356">
        <f t="shared" si="5"/>
        <v>0.3</v>
      </c>
      <c r="N18" s="357">
        <v>1</v>
      </c>
      <c r="O18" s="362">
        <f t="shared" si="2"/>
        <v>-0.4</v>
      </c>
    </row>
    <row r="19" spans="3:15">
      <c r="C19" s="353">
        <f t="shared" si="3"/>
        <v>0.32</v>
      </c>
      <c r="D19" s="267">
        <v>1</v>
      </c>
      <c r="E19" s="363">
        <f t="shared" si="0"/>
        <v>-0.5</v>
      </c>
      <c r="H19" s="356">
        <f t="shared" si="4"/>
        <v>0.32</v>
      </c>
      <c r="I19" s="357">
        <v>1</v>
      </c>
      <c r="J19" s="362">
        <f t="shared" si="1"/>
        <v>-1</v>
      </c>
      <c r="M19" s="356">
        <f t="shared" si="5"/>
        <v>0.32</v>
      </c>
      <c r="N19" s="357">
        <v>1</v>
      </c>
      <c r="O19" s="362">
        <f t="shared" si="2"/>
        <v>-0.4</v>
      </c>
    </row>
    <row r="20" spans="3:15">
      <c r="C20" s="353">
        <f t="shared" si="3"/>
        <v>0.34</v>
      </c>
      <c r="D20" s="267">
        <v>1</v>
      </c>
      <c r="E20" s="363">
        <f t="shared" si="0"/>
        <v>-0.5</v>
      </c>
      <c r="H20" s="356">
        <f t="shared" si="4"/>
        <v>0.34</v>
      </c>
      <c r="I20" s="357">
        <v>1</v>
      </c>
      <c r="J20" s="362">
        <f t="shared" si="1"/>
        <v>-1</v>
      </c>
      <c r="M20" s="356">
        <f t="shared" si="5"/>
        <v>0.34</v>
      </c>
      <c r="N20" s="357">
        <v>1</v>
      </c>
      <c r="O20" s="362">
        <f t="shared" si="2"/>
        <v>-0.4</v>
      </c>
    </row>
    <row r="21" spans="3:15">
      <c r="C21" s="353">
        <f t="shared" si="3"/>
        <v>0.36000000000000004</v>
      </c>
      <c r="D21" s="267">
        <v>1</v>
      </c>
      <c r="E21" s="363">
        <f t="shared" si="0"/>
        <v>-0.5</v>
      </c>
      <c r="H21" s="356">
        <f t="shared" si="4"/>
        <v>0.36000000000000004</v>
      </c>
      <c r="I21" s="357">
        <v>1</v>
      </c>
      <c r="J21" s="362">
        <f t="shared" si="1"/>
        <v>-1</v>
      </c>
      <c r="M21" s="356">
        <f t="shared" si="5"/>
        <v>0.36000000000000004</v>
      </c>
      <c r="N21" s="357">
        <v>1</v>
      </c>
      <c r="O21" s="362">
        <f t="shared" si="2"/>
        <v>-0.4</v>
      </c>
    </row>
    <row r="22" spans="3:15">
      <c r="C22" s="353">
        <f t="shared" si="3"/>
        <v>0.38000000000000006</v>
      </c>
      <c r="D22" s="267">
        <v>1</v>
      </c>
      <c r="E22" s="363">
        <f t="shared" si="0"/>
        <v>-0.5</v>
      </c>
      <c r="H22" s="356">
        <f t="shared" si="4"/>
        <v>0.38000000000000006</v>
      </c>
      <c r="I22" s="357">
        <v>1</v>
      </c>
      <c r="J22" s="362">
        <f t="shared" si="1"/>
        <v>-1</v>
      </c>
      <c r="M22" s="356">
        <f t="shared" si="5"/>
        <v>0.38000000000000006</v>
      </c>
      <c r="N22" s="357">
        <v>1</v>
      </c>
      <c r="O22" s="362">
        <f t="shared" si="2"/>
        <v>-0.4</v>
      </c>
    </row>
    <row r="23" spans="3:15">
      <c r="C23" s="353">
        <f t="shared" si="3"/>
        <v>0.40000000000000008</v>
      </c>
      <c r="D23" s="267">
        <v>1</v>
      </c>
      <c r="E23" s="363">
        <f t="shared" si="0"/>
        <v>-0.5</v>
      </c>
      <c r="H23" s="356">
        <f t="shared" si="4"/>
        <v>0.40000000000000008</v>
      </c>
      <c r="I23" s="357">
        <v>1</v>
      </c>
      <c r="J23" s="362">
        <f t="shared" si="1"/>
        <v>-1</v>
      </c>
      <c r="M23" s="356">
        <f t="shared" si="5"/>
        <v>0.40000000000000008</v>
      </c>
      <c r="N23" s="357">
        <v>1</v>
      </c>
      <c r="O23" s="362">
        <f t="shared" si="2"/>
        <v>-0.4</v>
      </c>
    </row>
    <row r="24" spans="3:15">
      <c r="C24" s="353">
        <f t="shared" si="3"/>
        <v>0.4200000000000001</v>
      </c>
      <c r="D24" s="267">
        <v>1</v>
      </c>
      <c r="E24" s="363">
        <f t="shared" si="0"/>
        <v>-0.5</v>
      </c>
      <c r="H24" s="356">
        <f t="shared" si="4"/>
        <v>0.4200000000000001</v>
      </c>
      <c r="I24" s="357">
        <v>1</v>
      </c>
      <c r="J24" s="362">
        <f t="shared" si="1"/>
        <v>-1</v>
      </c>
      <c r="M24" s="356">
        <f t="shared" si="5"/>
        <v>0.4200000000000001</v>
      </c>
      <c r="N24" s="357">
        <v>1</v>
      </c>
      <c r="O24" s="362">
        <f t="shared" si="2"/>
        <v>-0.4</v>
      </c>
    </row>
    <row r="25" spans="3:15">
      <c r="C25" s="353">
        <f t="shared" si="3"/>
        <v>0.44000000000000011</v>
      </c>
      <c r="D25" s="267">
        <v>1</v>
      </c>
      <c r="E25" s="363">
        <f t="shared" si="0"/>
        <v>-0.5</v>
      </c>
      <c r="H25" s="356">
        <f t="shared" si="4"/>
        <v>0.44000000000000011</v>
      </c>
      <c r="I25" s="357">
        <v>1</v>
      </c>
      <c r="J25" s="362">
        <f t="shared" si="1"/>
        <v>-1</v>
      </c>
      <c r="M25" s="356">
        <f t="shared" si="5"/>
        <v>0.44000000000000011</v>
      </c>
      <c r="N25" s="357">
        <v>1</v>
      </c>
      <c r="O25" s="362">
        <f t="shared" si="2"/>
        <v>-0.4</v>
      </c>
    </row>
    <row r="26" spans="3:15">
      <c r="C26" s="353">
        <f t="shared" si="3"/>
        <v>0.46000000000000013</v>
      </c>
      <c r="D26" s="267">
        <v>1</v>
      </c>
      <c r="E26" s="363">
        <f t="shared" si="0"/>
        <v>-0.5</v>
      </c>
      <c r="H26" s="356">
        <f t="shared" si="4"/>
        <v>0.46000000000000013</v>
      </c>
      <c r="I26" s="357">
        <v>1</v>
      </c>
      <c r="J26" s="362">
        <f t="shared" si="1"/>
        <v>-1</v>
      </c>
      <c r="M26" s="356">
        <f t="shared" si="5"/>
        <v>0.46000000000000013</v>
      </c>
      <c r="N26" s="357">
        <v>1</v>
      </c>
      <c r="O26" s="362">
        <f t="shared" si="2"/>
        <v>-0.4</v>
      </c>
    </row>
    <row r="27" spans="3:15">
      <c r="C27" s="353">
        <f t="shared" si="3"/>
        <v>0.48000000000000015</v>
      </c>
      <c r="D27" s="267">
        <v>1</v>
      </c>
      <c r="E27" s="363">
        <f t="shared" si="0"/>
        <v>-0.5</v>
      </c>
      <c r="H27" s="356">
        <f t="shared" si="4"/>
        <v>0.48000000000000015</v>
      </c>
      <c r="I27" s="357">
        <v>1</v>
      </c>
      <c r="J27" s="362">
        <f t="shared" si="1"/>
        <v>-1</v>
      </c>
      <c r="M27" s="356">
        <f t="shared" si="5"/>
        <v>0.48000000000000015</v>
      </c>
      <c r="N27" s="357">
        <v>1</v>
      </c>
      <c r="O27" s="362">
        <f t="shared" si="2"/>
        <v>-0.4</v>
      </c>
    </row>
    <row r="28" spans="3:15">
      <c r="C28" s="353">
        <f t="shared" si="3"/>
        <v>0.50000000000000011</v>
      </c>
      <c r="D28" s="267">
        <v>1</v>
      </c>
      <c r="E28" s="363">
        <f t="shared" si="0"/>
        <v>-0.5</v>
      </c>
      <c r="G28" s="9" t="s">
        <v>305</v>
      </c>
      <c r="H28" s="353">
        <f t="shared" si="4"/>
        <v>0.50000000000000011</v>
      </c>
      <c r="I28" s="354">
        <v>1</v>
      </c>
      <c r="J28" s="361">
        <f t="shared" si="1"/>
        <v>-0.99999999999999956</v>
      </c>
      <c r="L28" s="9" t="s">
        <v>306</v>
      </c>
      <c r="M28" s="353">
        <f t="shared" si="5"/>
        <v>0.50000000000000011</v>
      </c>
      <c r="N28" s="354">
        <v>1</v>
      </c>
      <c r="O28" s="361">
        <f t="shared" si="2"/>
        <v>-0.3999999999999998</v>
      </c>
    </row>
    <row r="29" spans="3:15">
      <c r="C29" s="353">
        <f t="shared" si="3"/>
        <v>0.52000000000000013</v>
      </c>
      <c r="D29" s="267">
        <v>1</v>
      </c>
      <c r="E29" s="363">
        <f t="shared" si="0"/>
        <v>-0.5</v>
      </c>
      <c r="H29" s="356">
        <f t="shared" si="4"/>
        <v>0.52000000000000013</v>
      </c>
      <c r="I29" s="357">
        <v>1</v>
      </c>
      <c r="J29" s="362">
        <f t="shared" si="1"/>
        <v>-0.92307692307692257</v>
      </c>
      <c r="M29" s="356">
        <f t="shared" si="5"/>
        <v>0.52000000000000013</v>
      </c>
      <c r="N29" s="357">
        <v>1</v>
      </c>
      <c r="O29" s="362">
        <f t="shared" si="2"/>
        <v>-0.36923076923076903</v>
      </c>
    </row>
    <row r="30" spans="3:15">
      <c r="C30" s="353">
        <f t="shared" si="3"/>
        <v>0.54000000000000015</v>
      </c>
      <c r="D30" s="267">
        <v>1</v>
      </c>
      <c r="E30" s="363">
        <f t="shared" si="0"/>
        <v>-0.5</v>
      </c>
      <c r="H30" s="356">
        <f t="shared" si="4"/>
        <v>0.54000000000000015</v>
      </c>
      <c r="I30" s="357">
        <v>1</v>
      </c>
      <c r="J30" s="362">
        <f t="shared" si="1"/>
        <v>-0.8518518518518513</v>
      </c>
      <c r="M30" s="356">
        <f t="shared" si="5"/>
        <v>0.54000000000000015</v>
      </c>
      <c r="N30" s="357">
        <v>1</v>
      </c>
      <c r="O30" s="362">
        <f t="shared" si="2"/>
        <v>-0.34074074074074057</v>
      </c>
    </row>
    <row r="31" spans="3:15">
      <c r="C31" s="353">
        <f t="shared" si="3"/>
        <v>0.56000000000000016</v>
      </c>
      <c r="D31" s="267">
        <v>1</v>
      </c>
      <c r="E31" s="363">
        <f t="shared" si="0"/>
        <v>-0.5</v>
      </c>
      <c r="H31" s="356">
        <f t="shared" si="4"/>
        <v>0.56000000000000016</v>
      </c>
      <c r="I31" s="357">
        <v>1</v>
      </c>
      <c r="J31" s="362">
        <f t="shared" si="1"/>
        <v>-0.78571428571428514</v>
      </c>
      <c r="M31" s="356">
        <f t="shared" si="5"/>
        <v>0.56000000000000016</v>
      </c>
      <c r="N31" s="357">
        <v>1</v>
      </c>
      <c r="O31" s="362">
        <f t="shared" si="2"/>
        <v>-0.31428571428571406</v>
      </c>
    </row>
    <row r="32" spans="3:15">
      <c r="C32" s="353">
        <f t="shared" si="3"/>
        <v>0.58000000000000018</v>
      </c>
      <c r="D32" s="267">
        <v>1</v>
      </c>
      <c r="E32" s="363">
        <f t="shared" si="0"/>
        <v>-0.5</v>
      </c>
      <c r="H32" s="356">
        <f t="shared" si="4"/>
        <v>0.58000000000000018</v>
      </c>
      <c r="I32" s="357">
        <v>1</v>
      </c>
      <c r="J32" s="362">
        <f t="shared" si="1"/>
        <v>-0.72413793103448221</v>
      </c>
      <c r="M32" s="356">
        <f t="shared" si="5"/>
        <v>0.58000000000000018</v>
      </c>
      <c r="N32" s="357">
        <v>1</v>
      </c>
      <c r="O32" s="362">
        <f t="shared" si="2"/>
        <v>-0.28965517241379291</v>
      </c>
    </row>
    <row r="33" spans="2:15">
      <c r="C33" s="353">
        <f t="shared" si="3"/>
        <v>0.6000000000000002</v>
      </c>
      <c r="D33" s="267">
        <v>1</v>
      </c>
      <c r="E33" s="363">
        <f t="shared" si="0"/>
        <v>-0.5</v>
      </c>
      <c r="H33" s="356">
        <f t="shared" si="4"/>
        <v>0.6000000000000002</v>
      </c>
      <c r="I33" s="357">
        <v>1</v>
      </c>
      <c r="J33" s="362">
        <f t="shared" si="1"/>
        <v>-0.66666666666666607</v>
      </c>
      <c r="L33" s="9" t="s">
        <v>307</v>
      </c>
      <c r="M33" s="353">
        <f t="shared" si="5"/>
        <v>0.6000000000000002</v>
      </c>
      <c r="N33" s="354">
        <v>1</v>
      </c>
      <c r="O33" s="361">
        <f t="shared" si="2"/>
        <v>-0.26666666666666644</v>
      </c>
    </row>
    <row r="34" spans="2:15">
      <c r="C34" s="353">
        <f t="shared" si="3"/>
        <v>0.62000000000000022</v>
      </c>
      <c r="D34" s="267">
        <v>1</v>
      </c>
      <c r="E34" s="363">
        <f t="shared" si="0"/>
        <v>-0.5</v>
      </c>
      <c r="H34" s="356">
        <f t="shared" si="4"/>
        <v>0.62000000000000022</v>
      </c>
      <c r="I34" s="357">
        <v>1</v>
      </c>
      <c r="J34" s="362">
        <f t="shared" si="1"/>
        <v>-0.61290322580645107</v>
      </c>
      <c r="M34" s="356">
        <f t="shared" si="5"/>
        <v>0.62000000000000022</v>
      </c>
      <c r="N34" s="357">
        <v>1</v>
      </c>
      <c r="O34" s="362">
        <f t="shared" si="2"/>
        <v>-0.24516129032258041</v>
      </c>
    </row>
    <row r="35" spans="2:15">
      <c r="C35" s="353">
        <f t="shared" si="3"/>
        <v>0.64000000000000024</v>
      </c>
      <c r="D35" s="267">
        <v>1</v>
      </c>
      <c r="E35" s="363">
        <f t="shared" si="0"/>
        <v>-0.5</v>
      </c>
      <c r="H35" s="356">
        <f t="shared" si="4"/>
        <v>0.64000000000000024</v>
      </c>
      <c r="I35" s="357">
        <v>1</v>
      </c>
      <c r="J35" s="362">
        <f t="shared" si="1"/>
        <v>-0.56249999999999944</v>
      </c>
      <c r="M35" s="356">
        <f t="shared" si="5"/>
        <v>0.64000000000000024</v>
      </c>
      <c r="N35" s="357">
        <v>1</v>
      </c>
      <c r="O35" s="362">
        <f t="shared" si="2"/>
        <v>-0.22499999999999978</v>
      </c>
    </row>
    <row r="36" spans="2:15">
      <c r="C36" s="353">
        <f t="shared" si="3"/>
        <v>0.66000000000000025</v>
      </c>
      <c r="D36" s="267">
        <v>1</v>
      </c>
      <c r="E36" s="363">
        <f t="shared" si="0"/>
        <v>-0.5</v>
      </c>
      <c r="G36" s="9" t="s">
        <v>308</v>
      </c>
      <c r="H36" s="353">
        <f t="shared" si="4"/>
        <v>0.66000000000000025</v>
      </c>
      <c r="I36" s="354">
        <v>1</v>
      </c>
      <c r="J36" s="355">
        <f t="shared" si="1"/>
        <v>-0.51515151515151458</v>
      </c>
      <c r="M36" s="356">
        <f t="shared" si="5"/>
        <v>0.66000000000000025</v>
      </c>
      <c r="N36" s="357">
        <v>1</v>
      </c>
      <c r="O36" s="362">
        <f t="shared" si="2"/>
        <v>-0.20606060606060583</v>
      </c>
    </row>
    <row r="37" spans="2:15">
      <c r="C37" s="353">
        <f t="shared" si="3"/>
        <v>0.68000000000000027</v>
      </c>
      <c r="D37" s="267">
        <v>1</v>
      </c>
      <c r="E37" s="363">
        <f t="shared" si="0"/>
        <v>-0.5</v>
      </c>
      <c r="H37" s="356">
        <f t="shared" si="4"/>
        <v>0.68000000000000027</v>
      </c>
      <c r="I37" s="357">
        <v>1</v>
      </c>
      <c r="J37" s="362">
        <f t="shared" si="1"/>
        <v>-0.47058823529411709</v>
      </c>
      <c r="M37" s="356">
        <f t="shared" si="5"/>
        <v>0.68000000000000027</v>
      </c>
      <c r="N37" s="357">
        <v>1</v>
      </c>
      <c r="O37" s="362">
        <f t="shared" si="2"/>
        <v>-0.18823529411764683</v>
      </c>
    </row>
    <row r="38" spans="2:15">
      <c r="C38" s="353">
        <f t="shared" si="3"/>
        <v>0.70000000000000029</v>
      </c>
      <c r="D38" s="267">
        <v>1</v>
      </c>
      <c r="E38" s="363">
        <f t="shared" si="0"/>
        <v>-0.5</v>
      </c>
      <c r="H38" s="356">
        <f t="shared" si="4"/>
        <v>0.70000000000000029</v>
      </c>
      <c r="I38" s="357">
        <v>1</v>
      </c>
      <c r="J38" s="362">
        <f t="shared" si="1"/>
        <v>-0.42857142857142799</v>
      </c>
      <c r="L38" s="9" t="s">
        <v>309</v>
      </c>
      <c r="M38" s="353">
        <f t="shared" si="5"/>
        <v>0.70000000000000029</v>
      </c>
      <c r="N38" s="354">
        <v>1</v>
      </c>
      <c r="O38" s="361">
        <f t="shared" si="2"/>
        <v>-0.17142857142857118</v>
      </c>
    </row>
    <row r="39" spans="2:15">
      <c r="C39" s="353">
        <f t="shared" si="3"/>
        <v>0.72000000000000031</v>
      </c>
      <c r="D39" s="267">
        <v>1</v>
      </c>
      <c r="E39" s="363">
        <f t="shared" si="0"/>
        <v>-0.5</v>
      </c>
      <c r="H39" s="356">
        <f t="shared" si="4"/>
        <v>0.72000000000000031</v>
      </c>
      <c r="I39" s="357">
        <v>1</v>
      </c>
      <c r="J39" s="362">
        <f t="shared" si="1"/>
        <v>-0.38888888888888828</v>
      </c>
      <c r="M39" s="356">
        <f t="shared" si="5"/>
        <v>0.72000000000000031</v>
      </c>
      <c r="N39" s="357">
        <v>1</v>
      </c>
      <c r="O39" s="362">
        <f t="shared" si="2"/>
        <v>-0.15555555555555531</v>
      </c>
    </row>
    <row r="40" spans="2:15">
      <c r="C40" s="353">
        <f t="shared" si="3"/>
        <v>0.74000000000000032</v>
      </c>
      <c r="D40" s="267">
        <v>1</v>
      </c>
      <c r="E40" s="363">
        <f t="shared" si="0"/>
        <v>-0.5</v>
      </c>
      <c r="H40" s="356">
        <f t="shared" si="4"/>
        <v>0.74000000000000032</v>
      </c>
      <c r="I40" s="357">
        <v>1</v>
      </c>
      <c r="J40" s="362">
        <f t="shared" si="1"/>
        <v>-0.35135135135135076</v>
      </c>
      <c r="M40" s="356">
        <f t="shared" si="5"/>
        <v>0.74000000000000032</v>
      </c>
      <c r="N40" s="357">
        <v>1</v>
      </c>
      <c r="O40" s="362">
        <f t="shared" si="2"/>
        <v>-0.1405405405405403</v>
      </c>
    </row>
    <row r="41" spans="2:15">
      <c r="C41" s="353">
        <f t="shared" si="3"/>
        <v>0.76000000000000034</v>
      </c>
      <c r="D41" s="267">
        <v>1</v>
      </c>
      <c r="E41" s="363">
        <f t="shared" si="0"/>
        <v>-0.5</v>
      </c>
      <c r="H41" s="356">
        <f t="shared" si="4"/>
        <v>0.76000000000000034</v>
      </c>
      <c r="I41" s="357">
        <v>1</v>
      </c>
      <c r="J41" s="362">
        <f t="shared" si="1"/>
        <v>-0.31578947368420995</v>
      </c>
      <c r="M41" s="356">
        <f t="shared" si="5"/>
        <v>0.76000000000000034</v>
      </c>
      <c r="N41" s="357">
        <v>1</v>
      </c>
      <c r="O41" s="362">
        <f t="shared" si="2"/>
        <v>-0.12631578947368396</v>
      </c>
    </row>
    <row r="42" spans="2:15">
      <c r="C42" s="353">
        <f t="shared" si="3"/>
        <v>0.78000000000000036</v>
      </c>
      <c r="D42" s="267">
        <v>1</v>
      </c>
      <c r="E42" s="363">
        <f t="shared" si="0"/>
        <v>-0.5</v>
      </c>
      <c r="H42" s="356">
        <f t="shared" si="4"/>
        <v>0.78000000000000036</v>
      </c>
      <c r="I42" s="357">
        <v>1</v>
      </c>
      <c r="J42" s="362">
        <f t="shared" si="1"/>
        <v>-0.28205128205128144</v>
      </c>
      <c r="M42" s="356">
        <f t="shared" si="5"/>
        <v>0.78000000000000036</v>
      </c>
      <c r="N42" s="357">
        <v>1</v>
      </c>
      <c r="O42" s="362">
        <f t="shared" si="2"/>
        <v>-0.11282051282051259</v>
      </c>
    </row>
    <row r="43" spans="2:15">
      <c r="C43" s="353">
        <f t="shared" si="3"/>
        <v>0.80000000000000038</v>
      </c>
      <c r="D43" s="267">
        <v>1</v>
      </c>
      <c r="E43" s="363">
        <f t="shared" si="0"/>
        <v>-0.5</v>
      </c>
      <c r="H43" s="356">
        <f t="shared" si="4"/>
        <v>0.80000000000000038</v>
      </c>
      <c r="I43" s="357">
        <v>1</v>
      </c>
      <c r="J43" s="362">
        <f t="shared" si="1"/>
        <v>-0.24999999999999942</v>
      </c>
      <c r="L43" s="9" t="s">
        <v>310</v>
      </c>
      <c r="M43" s="353">
        <f t="shared" si="5"/>
        <v>0.80000000000000038</v>
      </c>
      <c r="N43" s="354">
        <v>1</v>
      </c>
      <c r="O43" s="361">
        <f t="shared" si="2"/>
        <v>-9.999999999999977E-2</v>
      </c>
    </row>
    <row r="44" spans="2:15">
      <c r="C44" s="353">
        <f t="shared" si="3"/>
        <v>0.8200000000000004</v>
      </c>
      <c r="D44" s="267">
        <v>1</v>
      </c>
      <c r="E44" s="363">
        <f t="shared" si="0"/>
        <v>-0.5</v>
      </c>
      <c r="H44" s="356">
        <f t="shared" si="4"/>
        <v>0.8200000000000004</v>
      </c>
      <c r="I44" s="357">
        <v>1</v>
      </c>
      <c r="J44" s="362">
        <f t="shared" si="1"/>
        <v>-0.21951219512195064</v>
      </c>
      <c r="M44" s="356">
        <f t="shared" si="5"/>
        <v>0.8200000000000004</v>
      </c>
      <c r="N44" s="357">
        <v>1</v>
      </c>
      <c r="O44" s="362">
        <f t="shared" si="2"/>
        <v>-8.7804878048780247E-2</v>
      </c>
    </row>
    <row r="45" spans="2:15">
      <c r="B45" s="9" t="s">
        <v>311</v>
      </c>
      <c r="C45" s="358">
        <f t="shared" si="3"/>
        <v>0.84000000000000041</v>
      </c>
      <c r="D45" s="359">
        <v>1</v>
      </c>
      <c r="E45" s="362">
        <f t="shared" si="0"/>
        <v>-0.5</v>
      </c>
      <c r="H45" s="356">
        <f t="shared" si="4"/>
        <v>0.84000000000000041</v>
      </c>
      <c r="I45" s="357">
        <v>1</v>
      </c>
      <c r="J45" s="362">
        <f t="shared" si="1"/>
        <v>-0.19047619047618988</v>
      </c>
      <c r="M45" s="356">
        <f t="shared" si="5"/>
        <v>0.84000000000000041</v>
      </c>
      <c r="N45" s="357">
        <v>1</v>
      </c>
      <c r="O45" s="362">
        <f t="shared" si="2"/>
        <v>-7.6190476190475961E-2</v>
      </c>
    </row>
    <row r="46" spans="2:15">
      <c r="C46" s="353">
        <f t="shared" si="3"/>
        <v>0.86000000000000043</v>
      </c>
      <c r="D46" s="267">
        <v>1</v>
      </c>
      <c r="E46" s="363">
        <f t="shared" si="0"/>
        <v>-0.48837209302325407</v>
      </c>
      <c r="H46" s="356">
        <f t="shared" si="4"/>
        <v>0.86000000000000043</v>
      </c>
      <c r="I46" s="357">
        <v>1</v>
      </c>
      <c r="J46" s="362">
        <f t="shared" si="1"/>
        <v>-0.16279069767441803</v>
      </c>
      <c r="M46" s="356">
        <f t="shared" si="5"/>
        <v>0.86000000000000043</v>
      </c>
      <c r="N46" s="357">
        <v>1</v>
      </c>
      <c r="O46" s="362">
        <f t="shared" si="2"/>
        <v>-6.5116279069767205E-2</v>
      </c>
    </row>
    <row r="47" spans="2:15">
      <c r="C47" s="353">
        <f t="shared" si="3"/>
        <v>0.88000000000000045</v>
      </c>
      <c r="D47" s="267">
        <v>1</v>
      </c>
      <c r="E47" s="363">
        <f t="shared" si="0"/>
        <v>-0.40909090909090734</v>
      </c>
      <c r="H47" s="356">
        <f t="shared" si="4"/>
        <v>0.88000000000000045</v>
      </c>
      <c r="I47" s="357">
        <v>1</v>
      </c>
      <c r="J47" s="362">
        <f t="shared" si="1"/>
        <v>-0.13636363636363577</v>
      </c>
      <c r="L47" s="9" t="s">
        <v>312</v>
      </c>
      <c r="M47" s="353">
        <f t="shared" si="5"/>
        <v>0.88000000000000045</v>
      </c>
      <c r="N47" s="354">
        <v>1</v>
      </c>
      <c r="O47" s="361">
        <f t="shared" si="2"/>
        <v>-5.4545454545454314E-2</v>
      </c>
    </row>
    <row r="48" spans="2:15">
      <c r="C48" s="353">
        <f t="shared" si="3"/>
        <v>0.90000000000000047</v>
      </c>
      <c r="D48" s="267">
        <v>1</v>
      </c>
      <c r="E48" s="363">
        <f t="shared" si="0"/>
        <v>-0.33333333333333159</v>
      </c>
      <c r="H48" s="356">
        <f t="shared" si="4"/>
        <v>0.90000000000000047</v>
      </c>
      <c r="I48" s="357">
        <v>1</v>
      </c>
      <c r="J48" s="362">
        <f t="shared" si="1"/>
        <v>-0.11111111111111054</v>
      </c>
      <c r="M48" s="356">
        <f t="shared" si="5"/>
        <v>0.90000000000000047</v>
      </c>
      <c r="N48" s="357">
        <v>1</v>
      </c>
      <c r="O48" s="362">
        <f t="shared" si="2"/>
        <v>-4.4444444444444217E-2</v>
      </c>
    </row>
    <row r="49" spans="2:15">
      <c r="C49" s="353">
        <f t="shared" si="3"/>
        <v>0.92000000000000048</v>
      </c>
      <c r="D49" s="267">
        <v>1</v>
      </c>
      <c r="E49" s="363">
        <f t="shared" si="0"/>
        <v>-0.26086956521738958</v>
      </c>
      <c r="H49" s="356">
        <f t="shared" si="4"/>
        <v>0.92000000000000048</v>
      </c>
      <c r="I49" s="357">
        <v>1</v>
      </c>
      <c r="J49" s="362">
        <f t="shared" si="1"/>
        <v>-8.6956521739129863E-2</v>
      </c>
      <c r="M49" s="356">
        <f t="shared" si="5"/>
        <v>0.92000000000000048</v>
      </c>
      <c r="N49" s="357">
        <v>1</v>
      </c>
      <c r="O49" s="362">
        <f t="shared" si="2"/>
        <v>-3.4782608695651945E-2</v>
      </c>
    </row>
    <row r="50" spans="2:15">
      <c r="C50" s="353">
        <f t="shared" si="3"/>
        <v>0.9400000000000005</v>
      </c>
      <c r="D50" s="267">
        <v>1</v>
      </c>
      <c r="E50" s="363">
        <f t="shared" si="0"/>
        <v>-0.19148936170212597</v>
      </c>
      <c r="H50" s="356">
        <f t="shared" si="4"/>
        <v>0.9400000000000005</v>
      </c>
      <c r="I50" s="357">
        <v>1</v>
      </c>
      <c r="J50" s="362">
        <f t="shared" si="1"/>
        <v>-6.3829787234041979E-2</v>
      </c>
      <c r="M50" s="356">
        <f t="shared" si="5"/>
        <v>0.9400000000000005</v>
      </c>
      <c r="N50" s="357">
        <v>1</v>
      </c>
      <c r="O50" s="362">
        <f t="shared" si="2"/>
        <v>-2.5531914893616794E-2</v>
      </c>
    </row>
    <row r="51" spans="2:15">
      <c r="C51" s="353">
        <f t="shared" si="3"/>
        <v>0.96000000000000052</v>
      </c>
      <c r="D51" s="267">
        <v>1</v>
      </c>
      <c r="E51" s="363">
        <f t="shared" si="0"/>
        <v>-0.12499999999999831</v>
      </c>
      <c r="H51" s="356">
        <f t="shared" si="4"/>
        <v>0.96000000000000052</v>
      </c>
      <c r="I51" s="357">
        <v>1</v>
      </c>
      <c r="J51" s="362">
        <f t="shared" si="1"/>
        <v>-4.1666666666666102E-2</v>
      </c>
      <c r="M51" s="356">
        <f t="shared" si="5"/>
        <v>0.96000000000000052</v>
      </c>
      <c r="N51" s="357">
        <v>1</v>
      </c>
      <c r="O51" s="362">
        <f t="shared" si="2"/>
        <v>-1.6666666666666441E-2</v>
      </c>
    </row>
    <row r="52" spans="2:15">
      <c r="C52" s="353">
        <f t="shared" si="3"/>
        <v>0.98000000000000054</v>
      </c>
      <c r="D52" s="267">
        <v>1</v>
      </c>
      <c r="E52" s="363">
        <f t="shared" si="0"/>
        <v>-6.1224489795916687E-2</v>
      </c>
      <c r="H52" s="356">
        <f t="shared" si="4"/>
        <v>0.98000000000000054</v>
      </c>
      <c r="I52" s="357">
        <v>1</v>
      </c>
      <c r="J52" s="362">
        <f t="shared" si="1"/>
        <v>-2.0408163265305562E-2</v>
      </c>
      <c r="M52" s="356">
        <f t="shared" si="5"/>
        <v>0.98000000000000054</v>
      </c>
      <c r="N52" s="357">
        <v>1</v>
      </c>
      <c r="O52" s="362">
        <f t="shared" si="2"/>
        <v>-8.1632653061222259E-3</v>
      </c>
    </row>
    <row r="53" spans="2:15">
      <c r="B53" s="9" t="s">
        <v>313</v>
      </c>
      <c r="C53" s="358">
        <f t="shared" si="3"/>
        <v>1.0000000000000004</v>
      </c>
      <c r="D53" s="359">
        <v>1</v>
      </c>
      <c r="E53" s="362">
        <f t="shared" si="0"/>
        <v>1.3322676295501873E-15</v>
      </c>
      <c r="G53" s="9" t="s">
        <v>314</v>
      </c>
      <c r="H53" s="353">
        <f t="shared" si="4"/>
        <v>1.0000000000000004</v>
      </c>
      <c r="I53" s="354">
        <v>1</v>
      </c>
      <c r="J53" s="361">
        <f t="shared" si="1"/>
        <v>4.4408920985006242E-16</v>
      </c>
      <c r="L53" s="9" t="s">
        <v>315</v>
      </c>
      <c r="M53" s="353">
        <f t="shared" si="5"/>
        <v>1.0000000000000004</v>
      </c>
      <c r="N53" s="354">
        <v>1</v>
      </c>
      <c r="O53" s="361">
        <f t="shared" si="2"/>
        <v>1.7763568394002498E-16</v>
      </c>
    </row>
    <row r="54" spans="2:15">
      <c r="C54" s="353">
        <f t="shared" si="3"/>
        <v>1.0200000000000005</v>
      </c>
      <c r="D54" s="267">
        <v>1</v>
      </c>
      <c r="E54" s="363">
        <f t="shared" si="0"/>
        <v>5.8823529411766037E-2</v>
      </c>
      <c r="H54" s="356">
        <f t="shared" si="4"/>
        <v>1.0200000000000005</v>
      </c>
      <c r="I54" s="357">
        <v>1</v>
      </c>
      <c r="J54" s="362">
        <f t="shared" si="1"/>
        <v>1.9607843137255346E-2</v>
      </c>
      <c r="M54" s="356">
        <f t="shared" si="5"/>
        <v>1.0200000000000005</v>
      </c>
      <c r="N54" s="357">
        <v>1</v>
      </c>
      <c r="O54" s="362">
        <f t="shared" si="2"/>
        <v>7.8431372549021394E-3</v>
      </c>
    </row>
    <row r="55" spans="2:15">
      <c r="C55" s="353">
        <f t="shared" si="3"/>
        <v>1.0400000000000005</v>
      </c>
      <c r="D55" s="267">
        <v>1</v>
      </c>
      <c r="E55" s="363">
        <f t="shared" si="0"/>
        <v>0.11538461538461671</v>
      </c>
      <c r="H55" s="356">
        <f t="shared" si="4"/>
        <v>1.0400000000000005</v>
      </c>
      <c r="I55" s="357">
        <v>1</v>
      </c>
      <c r="J55" s="362">
        <f t="shared" si="1"/>
        <v>3.8461538461538908E-2</v>
      </c>
      <c r="M55" s="356">
        <f t="shared" si="5"/>
        <v>1.0400000000000005</v>
      </c>
      <c r="N55" s="357">
        <v>1</v>
      </c>
      <c r="O55" s="362">
        <f t="shared" si="2"/>
        <v>1.5384615384615561E-2</v>
      </c>
    </row>
    <row r="56" spans="2:15">
      <c r="C56" s="353">
        <f t="shared" si="3"/>
        <v>1.0600000000000005</v>
      </c>
      <c r="D56" s="267">
        <v>1</v>
      </c>
      <c r="E56" s="363">
        <f t="shared" si="0"/>
        <v>0.1698113207547183</v>
      </c>
      <c r="H56" s="356">
        <f t="shared" si="4"/>
        <v>1.0600000000000005</v>
      </c>
      <c r="I56" s="357">
        <v>1</v>
      </c>
      <c r="J56" s="362">
        <f t="shared" si="1"/>
        <v>5.6603773584906106E-2</v>
      </c>
      <c r="M56" s="356">
        <f t="shared" si="5"/>
        <v>1.0600000000000005</v>
      </c>
      <c r="N56" s="357">
        <v>1</v>
      </c>
      <c r="O56" s="362">
        <f t="shared" si="2"/>
        <v>2.2641509433962443E-2</v>
      </c>
    </row>
    <row r="57" spans="2:15">
      <c r="C57" s="353">
        <f t="shared" si="3"/>
        <v>1.0800000000000005</v>
      </c>
      <c r="D57" s="267">
        <v>1</v>
      </c>
      <c r="E57" s="363">
        <f t="shared" si="0"/>
        <v>0.22222222222222354</v>
      </c>
      <c r="H57" s="356">
        <f t="shared" si="4"/>
        <v>1.0800000000000005</v>
      </c>
      <c r="I57" s="357">
        <v>1</v>
      </c>
      <c r="J57" s="362">
        <f t="shared" si="1"/>
        <v>7.4074074074074514E-2</v>
      </c>
      <c r="M57" s="356">
        <f t="shared" si="5"/>
        <v>1.0800000000000005</v>
      </c>
      <c r="N57" s="357">
        <v>1</v>
      </c>
      <c r="O57" s="362">
        <f t="shared" si="2"/>
        <v>2.9629629629629808E-2</v>
      </c>
    </row>
    <row r="58" spans="2:15">
      <c r="C58" s="353">
        <f t="shared" si="3"/>
        <v>1.1000000000000005</v>
      </c>
      <c r="D58" s="267">
        <v>1</v>
      </c>
      <c r="E58" s="363">
        <f t="shared" si="0"/>
        <v>0.27272727272727404</v>
      </c>
      <c r="H58" s="356">
        <f t="shared" si="4"/>
        <v>1.1000000000000005</v>
      </c>
      <c r="I58" s="357">
        <v>1</v>
      </c>
      <c r="J58" s="362">
        <f t="shared" si="1"/>
        <v>9.0909090909091356E-2</v>
      </c>
      <c r="M58" s="356">
        <f t="shared" si="5"/>
        <v>1.1000000000000005</v>
      </c>
      <c r="N58" s="357">
        <v>1</v>
      </c>
      <c r="O58" s="362">
        <f t="shared" si="2"/>
        <v>3.6363636363636542E-2</v>
      </c>
    </row>
    <row r="59" spans="2:15">
      <c r="C59" s="353">
        <f t="shared" si="3"/>
        <v>1.1200000000000006</v>
      </c>
      <c r="D59" s="267">
        <v>1</v>
      </c>
      <c r="E59" s="363">
        <f t="shared" si="0"/>
        <v>0.32142857142857273</v>
      </c>
      <c r="H59" s="356">
        <f t="shared" si="4"/>
        <v>1.1200000000000006</v>
      </c>
      <c r="I59" s="357">
        <v>1</v>
      </c>
      <c r="J59" s="362">
        <f t="shared" si="1"/>
        <v>0.10714285714285758</v>
      </c>
      <c r="L59" s="9" t="s">
        <v>316</v>
      </c>
      <c r="M59" s="353">
        <f t="shared" si="5"/>
        <v>1.1200000000000006</v>
      </c>
      <c r="N59" s="354">
        <v>1</v>
      </c>
      <c r="O59" s="361">
        <f t="shared" si="2"/>
        <v>4.2857142857143038E-2</v>
      </c>
    </row>
    <row r="60" spans="2:15">
      <c r="C60" s="353">
        <f t="shared" si="3"/>
        <v>1.1400000000000006</v>
      </c>
      <c r="D60" s="267">
        <v>1</v>
      </c>
      <c r="E60" s="363">
        <f t="shared" si="0"/>
        <v>0.36842105263158026</v>
      </c>
      <c r="H60" s="356">
        <f t="shared" si="4"/>
        <v>1.1400000000000006</v>
      </c>
      <c r="I60" s="357">
        <v>1</v>
      </c>
      <c r="J60" s="362">
        <f t="shared" si="1"/>
        <v>0.12280701754386009</v>
      </c>
      <c r="M60" s="356">
        <f t="shared" si="5"/>
        <v>1.1400000000000006</v>
      </c>
      <c r="N60" s="357">
        <v>1</v>
      </c>
      <c r="O60" s="362">
        <f t="shared" si="2"/>
        <v>4.912280701754404E-2</v>
      </c>
    </row>
    <row r="61" spans="2:15">
      <c r="C61" s="353">
        <f t="shared" si="3"/>
        <v>1.1600000000000006</v>
      </c>
      <c r="D61" s="267">
        <v>1</v>
      </c>
      <c r="E61" s="363">
        <f t="shared" si="0"/>
        <v>0.41379310344827719</v>
      </c>
      <c r="H61" s="356">
        <f t="shared" si="4"/>
        <v>1.1600000000000006</v>
      </c>
      <c r="I61" s="357">
        <v>1</v>
      </c>
      <c r="J61" s="362">
        <f t="shared" si="1"/>
        <v>0.13793103448275906</v>
      </c>
      <c r="M61" s="356">
        <f t="shared" si="5"/>
        <v>1.1600000000000006</v>
      </c>
      <c r="N61" s="357">
        <v>1</v>
      </c>
      <c r="O61" s="362">
        <f t="shared" si="2"/>
        <v>5.5172413793103628E-2</v>
      </c>
    </row>
    <row r="62" spans="2:15">
      <c r="C62" s="353">
        <f t="shared" si="3"/>
        <v>1.1800000000000006</v>
      </c>
      <c r="D62" s="267">
        <v>1</v>
      </c>
      <c r="E62" s="363">
        <f t="shared" si="0"/>
        <v>0.45762711864406908</v>
      </c>
      <c r="H62" s="356">
        <f t="shared" si="4"/>
        <v>1.1800000000000006</v>
      </c>
      <c r="I62" s="357">
        <v>1</v>
      </c>
      <c r="J62" s="362">
        <f t="shared" si="1"/>
        <v>0.15254237288135636</v>
      </c>
      <c r="M62" s="356">
        <f t="shared" si="5"/>
        <v>1.1800000000000006</v>
      </c>
      <c r="N62" s="357">
        <v>1</v>
      </c>
      <c r="O62" s="362">
        <f t="shared" si="2"/>
        <v>6.1016949152542549E-2</v>
      </c>
    </row>
    <row r="63" spans="2:15">
      <c r="C63" s="353">
        <f t="shared" si="3"/>
        <v>1.2000000000000006</v>
      </c>
      <c r="D63" s="267">
        <v>1</v>
      </c>
      <c r="E63" s="363">
        <f t="shared" si="0"/>
        <v>0.50000000000000133</v>
      </c>
      <c r="H63" s="356">
        <f t="shared" si="4"/>
        <v>1.2000000000000006</v>
      </c>
      <c r="I63" s="357">
        <v>1</v>
      </c>
      <c r="J63" s="362">
        <f t="shared" si="1"/>
        <v>0.1666666666666671</v>
      </c>
      <c r="M63" s="356">
        <f t="shared" si="5"/>
        <v>1.2000000000000006</v>
      </c>
      <c r="N63" s="357">
        <v>1</v>
      </c>
      <c r="O63" s="362">
        <f t="shared" si="2"/>
        <v>6.6666666666666846E-2</v>
      </c>
    </row>
    <row r="64" spans="2:15">
      <c r="C64" s="353">
        <f t="shared" si="3"/>
        <v>1.2200000000000006</v>
      </c>
      <c r="D64" s="267">
        <v>1</v>
      </c>
      <c r="E64" s="363">
        <f t="shared" si="0"/>
        <v>0.54098360655737832</v>
      </c>
      <c r="H64" s="356">
        <f t="shared" si="4"/>
        <v>1.2200000000000006</v>
      </c>
      <c r="I64" s="357">
        <v>1</v>
      </c>
      <c r="J64" s="362">
        <f t="shared" si="1"/>
        <v>0.18032786885245944</v>
      </c>
      <c r="M64" s="356">
        <f t="shared" si="5"/>
        <v>1.2200000000000006</v>
      </c>
      <c r="N64" s="357">
        <v>1</v>
      </c>
      <c r="O64" s="362">
        <f t="shared" si="2"/>
        <v>7.2131147540983778E-2</v>
      </c>
    </row>
    <row r="65" spans="2:15">
      <c r="C65" s="353">
        <f t="shared" si="3"/>
        <v>1.2400000000000007</v>
      </c>
      <c r="D65" s="267">
        <v>1</v>
      </c>
      <c r="E65" s="363">
        <f t="shared" si="0"/>
        <v>0.58064516129032384</v>
      </c>
      <c r="H65" s="356">
        <f t="shared" si="4"/>
        <v>1.2400000000000007</v>
      </c>
      <c r="I65" s="357">
        <v>1</v>
      </c>
      <c r="J65" s="362">
        <f t="shared" si="1"/>
        <v>0.19354838709677463</v>
      </c>
      <c r="M65" s="356">
        <f t="shared" si="5"/>
        <v>1.2400000000000007</v>
      </c>
      <c r="N65" s="357">
        <v>1</v>
      </c>
      <c r="O65" s="362">
        <f t="shared" si="2"/>
        <v>7.7419354838709847E-2</v>
      </c>
    </row>
    <row r="66" spans="2:15">
      <c r="C66" s="353">
        <f t="shared" si="3"/>
        <v>1.2600000000000007</v>
      </c>
      <c r="D66" s="267">
        <v>1</v>
      </c>
      <c r="E66" s="363">
        <f t="shared" si="0"/>
        <v>0.61904761904762029</v>
      </c>
      <c r="H66" s="356">
        <f t="shared" si="4"/>
        <v>1.2600000000000007</v>
      </c>
      <c r="I66" s="357">
        <v>1</v>
      </c>
      <c r="J66" s="362">
        <f t="shared" si="1"/>
        <v>0.20634920634920678</v>
      </c>
      <c r="M66" s="356">
        <f t="shared" si="5"/>
        <v>1.2600000000000007</v>
      </c>
      <c r="N66" s="357">
        <v>1</v>
      </c>
      <c r="O66" s="362">
        <f t="shared" si="2"/>
        <v>8.2539682539682718E-2</v>
      </c>
    </row>
    <row r="67" spans="2:15">
      <c r="C67" s="353">
        <f t="shared" si="3"/>
        <v>1.2800000000000007</v>
      </c>
      <c r="D67" s="267">
        <v>1</v>
      </c>
      <c r="E67" s="363">
        <f t="shared" si="0"/>
        <v>0.65625000000000122</v>
      </c>
      <c r="H67" s="356">
        <f t="shared" si="4"/>
        <v>1.2800000000000007</v>
      </c>
      <c r="I67" s="357">
        <v>1</v>
      </c>
      <c r="J67" s="362">
        <f t="shared" si="1"/>
        <v>0.21875000000000042</v>
      </c>
      <c r="M67" s="356">
        <f t="shared" si="5"/>
        <v>1.2800000000000007</v>
      </c>
      <c r="N67" s="357">
        <v>1</v>
      </c>
      <c r="O67" s="362">
        <f t="shared" si="2"/>
        <v>8.7500000000000175E-2</v>
      </c>
    </row>
    <row r="68" spans="2:15">
      <c r="C68" s="353">
        <f t="shared" si="3"/>
        <v>1.3000000000000007</v>
      </c>
      <c r="D68" s="267">
        <v>1</v>
      </c>
      <c r="E68" s="363">
        <f t="shared" ref="E68:E131" si="6">MAX(3*(C68-D68)/C68,-0.5)</f>
        <v>0.69230769230769362</v>
      </c>
      <c r="H68" s="356">
        <f t="shared" si="4"/>
        <v>1.3000000000000007</v>
      </c>
      <c r="I68" s="357">
        <v>1</v>
      </c>
      <c r="J68" s="362">
        <f t="shared" ref="J68:J131" si="7">MAX((H68-I68)/H68,-1)</f>
        <v>0.2307692307692312</v>
      </c>
      <c r="M68" s="356">
        <f t="shared" si="5"/>
        <v>1.3000000000000007</v>
      </c>
      <c r="N68" s="357">
        <v>1</v>
      </c>
      <c r="O68" s="362">
        <f t="shared" ref="O68:O131" si="8">MAX(0.4*(M68-N68)/M68,-0.4)</f>
        <v>9.2307692307692479E-2</v>
      </c>
    </row>
    <row r="69" spans="2:15">
      <c r="C69" s="353">
        <f t="shared" ref="C69:C132" si="9">C68+0.02</f>
        <v>1.3200000000000007</v>
      </c>
      <c r="D69" s="267">
        <v>1</v>
      </c>
      <c r="E69" s="363">
        <f t="shared" si="6"/>
        <v>0.72727272727272851</v>
      </c>
      <c r="H69" s="356">
        <f t="shared" ref="H69:H132" si="10">H68+0.02</f>
        <v>1.3200000000000007</v>
      </c>
      <c r="I69" s="357">
        <v>1</v>
      </c>
      <c r="J69" s="362">
        <f t="shared" si="7"/>
        <v>0.24242424242424285</v>
      </c>
      <c r="M69" s="356">
        <f t="shared" ref="M69:M132" si="11">M68+0.02</f>
        <v>1.3200000000000007</v>
      </c>
      <c r="N69" s="357">
        <v>1</v>
      </c>
      <c r="O69" s="362">
        <f t="shared" si="8"/>
        <v>9.696969696969715E-2</v>
      </c>
    </row>
    <row r="70" spans="2:15">
      <c r="C70" s="353">
        <f t="shared" si="9"/>
        <v>1.3400000000000007</v>
      </c>
      <c r="D70" s="267">
        <v>1</v>
      </c>
      <c r="E70" s="363">
        <f t="shared" si="6"/>
        <v>0.76119402985074747</v>
      </c>
      <c r="H70" s="356">
        <f t="shared" si="10"/>
        <v>1.3400000000000007</v>
      </c>
      <c r="I70" s="357">
        <v>1</v>
      </c>
      <c r="J70" s="362">
        <f t="shared" si="7"/>
        <v>0.25373134328358249</v>
      </c>
      <c r="M70" s="356">
        <f t="shared" si="11"/>
        <v>1.3400000000000007</v>
      </c>
      <c r="N70" s="357">
        <v>1</v>
      </c>
      <c r="O70" s="362">
        <f t="shared" si="8"/>
        <v>0.10149253731343301</v>
      </c>
    </row>
    <row r="71" spans="2:15">
      <c r="C71" s="353">
        <f t="shared" si="9"/>
        <v>1.3600000000000008</v>
      </c>
      <c r="D71" s="267">
        <v>1</v>
      </c>
      <c r="E71" s="363">
        <f t="shared" si="6"/>
        <v>0.79411764705882482</v>
      </c>
      <c r="H71" s="356">
        <f t="shared" si="10"/>
        <v>1.3600000000000008</v>
      </c>
      <c r="I71" s="357">
        <v>1</v>
      </c>
      <c r="J71" s="362">
        <f t="shared" si="7"/>
        <v>0.26470588235294157</v>
      </c>
      <c r="M71" s="356">
        <f t="shared" si="11"/>
        <v>1.3600000000000008</v>
      </c>
      <c r="N71" s="357">
        <v>1</v>
      </c>
      <c r="O71" s="362">
        <f t="shared" si="8"/>
        <v>0.10588235294117665</v>
      </c>
    </row>
    <row r="72" spans="2:15">
      <c r="C72" s="353">
        <f t="shared" si="9"/>
        <v>1.3800000000000008</v>
      </c>
      <c r="D72" s="267">
        <v>1</v>
      </c>
      <c r="E72" s="363">
        <f t="shared" si="6"/>
        <v>0.82608695652174036</v>
      </c>
      <c r="H72" s="356">
        <f t="shared" si="10"/>
        <v>1.3800000000000008</v>
      </c>
      <c r="I72" s="357">
        <v>1</v>
      </c>
      <c r="J72" s="362">
        <f t="shared" si="7"/>
        <v>0.2753623188405801</v>
      </c>
      <c r="M72" s="356">
        <f t="shared" si="11"/>
        <v>1.3800000000000008</v>
      </c>
      <c r="N72" s="357">
        <v>1</v>
      </c>
      <c r="O72" s="362">
        <f t="shared" si="8"/>
        <v>0.11014492753623206</v>
      </c>
    </row>
    <row r="73" spans="2:15">
      <c r="C73" s="353">
        <f t="shared" si="9"/>
        <v>1.4000000000000008</v>
      </c>
      <c r="D73" s="267">
        <v>1</v>
      </c>
      <c r="E73" s="363">
        <f t="shared" si="6"/>
        <v>0.85714285714285832</v>
      </c>
      <c r="H73" s="356">
        <f t="shared" si="10"/>
        <v>1.4000000000000008</v>
      </c>
      <c r="I73" s="357">
        <v>1</v>
      </c>
      <c r="J73" s="362">
        <f t="shared" si="7"/>
        <v>0.28571428571428614</v>
      </c>
      <c r="M73" s="356">
        <f t="shared" si="11"/>
        <v>1.4000000000000008</v>
      </c>
      <c r="N73" s="357">
        <v>1</v>
      </c>
      <c r="O73" s="362">
        <f t="shared" si="8"/>
        <v>0.11428571428571446</v>
      </c>
    </row>
    <row r="74" spans="2:15">
      <c r="C74" s="353">
        <f t="shared" si="9"/>
        <v>1.4200000000000008</v>
      </c>
      <c r="D74" s="267">
        <v>1</v>
      </c>
      <c r="E74" s="363">
        <f t="shared" si="6"/>
        <v>0.88732394366197309</v>
      </c>
      <c r="H74" s="356">
        <f t="shared" si="10"/>
        <v>1.4200000000000008</v>
      </c>
      <c r="I74" s="357">
        <v>1</v>
      </c>
      <c r="J74" s="362">
        <f t="shared" si="7"/>
        <v>0.29577464788732433</v>
      </c>
      <c r="M74" s="356">
        <f t="shared" si="11"/>
        <v>1.4200000000000008</v>
      </c>
      <c r="N74" s="357">
        <v>1</v>
      </c>
      <c r="O74" s="362">
        <f t="shared" si="8"/>
        <v>0.11830985915492975</v>
      </c>
    </row>
    <row r="75" spans="2:15">
      <c r="C75" s="353">
        <f t="shared" si="9"/>
        <v>1.4400000000000008</v>
      </c>
      <c r="D75" s="267">
        <v>1</v>
      </c>
      <c r="E75" s="363">
        <f t="shared" si="6"/>
        <v>0.91666666666666785</v>
      </c>
      <c r="H75" s="356">
        <f t="shared" si="10"/>
        <v>1.4400000000000008</v>
      </c>
      <c r="I75" s="357">
        <v>1</v>
      </c>
      <c r="J75" s="362">
        <f t="shared" si="7"/>
        <v>0.30555555555555597</v>
      </c>
      <c r="M75" s="356">
        <f t="shared" si="11"/>
        <v>1.4400000000000008</v>
      </c>
      <c r="N75" s="357">
        <v>1</v>
      </c>
      <c r="O75" s="362">
        <f t="shared" si="8"/>
        <v>0.1222222222222224</v>
      </c>
    </row>
    <row r="76" spans="2:15">
      <c r="C76" s="353">
        <f t="shared" si="9"/>
        <v>1.4600000000000009</v>
      </c>
      <c r="D76" s="267">
        <v>1</v>
      </c>
      <c r="E76" s="363">
        <f t="shared" si="6"/>
        <v>0.94520547945205602</v>
      </c>
      <c r="H76" s="356">
        <f t="shared" si="10"/>
        <v>1.4600000000000009</v>
      </c>
      <c r="I76" s="357">
        <v>1</v>
      </c>
      <c r="J76" s="362">
        <f t="shared" si="7"/>
        <v>0.31506849315068536</v>
      </c>
      <c r="M76" s="356">
        <f t="shared" si="11"/>
        <v>1.4600000000000009</v>
      </c>
      <c r="N76" s="357">
        <v>1</v>
      </c>
      <c r="O76" s="362">
        <f t="shared" si="8"/>
        <v>0.12602739726027415</v>
      </c>
    </row>
    <row r="77" spans="2:15">
      <c r="C77" s="353">
        <f t="shared" si="9"/>
        <v>1.4800000000000009</v>
      </c>
      <c r="D77" s="267">
        <v>1</v>
      </c>
      <c r="E77" s="363">
        <f t="shared" si="6"/>
        <v>0.97297297297297414</v>
      </c>
      <c r="H77" s="356">
        <f t="shared" si="10"/>
        <v>1.4800000000000009</v>
      </c>
      <c r="I77" s="357">
        <v>1</v>
      </c>
      <c r="J77" s="362">
        <f t="shared" si="7"/>
        <v>0.32432432432432473</v>
      </c>
      <c r="M77" s="356">
        <f t="shared" si="11"/>
        <v>1.4800000000000009</v>
      </c>
      <c r="N77" s="357">
        <v>1</v>
      </c>
      <c r="O77" s="362">
        <f t="shared" si="8"/>
        <v>0.1297297297297299</v>
      </c>
    </row>
    <row r="78" spans="2:15">
      <c r="B78" s="9" t="s">
        <v>317</v>
      </c>
      <c r="C78" s="358">
        <f t="shared" si="9"/>
        <v>1.5000000000000009</v>
      </c>
      <c r="D78" s="359">
        <v>1</v>
      </c>
      <c r="E78" s="362">
        <f t="shared" si="6"/>
        <v>1.0000000000000011</v>
      </c>
      <c r="G78" s="9" t="s">
        <v>318</v>
      </c>
      <c r="H78" s="353">
        <f t="shared" si="10"/>
        <v>1.5000000000000009</v>
      </c>
      <c r="I78" s="354">
        <v>1</v>
      </c>
      <c r="J78" s="361">
        <f t="shared" si="7"/>
        <v>0.3333333333333337</v>
      </c>
      <c r="L78" s="9" t="s">
        <v>319</v>
      </c>
      <c r="M78" s="353">
        <f t="shared" si="11"/>
        <v>1.5000000000000009</v>
      </c>
      <c r="N78" s="354">
        <v>1</v>
      </c>
      <c r="O78" s="361">
        <f t="shared" si="8"/>
        <v>0.1333333333333335</v>
      </c>
    </row>
    <row r="79" spans="2:15">
      <c r="C79" s="353">
        <f t="shared" si="9"/>
        <v>1.5200000000000009</v>
      </c>
      <c r="D79" s="267">
        <v>1</v>
      </c>
      <c r="E79" s="363">
        <f t="shared" si="6"/>
        <v>1.0263157894736854</v>
      </c>
      <c r="H79" s="356">
        <f t="shared" si="10"/>
        <v>1.5200000000000009</v>
      </c>
      <c r="I79" s="357">
        <v>1</v>
      </c>
      <c r="J79" s="362">
        <f t="shared" si="7"/>
        <v>0.34210526315789513</v>
      </c>
      <c r="M79" s="356">
        <f t="shared" si="11"/>
        <v>1.5200000000000009</v>
      </c>
      <c r="N79" s="357">
        <v>1</v>
      </c>
      <c r="O79" s="362">
        <f t="shared" si="8"/>
        <v>0.13684210526315807</v>
      </c>
    </row>
    <row r="80" spans="2:15">
      <c r="C80" s="353">
        <f t="shared" si="9"/>
        <v>1.5400000000000009</v>
      </c>
      <c r="D80" s="267">
        <v>1</v>
      </c>
      <c r="E80" s="363">
        <f t="shared" si="6"/>
        <v>1.0519480519480531</v>
      </c>
      <c r="H80" s="356">
        <f t="shared" si="10"/>
        <v>1.5400000000000009</v>
      </c>
      <c r="I80" s="357">
        <v>1</v>
      </c>
      <c r="J80" s="362">
        <f t="shared" si="7"/>
        <v>0.35064935064935104</v>
      </c>
      <c r="M80" s="356">
        <f t="shared" si="11"/>
        <v>1.5400000000000009</v>
      </c>
      <c r="N80" s="357">
        <v>1</v>
      </c>
      <c r="O80" s="362">
        <f t="shared" si="8"/>
        <v>0.14025974025974042</v>
      </c>
    </row>
    <row r="81" spans="3:15">
      <c r="C81" s="353">
        <f t="shared" si="9"/>
        <v>1.5600000000000009</v>
      </c>
      <c r="D81" s="267">
        <v>1</v>
      </c>
      <c r="E81" s="363">
        <f t="shared" si="6"/>
        <v>1.076923076923078</v>
      </c>
      <c r="H81" s="356">
        <f t="shared" si="10"/>
        <v>1.5600000000000009</v>
      </c>
      <c r="I81" s="357">
        <v>1</v>
      </c>
      <c r="J81" s="362">
        <f t="shared" si="7"/>
        <v>0.35897435897435936</v>
      </c>
      <c r="M81" s="356">
        <f t="shared" si="11"/>
        <v>1.5600000000000009</v>
      </c>
      <c r="N81" s="357">
        <v>1</v>
      </c>
      <c r="O81" s="362">
        <f t="shared" si="8"/>
        <v>0.14358974358974375</v>
      </c>
    </row>
    <row r="82" spans="3:15">
      <c r="C82" s="353">
        <f t="shared" si="9"/>
        <v>1.580000000000001</v>
      </c>
      <c r="D82" s="267">
        <v>1</v>
      </c>
      <c r="E82" s="363">
        <f t="shared" si="6"/>
        <v>1.1012658227848113</v>
      </c>
      <c r="H82" s="356">
        <f t="shared" si="10"/>
        <v>1.580000000000001</v>
      </c>
      <c r="I82" s="357">
        <v>1</v>
      </c>
      <c r="J82" s="362">
        <f t="shared" si="7"/>
        <v>0.36708860759493711</v>
      </c>
      <c r="M82" s="356">
        <f t="shared" si="11"/>
        <v>1.580000000000001</v>
      </c>
      <c r="N82" s="357">
        <v>1</v>
      </c>
      <c r="O82" s="362">
        <f t="shared" si="8"/>
        <v>0.14683544303797486</v>
      </c>
    </row>
    <row r="83" spans="3:15">
      <c r="C83" s="353">
        <f t="shared" si="9"/>
        <v>1.600000000000001</v>
      </c>
      <c r="D83" s="267">
        <v>1</v>
      </c>
      <c r="E83" s="363">
        <f t="shared" si="6"/>
        <v>1.1250000000000011</v>
      </c>
      <c r="H83" s="356">
        <f t="shared" si="10"/>
        <v>1.600000000000001</v>
      </c>
      <c r="I83" s="357">
        <v>1</v>
      </c>
      <c r="J83" s="362">
        <f t="shared" si="7"/>
        <v>0.37500000000000039</v>
      </c>
      <c r="M83" s="356">
        <f t="shared" si="11"/>
        <v>1.600000000000001</v>
      </c>
      <c r="N83" s="357">
        <v>1</v>
      </c>
      <c r="O83" s="362">
        <f t="shared" si="8"/>
        <v>0.15000000000000016</v>
      </c>
    </row>
    <row r="84" spans="3:15">
      <c r="C84" s="353">
        <f t="shared" si="9"/>
        <v>1.620000000000001</v>
      </c>
      <c r="D84" s="267">
        <v>1</v>
      </c>
      <c r="E84" s="363">
        <f t="shared" si="6"/>
        <v>1.1481481481481493</v>
      </c>
      <c r="H84" s="356">
        <f t="shared" si="10"/>
        <v>1.620000000000001</v>
      </c>
      <c r="I84" s="357">
        <v>1</v>
      </c>
      <c r="J84" s="362">
        <f t="shared" si="7"/>
        <v>0.38271604938271642</v>
      </c>
      <c r="M84" s="356">
        <f t="shared" si="11"/>
        <v>1.620000000000001</v>
      </c>
      <c r="N84" s="357">
        <v>1</v>
      </c>
      <c r="O84" s="362">
        <f t="shared" si="8"/>
        <v>0.15308641975308659</v>
      </c>
    </row>
    <row r="85" spans="3:15">
      <c r="C85" s="353">
        <f t="shared" si="9"/>
        <v>1.640000000000001</v>
      </c>
      <c r="D85" s="267">
        <v>1</v>
      </c>
      <c r="E85" s="363">
        <f t="shared" si="6"/>
        <v>1.1707317073170742</v>
      </c>
      <c r="H85" s="356">
        <f t="shared" si="10"/>
        <v>1.640000000000001</v>
      </c>
      <c r="I85" s="357">
        <v>1</v>
      </c>
      <c r="J85" s="362">
        <f t="shared" si="7"/>
        <v>0.39024390243902479</v>
      </c>
      <c r="M85" s="356">
        <f t="shared" si="11"/>
        <v>1.640000000000001</v>
      </c>
      <c r="N85" s="357">
        <v>1</v>
      </c>
      <c r="O85" s="362">
        <f t="shared" si="8"/>
        <v>0.15609756097560989</v>
      </c>
    </row>
    <row r="86" spans="3:15">
      <c r="C86" s="353">
        <f t="shared" si="9"/>
        <v>1.660000000000001</v>
      </c>
      <c r="D86" s="267">
        <v>1</v>
      </c>
      <c r="E86" s="363">
        <f t="shared" si="6"/>
        <v>1.1927710843373505</v>
      </c>
      <c r="H86" s="356">
        <f t="shared" si="10"/>
        <v>1.660000000000001</v>
      </c>
      <c r="I86" s="357">
        <v>1</v>
      </c>
      <c r="J86" s="362">
        <f t="shared" si="7"/>
        <v>0.39759036144578352</v>
      </c>
      <c r="M86" s="356">
        <f t="shared" si="11"/>
        <v>1.660000000000001</v>
      </c>
      <c r="N86" s="357">
        <v>1</v>
      </c>
      <c r="O86" s="362">
        <f t="shared" si="8"/>
        <v>0.15903614457831339</v>
      </c>
    </row>
    <row r="87" spans="3:15">
      <c r="C87" s="353">
        <f t="shared" si="9"/>
        <v>1.680000000000001</v>
      </c>
      <c r="D87" s="267">
        <v>1</v>
      </c>
      <c r="E87" s="363">
        <f t="shared" si="6"/>
        <v>1.2142857142857153</v>
      </c>
      <c r="H87" s="356">
        <f t="shared" si="10"/>
        <v>1.680000000000001</v>
      </c>
      <c r="I87" s="357">
        <v>1</v>
      </c>
      <c r="J87" s="362">
        <f t="shared" si="7"/>
        <v>0.40476190476190516</v>
      </c>
      <c r="M87" s="356">
        <f t="shared" si="11"/>
        <v>1.680000000000001</v>
      </c>
      <c r="N87" s="357">
        <v>1</v>
      </c>
      <c r="O87" s="362">
        <f t="shared" si="8"/>
        <v>0.16190476190476205</v>
      </c>
    </row>
    <row r="88" spans="3:15">
      <c r="C88" s="353">
        <f t="shared" si="9"/>
        <v>1.7000000000000011</v>
      </c>
      <c r="D88" s="267">
        <v>1</v>
      </c>
      <c r="E88" s="363">
        <f t="shared" si="6"/>
        <v>1.23529411764706</v>
      </c>
      <c r="H88" s="356">
        <f t="shared" si="10"/>
        <v>1.7000000000000011</v>
      </c>
      <c r="I88" s="357">
        <v>1</v>
      </c>
      <c r="J88" s="362">
        <f t="shared" si="7"/>
        <v>0.41176470588235331</v>
      </c>
      <c r="M88" s="356">
        <f t="shared" si="11"/>
        <v>1.7000000000000011</v>
      </c>
      <c r="N88" s="357">
        <v>1</v>
      </c>
      <c r="O88" s="362">
        <f t="shared" si="8"/>
        <v>0.16470588235294131</v>
      </c>
    </row>
    <row r="89" spans="3:15">
      <c r="C89" s="353">
        <f t="shared" si="9"/>
        <v>1.7200000000000011</v>
      </c>
      <c r="D89" s="267">
        <v>1</v>
      </c>
      <c r="E89" s="363">
        <f t="shared" si="6"/>
        <v>1.2558139534883732</v>
      </c>
      <c r="H89" s="356">
        <f t="shared" si="10"/>
        <v>1.7200000000000011</v>
      </c>
      <c r="I89" s="357">
        <v>1</v>
      </c>
      <c r="J89" s="362">
        <f t="shared" si="7"/>
        <v>0.41860465116279105</v>
      </c>
      <c r="M89" s="356">
        <f t="shared" si="11"/>
        <v>1.7200000000000011</v>
      </c>
      <c r="N89" s="357">
        <v>1</v>
      </c>
      <c r="O89" s="362">
        <f t="shared" si="8"/>
        <v>0.16744186046511642</v>
      </c>
    </row>
    <row r="90" spans="3:15">
      <c r="C90" s="353">
        <f t="shared" si="9"/>
        <v>1.7400000000000011</v>
      </c>
      <c r="D90" s="267">
        <v>1</v>
      </c>
      <c r="E90" s="363">
        <f t="shared" si="6"/>
        <v>1.2758620689655182</v>
      </c>
      <c r="H90" s="356">
        <f t="shared" si="10"/>
        <v>1.7400000000000011</v>
      </c>
      <c r="I90" s="357">
        <v>1</v>
      </c>
      <c r="J90" s="362">
        <f t="shared" si="7"/>
        <v>0.42528735632183945</v>
      </c>
      <c r="M90" s="356">
        <f t="shared" si="11"/>
        <v>1.7400000000000011</v>
      </c>
      <c r="N90" s="357">
        <v>1</v>
      </c>
      <c r="O90" s="362">
        <f t="shared" si="8"/>
        <v>0.17011494252873577</v>
      </c>
    </row>
    <row r="91" spans="3:15">
      <c r="C91" s="353">
        <f t="shared" si="9"/>
        <v>1.7600000000000011</v>
      </c>
      <c r="D91" s="267">
        <v>1</v>
      </c>
      <c r="E91" s="363">
        <f t="shared" si="6"/>
        <v>1.2954545454545465</v>
      </c>
      <c r="H91" s="356">
        <f t="shared" si="10"/>
        <v>1.7600000000000011</v>
      </c>
      <c r="I91" s="357">
        <v>1</v>
      </c>
      <c r="J91" s="362">
        <f t="shared" si="7"/>
        <v>0.43181818181818216</v>
      </c>
      <c r="M91" s="356">
        <f t="shared" si="11"/>
        <v>1.7600000000000011</v>
      </c>
      <c r="N91" s="357">
        <v>1</v>
      </c>
      <c r="O91" s="362">
        <f t="shared" si="8"/>
        <v>0.1727272727272729</v>
      </c>
    </row>
    <row r="92" spans="3:15">
      <c r="C92" s="353">
        <f t="shared" si="9"/>
        <v>1.7800000000000011</v>
      </c>
      <c r="D92" s="267">
        <v>1</v>
      </c>
      <c r="E92" s="363">
        <f t="shared" si="6"/>
        <v>1.3146067415730347</v>
      </c>
      <c r="H92" s="356">
        <f t="shared" si="10"/>
        <v>1.7800000000000011</v>
      </c>
      <c r="I92" s="357">
        <v>1</v>
      </c>
      <c r="J92" s="362">
        <f t="shared" si="7"/>
        <v>0.43820224719101158</v>
      </c>
      <c r="M92" s="356">
        <f t="shared" si="11"/>
        <v>1.7800000000000011</v>
      </c>
      <c r="N92" s="357">
        <v>1</v>
      </c>
      <c r="O92" s="362">
        <f t="shared" si="8"/>
        <v>0.17528089887640466</v>
      </c>
    </row>
    <row r="93" spans="3:15">
      <c r="C93" s="353">
        <f t="shared" si="9"/>
        <v>1.8000000000000012</v>
      </c>
      <c r="D93" s="267">
        <v>1</v>
      </c>
      <c r="E93" s="363">
        <f t="shared" si="6"/>
        <v>1.3333333333333344</v>
      </c>
      <c r="H93" s="356">
        <f t="shared" si="10"/>
        <v>1.8000000000000012</v>
      </c>
      <c r="I93" s="357">
        <v>1</v>
      </c>
      <c r="J93" s="362">
        <f t="shared" si="7"/>
        <v>0.44444444444444481</v>
      </c>
      <c r="M93" s="356">
        <f t="shared" si="11"/>
        <v>1.8000000000000012</v>
      </c>
      <c r="N93" s="357">
        <v>1</v>
      </c>
      <c r="O93" s="362">
        <f t="shared" si="8"/>
        <v>0.17777777777777795</v>
      </c>
    </row>
    <row r="94" spans="3:15">
      <c r="C94" s="353">
        <f t="shared" si="9"/>
        <v>1.8200000000000012</v>
      </c>
      <c r="D94" s="267">
        <v>1</v>
      </c>
      <c r="E94" s="363">
        <f t="shared" si="6"/>
        <v>1.3516483516483526</v>
      </c>
      <c r="H94" s="356">
        <f t="shared" si="10"/>
        <v>1.8200000000000012</v>
      </c>
      <c r="I94" s="357">
        <v>1</v>
      </c>
      <c r="J94" s="362">
        <f t="shared" si="7"/>
        <v>0.45054945054945089</v>
      </c>
      <c r="M94" s="356">
        <f t="shared" si="11"/>
        <v>1.8200000000000012</v>
      </c>
      <c r="N94" s="357">
        <v>1</v>
      </c>
      <c r="O94" s="362">
        <f t="shared" si="8"/>
        <v>0.18021978021978038</v>
      </c>
    </row>
    <row r="95" spans="3:15">
      <c r="C95" s="353">
        <f t="shared" si="9"/>
        <v>1.8400000000000012</v>
      </c>
      <c r="D95" s="267">
        <v>1</v>
      </c>
      <c r="E95" s="363">
        <f t="shared" si="6"/>
        <v>1.3695652173913053</v>
      </c>
      <c r="H95" s="356">
        <f t="shared" si="10"/>
        <v>1.8400000000000012</v>
      </c>
      <c r="I95" s="357">
        <v>1</v>
      </c>
      <c r="J95" s="362">
        <f t="shared" si="7"/>
        <v>0.45652173913043514</v>
      </c>
      <c r="M95" s="356">
        <f t="shared" si="11"/>
        <v>1.8400000000000012</v>
      </c>
      <c r="N95" s="357">
        <v>1</v>
      </c>
      <c r="O95" s="362">
        <f t="shared" si="8"/>
        <v>0.18260869565217408</v>
      </c>
    </row>
    <row r="96" spans="3:15">
      <c r="C96" s="353">
        <f t="shared" si="9"/>
        <v>1.8600000000000012</v>
      </c>
      <c r="D96" s="267">
        <v>1</v>
      </c>
      <c r="E96" s="363">
        <f t="shared" si="6"/>
        <v>1.3870967741935494</v>
      </c>
      <c r="H96" s="356">
        <f t="shared" si="10"/>
        <v>1.8600000000000012</v>
      </c>
      <c r="I96" s="357">
        <v>1</v>
      </c>
      <c r="J96" s="362">
        <f t="shared" si="7"/>
        <v>0.46236559139784983</v>
      </c>
      <c r="M96" s="356">
        <f t="shared" si="11"/>
        <v>1.8600000000000012</v>
      </c>
      <c r="N96" s="357">
        <v>1</v>
      </c>
      <c r="O96" s="362">
        <f t="shared" si="8"/>
        <v>0.18494623655913994</v>
      </c>
    </row>
    <row r="97" spans="2:15">
      <c r="C97" s="353">
        <f t="shared" si="9"/>
        <v>1.8800000000000012</v>
      </c>
      <c r="D97" s="267">
        <v>1</v>
      </c>
      <c r="E97" s="363">
        <f t="shared" si="6"/>
        <v>1.4042553191489373</v>
      </c>
      <c r="H97" s="356">
        <f t="shared" si="10"/>
        <v>1.8800000000000012</v>
      </c>
      <c r="I97" s="357">
        <v>1</v>
      </c>
      <c r="J97" s="362">
        <f t="shared" si="7"/>
        <v>0.46808510638297907</v>
      </c>
      <c r="M97" s="356">
        <f t="shared" si="11"/>
        <v>1.8800000000000012</v>
      </c>
      <c r="N97" s="357">
        <v>1</v>
      </c>
      <c r="O97" s="362">
        <f t="shared" si="8"/>
        <v>0.18723404255319165</v>
      </c>
    </row>
    <row r="98" spans="2:15">
      <c r="C98" s="353">
        <f t="shared" si="9"/>
        <v>1.9000000000000012</v>
      </c>
      <c r="D98" s="267">
        <v>1</v>
      </c>
      <c r="E98" s="363">
        <f t="shared" si="6"/>
        <v>1.4210526315789485</v>
      </c>
      <c r="H98" s="356">
        <f t="shared" si="10"/>
        <v>1.9000000000000012</v>
      </c>
      <c r="I98" s="357">
        <v>1</v>
      </c>
      <c r="J98" s="362">
        <f t="shared" si="7"/>
        <v>0.47368421052631615</v>
      </c>
      <c r="M98" s="356">
        <f t="shared" si="11"/>
        <v>1.9000000000000012</v>
      </c>
      <c r="N98" s="357">
        <v>1</v>
      </c>
      <c r="O98" s="362">
        <f t="shared" si="8"/>
        <v>0.18947368421052649</v>
      </c>
    </row>
    <row r="99" spans="2:15">
      <c r="C99" s="353">
        <f t="shared" si="9"/>
        <v>1.9200000000000013</v>
      </c>
      <c r="D99" s="267">
        <v>1</v>
      </c>
      <c r="E99" s="363">
        <f t="shared" si="6"/>
        <v>1.4375000000000011</v>
      </c>
      <c r="H99" s="356">
        <f t="shared" si="10"/>
        <v>1.9200000000000013</v>
      </c>
      <c r="I99" s="357">
        <v>1</v>
      </c>
      <c r="J99" s="362">
        <f t="shared" si="7"/>
        <v>0.47916666666666702</v>
      </c>
      <c r="M99" s="356">
        <f t="shared" si="11"/>
        <v>1.9200000000000013</v>
      </c>
      <c r="N99" s="357">
        <v>1</v>
      </c>
      <c r="O99" s="362">
        <f t="shared" si="8"/>
        <v>0.19166666666666682</v>
      </c>
    </row>
    <row r="100" spans="2:15">
      <c r="C100" s="353">
        <f t="shared" si="9"/>
        <v>1.9400000000000013</v>
      </c>
      <c r="D100" s="267">
        <v>1</v>
      </c>
      <c r="E100" s="363">
        <f t="shared" si="6"/>
        <v>1.4536082474226815</v>
      </c>
      <c r="H100" s="356">
        <f t="shared" si="10"/>
        <v>1.9400000000000013</v>
      </c>
      <c r="I100" s="357">
        <v>1</v>
      </c>
      <c r="J100" s="362">
        <f t="shared" si="7"/>
        <v>0.48453608247422714</v>
      </c>
      <c r="M100" s="356">
        <f t="shared" si="11"/>
        <v>1.9400000000000013</v>
      </c>
      <c r="N100" s="357">
        <v>1</v>
      </c>
      <c r="O100" s="362">
        <f t="shared" si="8"/>
        <v>0.19381443298969089</v>
      </c>
    </row>
    <row r="101" spans="2:15">
      <c r="C101" s="353">
        <f t="shared" si="9"/>
        <v>1.9600000000000013</v>
      </c>
      <c r="D101" s="267">
        <v>1</v>
      </c>
      <c r="E101" s="363">
        <f t="shared" si="6"/>
        <v>1.4693877551020418</v>
      </c>
      <c r="H101" s="356">
        <f t="shared" si="10"/>
        <v>1.9600000000000013</v>
      </c>
      <c r="I101" s="357">
        <v>1</v>
      </c>
      <c r="J101" s="362">
        <f t="shared" si="7"/>
        <v>0.48979591836734726</v>
      </c>
      <c r="M101" s="356">
        <f t="shared" si="11"/>
        <v>1.9600000000000013</v>
      </c>
      <c r="N101" s="357">
        <v>1</v>
      </c>
      <c r="O101" s="362">
        <f t="shared" si="8"/>
        <v>0.19591836734693893</v>
      </c>
    </row>
    <row r="102" spans="2:15">
      <c r="C102" s="353">
        <f t="shared" si="9"/>
        <v>1.9800000000000013</v>
      </c>
      <c r="D102" s="267">
        <v>1</v>
      </c>
      <c r="E102" s="363">
        <f t="shared" si="6"/>
        <v>1.4848484848484858</v>
      </c>
      <c r="H102" s="356">
        <f t="shared" si="10"/>
        <v>1.9800000000000013</v>
      </c>
      <c r="I102" s="357">
        <v>1</v>
      </c>
      <c r="J102" s="362">
        <f t="shared" si="7"/>
        <v>0.49494949494949531</v>
      </c>
      <c r="M102" s="356">
        <f t="shared" si="11"/>
        <v>1.9800000000000013</v>
      </c>
      <c r="N102" s="357">
        <v>1</v>
      </c>
      <c r="O102" s="362">
        <f t="shared" si="8"/>
        <v>0.19797979797979814</v>
      </c>
    </row>
    <row r="103" spans="2:15">
      <c r="B103" s="9" t="s">
        <v>320</v>
      </c>
      <c r="C103" s="358">
        <f t="shared" si="9"/>
        <v>2.0000000000000013</v>
      </c>
      <c r="D103" s="359">
        <v>1</v>
      </c>
      <c r="E103" s="362">
        <f t="shared" si="6"/>
        <v>1.5000000000000009</v>
      </c>
      <c r="G103" s="9" t="s">
        <v>321</v>
      </c>
      <c r="H103" s="353">
        <f t="shared" si="10"/>
        <v>2.0000000000000013</v>
      </c>
      <c r="I103" s="354">
        <v>1</v>
      </c>
      <c r="J103" s="361">
        <f t="shared" si="7"/>
        <v>0.50000000000000033</v>
      </c>
      <c r="L103" s="9" t="s">
        <v>322</v>
      </c>
      <c r="M103" s="353">
        <f t="shared" si="11"/>
        <v>2.0000000000000013</v>
      </c>
      <c r="N103" s="354">
        <v>1</v>
      </c>
      <c r="O103" s="361">
        <f t="shared" si="8"/>
        <v>0.20000000000000015</v>
      </c>
    </row>
    <row r="104" spans="2:15">
      <c r="C104" s="353">
        <f t="shared" si="9"/>
        <v>2.0200000000000014</v>
      </c>
      <c r="D104" s="267">
        <v>1</v>
      </c>
      <c r="E104" s="363">
        <f t="shared" si="6"/>
        <v>1.5148514851485158</v>
      </c>
      <c r="H104" s="356">
        <f t="shared" si="10"/>
        <v>2.0200000000000014</v>
      </c>
      <c r="I104" s="357">
        <v>1</v>
      </c>
      <c r="J104" s="362">
        <f t="shared" si="7"/>
        <v>0.50495049504950529</v>
      </c>
      <c r="M104" s="356">
        <f t="shared" si="11"/>
        <v>2.0200000000000014</v>
      </c>
      <c r="N104" s="357">
        <v>1</v>
      </c>
      <c r="O104" s="362">
        <f t="shared" si="8"/>
        <v>0.20198019801980213</v>
      </c>
    </row>
    <row r="105" spans="2:15">
      <c r="C105" s="353">
        <f t="shared" si="9"/>
        <v>2.0400000000000014</v>
      </c>
      <c r="D105" s="267">
        <v>1</v>
      </c>
      <c r="E105" s="363">
        <f t="shared" si="6"/>
        <v>1.5294117647058834</v>
      </c>
      <c r="H105" s="356">
        <f t="shared" si="10"/>
        <v>2.0400000000000014</v>
      </c>
      <c r="I105" s="357">
        <v>1</v>
      </c>
      <c r="J105" s="362">
        <f t="shared" si="7"/>
        <v>0.50980392156862775</v>
      </c>
      <c r="M105" s="356">
        <f t="shared" si="11"/>
        <v>2.0400000000000014</v>
      </c>
      <c r="N105" s="357">
        <v>1</v>
      </c>
      <c r="O105" s="362">
        <f t="shared" si="8"/>
        <v>0.20392156862745114</v>
      </c>
    </row>
    <row r="106" spans="2:15">
      <c r="C106" s="353">
        <f t="shared" si="9"/>
        <v>2.0600000000000014</v>
      </c>
      <c r="D106" s="267">
        <v>1</v>
      </c>
      <c r="E106" s="363">
        <f t="shared" si="6"/>
        <v>1.5436893203883504</v>
      </c>
      <c r="H106" s="356">
        <f t="shared" si="10"/>
        <v>2.0600000000000014</v>
      </c>
      <c r="I106" s="357">
        <v>1</v>
      </c>
      <c r="J106" s="362">
        <f t="shared" si="7"/>
        <v>0.51456310679611683</v>
      </c>
      <c r="M106" s="356">
        <f t="shared" si="11"/>
        <v>2.0600000000000014</v>
      </c>
      <c r="N106" s="357">
        <v>1</v>
      </c>
      <c r="O106" s="362">
        <f t="shared" si="8"/>
        <v>0.20582524271844677</v>
      </c>
    </row>
    <row r="107" spans="2:15">
      <c r="C107" s="353">
        <f t="shared" si="9"/>
        <v>2.0800000000000014</v>
      </c>
      <c r="D107" s="267">
        <v>1</v>
      </c>
      <c r="E107" s="363">
        <f t="shared" si="6"/>
        <v>1.5576923076923086</v>
      </c>
      <c r="H107" s="356">
        <f t="shared" si="10"/>
        <v>2.0800000000000014</v>
      </c>
      <c r="I107" s="357">
        <v>1</v>
      </c>
      <c r="J107" s="362">
        <f t="shared" si="7"/>
        <v>0.51923076923076961</v>
      </c>
      <c r="M107" s="356">
        <f t="shared" si="11"/>
        <v>2.0800000000000014</v>
      </c>
      <c r="N107" s="357">
        <v>1</v>
      </c>
      <c r="O107" s="362">
        <f t="shared" si="8"/>
        <v>0.20769230769230784</v>
      </c>
    </row>
    <row r="108" spans="2:15">
      <c r="C108" s="353">
        <f t="shared" si="9"/>
        <v>2.1000000000000014</v>
      </c>
      <c r="D108" s="267">
        <v>1</v>
      </c>
      <c r="E108" s="363">
        <f t="shared" si="6"/>
        <v>1.5714285714285723</v>
      </c>
      <c r="H108" s="356">
        <f t="shared" si="10"/>
        <v>2.1000000000000014</v>
      </c>
      <c r="I108" s="357">
        <v>1</v>
      </c>
      <c r="J108" s="362">
        <f t="shared" si="7"/>
        <v>0.52380952380952417</v>
      </c>
      <c r="M108" s="356">
        <f t="shared" si="11"/>
        <v>2.1000000000000014</v>
      </c>
      <c r="N108" s="357">
        <v>1</v>
      </c>
      <c r="O108" s="362">
        <f t="shared" si="8"/>
        <v>0.20952380952380967</v>
      </c>
    </row>
    <row r="109" spans="2:15">
      <c r="C109" s="353">
        <f t="shared" si="9"/>
        <v>2.1200000000000014</v>
      </c>
      <c r="D109" s="267">
        <v>1</v>
      </c>
      <c r="E109" s="363">
        <f t="shared" si="6"/>
        <v>1.5849056603773595</v>
      </c>
      <c r="H109" s="356">
        <f t="shared" si="10"/>
        <v>2.1200000000000014</v>
      </c>
      <c r="I109" s="357">
        <v>1</v>
      </c>
      <c r="J109" s="362">
        <f t="shared" si="7"/>
        <v>0.52830188679245316</v>
      </c>
      <c r="M109" s="356">
        <f t="shared" si="11"/>
        <v>2.1200000000000014</v>
      </c>
      <c r="N109" s="357">
        <v>1</v>
      </c>
      <c r="O109" s="362">
        <f t="shared" si="8"/>
        <v>0.21132075471698128</v>
      </c>
    </row>
    <row r="110" spans="2:15">
      <c r="C110" s="353">
        <f t="shared" si="9"/>
        <v>2.1400000000000015</v>
      </c>
      <c r="D110" s="267">
        <v>1</v>
      </c>
      <c r="E110" s="363">
        <f t="shared" si="6"/>
        <v>1.5981308411214963</v>
      </c>
      <c r="H110" s="356">
        <f t="shared" si="10"/>
        <v>2.1400000000000015</v>
      </c>
      <c r="I110" s="357">
        <v>1</v>
      </c>
      <c r="J110" s="362">
        <f t="shared" si="7"/>
        <v>0.53271028037383206</v>
      </c>
      <c r="M110" s="356">
        <f t="shared" si="11"/>
        <v>2.1400000000000015</v>
      </c>
      <c r="N110" s="357">
        <v>1</v>
      </c>
      <c r="O110" s="362">
        <f t="shared" si="8"/>
        <v>0.21308411214953285</v>
      </c>
    </row>
    <row r="111" spans="2:15">
      <c r="C111" s="353">
        <f t="shared" si="9"/>
        <v>2.1600000000000015</v>
      </c>
      <c r="D111" s="267">
        <v>1</v>
      </c>
      <c r="E111" s="363">
        <f t="shared" si="6"/>
        <v>1.611111111111112</v>
      </c>
      <c r="H111" s="356">
        <f t="shared" si="10"/>
        <v>2.1600000000000015</v>
      </c>
      <c r="I111" s="357">
        <v>1</v>
      </c>
      <c r="J111" s="362">
        <f t="shared" si="7"/>
        <v>0.53703703703703731</v>
      </c>
      <c r="M111" s="356">
        <f t="shared" si="11"/>
        <v>2.1600000000000015</v>
      </c>
      <c r="N111" s="357">
        <v>1</v>
      </c>
      <c r="O111" s="362">
        <f t="shared" si="8"/>
        <v>0.21481481481481496</v>
      </c>
    </row>
    <row r="112" spans="2:15">
      <c r="C112" s="353">
        <f t="shared" si="9"/>
        <v>2.1800000000000015</v>
      </c>
      <c r="D112" s="267">
        <v>1</v>
      </c>
      <c r="E112" s="363">
        <f t="shared" si="6"/>
        <v>1.6238532110091752</v>
      </c>
      <c r="H112" s="356">
        <f t="shared" si="10"/>
        <v>2.1800000000000015</v>
      </c>
      <c r="I112" s="357">
        <v>1</v>
      </c>
      <c r="J112" s="362">
        <f t="shared" si="7"/>
        <v>0.54128440366972508</v>
      </c>
      <c r="M112" s="356">
        <f t="shared" si="11"/>
        <v>2.1800000000000015</v>
      </c>
      <c r="N112" s="357">
        <v>1</v>
      </c>
      <c r="O112" s="362">
        <f t="shared" si="8"/>
        <v>0.21651376146789006</v>
      </c>
    </row>
    <row r="113" spans="2:15">
      <c r="C113" s="353">
        <f t="shared" si="9"/>
        <v>2.2000000000000015</v>
      </c>
      <c r="D113" s="267">
        <v>1</v>
      </c>
      <c r="E113" s="363">
        <f t="shared" si="6"/>
        <v>1.6363636363636374</v>
      </c>
      <c r="H113" s="356">
        <f t="shared" si="10"/>
        <v>2.2000000000000015</v>
      </c>
      <c r="I113" s="357">
        <v>1</v>
      </c>
      <c r="J113" s="362">
        <f t="shared" si="7"/>
        <v>0.54545454545454575</v>
      </c>
      <c r="M113" s="356">
        <f t="shared" si="11"/>
        <v>2.2000000000000015</v>
      </c>
      <c r="N113" s="357">
        <v>1</v>
      </c>
      <c r="O113" s="362">
        <f t="shared" si="8"/>
        <v>0.21818181818181834</v>
      </c>
    </row>
    <row r="114" spans="2:15">
      <c r="C114" s="353">
        <f t="shared" si="9"/>
        <v>2.2200000000000015</v>
      </c>
      <c r="D114" s="267">
        <v>1</v>
      </c>
      <c r="E114" s="363">
        <f t="shared" si="6"/>
        <v>1.6486486486486496</v>
      </c>
      <c r="H114" s="356">
        <f t="shared" si="10"/>
        <v>2.2200000000000015</v>
      </c>
      <c r="I114" s="357">
        <v>1</v>
      </c>
      <c r="J114" s="362">
        <f t="shared" si="7"/>
        <v>0.54954954954954982</v>
      </c>
      <c r="M114" s="356">
        <f t="shared" si="11"/>
        <v>2.2200000000000015</v>
      </c>
      <c r="N114" s="357">
        <v>1</v>
      </c>
      <c r="O114" s="362">
        <f t="shared" si="8"/>
        <v>0.21981981981981996</v>
      </c>
    </row>
    <row r="115" spans="2:15">
      <c r="C115" s="353">
        <f t="shared" si="9"/>
        <v>2.2400000000000015</v>
      </c>
      <c r="D115" s="267">
        <v>1</v>
      </c>
      <c r="E115" s="363">
        <f t="shared" si="6"/>
        <v>1.6607142857142867</v>
      </c>
      <c r="H115" s="356">
        <f t="shared" si="10"/>
        <v>2.2400000000000015</v>
      </c>
      <c r="I115" s="357">
        <v>1</v>
      </c>
      <c r="J115" s="362">
        <f t="shared" si="7"/>
        <v>0.55357142857142883</v>
      </c>
      <c r="M115" s="356">
        <f t="shared" si="11"/>
        <v>2.2400000000000015</v>
      </c>
      <c r="N115" s="357">
        <v>1</v>
      </c>
      <c r="O115" s="362">
        <f t="shared" si="8"/>
        <v>0.22142857142857156</v>
      </c>
    </row>
    <row r="116" spans="2:15">
      <c r="C116" s="353">
        <f t="shared" si="9"/>
        <v>2.2600000000000016</v>
      </c>
      <c r="D116" s="267">
        <v>1</v>
      </c>
      <c r="E116" s="363">
        <f t="shared" si="6"/>
        <v>1.6725663716814168</v>
      </c>
      <c r="H116" s="356">
        <f t="shared" si="10"/>
        <v>2.2600000000000016</v>
      </c>
      <c r="I116" s="357">
        <v>1</v>
      </c>
      <c r="J116" s="362">
        <f t="shared" si="7"/>
        <v>0.55752212389380562</v>
      </c>
      <c r="M116" s="356">
        <f t="shared" si="11"/>
        <v>2.2600000000000016</v>
      </c>
      <c r="N116" s="357">
        <v>1</v>
      </c>
      <c r="O116" s="362">
        <f t="shared" si="8"/>
        <v>0.22300884955752226</v>
      </c>
    </row>
    <row r="117" spans="2:15">
      <c r="C117" s="353">
        <f t="shared" si="9"/>
        <v>2.2800000000000016</v>
      </c>
      <c r="D117" s="267">
        <v>1</v>
      </c>
      <c r="E117" s="363">
        <f t="shared" si="6"/>
        <v>1.6842105263157905</v>
      </c>
      <c r="H117" s="356">
        <f t="shared" si="10"/>
        <v>2.2800000000000016</v>
      </c>
      <c r="I117" s="357">
        <v>1</v>
      </c>
      <c r="J117" s="362">
        <f t="shared" si="7"/>
        <v>0.56140350877193013</v>
      </c>
      <c r="M117" s="356">
        <f t="shared" si="11"/>
        <v>2.2800000000000016</v>
      </c>
      <c r="N117" s="357">
        <v>1</v>
      </c>
      <c r="O117" s="362">
        <f t="shared" si="8"/>
        <v>0.22456140350877207</v>
      </c>
    </row>
    <row r="118" spans="2:15">
      <c r="C118" s="353">
        <f t="shared" si="9"/>
        <v>2.3000000000000016</v>
      </c>
      <c r="D118" s="267">
        <v>1</v>
      </c>
      <c r="E118" s="363">
        <f t="shared" si="6"/>
        <v>1.6956521739130443</v>
      </c>
      <c r="H118" s="356">
        <f t="shared" si="10"/>
        <v>2.3000000000000016</v>
      </c>
      <c r="I118" s="357">
        <v>1</v>
      </c>
      <c r="J118" s="362">
        <f t="shared" si="7"/>
        <v>0.56521739130434812</v>
      </c>
      <c r="M118" s="356">
        <f t="shared" si="11"/>
        <v>2.3000000000000016</v>
      </c>
      <c r="N118" s="357">
        <v>1</v>
      </c>
      <c r="O118" s="362">
        <f t="shared" si="8"/>
        <v>0.22608695652173927</v>
      </c>
    </row>
    <row r="119" spans="2:15">
      <c r="C119" s="353">
        <f t="shared" si="9"/>
        <v>2.3200000000000016</v>
      </c>
      <c r="D119" s="267">
        <v>1</v>
      </c>
      <c r="E119" s="363">
        <f t="shared" si="6"/>
        <v>1.7068965517241388</v>
      </c>
      <c r="H119" s="356">
        <f t="shared" si="10"/>
        <v>2.3200000000000016</v>
      </c>
      <c r="I119" s="357">
        <v>1</v>
      </c>
      <c r="J119" s="362">
        <f t="shared" si="7"/>
        <v>0.56896551724137956</v>
      </c>
      <c r="M119" s="356">
        <f t="shared" si="11"/>
        <v>2.3200000000000016</v>
      </c>
      <c r="N119" s="357">
        <v>1</v>
      </c>
      <c r="O119" s="362">
        <f t="shared" si="8"/>
        <v>0.22758620689655187</v>
      </c>
    </row>
    <row r="120" spans="2:15">
      <c r="C120" s="353">
        <f t="shared" si="9"/>
        <v>2.3400000000000016</v>
      </c>
      <c r="D120" s="267">
        <v>1</v>
      </c>
      <c r="E120" s="363">
        <f t="shared" si="6"/>
        <v>1.717948717948719</v>
      </c>
      <c r="H120" s="356">
        <f t="shared" si="10"/>
        <v>2.3400000000000016</v>
      </c>
      <c r="I120" s="357">
        <v>1</v>
      </c>
      <c r="J120" s="362">
        <f t="shared" si="7"/>
        <v>0.57264957264957295</v>
      </c>
      <c r="M120" s="356">
        <f t="shared" si="11"/>
        <v>2.3400000000000016</v>
      </c>
      <c r="N120" s="357">
        <v>1</v>
      </c>
      <c r="O120" s="362">
        <f t="shared" si="8"/>
        <v>0.22905982905982919</v>
      </c>
    </row>
    <row r="121" spans="2:15">
      <c r="C121" s="353">
        <f t="shared" si="9"/>
        <v>2.3600000000000017</v>
      </c>
      <c r="D121" s="267">
        <v>1</v>
      </c>
      <c r="E121" s="363">
        <f t="shared" si="6"/>
        <v>1.7288135593220351</v>
      </c>
      <c r="H121" s="356">
        <f t="shared" si="10"/>
        <v>2.3600000000000017</v>
      </c>
      <c r="I121" s="357">
        <v>1</v>
      </c>
      <c r="J121" s="362">
        <f t="shared" si="7"/>
        <v>0.57627118644067832</v>
      </c>
      <c r="M121" s="356">
        <f t="shared" si="11"/>
        <v>2.3600000000000017</v>
      </c>
      <c r="N121" s="357">
        <v>1</v>
      </c>
      <c r="O121" s="362">
        <f t="shared" si="8"/>
        <v>0.23050847457627133</v>
      </c>
    </row>
    <row r="122" spans="2:15">
      <c r="C122" s="353">
        <f t="shared" si="9"/>
        <v>2.3800000000000017</v>
      </c>
      <c r="D122" s="267">
        <v>1</v>
      </c>
      <c r="E122" s="363">
        <f t="shared" si="6"/>
        <v>1.7394957983193287</v>
      </c>
      <c r="H122" s="356">
        <f t="shared" si="10"/>
        <v>2.3800000000000017</v>
      </c>
      <c r="I122" s="357">
        <v>1</v>
      </c>
      <c r="J122" s="362">
        <f t="shared" si="7"/>
        <v>0.57983193277310952</v>
      </c>
      <c r="M122" s="356">
        <f t="shared" si="11"/>
        <v>2.3800000000000017</v>
      </c>
      <c r="N122" s="357">
        <v>1</v>
      </c>
      <c r="O122" s="362">
        <f t="shared" si="8"/>
        <v>0.23193277310924384</v>
      </c>
    </row>
    <row r="123" spans="2:15">
      <c r="C123" s="353">
        <f t="shared" si="9"/>
        <v>2.4000000000000017</v>
      </c>
      <c r="D123" s="267">
        <v>1</v>
      </c>
      <c r="E123" s="363">
        <f t="shared" si="6"/>
        <v>1.7500000000000007</v>
      </c>
      <c r="H123" s="356">
        <f t="shared" si="10"/>
        <v>2.4000000000000017</v>
      </c>
      <c r="I123" s="357">
        <v>1</v>
      </c>
      <c r="J123" s="362">
        <f t="shared" si="7"/>
        <v>0.58333333333333359</v>
      </c>
      <c r="M123" s="356">
        <f t="shared" si="11"/>
        <v>2.4000000000000017</v>
      </c>
      <c r="N123" s="357">
        <v>1</v>
      </c>
      <c r="O123" s="362">
        <f t="shared" si="8"/>
        <v>0.23333333333333348</v>
      </c>
    </row>
    <row r="124" spans="2:15">
      <c r="C124" s="353">
        <f t="shared" si="9"/>
        <v>2.4200000000000017</v>
      </c>
      <c r="D124" s="267">
        <v>1</v>
      </c>
      <c r="E124" s="363">
        <f t="shared" si="6"/>
        <v>1.7603305785123975</v>
      </c>
      <c r="H124" s="356">
        <f t="shared" si="10"/>
        <v>2.4200000000000017</v>
      </c>
      <c r="I124" s="357">
        <v>1</v>
      </c>
      <c r="J124" s="362">
        <f t="shared" si="7"/>
        <v>0.5867768595041325</v>
      </c>
      <c r="M124" s="356">
        <f t="shared" si="11"/>
        <v>2.4200000000000017</v>
      </c>
      <c r="N124" s="357">
        <v>1</v>
      </c>
      <c r="O124" s="362">
        <f t="shared" si="8"/>
        <v>0.23471074380165302</v>
      </c>
    </row>
    <row r="125" spans="2:15">
      <c r="C125" s="353">
        <f t="shared" si="9"/>
        <v>2.4400000000000017</v>
      </c>
      <c r="D125" s="267">
        <v>1</v>
      </c>
      <c r="E125" s="363">
        <f t="shared" si="6"/>
        <v>1.7704918032786896</v>
      </c>
      <c r="H125" s="356">
        <f t="shared" si="10"/>
        <v>2.4400000000000017</v>
      </c>
      <c r="I125" s="357">
        <v>1</v>
      </c>
      <c r="J125" s="362">
        <f t="shared" si="7"/>
        <v>0.59016393442622983</v>
      </c>
      <c r="M125" s="356">
        <f t="shared" si="11"/>
        <v>2.4400000000000017</v>
      </c>
      <c r="N125" s="357">
        <v>1</v>
      </c>
      <c r="O125" s="362">
        <f t="shared" si="8"/>
        <v>0.23606557377049195</v>
      </c>
    </row>
    <row r="126" spans="2:15">
      <c r="C126" s="353">
        <f t="shared" si="9"/>
        <v>2.4600000000000017</v>
      </c>
      <c r="D126" s="267">
        <v>1</v>
      </c>
      <c r="E126" s="363">
        <f t="shared" si="6"/>
        <v>1.7804878048780497</v>
      </c>
      <c r="H126" s="356">
        <f t="shared" si="10"/>
        <v>2.4600000000000017</v>
      </c>
      <c r="I126" s="357">
        <v>1</v>
      </c>
      <c r="J126" s="362">
        <f t="shared" si="7"/>
        <v>0.59349593495934994</v>
      </c>
      <c r="M126" s="356">
        <f t="shared" si="11"/>
        <v>2.4600000000000017</v>
      </c>
      <c r="N126" s="357">
        <v>1</v>
      </c>
      <c r="O126" s="362">
        <f t="shared" si="8"/>
        <v>0.23739837398373997</v>
      </c>
    </row>
    <row r="127" spans="2:15">
      <c r="C127" s="353">
        <f t="shared" si="9"/>
        <v>2.4800000000000018</v>
      </c>
      <c r="D127" s="267">
        <v>1</v>
      </c>
      <c r="E127" s="363">
        <f t="shared" si="6"/>
        <v>1.7903225806451619</v>
      </c>
      <c r="H127" s="356">
        <f t="shared" si="10"/>
        <v>2.4800000000000018</v>
      </c>
      <c r="I127" s="357">
        <v>1</v>
      </c>
      <c r="J127" s="362">
        <f t="shared" si="7"/>
        <v>0.59677419354838734</v>
      </c>
      <c r="M127" s="356">
        <f t="shared" si="11"/>
        <v>2.4800000000000018</v>
      </c>
      <c r="N127" s="357">
        <v>1</v>
      </c>
      <c r="O127" s="362">
        <f t="shared" si="8"/>
        <v>0.23870967741935498</v>
      </c>
    </row>
    <row r="128" spans="2:15">
      <c r="B128" s="9" t="s">
        <v>323</v>
      </c>
      <c r="C128" s="358">
        <f t="shared" si="9"/>
        <v>2.5000000000000018</v>
      </c>
      <c r="D128" s="359">
        <v>1</v>
      </c>
      <c r="E128" s="362">
        <f t="shared" si="6"/>
        <v>1.8000000000000009</v>
      </c>
      <c r="G128" s="9" t="s">
        <v>324</v>
      </c>
      <c r="H128" s="353">
        <f t="shared" si="10"/>
        <v>2.5000000000000018</v>
      </c>
      <c r="I128" s="354">
        <v>1</v>
      </c>
      <c r="J128" s="361">
        <f t="shared" si="7"/>
        <v>0.60000000000000031</v>
      </c>
      <c r="M128" s="353">
        <f t="shared" si="11"/>
        <v>2.5000000000000018</v>
      </c>
      <c r="N128" s="354">
        <v>1</v>
      </c>
      <c r="O128" s="361">
        <f t="shared" si="8"/>
        <v>0.24000000000000013</v>
      </c>
    </row>
    <row r="129" spans="3:15">
      <c r="C129" s="353">
        <f t="shared" si="9"/>
        <v>2.5200000000000018</v>
      </c>
      <c r="D129" s="267">
        <v>1</v>
      </c>
      <c r="E129" s="363">
        <f t="shared" si="6"/>
        <v>1.8095238095238106</v>
      </c>
      <c r="H129" s="356">
        <f t="shared" si="10"/>
        <v>2.5200000000000018</v>
      </c>
      <c r="I129" s="357">
        <v>1</v>
      </c>
      <c r="J129" s="362">
        <f t="shared" si="7"/>
        <v>0.60317460317460347</v>
      </c>
      <c r="M129" s="356">
        <f t="shared" si="11"/>
        <v>2.5200000000000018</v>
      </c>
      <c r="N129" s="357">
        <v>1</v>
      </c>
      <c r="O129" s="362">
        <f t="shared" si="8"/>
        <v>0.24126984126984141</v>
      </c>
    </row>
    <row r="130" spans="3:15">
      <c r="C130" s="353">
        <f t="shared" si="9"/>
        <v>2.5400000000000018</v>
      </c>
      <c r="D130" s="267">
        <v>1</v>
      </c>
      <c r="E130" s="363">
        <f t="shared" si="6"/>
        <v>1.8188976377952764</v>
      </c>
      <c r="H130" s="356">
        <f t="shared" si="10"/>
        <v>2.5400000000000018</v>
      </c>
      <c r="I130" s="357">
        <v>1</v>
      </c>
      <c r="J130" s="362">
        <f t="shared" si="7"/>
        <v>0.60629921259842545</v>
      </c>
      <c r="M130" s="356">
        <f t="shared" si="11"/>
        <v>2.5400000000000018</v>
      </c>
      <c r="N130" s="357">
        <v>1</v>
      </c>
      <c r="O130" s="362">
        <f t="shared" si="8"/>
        <v>0.24251968503937021</v>
      </c>
    </row>
    <row r="131" spans="3:15">
      <c r="C131" s="353">
        <f t="shared" si="9"/>
        <v>2.5600000000000018</v>
      </c>
      <c r="D131" s="267">
        <v>1</v>
      </c>
      <c r="E131" s="363">
        <f t="shared" si="6"/>
        <v>1.8281250000000007</v>
      </c>
      <c r="H131" s="356">
        <f t="shared" si="10"/>
        <v>2.5600000000000018</v>
      </c>
      <c r="I131" s="357">
        <v>1</v>
      </c>
      <c r="J131" s="362">
        <f t="shared" si="7"/>
        <v>0.60937500000000033</v>
      </c>
      <c r="M131" s="356">
        <f t="shared" si="11"/>
        <v>2.5600000000000018</v>
      </c>
      <c r="N131" s="357">
        <v>1</v>
      </c>
      <c r="O131" s="362">
        <f t="shared" si="8"/>
        <v>0.24375000000000013</v>
      </c>
    </row>
    <row r="132" spans="3:15">
      <c r="C132" s="353">
        <f t="shared" si="9"/>
        <v>2.5800000000000018</v>
      </c>
      <c r="D132" s="267">
        <v>1</v>
      </c>
      <c r="E132" s="363">
        <f t="shared" ref="E132:E195" si="12">MAX(3*(C132-D132)/C132,-0.5)</f>
        <v>1.8372093023255822</v>
      </c>
      <c r="H132" s="356">
        <f t="shared" si="10"/>
        <v>2.5800000000000018</v>
      </c>
      <c r="I132" s="357">
        <v>1</v>
      </c>
      <c r="J132" s="362">
        <f t="shared" ref="J132:J195" si="13">MAX((H132-I132)/H132,-1)</f>
        <v>0.61240310077519411</v>
      </c>
      <c r="M132" s="356">
        <f t="shared" si="11"/>
        <v>2.5800000000000018</v>
      </c>
      <c r="N132" s="357">
        <v>1</v>
      </c>
      <c r="O132" s="362">
        <f t="shared" ref="O132:O195" si="14">MAX(0.4*(M132-N132)/M132,-0.4)</f>
        <v>0.24496124031007765</v>
      </c>
    </row>
    <row r="133" spans="3:15">
      <c r="C133" s="353">
        <f t="shared" ref="C133:C196" si="15">C132+0.02</f>
        <v>2.6000000000000019</v>
      </c>
      <c r="D133" s="267">
        <v>1</v>
      </c>
      <c r="E133" s="363">
        <f t="shared" si="12"/>
        <v>1.8461538461538471</v>
      </c>
      <c r="H133" s="356">
        <f t="shared" ref="H133:H196" si="16">H132+0.02</f>
        <v>2.6000000000000019</v>
      </c>
      <c r="I133" s="357">
        <v>1</v>
      </c>
      <c r="J133" s="362">
        <f t="shared" si="13"/>
        <v>0.61538461538461564</v>
      </c>
      <c r="M133" s="356">
        <f t="shared" ref="M133:M196" si="17">M132+0.02</f>
        <v>2.6000000000000019</v>
      </c>
      <c r="N133" s="357">
        <v>1</v>
      </c>
      <c r="O133" s="362">
        <f t="shared" si="14"/>
        <v>0.24615384615384628</v>
      </c>
    </row>
    <row r="134" spans="3:15">
      <c r="C134" s="353">
        <f t="shared" si="15"/>
        <v>2.6200000000000019</v>
      </c>
      <c r="D134" s="267">
        <v>1</v>
      </c>
      <c r="E134" s="363">
        <f t="shared" si="12"/>
        <v>1.8549618320610695</v>
      </c>
      <c r="H134" s="356">
        <f t="shared" si="16"/>
        <v>2.6200000000000019</v>
      </c>
      <c r="I134" s="357">
        <v>1</v>
      </c>
      <c r="J134" s="362">
        <f t="shared" si="13"/>
        <v>0.61832061068702315</v>
      </c>
      <c r="M134" s="356">
        <f t="shared" si="17"/>
        <v>2.6200000000000019</v>
      </c>
      <c r="N134" s="357">
        <v>1</v>
      </c>
      <c r="O134" s="362">
        <f t="shared" si="14"/>
        <v>0.24732824427480929</v>
      </c>
    </row>
    <row r="135" spans="3:15">
      <c r="C135" s="353">
        <f t="shared" si="15"/>
        <v>2.6400000000000019</v>
      </c>
      <c r="D135" s="267">
        <v>1</v>
      </c>
      <c r="E135" s="363">
        <f t="shared" si="12"/>
        <v>1.8636363636363642</v>
      </c>
      <c r="H135" s="356">
        <f t="shared" si="16"/>
        <v>2.6400000000000019</v>
      </c>
      <c r="I135" s="357">
        <v>1</v>
      </c>
      <c r="J135" s="362">
        <f t="shared" si="13"/>
        <v>0.62121212121212144</v>
      </c>
      <c r="M135" s="356">
        <f t="shared" si="17"/>
        <v>2.6400000000000019</v>
      </c>
      <c r="N135" s="357">
        <v>1</v>
      </c>
      <c r="O135" s="362">
        <f t="shared" si="14"/>
        <v>0.24848484848484861</v>
      </c>
    </row>
    <row r="136" spans="3:15">
      <c r="C136" s="353">
        <f t="shared" si="15"/>
        <v>2.6600000000000019</v>
      </c>
      <c r="D136" s="267">
        <v>1</v>
      </c>
      <c r="E136" s="363">
        <f t="shared" si="12"/>
        <v>1.8721804511278204</v>
      </c>
      <c r="H136" s="356">
        <f t="shared" si="16"/>
        <v>2.6600000000000019</v>
      </c>
      <c r="I136" s="357">
        <v>1</v>
      </c>
      <c r="J136" s="362">
        <f t="shared" si="13"/>
        <v>0.62406015037594009</v>
      </c>
      <c r="M136" s="356">
        <f t="shared" si="17"/>
        <v>2.6600000000000019</v>
      </c>
      <c r="N136" s="357">
        <v>1</v>
      </c>
      <c r="O136" s="362">
        <f t="shared" si="14"/>
        <v>0.24962406015037605</v>
      </c>
    </row>
    <row r="137" spans="3:15">
      <c r="C137" s="353">
        <f t="shared" si="15"/>
        <v>2.6800000000000019</v>
      </c>
      <c r="D137" s="267">
        <v>1</v>
      </c>
      <c r="E137" s="363">
        <f t="shared" si="12"/>
        <v>1.8805970149253741</v>
      </c>
      <c r="H137" s="356">
        <f t="shared" si="16"/>
        <v>2.6800000000000019</v>
      </c>
      <c r="I137" s="357">
        <v>1</v>
      </c>
      <c r="J137" s="362">
        <f t="shared" si="13"/>
        <v>0.6268656716417913</v>
      </c>
      <c r="M137" s="356">
        <f t="shared" si="17"/>
        <v>2.6800000000000019</v>
      </c>
      <c r="N137" s="357">
        <v>1</v>
      </c>
      <c r="O137" s="362">
        <f t="shared" si="14"/>
        <v>0.25074626865671656</v>
      </c>
    </row>
    <row r="138" spans="3:15">
      <c r="C138" s="353">
        <f t="shared" si="15"/>
        <v>2.700000000000002</v>
      </c>
      <c r="D138" s="267">
        <v>1</v>
      </c>
      <c r="E138" s="363">
        <f t="shared" si="12"/>
        <v>1.8888888888888897</v>
      </c>
      <c r="H138" s="356">
        <f t="shared" si="16"/>
        <v>2.700000000000002</v>
      </c>
      <c r="I138" s="357">
        <v>1</v>
      </c>
      <c r="J138" s="362">
        <f t="shared" si="13"/>
        <v>0.62962962962962987</v>
      </c>
      <c r="M138" s="356">
        <f t="shared" si="17"/>
        <v>2.700000000000002</v>
      </c>
      <c r="N138" s="357">
        <v>1</v>
      </c>
      <c r="O138" s="362">
        <f t="shared" si="14"/>
        <v>0.25185185185185199</v>
      </c>
    </row>
    <row r="139" spans="3:15">
      <c r="C139" s="353">
        <f t="shared" si="15"/>
        <v>2.720000000000002</v>
      </c>
      <c r="D139" s="267">
        <v>1</v>
      </c>
      <c r="E139" s="363">
        <f t="shared" si="12"/>
        <v>1.8970588235294124</v>
      </c>
      <c r="H139" s="356">
        <f t="shared" si="16"/>
        <v>2.720000000000002</v>
      </c>
      <c r="I139" s="357">
        <v>1</v>
      </c>
      <c r="J139" s="362">
        <f t="shared" si="13"/>
        <v>0.6323529411764709</v>
      </c>
      <c r="M139" s="356">
        <f t="shared" si="17"/>
        <v>2.720000000000002</v>
      </c>
      <c r="N139" s="357">
        <v>1</v>
      </c>
      <c r="O139" s="362">
        <f t="shared" si="14"/>
        <v>0.25294117647058834</v>
      </c>
    </row>
    <row r="140" spans="3:15">
      <c r="C140" s="353">
        <f t="shared" si="15"/>
        <v>2.740000000000002</v>
      </c>
      <c r="D140" s="267">
        <v>1</v>
      </c>
      <c r="E140" s="363">
        <f t="shared" si="12"/>
        <v>1.9051094890510958</v>
      </c>
      <c r="H140" s="356">
        <f t="shared" si="16"/>
        <v>2.740000000000002</v>
      </c>
      <c r="I140" s="357">
        <v>1</v>
      </c>
      <c r="J140" s="362">
        <f t="shared" si="13"/>
        <v>0.63503649635036519</v>
      </c>
      <c r="M140" s="356">
        <f t="shared" si="17"/>
        <v>2.740000000000002</v>
      </c>
      <c r="N140" s="357">
        <v>1</v>
      </c>
      <c r="O140" s="362">
        <f t="shared" si="14"/>
        <v>0.25401459854014613</v>
      </c>
    </row>
    <row r="141" spans="3:15">
      <c r="C141" s="353">
        <f t="shared" si="15"/>
        <v>2.760000000000002</v>
      </c>
      <c r="D141" s="267">
        <v>1</v>
      </c>
      <c r="E141" s="363">
        <f t="shared" si="12"/>
        <v>1.9130434782608705</v>
      </c>
      <c r="H141" s="356">
        <f t="shared" si="16"/>
        <v>2.760000000000002</v>
      </c>
      <c r="I141" s="357">
        <v>1</v>
      </c>
      <c r="J141" s="362">
        <f t="shared" si="13"/>
        <v>0.63768115942029013</v>
      </c>
      <c r="M141" s="356">
        <f t="shared" si="17"/>
        <v>2.760000000000002</v>
      </c>
      <c r="N141" s="357">
        <v>1</v>
      </c>
      <c r="O141" s="362">
        <f t="shared" si="14"/>
        <v>0.25507246376811604</v>
      </c>
    </row>
    <row r="142" spans="3:15">
      <c r="C142" s="353">
        <f t="shared" si="15"/>
        <v>2.780000000000002</v>
      </c>
      <c r="D142" s="267">
        <v>1</v>
      </c>
      <c r="E142" s="363">
        <f t="shared" si="12"/>
        <v>1.9208633093525187</v>
      </c>
      <c r="H142" s="356">
        <f t="shared" si="16"/>
        <v>2.780000000000002</v>
      </c>
      <c r="I142" s="357">
        <v>1</v>
      </c>
      <c r="J142" s="362">
        <f t="shared" si="13"/>
        <v>0.6402877697841729</v>
      </c>
      <c r="M142" s="356">
        <f t="shared" si="17"/>
        <v>2.780000000000002</v>
      </c>
      <c r="N142" s="357">
        <v>1</v>
      </c>
      <c r="O142" s="362">
        <f t="shared" si="14"/>
        <v>0.2561151079136692</v>
      </c>
    </row>
    <row r="143" spans="3:15">
      <c r="C143" s="353">
        <f t="shared" si="15"/>
        <v>2.800000000000002</v>
      </c>
      <c r="D143" s="267">
        <v>1</v>
      </c>
      <c r="E143" s="363">
        <f t="shared" si="12"/>
        <v>1.9285714285714293</v>
      </c>
      <c r="H143" s="356">
        <f t="shared" si="16"/>
        <v>2.800000000000002</v>
      </c>
      <c r="I143" s="357">
        <v>1</v>
      </c>
      <c r="J143" s="362">
        <f t="shared" si="13"/>
        <v>0.64285714285714313</v>
      </c>
      <c r="M143" s="356">
        <f t="shared" si="17"/>
        <v>2.800000000000002</v>
      </c>
      <c r="N143" s="357">
        <v>1</v>
      </c>
      <c r="O143" s="362">
        <f t="shared" si="14"/>
        <v>0.25714285714285728</v>
      </c>
    </row>
    <row r="144" spans="3:15">
      <c r="C144" s="353">
        <f t="shared" si="15"/>
        <v>2.8200000000000021</v>
      </c>
      <c r="D144" s="267">
        <v>1</v>
      </c>
      <c r="E144" s="363">
        <f t="shared" si="12"/>
        <v>1.9361702127659581</v>
      </c>
      <c r="H144" s="356">
        <f t="shared" si="16"/>
        <v>2.8200000000000021</v>
      </c>
      <c r="I144" s="357">
        <v>1</v>
      </c>
      <c r="J144" s="362">
        <f t="shared" si="13"/>
        <v>0.64539007092198608</v>
      </c>
      <c r="M144" s="356">
        <f t="shared" si="17"/>
        <v>2.8200000000000021</v>
      </c>
      <c r="N144" s="357">
        <v>1</v>
      </c>
      <c r="O144" s="362">
        <f t="shared" si="14"/>
        <v>0.25815602836879442</v>
      </c>
    </row>
    <row r="145" spans="2:15">
      <c r="C145" s="353">
        <f t="shared" si="15"/>
        <v>2.8400000000000021</v>
      </c>
      <c r="D145" s="267">
        <v>1</v>
      </c>
      <c r="E145" s="363">
        <f t="shared" si="12"/>
        <v>1.9436619718309869</v>
      </c>
      <c r="H145" s="356">
        <f t="shared" si="16"/>
        <v>2.8400000000000021</v>
      </c>
      <c r="I145" s="357">
        <v>1</v>
      </c>
      <c r="J145" s="362">
        <f t="shared" si="13"/>
        <v>0.64788732394366222</v>
      </c>
      <c r="M145" s="356">
        <f t="shared" si="17"/>
        <v>2.8400000000000021</v>
      </c>
      <c r="N145" s="357">
        <v>1</v>
      </c>
      <c r="O145" s="362">
        <f t="shared" si="14"/>
        <v>0.25915492957746489</v>
      </c>
    </row>
    <row r="146" spans="2:15">
      <c r="C146" s="353">
        <f t="shared" si="15"/>
        <v>2.8600000000000021</v>
      </c>
      <c r="D146" s="267">
        <v>1</v>
      </c>
      <c r="E146" s="363">
        <f t="shared" si="12"/>
        <v>1.9510489510489517</v>
      </c>
      <c r="H146" s="356">
        <f t="shared" si="16"/>
        <v>2.8600000000000021</v>
      </c>
      <c r="I146" s="357">
        <v>1</v>
      </c>
      <c r="J146" s="362">
        <f t="shared" si="13"/>
        <v>0.65034965034965064</v>
      </c>
      <c r="M146" s="356">
        <f t="shared" si="17"/>
        <v>2.8600000000000021</v>
      </c>
      <c r="N146" s="357">
        <v>1</v>
      </c>
      <c r="O146" s="362">
        <f t="shared" si="14"/>
        <v>0.26013986013986024</v>
      </c>
    </row>
    <row r="147" spans="2:15">
      <c r="C147" s="353">
        <f t="shared" si="15"/>
        <v>2.8800000000000021</v>
      </c>
      <c r="D147" s="267">
        <v>1</v>
      </c>
      <c r="E147" s="363">
        <f t="shared" si="12"/>
        <v>1.9583333333333339</v>
      </c>
      <c r="H147" s="356">
        <f t="shared" si="16"/>
        <v>2.8800000000000021</v>
      </c>
      <c r="I147" s="357">
        <v>1</v>
      </c>
      <c r="J147" s="362">
        <f t="shared" si="13"/>
        <v>0.65277777777777801</v>
      </c>
      <c r="M147" s="356">
        <f t="shared" si="17"/>
        <v>2.8800000000000021</v>
      </c>
      <c r="N147" s="357">
        <v>1</v>
      </c>
      <c r="O147" s="362">
        <f t="shared" si="14"/>
        <v>0.26111111111111124</v>
      </c>
    </row>
    <row r="148" spans="2:15">
      <c r="C148" s="353">
        <f t="shared" si="15"/>
        <v>2.9000000000000021</v>
      </c>
      <c r="D148" s="267">
        <v>1</v>
      </c>
      <c r="E148" s="363">
        <f t="shared" si="12"/>
        <v>1.9655172413793112</v>
      </c>
      <c r="H148" s="356">
        <f t="shared" si="16"/>
        <v>2.9000000000000021</v>
      </c>
      <c r="I148" s="357">
        <v>1</v>
      </c>
      <c r="J148" s="362">
        <f t="shared" si="13"/>
        <v>0.65517241379310365</v>
      </c>
      <c r="M148" s="356">
        <f t="shared" si="17"/>
        <v>2.9000000000000021</v>
      </c>
      <c r="N148" s="357">
        <v>1</v>
      </c>
      <c r="O148" s="362">
        <f t="shared" si="14"/>
        <v>0.26206896551724151</v>
      </c>
    </row>
    <row r="149" spans="2:15">
      <c r="C149" s="353">
        <f t="shared" si="15"/>
        <v>2.9200000000000021</v>
      </c>
      <c r="D149" s="267">
        <v>1</v>
      </c>
      <c r="E149" s="363">
        <f t="shared" si="12"/>
        <v>1.9726027397260284</v>
      </c>
      <c r="H149" s="356">
        <f t="shared" si="16"/>
        <v>2.9200000000000021</v>
      </c>
      <c r="I149" s="357">
        <v>1</v>
      </c>
      <c r="J149" s="362">
        <f t="shared" si="13"/>
        <v>0.65753424657534276</v>
      </c>
      <c r="M149" s="356">
        <f t="shared" si="17"/>
        <v>2.9200000000000021</v>
      </c>
      <c r="N149" s="357">
        <v>1</v>
      </c>
      <c r="O149" s="362">
        <f t="shared" si="14"/>
        <v>0.26301369863013713</v>
      </c>
    </row>
    <row r="150" spans="2:15">
      <c r="C150" s="353">
        <f t="shared" si="15"/>
        <v>2.9400000000000022</v>
      </c>
      <c r="D150" s="267">
        <v>1</v>
      </c>
      <c r="E150" s="363">
        <f t="shared" si="12"/>
        <v>1.9795918367346945</v>
      </c>
      <c r="H150" s="356">
        <f t="shared" si="16"/>
        <v>2.9400000000000022</v>
      </c>
      <c r="I150" s="357">
        <v>1</v>
      </c>
      <c r="J150" s="362">
        <f t="shared" si="13"/>
        <v>0.65986394557823158</v>
      </c>
      <c r="M150" s="356">
        <f t="shared" si="17"/>
        <v>2.9400000000000022</v>
      </c>
      <c r="N150" s="357">
        <v>1</v>
      </c>
      <c r="O150" s="362">
        <f t="shared" si="14"/>
        <v>0.26394557823129261</v>
      </c>
    </row>
    <row r="151" spans="2:15">
      <c r="C151" s="353">
        <f t="shared" si="15"/>
        <v>2.9600000000000022</v>
      </c>
      <c r="D151" s="267">
        <v>1</v>
      </c>
      <c r="E151" s="363">
        <f t="shared" si="12"/>
        <v>1.9864864864864871</v>
      </c>
      <c r="H151" s="356">
        <f t="shared" si="16"/>
        <v>2.9600000000000022</v>
      </c>
      <c r="I151" s="357">
        <v>1</v>
      </c>
      <c r="J151" s="362">
        <f t="shared" si="13"/>
        <v>0.66216216216216239</v>
      </c>
      <c r="M151" s="356">
        <f t="shared" si="17"/>
        <v>2.9600000000000022</v>
      </c>
      <c r="N151" s="357">
        <v>1</v>
      </c>
      <c r="O151" s="362">
        <f t="shared" si="14"/>
        <v>0.26486486486486499</v>
      </c>
    </row>
    <row r="152" spans="2:15">
      <c r="C152" s="353">
        <f t="shared" si="15"/>
        <v>2.9800000000000022</v>
      </c>
      <c r="D152" s="267">
        <v>1</v>
      </c>
      <c r="E152" s="363">
        <f t="shared" si="12"/>
        <v>1.9932885906040276</v>
      </c>
      <c r="H152" s="356">
        <f t="shared" si="16"/>
        <v>2.9800000000000022</v>
      </c>
      <c r="I152" s="357">
        <v>1</v>
      </c>
      <c r="J152" s="362">
        <f t="shared" si="13"/>
        <v>0.66442953020134254</v>
      </c>
      <c r="M152" s="356">
        <f t="shared" si="17"/>
        <v>2.9800000000000022</v>
      </c>
      <c r="N152" s="357">
        <v>1</v>
      </c>
      <c r="O152" s="362">
        <f t="shared" si="14"/>
        <v>0.26577181208053702</v>
      </c>
    </row>
    <row r="153" spans="2:15">
      <c r="B153" s="9" t="s">
        <v>325</v>
      </c>
      <c r="C153" s="358">
        <f t="shared" si="15"/>
        <v>3.0000000000000022</v>
      </c>
      <c r="D153" s="359">
        <v>1</v>
      </c>
      <c r="E153" s="362">
        <f t="shared" si="12"/>
        <v>2.0000000000000009</v>
      </c>
      <c r="G153" s="9" t="s">
        <v>326</v>
      </c>
      <c r="H153" s="353">
        <f t="shared" si="16"/>
        <v>3.0000000000000022</v>
      </c>
      <c r="I153" s="354">
        <v>1</v>
      </c>
      <c r="J153" s="361">
        <f t="shared" si="13"/>
        <v>0.66666666666666696</v>
      </c>
      <c r="M153" s="353">
        <f t="shared" si="17"/>
        <v>3.0000000000000022</v>
      </c>
      <c r="N153" s="354">
        <v>1</v>
      </c>
      <c r="O153" s="361">
        <f t="shared" si="14"/>
        <v>0.26666666666666677</v>
      </c>
    </row>
    <row r="154" spans="2:15">
      <c r="C154" s="353">
        <f t="shared" si="15"/>
        <v>3.0200000000000022</v>
      </c>
      <c r="D154" s="267">
        <v>1</v>
      </c>
      <c r="E154" s="363">
        <f t="shared" si="12"/>
        <v>2.0066225165562921</v>
      </c>
      <c r="H154" s="356">
        <f t="shared" si="16"/>
        <v>3.0200000000000022</v>
      </c>
      <c r="I154" s="357">
        <v>1</v>
      </c>
      <c r="J154" s="362">
        <f t="shared" si="13"/>
        <v>0.66887417218543066</v>
      </c>
      <c r="M154" s="356">
        <f t="shared" si="17"/>
        <v>3.0200000000000022</v>
      </c>
      <c r="N154" s="357">
        <v>1</v>
      </c>
      <c r="O154" s="362">
        <f t="shared" si="14"/>
        <v>0.26754966887417231</v>
      </c>
    </row>
    <row r="155" spans="2:15">
      <c r="C155" s="353">
        <f t="shared" si="15"/>
        <v>3.0400000000000023</v>
      </c>
      <c r="D155" s="267">
        <v>1</v>
      </c>
      <c r="E155" s="363">
        <f t="shared" si="12"/>
        <v>2.0131578947368425</v>
      </c>
      <c r="H155" s="356">
        <f t="shared" si="16"/>
        <v>3.0400000000000023</v>
      </c>
      <c r="I155" s="357">
        <v>1</v>
      </c>
      <c r="J155" s="362">
        <f t="shared" si="13"/>
        <v>0.67105263157894757</v>
      </c>
      <c r="M155" s="356">
        <f t="shared" si="17"/>
        <v>3.0400000000000023</v>
      </c>
      <c r="N155" s="357">
        <v>1</v>
      </c>
      <c r="O155" s="362">
        <f t="shared" si="14"/>
        <v>0.26842105263157906</v>
      </c>
    </row>
    <row r="156" spans="2:15">
      <c r="C156" s="353">
        <f t="shared" si="15"/>
        <v>3.0600000000000023</v>
      </c>
      <c r="D156" s="267">
        <v>1</v>
      </c>
      <c r="E156" s="363">
        <f t="shared" si="12"/>
        <v>2.0196078431372557</v>
      </c>
      <c r="H156" s="356">
        <f t="shared" si="16"/>
        <v>3.0600000000000023</v>
      </c>
      <c r="I156" s="357">
        <v>1</v>
      </c>
      <c r="J156" s="362">
        <f t="shared" si="13"/>
        <v>0.67320261437908524</v>
      </c>
      <c r="M156" s="356">
        <f t="shared" si="17"/>
        <v>3.0600000000000023</v>
      </c>
      <c r="N156" s="357">
        <v>1</v>
      </c>
      <c r="O156" s="362">
        <f t="shared" si="14"/>
        <v>0.26928104575163408</v>
      </c>
    </row>
    <row r="157" spans="2:15">
      <c r="C157" s="353">
        <f t="shared" si="15"/>
        <v>3.0800000000000023</v>
      </c>
      <c r="D157" s="267">
        <v>1</v>
      </c>
      <c r="E157" s="363">
        <f t="shared" si="12"/>
        <v>2.0259740259740266</v>
      </c>
      <c r="H157" s="356">
        <f t="shared" si="16"/>
        <v>3.0800000000000023</v>
      </c>
      <c r="I157" s="357">
        <v>1</v>
      </c>
      <c r="J157" s="362">
        <f t="shared" si="13"/>
        <v>0.67532467532467555</v>
      </c>
      <c r="M157" s="356">
        <f t="shared" si="17"/>
        <v>3.0800000000000023</v>
      </c>
      <c r="N157" s="357">
        <v>1</v>
      </c>
      <c r="O157" s="362">
        <f t="shared" si="14"/>
        <v>0.27012987012987022</v>
      </c>
    </row>
    <row r="158" spans="2:15">
      <c r="C158" s="353">
        <f t="shared" si="15"/>
        <v>3.1000000000000023</v>
      </c>
      <c r="D158" s="267">
        <v>1</v>
      </c>
      <c r="E158" s="363">
        <f t="shared" si="12"/>
        <v>2.0322580645161299</v>
      </c>
      <c r="H158" s="356">
        <f t="shared" si="16"/>
        <v>3.1000000000000023</v>
      </c>
      <c r="I158" s="357">
        <v>1</v>
      </c>
      <c r="J158" s="362">
        <f t="shared" si="13"/>
        <v>0.67741935483870996</v>
      </c>
      <c r="M158" s="356">
        <f t="shared" si="17"/>
        <v>3.1000000000000023</v>
      </c>
      <c r="N158" s="357">
        <v>1</v>
      </c>
      <c r="O158" s="362">
        <f t="shared" si="14"/>
        <v>0.27096774193548401</v>
      </c>
    </row>
    <row r="159" spans="2:15">
      <c r="C159" s="353">
        <f t="shared" si="15"/>
        <v>3.1200000000000023</v>
      </c>
      <c r="D159" s="267">
        <v>1</v>
      </c>
      <c r="E159" s="363">
        <f t="shared" si="12"/>
        <v>2.0384615384615392</v>
      </c>
      <c r="H159" s="356">
        <f t="shared" si="16"/>
        <v>3.1200000000000023</v>
      </c>
      <c r="I159" s="357">
        <v>1</v>
      </c>
      <c r="J159" s="362">
        <f t="shared" si="13"/>
        <v>0.67948717948717974</v>
      </c>
      <c r="M159" s="356">
        <f t="shared" si="17"/>
        <v>3.1200000000000023</v>
      </c>
      <c r="N159" s="357">
        <v>1</v>
      </c>
      <c r="O159" s="362">
        <f t="shared" si="14"/>
        <v>0.27179487179487188</v>
      </c>
    </row>
    <row r="160" spans="2:15">
      <c r="C160" s="353">
        <f t="shared" si="15"/>
        <v>3.1400000000000023</v>
      </c>
      <c r="D160" s="267">
        <v>1</v>
      </c>
      <c r="E160" s="363">
        <f t="shared" si="12"/>
        <v>2.0445859872611472</v>
      </c>
      <c r="H160" s="356">
        <f t="shared" si="16"/>
        <v>3.1400000000000023</v>
      </c>
      <c r="I160" s="357">
        <v>1</v>
      </c>
      <c r="J160" s="362">
        <f t="shared" si="13"/>
        <v>0.68152866242038246</v>
      </c>
      <c r="M160" s="356">
        <f t="shared" si="17"/>
        <v>3.1400000000000023</v>
      </c>
      <c r="N160" s="357">
        <v>1</v>
      </c>
      <c r="O160" s="362">
        <f t="shared" si="14"/>
        <v>0.27261146496815297</v>
      </c>
    </row>
    <row r="161" spans="3:15">
      <c r="C161" s="353">
        <f t="shared" si="15"/>
        <v>3.1600000000000024</v>
      </c>
      <c r="D161" s="267">
        <v>1</v>
      </c>
      <c r="E161" s="363">
        <f t="shared" si="12"/>
        <v>2.0506329113924058</v>
      </c>
      <c r="H161" s="356">
        <f t="shared" si="16"/>
        <v>3.1600000000000024</v>
      </c>
      <c r="I161" s="357">
        <v>1</v>
      </c>
      <c r="J161" s="362">
        <f t="shared" si="13"/>
        <v>0.68354430379746856</v>
      </c>
      <c r="M161" s="356">
        <f t="shared" si="17"/>
        <v>3.1600000000000024</v>
      </c>
      <c r="N161" s="357">
        <v>1</v>
      </c>
      <c r="O161" s="362">
        <f t="shared" si="14"/>
        <v>0.27341772151898747</v>
      </c>
    </row>
    <row r="162" spans="3:15">
      <c r="C162" s="353">
        <f t="shared" si="15"/>
        <v>3.1800000000000024</v>
      </c>
      <c r="D162" s="267">
        <v>1</v>
      </c>
      <c r="E162" s="363">
        <f t="shared" si="12"/>
        <v>2.0566037735849063</v>
      </c>
      <c r="H162" s="356">
        <f t="shared" si="16"/>
        <v>3.1800000000000024</v>
      </c>
      <c r="I162" s="357">
        <v>1</v>
      </c>
      <c r="J162" s="362">
        <f t="shared" si="13"/>
        <v>0.68553459119496873</v>
      </c>
      <c r="M162" s="356">
        <f t="shared" si="17"/>
        <v>3.1800000000000024</v>
      </c>
      <c r="N162" s="357">
        <v>1</v>
      </c>
      <c r="O162" s="362">
        <f t="shared" si="14"/>
        <v>0.27421383647798753</v>
      </c>
    </row>
    <row r="163" spans="3:15">
      <c r="C163" s="353">
        <f t="shared" si="15"/>
        <v>3.2000000000000024</v>
      </c>
      <c r="D163" s="267">
        <v>1</v>
      </c>
      <c r="E163" s="363">
        <f t="shared" si="12"/>
        <v>2.0625000000000004</v>
      </c>
      <c r="H163" s="356">
        <f t="shared" si="16"/>
        <v>3.2000000000000024</v>
      </c>
      <c r="I163" s="357">
        <v>1</v>
      </c>
      <c r="J163" s="362">
        <f t="shared" si="13"/>
        <v>0.68750000000000022</v>
      </c>
      <c r="M163" s="356">
        <f t="shared" si="17"/>
        <v>3.2000000000000024</v>
      </c>
      <c r="N163" s="357">
        <v>1</v>
      </c>
      <c r="O163" s="362">
        <f t="shared" si="14"/>
        <v>0.27500000000000013</v>
      </c>
    </row>
    <row r="164" spans="3:15">
      <c r="C164" s="353">
        <f t="shared" si="15"/>
        <v>3.2200000000000024</v>
      </c>
      <c r="D164" s="267">
        <v>1</v>
      </c>
      <c r="E164" s="363">
        <f t="shared" si="12"/>
        <v>2.0683229813664603</v>
      </c>
      <c r="H164" s="356">
        <f t="shared" si="16"/>
        <v>3.2200000000000024</v>
      </c>
      <c r="I164" s="357">
        <v>1</v>
      </c>
      <c r="J164" s="362">
        <f t="shared" si="13"/>
        <v>0.68944099378882007</v>
      </c>
      <c r="M164" s="356">
        <f t="shared" si="17"/>
        <v>3.2200000000000024</v>
      </c>
      <c r="N164" s="357">
        <v>1</v>
      </c>
      <c r="O164" s="362">
        <f t="shared" si="14"/>
        <v>0.27577639751552807</v>
      </c>
    </row>
    <row r="165" spans="3:15">
      <c r="C165" s="353">
        <f t="shared" si="15"/>
        <v>3.2400000000000024</v>
      </c>
      <c r="D165" s="267">
        <v>1</v>
      </c>
      <c r="E165" s="363">
        <f t="shared" si="12"/>
        <v>2.0740740740740748</v>
      </c>
      <c r="H165" s="356">
        <f t="shared" si="16"/>
        <v>3.2400000000000024</v>
      </c>
      <c r="I165" s="357">
        <v>1</v>
      </c>
      <c r="J165" s="362">
        <f t="shared" si="13"/>
        <v>0.69135802469135821</v>
      </c>
      <c r="M165" s="356">
        <f t="shared" si="17"/>
        <v>3.2400000000000024</v>
      </c>
      <c r="N165" s="357">
        <v>1</v>
      </c>
      <c r="O165" s="362">
        <f t="shared" si="14"/>
        <v>0.27654320987654329</v>
      </c>
    </row>
    <row r="166" spans="3:15">
      <c r="C166" s="353">
        <f t="shared" si="15"/>
        <v>3.2600000000000025</v>
      </c>
      <c r="D166" s="267">
        <v>1</v>
      </c>
      <c r="E166" s="363">
        <f t="shared" si="12"/>
        <v>2.0797546012269947</v>
      </c>
      <c r="H166" s="356">
        <f t="shared" si="16"/>
        <v>3.2600000000000025</v>
      </c>
      <c r="I166" s="357">
        <v>1</v>
      </c>
      <c r="J166" s="362">
        <f t="shared" si="13"/>
        <v>0.6932515337423315</v>
      </c>
      <c r="M166" s="356">
        <f t="shared" si="17"/>
        <v>3.2600000000000025</v>
      </c>
      <c r="N166" s="357">
        <v>1</v>
      </c>
      <c r="O166" s="362">
        <f t="shared" si="14"/>
        <v>0.27730061349693264</v>
      </c>
    </row>
    <row r="167" spans="3:15">
      <c r="C167" s="353">
        <f t="shared" si="15"/>
        <v>3.2800000000000025</v>
      </c>
      <c r="D167" s="267">
        <v>1</v>
      </c>
      <c r="E167" s="363">
        <f t="shared" si="12"/>
        <v>2.0853658536585371</v>
      </c>
      <c r="H167" s="356">
        <f t="shared" si="16"/>
        <v>3.2800000000000025</v>
      </c>
      <c r="I167" s="357">
        <v>1</v>
      </c>
      <c r="J167" s="362">
        <f t="shared" si="13"/>
        <v>0.69512195121951248</v>
      </c>
      <c r="M167" s="356">
        <f t="shared" si="17"/>
        <v>3.2800000000000025</v>
      </c>
      <c r="N167" s="357">
        <v>1</v>
      </c>
      <c r="O167" s="362">
        <f t="shared" si="14"/>
        <v>0.27804878048780496</v>
      </c>
    </row>
    <row r="168" spans="3:15">
      <c r="C168" s="353">
        <f t="shared" si="15"/>
        <v>3.3000000000000025</v>
      </c>
      <c r="D168" s="267">
        <v>1</v>
      </c>
      <c r="E168" s="363">
        <f t="shared" si="12"/>
        <v>2.0909090909090917</v>
      </c>
      <c r="H168" s="356">
        <f t="shared" si="16"/>
        <v>3.3000000000000025</v>
      </c>
      <c r="I168" s="357">
        <v>1</v>
      </c>
      <c r="J168" s="362">
        <f t="shared" si="13"/>
        <v>0.69696969696969724</v>
      </c>
      <c r="M168" s="356">
        <f t="shared" si="17"/>
        <v>3.3000000000000025</v>
      </c>
      <c r="N168" s="357">
        <v>1</v>
      </c>
      <c r="O168" s="362">
        <f t="shared" si="14"/>
        <v>0.27878787878787892</v>
      </c>
    </row>
    <row r="169" spans="3:15">
      <c r="C169" s="353">
        <f t="shared" si="15"/>
        <v>3.3200000000000025</v>
      </c>
      <c r="D169" s="267">
        <v>1</v>
      </c>
      <c r="E169" s="363">
        <f t="shared" si="12"/>
        <v>2.0963855421686755</v>
      </c>
      <c r="H169" s="356">
        <f t="shared" si="16"/>
        <v>3.3200000000000025</v>
      </c>
      <c r="I169" s="357">
        <v>1</v>
      </c>
      <c r="J169" s="362">
        <f t="shared" si="13"/>
        <v>0.69879518072289182</v>
      </c>
      <c r="M169" s="356">
        <f t="shared" si="17"/>
        <v>3.3200000000000025</v>
      </c>
      <c r="N169" s="357">
        <v>1</v>
      </c>
      <c r="O169" s="362">
        <f t="shared" si="14"/>
        <v>0.2795180722891567</v>
      </c>
    </row>
    <row r="170" spans="3:15">
      <c r="C170" s="353">
        <f t="shared" si="15"/>
        <v>3.3400000000000025</v>
      </c>
      <c r="D170" s="267">
        <v>1</v>
      </c>
      <c r="E170" s="363">
        <f t="shared" si="12"/>
        <v>2.1017964071856294</v>
      </c>
      <c r="H170" s="356">
        <f t="shared" si="16"/>
        <v>3.3400000000000025</v>
      </c>
      <c r="I170" s="357">
        <v>1</v>
      </c>
      <c r="J170" s="362">
        <f t="shared" si="13"/>
        <v>0.70059880239520977</v>
      </c>
      <c r="M170" s="356">
        <f t="shared" si="17"/>
        <v>3.3400000000000025</v>
      </c>
      <c r="N170" s="357">
        <v>1</v>
      </c>
      <c r="O170" s="362">
        <f t="shared" si="14"/>
        <v>0.28023952095808391</v>
      </c>
    </row>
    <row r="171" spans="3:15">
      <c r="C171" s="353">
        <f t="shared" si="15"/>
        <v>3.3600000000000025</v>
      </c>
      <c r="D171" s="267">
        <v>1</v>
      </c>
      <c r="E171" s="363">
        <f t="shared" si="12"/>
        <v>2.1071428571428577</v>
      </c>
      <c r="H171" s="356">
        <f t="shared" si="16"/>
        <v>3.3600000000000025</v>
      </c>
      <c r="I171" s="357">
        <v>1</v>
      </c>
      <c r="J171" s="362">
        <f t="shared" si="13"/>
        <v>0.70238095238095266</v>
      </c>
      <c r="M171" s="356">
        <f t="shared" si="17"/>
        <v>3.3600000000000025</v>
      </c>
      <c r="N171" s="357">
        <v>1</v>
      </c>
      <c r="O171" s="362">
        <f t="shared" si="14"/>
        <v>0.28095238095238106</v>
      </c>
    </row>
    <row r="172" spans="3:15">
      <c r="C172" s="353">
        <f t="shared" si="15"/>
        <v>3.3800000000000026</v>
      </c>
      <c r="D172" s="267">
        <v>1</v>
      </c>
      <c r="E172" s="363">
        <f t="shared" si="12"/>
        <v>2.1124260355029594</v>
      </c>
      <c r="H172" s="356">
        <f t="shared" si="16"/>
        <v>3.3800000000000026</v>
      </c>
      <c r="I172" s="357">
        <v>1</v>
      </c>
      <c r="J172" s="362">
        <f t="shared" si="13"/>
        <v>0.70414201183431979</v>
      </c>
      <c r="M172" s="356">
        <f t="shared" si="17"/>
        <v>3.3800000000000026</v>
      </c>
      <c r="N172" s="357">
        <v>1</v>
      </c>
      <c r="O172" s="362">
        <f t="shared" si="14"/>
        <v>0.28165680473372789</v>
      </c>
    </row>
    <row r="173" spans="3:15">
      <c r="C173" s="353">
        <f t="shared" si="15"/>
        <v>3.4000000000000026</v>
      </c>
      <c r="D173" s="267">
        <v>1</v>
      </c>
      <c r="E173" s="363">
        <f t="shared" si="12"/>
        <v>2.1176470588235303</v>
      </c>
      <c r="H173" s="356">
        <f t="shared" si="16"/>
        <v>3.4000000000000026</v>
      </c>
      <c r="I173" s="357">
        <v>1</v>
      </c>
      <c r="J173" s="362">
        <f t="shared" si="13"/>
        <v>0.70588235294117674</v>
      </c>
      <c r="M173" s="356">
        <f t="shared" si="17"/>
        <v>3.4000000000000026</v>
      </c>
      <c r="N173" s="357">
        <v>1</v>
      </c>
      <c r="O173" s="362">
        <f t="shared" si="14"/>
        <v>0.2823529411764707</v>
      </c>
    </row>
    <row r="174" spans="3:15">
      <c r="C174" s="353">
        <f t="shared" si="15"/>
        <v>3.4200000000000026</v>
      </c>
      <c r="D174" s="267">
        <v>1</v>
      </c>
      <c r="E174" s="363">
        <f t="shared" si="12"/>
        <v>2.1228070175438605</v>
      </c>
      <c r="H174" s="356">
        <f t="shared" si="16"/>
        <v>3.4200000000000026</v>
      </c>
      <c r="I174" s="357">
        <v>1</v>
      </c>
      <c r="J174" s="362">
        <f t="shared" si="13"/>
        <v>0.70760233918128679</v>
      </c>
      <c r="M174" s="356">
        <f t="shared" si="17"/>
        <v>3.4200000000000026</v>
      </c>
      <c r="N174" s="357">
        <v>1</v>
      </c>
      <c r="O174" s="362">
        <f t="shared" si="14"/>
        <v>0.2830409356725147</v>
      </c>
    </row>
    <row r="175" spans="3:15">
      <c r="C175" s="353">
        <f t="shared" si="15"/>
        <v>3.4400000000000026</v>
      </c>
      <c r="D175" s="267">
        <v>1</v>
      </c>
      <c r="E175" s="363">
        <f t="shared" si="12"/>
        <v>2.1279069767441867</v>
      </c>
      <c r="H175" s="356">
        <f t="shared" si="16"/>
        <v>3.4400000000000026</v>
      </c>
      <c r="I175" s="357">
        <v>1</v>
      </c>
      <c r="J175" s="362">
        <f t="shared" si="13"/>
        <v>0.70930232558139561</v>
      </c>
      <c r="M175" s="356">
        <f t="shared" si="17"/>
        <v>3.4400000000000026</v>
      </c>
      <c r="N175" s="357">
        <v>1</v>
      </c>
      <c r="O175" s="362">
        <f t="shared" si="14"/>
        <v>0.28372093023255823</v>
      </c>
    </row>
    <row r="176" spans="3:15">
      <c r="C176" s="353">
        <f t="shared" si="15"/>
        <v>3.4600000000000026</v>
      </c>
      <c r="D176" s="267">
        <v>1</v>
      </c>
      <c r="E176" s="363">
        <f t="shared" si="12"/>
        <v>2.1329479768786133</v>
      </c>
      <c r="H176" s="356">
        <f t="shared" si="16"/>
        <v>3.4600000000000026</v>
      </c>
      <c r="I176" s="357">
        <v>1</v>
      </c>
      <c r="J176" s="362">
        <f t="shared" si="13"/>
        <v>0.71098265895953783</v>
      </c>
      <c r="M176" s="356">
        <f t="shared" si="17"/>
        <v>3.4600000000000026</v>
      </c>
      <c r="N176" s="357">
        <v>1</v>
      </c>
      <c r="O176" s="362">
        <f t="shared" si="14"/>
        <v>0.28439306358381511</v>
      </c>
    </row>
    <row r="177" spans="2:15">
      <c r="C177" s="353">
        <f t="shared" si="15"/>
        <v>3.4800000000000026</v>
      </c>
      <c r="D177" s="267">
        <v>1</v>
      </c>
      <c r="E177" s="363">
        <f t="shared" si="12"/>
        <v>2.1379310344827593</v>
      </c>
      <c r="H177" s="356">
        <f t="shared" si="16"/>
        <v>3.4800000000000026</v>
      </c>
      <c r="I177" s="357">
        <v>1</v>
      </c>
      <c r="J177" s="362">
        <f t="shared" si="13"/>
        <v>0.71264367816091978</v>
      </c>
      <c r="M177" s="356">
        <f t="shared" si="17"/>
        <v>3.4800000000000026</v>
      </c>
      <c r="N177" s="357">
        <v>1</v>
      </c>
      <c r="O177" s="362">
        <f t="shared" si="14"/>
        <v>0.28505747126436792</v>
      </c>
    </row>
    <row r="178" spans="2:15">
      <c r="B178" s="9" t="s">
        <v>327</v>
      </c>
      <c r="C178" s="358">
        <f t="shared" si="15"/>
        <v>3.5000000000000027</v>
      </c>
      <c r="D178" s="359">
        <v>1</v>
      </c>
      <c r="E178" s="360">
        <f t="shared" si="12"/>
        <v>2.1428571428571437</v>
      </c>
      <c r="G178" s="9" t="s">
        <v>328</v>
      </c>
      <c r="H178" s="353">
        <f t="shared" si="16"/>
        <v>3.5000000000000027</v>
      </c>
      <c r="I178" s="354">
        <v>1</v>
      </c>
      <c r="J178" s="361">
        <f t="shared" si="13"/>
        <v>0.71428571428571452</v>
      </c>
      <c r="M178" s="353">
        <f t="shared" si="17"/>
        <v>3.5000000000000027</v>
      </c>
      <c r="N178" s="354">
        <v>1</v>
      </c>
      <c r="O178" s="361">
        <f t="shared" si="14"/>
        <v>0.28571428571428581</v>
      </c>
    </row>
    <row r="179" spans="2:15">
      <c r="C179" s="353">
        <f t="shared" si="15"/>
        <v>3.5200000000000027</v>
      </c>
      <c r="D179" s="267">
        <v>1</v>
      </c>
      <c r="E179" s="363">
        <f t="shared" si="12"/>
        <v>2.1477272727272734</v>
      </c>
      <c r="H179" s="356">
        <f t="shared" si="16"/>
        <v>3.5200000000000027</v>
      </c>
      <c r="I179" s="357">
        <v>1</v>
      </c>
      <c r="J179" s="362">
        <f t="shared" si="13"/>
        <v>0.71590909090909116</v>
      </c>
      <c r="M179" s="356">
        <f t="shared" si="17"/>
        <v>3.5200000000000027</v>
      </c>
      <c r="N179" s="357">
        <v>1</v>
      </c>
      <c r="O179" s="362">
        <f t="shared" si="14"/>
        <v>0.28636363636363649</v>
      </c>
    </row>
    <row r="180" spans="2:15">
      <c r="C180" s="353">
        <f t="shared" si="15"/>
        <v>3.5400000000000027</v>
      </c>
      <c r="D180" s="267">
        <v>1</v>
      </c>
      <c r="E180" s="363">
        <f t="shared" si="12"/>
        <v>2.1525423728813564</v>
      </c>
      <c r="H180" s="356">
        <f t="shared" si="16"/>
        <v>3.5400000000000027</v>
      </c>
      <c r="I180" s="357">
        <v>1</v>
      </c>
      <c r="J180" s="362">
        <f t="shared" si="13"/>
        <v>0.71751412429378547</v>
      </c>
      <c r="M180" s="356">
        <f t="shared" si="17"/>
        <v>3.5400000000000027</v>
      </c>
      <c r="N180" s="357">
        <v>1</v>
      </c>
      <c r="O180" s="362">
        <f t="shared" si="14"/>
        <v>0.28700564971751424</v>
      </c>
    </row>
    <row r="181" spans="2:15">
      <c r="C181" s="353">
        <f t="shared" si="15"/>
        <v>3.5600000000000027</v>
      </c>
      <c r="D181" s="267">
        <v>1</v>
      </c>
      <c r="E181" s="363">
        <f t="shared" si="12"/>
        <v>2.1573033707865177</v>
      </c>
      <c r="H181" s="356">
        <f t="shared" si="16"/>
        <v>3.5600000000000027</v>
      </c>
      <c r="I181" s="357">
        <v>1</v>
      </c>
      <c r="J181" s="362">
        <f t="shared" si="13"/>
        <v>0.71910112359550582</v>
      </c>
      <c r="M181" s="356">
        <f t="shared" si="17"/>
        <v>3.5600000000000027</v>
      </c>
      <c r="N181" s="357">
        <v>1</v>
      </c>
      <c r="O181" s="362">
        <f t="shared" si="14"/>
        <v>0.28764044943820233</v>
      </c>
    </row>
    <row r="182" spans="2:15">
      <c r="C182" s="353">
        <f t="shared" si="15"/>
        <v>3.5800000000000027</v>
      </c>
      <c r="D182" s="267">
        <v>1</v>
      </c>
      <c r="E182" s="363">
        <f t="shared" si="12"/>
        <v>2.1620111731843581</v>
      </c>
      <c r="H182" s="356">
        <f t="shared" si="16"/>
        <v>3.5800000000000027</v>
      </c>
      <c r="I182" s="357">
        <v>1</v>
      </c>
      <c r="J182" s="362">
        <f t="shared" si="13"/>
        <v>0.7206703910614527</v>
      </c>
      <c r="M182" s="356">
        <f t="shared" si="17"/>
        <v>3.5800000000000027</v>
      </c>
      <c r="N182" s="357">
        <v>1</v>
      </c>
      <c r="O182" s="362">
        <f t="shared" si="14"/>
        <v>0.28826815642458109</v>
      </c>
    </row>
    <row r="183" spans="2:15">
      <c r="C183" s="353">
        <f t="shared" si="15"/>
        <v>3.6000000000000028</v>
      </c>
      <c r="D183" s="267">
        <v>1</v>
      </c>
      <c r="E183" s="363">
        <f t="shared" si="12"/>
        <v>2.166666666666667</v>
      </c>
      <c r="H183" s="356">
        <f t="shared" si="16"/>
        <v>3.6000000000000028</v>
      </c>
      <c r="I183" s="357">
        <v>1</v>
      </c>
      <c r="J183" s="362">
        <f t="shared" si="13"/>
        <v>0.72222222222222243</v>
      </c>
      <c r="M183" s="356">
        <f t="shared" si="17"/>
        <v>3.6000000000000028</v>
      </c>
      <c r="N183" s="357">
        <v>1</v>
      </c>
      <c r="O183" s="362">
        <f t="shared" si="14"/>
        <v>0.28888888888888897</v>
      </c>
    </row>
    <row r="184" spans="2:15">
      <c r="C184" s="353">
        <f t="shared" si="15"/>
        <v>3.6200000000000028</v>
      </c>
      <c r="D184" s="267">
        <v>1</v>
      </c>
      <c r="E184" s="363">
        <f t="shared" si="12"/>
        <v>2.1712707182320448</v>
      </c>
      <c r="H184" s="356">
        <f t="shared" si="16"/>
        <v>3.6200000000000028</v>
      </c>
      <c r="I184" s="357">
        <v>1</v>
      </c>
      <c r="J184" s="362">
        <f t="shared" si="13"/>
        <v>0.72375690607734833</v>
      </c>
      <c r="M184" s="356">
        <f t="shared" si="17"/>
        <v>3.6200000000000028</v>
      </c>
      <c r="N184" s="357">
        <v>1</v>
      </c>
      <c r="O184" s="362">
        <f t="shared" si="14"/>
        <v>0.28950276243093931</v>
      </c>
    </row>
    <row r="185" spans="2:15">
      <c r="C185" s="353">
        <f t="shared" si="15"/>
        <v>3.6400000000000028</v>
      </c>
      <c r="D185" s="267">
        <v>1</v>
      </c>
      <c r="E185" s="363">
        <f t="shared" si="12"/>
        <v>2.1758241758241765</v>
      </c>
      <c r="H185" s="356">
        <f t="shared" si="16"/>
        <v>3.6400000000000028</v>
      </c>
      <c r="I185" s="357">
        <v>1</v>
      </c>
      <c r="J185" s="362">
        <f t="shared" si="13"/>
        <v>0.72527472527472547</v>
      </c>
      <c r="M185" s="356">
        <f t="shared" si="17"/>
        <v>3.6400000000000028</v>
      </c>
      <c r="N185" s="357">
        <v>1</v>
      </c>
      <c r="O185" s="362">
        <f t="shared" si="14"/>
        <v>0.29010989010989019</v>
      </c>
    </row>
    <row r="186" spans="2:15">
      <c r="C186" s="353">
        <f t="shared" si="15"/>
        <v>3.6600000000000028</v>
      </c>
      <c r="D186" s="267">
        <v>1</v>
      </c>
      <c r="E186" s="363">
        <f t="shared" si="12"/>
        <v>2.1803278688524594</v>
      </c>
      <c r="H186" s="356">
        <f t="shared" si="16"/>
        <v>3.6600000000000028</v>
      </c>
      <c r="I186" s="357">
        <v>1</v>
      </c>
      <c r="J186" s="362">
        <f t="shared" si="13"/>
        <v>0.72677595628415326</v>
      </c>
      <c r="M186" s="356">
        <f t="shared" si="17"/>
        <v>3.6600000000000028</v>
      </c>
      <c r="N186" s="357">
        <v>1</v>
      </c>
      <c r="O186" s="362">
        <f t="shared" si="14"/>
        <v>0.29071038251366133</v>
      </c>
    </row>
    <row r="187" spans="2:15">
      <c r="C187" s="353">
        <f t="shared" si="15"/>
        <v>3.6800000000000028</v>
      </c>
      <c r="D187" s="267">
        <v>1</v>
      </c>
      <c r="E187" s="363">
        <f t="shared" si="12"/>
        <v>2.1847826086956528</v>
      </c>
      <c r="H187" s="356">
        <f t="shared" si="16"/>
        <v>3.6800000000000028</v>
      </c>
      <c r="I187" s="357">
        <v>1</v>
      </c>
      <c r="J187" s="362">
        <f t="shared" si="13"/>
        <v>0.72826086956521763</v>
      </c>
      <c r="M187" s="356">
        <f t="shared" si="17"/>
        <v>3.6800000000000028</v>
      </c>
      <c r="N187" s="357">
        <v>1</v>
      </c>
      <c r="O187" s="362">
        <f t="shared" si="14"/>
        <v>0.29130434782608705</v>
      </c>
    </row>
    <row r="188" spans="2:15">
      <c r="C188" s="353">
        <f t="shared" si="15"/>
        <v>3.7000000000000028</v>
      </c>
      <c r="D188" s="267">
        <v>1</v>
      </c>
      <c r="E188" s="363">
        <f t="shared" si="12"/>
        <v>2.1891891891891899</v>
      </c>
      <c r="H188" s="356">
        <f t="shared" si="16"/>
        <v>3.7000000000000028</v>
      </c>
      <c r="I188" s="357">
        <v>1</v>
      </c>
      <c r="J188" s="362">
        <f t="shared" si="13"/>
        <v>0.72972972972972994</v>
      </c>
      <c r="M188" s="356">
        <f t="shared" si="17"/>
        <v>3.7000000000000028</v>
      </c>
      <c r="N188" s="357">
        <v>1</v>
      </c>
      <c r="O188" s="362">
        <f t="shared" si="14"/>
        <v>0.29189189189189196</v>
      </c>
    </row>
    <row r="189" spans="2:15">
      <c r="C189" s="353">
        <f t="shared" si="15"/>
        <v>3.7200000000000029</v>
      </c>
      <c r="D189" s="267">
        <v>1</v>
      </c>
      <c r="E189" s="363">
        <f t="shared" si="12"/>
        <v>2.1935483870967749</v>
      </c>
      <c r="H189" s="356">
        <f t="shared" si="16"/>
        <v>3.7200000000000029</v>
      </c>
      <c r="I189" s="357">
        <v>1</v>
      </c>
      <c r="J189" s="362">
        <f t="shared" si="13"/>
        <v>0.73118279569892497</v>
      </c>
      <c r="M189" s="356">
        <f t="shared" si="17"/>
        <v>3.7200000000000029</v>
      </c>
      <c r="N189" s="357">
        <v>1</v>
      </c>
      <c r="O189" s="362">
        <f t="shared" si="14"/>
        <v>0.29247311827957001</v>
      </c>
    </row>
    <row r="190" spans="2:15">
      <c r="C190" s="353">
        <f t="shared" si="15"/>
        <v>3.7400000000000029</v>
      </c>
      <c r="D190" s="267">
        <v>1</v>
      </c>
      <c r="E190" s="363">
        <f t="shared" si="12"/>
        <v>2.1978609625668457</v>
      </c>
      <c r="H190" s="356">
        <f t="shared" si="16"/>
        <v>3.7400000000000029</v>
      </c>
      <c r="I190" s="357">
        <v>1</v>
      </c>
      <c r="J190" s="362">
        <f t="shared" si="13"/>
        <v>0.73262032085561513</v>
      </c>
      <c r="M190" s="356">
        <f t="shared" si="17"/>
        <v>3.7400000000000029</v>
      </c>
      <c r="N190" s="357">
        <v>1</v>
      </c>
      <c r="O190" s="362">
        <f t="shared" si="14"/>
        <v>0.29304812834224608</v>
      </c>
    </row>
    <row r="191" spans="2:15">
      <c r="C191" s="353">
        <f t="shared" si="15"/>
        <v>3.7600000000000029</v>
      </c>
      <c r="D191" s="267">
        <v>1</v>
      </c>
      <c r="E191" s="363">
        <f t="shared" si="12"/>
        <v>2.2021276595744688</v>
      </c>
      <c r="H191" s="356">
        <f t="shared" si="16"/>
        <v>3.7600000000000029</v>
      </c>
      <c r="I191" s="357">
        <v>1</v>
      </c>
      <c r="J191" s="362">
        <f t="shared" si="13"/>
        <v>0.73404255319148959</v>
      </c>
      <c r="M191" s="356">
        <f t="shared" si="17"/>
        <v>3.7600000000000029</v>
      </c>
      <c r="N191" s="357">
        <v>1</v>
      </c>
      <c r="O191" s="362">
        <f t="shared" si="14"/>
        <v>0.29361702127659584</v>
      </c>
    </row>
    <row r="192" spans="2:15">
      <c r="C192" s="353">
        <f t="shared" si="15"/>
        <v>3.7800000000000029</v>
      </c>
      <c r="D192" s="267">
        <v>1</v>
      </c>
      <c r="E192" s="363">
        <f t="shared" si="12"/>
        <v>2.2063492063492069</v>
      </c>
      <c r="H192" s="356">
        <f t="shared" si="16"/>
        <v>3.7800000000000029</v>
      </c>
      <c r="I192" s="357">
        <v>1</v>
      </c>
      <c r="J192" s="362">
        <f t="shared" si="13"/>
        <v>0.73544973544973569</v>
      </c>
      <c r="M192" s="356">
        <f t="shared" si="17"/>
        <v>3.7800000000000029</v>
      </c>
      <c r="N192" s="357">
        <v>1</v>
      </c>
      <c r="O192" s="362">
        <f t="shared" si="14"/>
        <v>0.29417989417989426</v>
      </c>
    </row>
    <row r="193" spans="3:15">
      <c r="C193" s="353">
        <f t="shared" si="15"/>
        <v>3.8000000000000029</v>
      </c>
      <c r="D193" s="267">
        <v>1</v>
      </c>
      <c r="E193" s="363">
        <f t="shared" si="12"/>
        <v>2.2105263157894743</v>
      </c>
      <c r="H193" s="356">
        <f t="shared" si="16"/>
        <v>3.8000000000000029</v>
      </c>
      <c r="I193" s="357">
        <v>1</v>
      </c>
      <c r="J193" s="362">
        <f t="shared" si="13"/>
        <v>0.73684210526315808</v>
      </c>
      <c r="M193" s="356">
        <f t="shared" si="17"/>
        <v>3.8000000000000029</v>
      </c>
      <c r="N193" s="357">
        <v>1</v>
      </c>
      <c r="O193" s="362">
        <f t="shared" si="14"/>
        <v>0.29473684210526324</v>
      </c>
    </row>
    <row r="194" spans="3:15">
      <c r="C194" s="353">
        <f t="shared" si="15"/>
        <v>3.8200000000000029</v>
      </c>
      <c r="D194" s="267">
        <v>1</v>
      </c>
      <c r="E194" s="363">
        <f t="shared" si="12"/>
        <v>2.2146596858638747</v>
      </c>
      <c r="H194" s="356">
        <f t="shared" si="16"/>
        <v>3.8200000000000029</v>
      </c>
      <c r="I194" s="357">
        <v>1</v>
      </c>
      <c r="J194" s="362">
        <f t="shared" si="13"/>
        <v>0.73821989528795828</v>
      </c>
      <c r="M194" s="356">
        <f t="shared" si="17"/>
        <v>3.8200000000000029</v>
      </c>
      <c r="N194" s="357">
        <v>1</v>
      </c>
      <c r="O194" s="362">
        <f t="shared" si="14"/>
        <v>0.29528795811518332</v>
      </c>
    </row>
    <row r="195" spans="3:15">
      <c r="C195" s="353">
        <f t="shared" si="15"/>
        <v>3.840000000000003</v>
      </c>
      <c r="D195" s="267">
        <v>1</v>
      </c>
      <c r="E195" s="363">
        <f t="shared" si="12"/>
        <v>2.2187500000000004</v>
      </c>
      <c r="H195" s="356">
        <f t="shared" si="16"/>
        <v>3.840000000000003</v>
      </c>
      <c r="I195" s="357">
        <v>1</v>
      </c>
      <c r="J195" s="362">
        <f t="shared" si="13"/>
        <v>0.73958333333333348</v>
      </c>
      <c r="M195" s="356">
        <f t="shared" si="17"/>
        <v>3.840000000000003</v>
      </c>
      <c r="N195" s="357">
        <v>1</v>
      </c>
      <c r="O195" s="362">
        <f t="shared" si="14"/>
        <v>0.29583333333333345</v>
      </c>
    </row>
    <row r="196" spans="3:15">
      <c r="C196" s="353">
        <f t="shared" si="15"/>
        <v>3.860000000000003</v>
      </c>
      <c r="D196" s="267">
        <v>1</v>
      </c>
      <c r="E196" s="363">
        <f t="shared" ref="E196:E259" si="18">MAX(3*(C196-D196)/C196,-0.5)</f>
        <v>2.2227979274611407</v>
      </c>
      <c r="H196" s="356">
        <f t="shared" si="16"/>
        <v>3.860000000000003</v>
      </c>
      <c r="I196" s="357">
        <v>1</v>
      </c>
      <c r="J196" s="362">
        <f t="shared" ref="J196:J259" si="19">MAX((H196-I196)/H196,-1)</f>
        <v>0.74093264248704682</v>
      </c>
      <c r="M196" s="356">
        <f t="shared" si="17"/>
        <v>3.860000000000003</v>
      </c>
      <c r="N196" s="357">
        <v>1</v>
      </c>
      <c r="O196" s="362">
        <f t="shared" ref="O196:O259" si="20">MAX(0.4*(M196-N196)/M196,-0.4)</f>
        <v>0.29637305699481875</v>
      </c>
    </row>
    <row r="197" spans="3:15">
      <c r="C197" s="353">
        <f t="shared" ref="C197:C260" si="21">C196+0.02</f>
        <v>3.880000000000003</v>
      </c>
      <c r="D197" s="267">
        <v>1</v>
      </c>
      <c r="E197" s="363">
        <f t="shared" si="18"/>
        <v>2.2268041237113407</v>
      </c>
      <c r="H197" s="356">
        <f t="shared" ref="H197:H260" si="22">H196+0.02</f>
        <v>3.880000000000003</v>
      </c>
      <c r="I197" s="357">
        <v>1</v>
      </c>
      <c r="J197" s="362">
        <f t="shared" si="19"/>
        <v>0.74226804123711365</v>
      </c>
      <c r="M197" s="356">
        <f t="shared" ref="M197:M260" si="23">M196+0.02</f>
        <v>3.880000000000003</v>
      </c>
      <c r="N197" s="357">
        <v>1</v>
      </c>
      <c r="O197" s="362">
        <f t="shared" si="20"/>
        <v>0.29690721649484547</v>
      </c>
    </row>
    <row r="198" spans="3:15">
      <c r="C198" s="353">
        <f t="shared" si="21"/>
        <v>3.900000000000003</v>
      </c>
      <c r="D198" s="267">
        <v>1</v>
      </c>
      <c r="E198" s="363">
        <f t="shared" si="18"/>
        <v>2.2307692307692317</v>
      </c>
      <c r="H198" s="356">
        <f t="shared" si="22"/>
        <v>3.900000000000003</v>
      </c>
      <c r="I198" s="357">
        <v>1</v>
      </c>
      <c r="J198" s="362">
        <f t="shared" si="19"/>
        <v>0.74358974358974383</v>
      </c>
      <c r="M198" s="356">
        <f t="shared" si="23"/>
        <v>3.900000000000003</v>
      </c>
      <c r="N198" s="357">
        <v>1</v>
      </c>
      <c r="O198" s="362">
        <f t="shared" si="20"/>
        <v>0.29743589743589754</v>
      </c>
    </row>
    <row r="199" spans="3:15">
      <c r="C199" s="353">
        <f t="shared" si="21"/>
        <v>3.920000000000003</v>
      </c>
      <c r="D199" s="267">
        <v>1</v>
      </c>
      <c r="E199" s="363">
        <f t="shared" si="18"/>
        <v>2.2346938775510208</v>
      </c>
      <c r="H199" s="356">
        <f t="shared" si="22"/>
        <v>3.920000000000003</v>
      </c>
      <c r="I199" s="357">
        <v>1</v>
      </c>
      <c r="J199" s="362">
        <f t="shared" si="19"/>
        <v>0.74489795918367363</v>
      </c>
      <c r="M199" s="356">
        <f t="shared" si="23"/>
        <v>3.920000000000003</v>
      </c>
      <c r="N199" s="357">
        <v>1</v>
      </c>
      <c r="O199" s="362">
        <f t="shared" si="20"/>
        <v>0.29795918367346946</v>
      </c>
    </row>
    <row r="200" spans="3:15">
      <c r="C200" s="353">
        <f t="shared" si="21"/>
        <v>3.9400000000000031</v>
      </c>
      <c r="D200" s="267">
        <v>1</v>
      </c>
      <c r="E200" s="363">
        <f t="shared" si="18"/>
        <v>2.2385786802030463</v>
      </c>
      <c r="H200" s="356">
        <f t="shared" si="22"/>
        <v>3.9400000000000031</v>
      </c>
      <c r="I200" s="357">
        <v>1</v>
      </c>
      <c r="J200" s="362">
        <f t="shared" si="19"/>
        <v>0.74619289340101547</v>
      </c>
      <c r="M200" s="356">
        <f t="shared" si="23"/>
        <v>3.9400000000000031</v>
      </c>
      <c r="N200" s="357">
        <v>1</v>
      </c>
      <c r="O200" s="362">
        <f t="shared" si="20"/>
        <v>0.2984771573604062</v>
      </c>
    </row>
    <row r="201" spans="3:15">
      <c r="C201" s="353">
        <f t="shared" si="21"/>
        <v>3.9600000000000031</v>
      </c>
      <c r="D201" s="267">
        <v>1</v>
      </c>
      <c r="E201" s="363">
        <f t="shared" si="18"/>
        <v>2.2424242424242431</v>
      </c>
      <c r="H201" s="356">
        <f t="shared" si="22"/>
        <v>3.9600000000000031</v>
      </c>
      <c r="I201" s="357">
        <v>1</v>
      </c>
      <c r="J201" s="362">
        <f t="shared" si="19"/>
        <v>0.74747474747474763</v>
      </c>
      <c r="M201" s="356">
        <f t="shared" si="23"/>
        <v>3.9600000000000031</v>
      </c>
      <c r="N201" s="357">
        <v>1</v>
      </c>
      <c r="O201" s="362">
        <f t="shared" si="20"/>
        <v>0.29898989898989908</v>
      </c>
    </row>
    <row r="202" spans="3:15">
      <c r="C202" s="353">
        <f t="shared" si="21"/>
        <v>3.9800000000000031</v>
      </c>
      <c r="D202" s="267">
        <v>1</v>
      </c>
      <c r="E202" s="363">
        <f t="shared" si="18"/>
        <v>2.246231155778895</v>
      </c>
      <c r="H202" s="356">
        <f t="shared" si="22"/>
        <v>3.9800000000000031</v>
      </c>
      <c r="I202" s="357">
        <v>1</v>
      </c>
      <c r="J202" s="362">
        <f t="shared" si="19"/>
        <v>0.74874371859296507</v>
      </c>
      <c r="M202" s="356">
        <f t="shared" si="23"/>
        <v>3.9800000000000031</v>
      </c>
      <c r="N202" s="357">
        <v>1</v>
      </c>
      <c r="O202" s="362">
        <f t="shared" si="20"/>
        <v>0.29949748743718602</v>
      </c>
    </row>
    <row r="203" spans="3:15">
      <c r="C203" s="353">
        <f t="shared" si="21"/>
        <v>4.0000000000000027</v>
      </c>
      <c r="D203" s="267">
        <v>1</v>
      </c>
      <c r="E203" s="363">
        <f t="shared" si="18"/>
        <v>2.2500000000000004</v>
      </c>
      <c r="H203" s="353">
        <f t="shared" si="22"/>
        <v>4.0000000000000027</v>
      </c>
      <c r="I203" s="354">
        <v>1</v>
      </c>
      <c r="J203" s="361">
        <f t="shared" si="19"/>
        <v>0.75000000000000022</v>
      </c>
      <c r="M203" s="353">
        <f t="shared" si="23"/>
        <v>4.0000000000000027</v>
      </c>
      <c r="N203" s="354">
        <v>1</v>
      </c>
      <c r="O203" s="361">
        <f t="shared" si="20"/>
        <v>0.30000000000000004</v>
      </c>
    </row>
    <row r="204" spans="3:15">
      <c r="C204" s="353">
        <f t="shared" si="21"/>
        <v>4.0200000000000022</v>
      </c>
      <c r="D204" s="267">
        <v>1</v>
      </c>
      <c r="E204" s="363">
        <f t="shared" si="18"/>
        <v>2.2537313432835822</v>
      </c>
      <c r="H204" s="356">
        <f t="shared" si="22"/>
        <v>4.0200000000000022</v>
      </c>
      <c r="I204" s="357">
        <v>1</v>
      </c>
      <c r="J204" s="362">
        <f t="shared" si="19"/>
        <v>0.7512437810945275</v>
      </c>
      <c r="M204" s="356">
        <f t="shared" si="23"/>
        <v>4.0200000000000022</v>
      </c>
      <c r="N204" s="357">
        <v>1</v>
      </c>
      <c r="O204" s="362">
        <f t="shared" si="20"/>
        <v>0.30049751243781103</v>
      </c>
    </row>
    <row r="205" spans="3:15">
      <c r="C205" s="353">
        <f t="shared" si="21"/>
        <v>4.0400000000000018</v>
      </c>
      <c r="D205" s="267">
        <v>1</v>
      </c>
      <c r="E205" s="363">
        <f t="shared" si="18"/>
        <v>2.2574257425742577</v>
      </c>
      <c r="H205" s="356">
        <f t="shared" si="22"/>
        <v>4.0400000000000018</v>
      </c>
      <c r="I205" s="357">
        <v>1</v>
      </c>
      <c r="J205" s="362">
        <f t="shared" si="19"/>
        <v>0.75247524752475259</v>
      </c>
      <c r="M205" s="356">
        <f t="shared" si="23"/>
        <v>4.0400000000000018</v>
      </c>
      <c r="N205" s="357">
        <v>1</v>
      </c>
      <c r="O205" s="362">
        <f t="shared" si="20"/>
        <v>0.30099009900990109</v>
      </c>
    </row>
    <row r="206" spans="3:15">
      <c r="C206" s="353">
        <f t="shared" si="21"/>
        <v>4.0600000000000014</v>
      </c>
      <c r="D206" s="267">
        <v>1</v>
      </c>
      <c r="E206" s="363">
        <f t="shared" si="18"/>
        <v>2.2610837438423648</v>
      </c>
      <c r="H206" s="356">
        <f t="shared" si="22"/>
        <v>4.0600000000000014</v>
      </c>
      <c r="I206" s="357">
        <v>1</v>
      </c>
      <c r="J206" s="362">
        <f t="shared" si="19"/>
        <v>0.75369458128078826</v>
      </c>
      <c r="M206" s="356">
        <f t="shared" si="23"/>
        <v>4.0600000000000014</v>
      </c>
      <c r="N206" s="357">
        <v>1</v>
      </c>
      <c r="O206" s="362">
        <f t="shared" si="20"/>
        <v>0.3014778325123153</v>
      </c>
    </row>
    <row r="207" spans="3:15">
      <c r="C207" s="353">
        <f t="shared" si="21"/>
        <v>4.080000000000001</v>
      </c>
      <c r="D207" s="267">
        <v>1</v>
      </c>
      <c r="E207" s="363">
        <f t="shared" si="18"/>
        <v>2.2647058823529411</v>
      </c>
      <c r="H207" s="356">
        <f t="shared" si="22"/>
        <v>4.080000000000001</v>
      </c>
      <c r="I207" s="357">
        <v>1</v>
      </c>
      <c r="J207" s="362">
        <f t="shared" si="19"/>
        <v>0.75490196078431382</v>
      </c>
      <c r="M207" s="356">
        <f t="shared" si="23"/>
        <v>4.080000000000001</v>
      </c>
      <c r="N207" s="357">
        <v>1</v>
      </c>
      <c r="O207" s="362">
        <f t="shared" si="20"/>
        <v>0.30196078431372553</v>
      </c>
    </row>
    <row r="208" spans="3:15">
      <c r="C208" s="353">
        <f t="shared" si="21"/>
        <v>4.1000000000000005</v>
      </c>
      <c r="D208" s="267">
        <v>1</v>
      </c>
      <c r="E208" s="363">
        <f t="shared" si="18"/>
        <v>2.2682926829268291</v>
      </c>
      <c r="H208" s="356">
        <f t="shared" si="22"/>
        <v>4.1000000000000005</v>
      </c>
      <c r="I208" s="357">
        <v>1</v>
      </c>
      <c r="J208" s="362">
        <f t="shared" si="19"/>
        <v>0.75609756097560976</v>
      </c>
      <c r="M208" s="356">
        <f t="shared" si="23"/>
        <v>4.1000000000000005</v>
      </c>
      <c r="N208" s="357">
        <v>1</v>
      </c>
      <c r="O208" s="362">
        <f t="shared" si="20"/>
        <v>0.30243902439024389</v>
      </c>
    </row>
    <row r="209" spans="3:15">
      <c r="C209" s="353">
        <f t="shared" si="21"/>
        <v>4.12</v>
      </c>
      <c r="D209" s="267">
        <v>1</v>
      </c>
      <c r="E209" s="363">
        <f t="shared" si="18"/>
        <v>2.2718446601941746</v>
      </c>
      <c r="H209" s="356">
        <f t="shared" si="22"/>
        <v>4.12</v>
      </c>
      <c r="I209" s="357">
        <v>1</v>
      </c>
      <c r="J209" s="362">
        <f t="shared" si="19"/>
        <v>0.75728155339805825</v>
      </c>
      <c r="M209" s="356">
        <f t="shared" si="23"/>
        <v>4.12</v>
      </c>
      <c r="N209" s="357">
        <v>1</v>
      </c>
      <c r="O209" s="362">
        <f t="shared" si="20"/>
        <v>0.30291262135922337</v>
      </c>
    </row>
    <row r="210" spans="3:15">
      <c r="C210" s="353">
        <f t="shared" si="21"/>
        <v>4.1399999999999997</v>
      </c>
      <c r="D210" s="267">
        <v>1</v>
      </c>
      <c r="E210" s="363">
        <f t="shared" si="18"/>
        <v>2.2753623188405796</v>
      </c>
      <c r="H210" s="356">
        <f t="shared" si="22"/>
        <v>4.1399999999999997</v>
      </c>
      <c r="I210" s="357">
        <v>1</v>
      </c>
      <c r="J210" s="362">
        <f t="shared" si="19"/>
        <v>0.75845410628019316</v>
      </c>
      <c r="M210" s="356">
        <f t="shared" si="23"/>
        <v>4.1399999999999997</v>
      </c>
      <c r="N210" s="357">
        <v>1</v>
      </c>
      <c r="O210" s="362">
        <f t="shared" si="20"/>
        <v>0.30338164251207733</v>
      </c>
    </row>
    <row r="211" spans="3:15">
      <c r="C211" s="353">
        <f t="shared" si="21"/>
        <v>4.1599999999999993</v>
      </c>
      <c r="D211" s="267">
        <v>1</v>
      </c>
      <c r="E211" s="363">
        <f t="shared" si="18"/>
        <v>2.2788461538461533</v>
      </c>
      <c r="H211" s="356">
        <f t="shared" si="22"/>
        <v>4.1599999999999993</v>
      </c>
      <c r="I211" s="357">
        <v>1</v>
      </c>
      <c r="J211" s="362">
        <f t="shared" si="19"/>
        <v>0.75961538461538458</v>
      </c>
      <c r="M211" s="356">
        <f t="shared" si="23"/>
        <v>4.1599999999999993</v>
      </c>
      <c r="N211" s="357">
        <v>1</v>
      </c>
      <c r="O211" s="362">
        <f t="shared" si="20"/>
        <v>0.30384615384615388</v>
      </c>
    </row>
    <row r="212" spans="3:15">
      <c r="C212" s="353">
        <f t="shared" si="21"/>
        <v>4.1799999999999988</v>
      </c>
      <c r="D212" s="267">
        <v>1</v>
      </c>
      <c r="E212" s="363">
        <f t="shared" si="18"/>
        <v>2.2822966507177029</v>
      </c>
      <c r="H212" s="356">
        <f t="shared" si="22"/>
        <v>4.1799999999999988</v>
      </c>
      <c r="I212" s="357">
        <v>1</v>
      </c>
      <c r="J212" s="362">
        <f t="shared" si="19"/>
        <v>0.76076555023923442</v>
      </c>
      <c r="M212" s="356">
        <f t="shared" si="23"/>
        <v>4.1799999999999988</v>
      </c>
      <c r="N212" s="357">
        <v>1</v>
      </c>
      <c r="O212" s="362">
        <f t="shared" si="20"/>
        <v>0.30430622009569375</v>
      </c>
    </row>
    <row r="213" spans="3:15">
      <c r="C213" s="353">
        <f t="shared" si="21"/>
        <v>4.1999999999999984</v>
      </c>
      <c r="D213" s="267">
        <v>1</v>
      </c>
      <c r="E213" s="363">
        <f t="shared" si="18"/>
        <v>2.2857142857142851</v>
      </c>
      <c r="H213" s="356">
        <f t="shared" si="22"/>
        <v>4.1999999999999984</v>
      </c>
      <c r="I213" s="357">
        <v>1</v>
      </c>
      <c r="J213" s="362">
        <f t="shared" si="19"/>
        <v>0.76190476190476186</v>
      </c>
      <c r="M213" s="356">
        <f t="shared" si="23"/>
        <v>4.1999999999999984</v>
      </c>
      <c r="N213" s="357">
        <v>1</v>
      </c>
      <c r="O213" s="362">
        <f t="shared" si="20"/>
        <v>0.30476190476190473</v>
      </c>
    </row>
    <row r="214" spans="3:15">
      <c r="C214" s="353">
        <f t="shared" si="21"/>
        <v>4.219999999999998</v>
      </c>
      <c r="D214" s="267">
        <v>1</v>
      </c>
      <c r="E214" s="363">
        <f t="shared" si="18"/>
        <v>2.2890995260663503</v>
      </c>
      <c r="H214" s="356">
        <f t="shared" si="22"/>
        <v>4.219999999999998</v>
      </c>
      <c r="I214" s="357">
        <v>1</v>
      </c>
      <c r="J214" s="362">
        <f t="shared" si="19"/>
        <v>0.76303317535545012</v>
      </c>
      <c r="M214" s="356">
        <f t="shared" si="23"/>
        <v>4.219999999999998</v>
      </c>
      <c r="N214" s="357">
        <v>1</v>
      </c>
      <c r="O214" s="362">
        <f t="shared" si="20"/>
        <v>0.30521327014218008</v>
      </c>
    </row>
    <row r="215" spans="3:15">
      <c r="C215" s="353">
        <f t="shared" si="21"/>
        <v>4.2399999999999975</v>
      </c>
      <c r="D215" s="267">
        <v>1</v>
      </c>
      <c r="E215" s="363">
        <f t="shared" si="18"/>
        <v>2.2924528301886786</v>
      </c>
      <c r="H215" s="356">
        <f t="shared" si="22"/>
        <v>4.2399999999999975</v>
      </c>
      <c r="I215" s="357">
        <v>1</v>
      </c>
      <c r="J215" s="362">
        <f t="shared" si="19"/>
        <v>0.76415094339622625</v>
      </c>
      <c r="M215" s="356">
        <f t="shared" si="23"/>
        <v>4.2399999999999975</v>
      </c>
      <c r="N215" s="357">
        <v>1</v>
      </c>
      <c r="O215" s="362">
        <f t="shared" si="20"/>
        <v>0.30566037735849055</v>
      </c>
    </row>
    <row r="216" spans="3:15">
      <c r="C216" s="353">
        <f t="shared" si="21"/>
        <v>4.2599999999999971</v>
      </c>
      <c r="D216" s="267">
        <v>1</v>
      </c>
      <c r="E216" s="363">
        <f t="shared" si="18"/>
        <v>2.2957746478873231</v>
      </c>
      <c r="H216" s="356">
        <f t="shared" si="22"/>
        <v>4.2599999999999971</v>
      </c>
      <c r="I216" s="357">
        <v>1</v>
      </c>
      <c r="J216" s="362">
        <f t="shared" si="19"/>
        <v>0.76525821596244115</v>
      </c>
      <c r="M216" s="356">
        <f t="shared" si="23"/>
        <v>4.2599999999999971</v>
      </c>
      <c r="N216" s="357">
        <v>1</v>
      </c>
      <c r="O216" s="362">
        <f t="shared" si="20"/>
        <v>0.30610328638497647</v>
      </c>
    </row>
    <row r="217" spans="3:15">
      <c r="C217" s="353">
        <f t="shared" si="21"/>
        <v>4.2799999999999967</v>
      </c>
      <c r="D217" s="267">
        <v>1</v>
      </c>
      <c r="E217" s="363">
        <f t="shared" si="18"/>
        <v>2.2990654205607468</v>
      </c>
      <c r="H217" s="356">
        <f t="shared" si="22"/>
        <v>4.2799999999999967</v>
      </c>
      <c r="I217" s="357">
        <v>1</v>
      </c>
      <c r="J217" s="362">
        <f t="shared" si="19"/>
        <v>0.76635514018691575</v>
      </c>
      <c r="M217" s="356">
        <f t="shared" si="23"/>
        <v>4.2799999999999967</v>
      </c>
      <c r="N217" s="357">
        <v>1</v>
      </c>
      <c r="O217" s="362">
        <f t="shared" si="20"/>
        <v>0.30654205607476631</v>
      </c>
    </row>
    <row r="218" spans="3:15">
      <c r="C218" s="353">
        <f t="shared" si="21"/>
        <v>4.2999999999999963</v>
      </c>
      <c r="D218" s="267">
        <v>1</v>
      </c>
      <c r="E218" s="363">
        <f t="shared" si="18"/>
        <v>2.302325581395348</v>
      </c>
      <c r="H218" s="356">
        <f t="shared" si="22"/>
        <v>4.2999999999999963</v>
      </c>
      <c r="I218" s="357">
        <v>1</v>
      </c>
      <c r="J218" s="362">
        <f t="shared" si="19"/>
        <v>0.76744186046511609</v>
      </c>
      <c r="M218" s="356">
        <f t="shared" si="23"/>
        <v>4.2999999999999963</v>
      </c>
      <c r="N218" s="357">
        <v>1</v>
      </c>
      <c r="O218" s="362">
        <f t="shared" si="20"/>
        <v>0.30697674418604642</v>
      </c>
    </row>
    <row r="219" spans="3:15">
      <c r="C219" s="353">
        <f t="shared" si="21"/>
        <v>4.3199999999999958</v>
      </c>
      <c r="D219" s="267">
        <v>1</v>
      </c>
      <c r="E219" s="363">
        <f t="shared" si="18"/>
        <v>2.3055555555555545</v>
      </c>
      <c r="H219" s="356">
        <f t="shared" si="22"/>
        <v>4.3199999999999958</v>
      </c>
      <c r="I219" s="357">
        <v>1</v>
      </c>
      <c r="J219" s="362">
        <f t="shared" si="19"/>
        <v>0.76851851851851827</v>
      </c>
      <c r="M219" s="356">
        <f t="shared" si="23"/>
        <v>4.3199999999999958</v>
      </c>
      <c r="N219" s="357">
        <v>1</v>
      </c>
      <c r="O219" s="362">
        <f t="shared" si="20"/>
        <v>0.30740740740740735</v>
      </c>
    </row>
    <row r="220" spans="3:15">
      <c r="C220" s="353">
        <f t="shared" si="21"/>
        <v>4.3399999999999954</v>
      </c>
      <c r="D220" s="267">
        <v>1</v>
      </c>
      <c r="E220" s="363">
        <f t="shared" si="18"/>
        <v>2.3087557603686628</v>
      </c>
      <c r="H220" s="356">
        <f t="shared" si="22"/>
        <v>4.3399999999999954</v>
      </c>
      <c r="I220" s="357">
        <v>1</v>
      </c>
      <c r="J220" s="362">
        <f t="shared" si="19"/>
        <v>0.76958525345622097</v>
      </c>
      <c r="M220" s="356">
        <f t="shared" si="23"/>
        <v>4.3399999999999954</v>
      </c>
      <c r="N220" s="357">
        <v>1</v>
      </c>
      <c r="O220" s="362">
        <f t="shared" si="20"/>
        <v>0.3078341013824884</v>
      </c>
    </row>
    <row r="221" spans="3:15">
      <c r="C221" s="353">
        <f t="shared" si="21"/>
        <v>4.359999999999995</v>
      </c>
      <c r="D221" s="267">
        <v>1</v>
      </c>
      <c r="E221" s="363">
        <f t="shared" si="18"/>
        <v>2.3119266055045862</v>
      </c>
      <c r="H221" s="356">
        <f t="shared" si="22"/>
        <v>4.359999999999995</v>
      </c>
      <c r="I221" s="357">
        <v>1</v>
      </c>
      <c r="J221" s="362">
        <f t="shared" si="19"/>
        <v>0.7706422018348621</v>
      </c>
      <c r="M221" s="356">
        <f t="shared" si="23"/>
        <v>4.359999999999995</v>
      </c>
      <c r="N221" s="357">
        <v>1</v>
      </c>
      <c r="O221" s="362">
        <f t="shared" si="20"/>
        <v>0.30825688073394486</v>
      </c>
    </row>
    <row r="222" spans="3:15">
      <c r="C222" s="353">
        <f t="shared" si="21"/>
        <v>4.3799999999999946</v>
      </c>
      <c r="D222" s="267">
        <v>1</v>
      </c>
      <c r="E222" s="363">
        <f t="shared" si="18"/>
        <v>2.315068493150684</v>
      </c>
      <c r="H222" s="356">
        <f t="shared" si="22"/>
        <v>4.3799999999999946</v>
      </c>
      <c r="I222" s="357">
        <v>1</v>
      </c>
      <c r="J222" s="362">
        <f t="shared" si="19"/>
        <v>0.77168949771689466</v>
      </c>
      <c r="M222" s="356">
        <f t="shared" si="23"/>
        <v>4.3799999999999946</v>
      </c>
      <c r="N222" s="357">
        <v>1</v>
      </c>
      <c r="O222" s="362">
        <f t="shared" si="20"/>
        <v>0.30867579908675791</v>
      </c>
    </row>
    <row r="223" spans="3:15">
      <c r="C223" s="353">
        <f t="shared" si="21"/>
        <v>4.3999999999999941</v>
      </c>
      <c r="D223" s="267">
        <v>1</v>
      </c>
      <c r="E223" s="363">
        <f t="shared" si="18"/>
        <v>2.318181818181817</v>
      </c>
      <c r="H223" s="356">
        <f t="shared" si="22"/>
        <v>4.3999999999999941</v>
      </c>
      <c r="I223" s="357">
        <v>1</v>
      </c>
      <c r="J223" s="362">
        <f t="shared" si="19"/>
        <v>0.77272727272727237</v>
      </c>
      <c r="M223" s="356">
        <f t="shared" si="23"/>
        <v>4.3999999999999941</v>
      </c>
      <c r="N223" s="357">
        <v>1</v>
      </c>
      <c r="O223" s="362">
        <f t="shared" si="20"/>
        <v>0.30909090909090897</v>
      </c>
    </row>
    <row r="224" spans="3:15">
      <c r="C224" s="353">
        <f t="shared" si="21"/>
        <v>4.4199999999999937</v>
      </c>
      <c r="D224" s="267">
        <v>1</v>
      </c>
      <c r="E224" s="363">
        <f t="shared" si="18"/>
        <v>2.3212669683257907</v>
      </c>
      <c r="H224" s="356">
        <f t="shared" si="22"/>
        <v>4.4199999999999937</v>
      </c>
      <c r="I224" s="357">
        <v>1</v>
      </c>
      <c r="J224" s="362">
        <f t="shared" si="19"/>
        <v>0.77375565610859698</v>
      </c>
      <c r="M224" s="356">
        <f t="shared" si="23"/>
        <v>4.4199999999999937</v>
      </c>
      <c r="N224" s="357">
        <v>1</v>
      </c>
      <c r="O224" s="362">
        <f t="shared" si="20"/>
        <v>0.30950226244343881</v>
      </c>
    </row>
    <row r="225" spans="3:15">
      <c r="C225" s="353">
        <f t="shared" si="21"/>
        <v>4.4399999999999933</v>
      </c>
      <c r="D225" s="267">
        <v>1</v>
      </c>
      <c r="E225" s="363">
        <f t="shared" si="18"/>
        <v>2.3243243243243232</v>
      </c>
      <c r="H225" s="356">
        <f t="shared" si="22"/>
        <v>4.4399999999999933</v>
      </c>
      <c r="I225" s="357">
        <v>1</v>
      </c>
      <c r="J225" s="362">
        <f t="shared" si="19"/>
        <v>0.77477477477477441</v>
      </c>
      <c r="M225" s="356">
        <f t="shared" si="23"/>
        <v>4.4399999999999933</v>
      </c>
      <c r="N225" s="357">
        <v>1</v>
      </c>
      <c r="O225" s="362">
        <f t="shared" si="20"/>
        <v>0.3099099099099098</v>
      </c>
    </row>
    <row r="226" spans="3:15">
      <c r="C226" s="353">
        <f t="shared" si="21"/>
        <v>4.4599999999999929</v>
      </c>
      <c r="D226" s="267">
        <v>1</v>
      </c>
      <c r="E226" s="363">
        <f t="shared" si="18"/>
        <v>2.3273542600896846</v>
      </c>
      <c r="H226" s="356">
        <f t="shared" si="22"/>
        <v>4.4599999999999929</v>
      </c>
      <c r="I226" s="357">
        <v>1</v>
      </c>
      <c r="J226" s="362">
        <f t="shared" si="19"/>
        <v>0.77578475336322839</v>
      </c>
      <c r="M226" s="356">
        <f t="shared" si="23"/>
        <v>4.4599999999999929</v>
      </c>
      <c r="N226" s="357">
        <v>1</v>
      </c>
      <c r="O226" s="362">
        <f t="shared" si="20"/>
        <v>0.31031390134529135</v>
      </c>
    </row>
    <row r="227" spans="3:15">
      <c r="C227" s="353">
        <f t="shared" si="21"/>
        <v>4.4799999999999924</v>
      </c>
      <c r="D227" s="267">
        <v>1</v>
      </c>
      <c r="E227" s="363">
        <f t="shared" si="18"/>
        <v>2.3303571428571415</v>
      </c>
      <c r="H227" s="356">
        <f t="shared" si="22"/>
        <v>4.4799999999999924</v>
      </c>
      <c r="I227" s="357">
        <v>1</v>
      </c>
      <c r="J227" s="362">
        <f t="shared" si="19"/>
        <v>0.77678571428571386</v>
      </c>
      <c r="M227" s="356">
        <f t="shared" si="23"/>
        <v>4.4799999999999924</v>
      </c>
      <c r="N227" s="357">
        <v>1</v>
      </c>
      <c r="O227" s="362">
        <f t="shared" si="20"/>
        <v>0.31071428571428555</v>
      </c>
    </row>
    <row r="228" spans="3:15">
      <c r="C228" s="353">
        <f t="shared" si="21"/>
        <v>4.499999999999992</v>
      </c>
      <c r="D228" s="267">
        <v>1</v>
      </c>
      <c r="E228" s="363">
        <f t="shared" si="18"/>
        <v>2.3333333333333321</v>
      </c>
      <c r="H228" s="353">
        <f t="shared" si="22"/>
        <v>4.499999999999992</v>
      </c>
      <c r="I228" s="354">
        <v>1</v>
      </c>
      <c r="J228" s="361">
        <f t="shared" si="19"/>
        <v>0.77777777777777735</v>
      </c>
      <c r="M228" s="353">
        <f t="shared" si="23"/>
        <v>4.499999999999992</v>
      </c>
      <c r="N228" s="354">
        <v>1</v>
      </c>
      <c r="O228" s="361">
        <f t="shared" si="20"/>
        <v>0.31111111111111095</v>
      </c>
    </row>
    <row r="229" spans="3:15">
      <c r="C229" s="353">
        <f t="shared" si="21"/>
        <v>4.5199999999999916</v>
      </c>
      <c r="D229" s="267">
        <v>1</v>
      </c>
      <c r="E229" s="363">
        <f t="shared" si="18"/>
        <v>2.3362831858407067</v>
      </c>
      <c r="H229" s="356">
        <f t="shared" si="22"/>
        <v>4.5199999999999916</v>
      </c>
      <c r="I229" s="357">
        <v>1</v>
      </c>
      <c r="J229" s="362">
        <f t="shared" si="19"/>
        <v>0.7787610619469022</v>
      </c>
      <c r="M229" s="356">
        <f t="shared" si="23"/>
        <v>4.5199999999999916</v>
      </c>
      <c r="N229" s="357">
        <v>1</v>
      </c>
      <c r="O229" s="362">
        <f t="shared" si="20"/>
        <v>0.31150442477876095</v>
      </c>
    </row>
    <row r="230" spans="3:15">
      <c r="C230" s="353">
        <f t="shared" si="21"/>
        <v>4.5399999999999912</v>
      </c>
      <c r="D230" s="267">
        <v>1</v>
      </c>
      <c r="E230" s="363">
        <f t="shared" si="18"/>
        <v>2.3392070484581482</v>
      </c>
      <c r="H230" s="356">
        <f t="shared" si="22"/>
        <v>4.5399999999999912</v>
      </c>
      <c r="I230" s="357">
        <v>1</v>
      </c>
      <c r="J230" s="362">
        <f t="shared" si="19"/>
        <v>0.77973568281938288</v>
      </c>
      <c r="M230" s="356">
        <f t="shared" si="23"/>
        <v>4.5399999999999912</v>
      </c>
      <c r="N230" s="357">
        <v>1</v>
      </c>
      <c r="O230" s="362">
        <f t="shared" si="20"/>
        <v>0.31189427312775314</v>
      </c>
    </row>
    <row r="231" spans="3:15">
      <c r="C231" s="353">
        <f t="shared" si="21"/>
        <v>4.5599999999999907</v>
      </c>
      <c r="D231" s="267">
        <v>1</v>
      </c>
      <c r="E231" s="363">
        <f t="shared" si="18"/>
        <v>2.3421052631578934</v>
      </c>
      <c r="H231" s="356">
        <f t="shared" si="22"/>
        <v>4.5599999999999907</v>
      </c>
      <c r="I231" s="357">
        <v>1</v>
      </c>
      <c r="J231" s="362">
        <f t="shared" si="19"/>
        <v>0.78070175438596445</v>
      </c>
      <c r="M231" s="356">
        <f t="shared" si="23"/>
        <v>4.5599999999999907</v>
      </c>
      <c r="N231" s="357">
        <v>1</v>
      </c>
      <c r="O231" s="362">
        <f t="shared" si="20"/>
        <v>0.31228070175438583</v>
      </c>
    </row>
    <row r="232" spans="3:15">
      <c r="C232" s="353">
        <f t="shared" si="21"/>
        <v>4.5799999999999903</v>
      </c>
      <c r="D232" s="267">
        <v>1</v>
      </c>
      <c r="E232" s="363">
        <f t="shared" si="18"/>
        <v>2.3449781659388629</v>
      </c>
      <c r="H232" s="356">
        <f t="shared" si="22"/>
        <v>4.5799999999999903</v>
      </c>
      <c r="I232" s="357">
        <v>1</v>
      </c>
      <c r="J232" s="362">
        <f t="shared" si="19"/>
        <v>0.7816593886462877</v>
      </c>
      <c r="M232" s="356">
        <f t="shared" si="23"/>
        <v>4.5799999999999903</v>
      </c>
      <c r="N232" s="357">
        <v>1</v>
      </c>
      <c r="O232" s="362">
        <f t="shared" si="20"/>
        <v>0.3126637554585151</v>
      </c>
    </row>
    <row r="233" spans="3:15">
      <c r="C233" s="353">
        <f t="shared" si="21"/>
        <v>4.5999999999999899</v>
      </c>
      <c r="D233" s="267">
        <v>1</v>
      </c>
      <c r="E233" s="363">
        <f t="shared" si="18"/>
        <v>2.3478260869565202</v>
      </c>
      <c r="H233" s="356">
        <f t="shared" si="22"/>
        <v>4.5999999999999899</v>
      </c>
      <c r="I233" s="357">
        <v>1</v>
      </c>
      <c r="J233" s="362">
        <f t="shared" si="19"/>
        <v>0.78260869565217339</v>
      </c>
      <c r="M233" s="356">
        <f t="shared" si="23"/>
        <v>4.5999999999999899</v>
      </c>
      <c r="N233" s="357">
        <v>1</v>
      </c>
      <c r="O233" s="362">
        <f t="shared" si="20"/>
        <v>0.31304347826086937</v>
      </c>
    </row>
    <row r="234" spans="3:15">
      <c r="C234" s="353">
        <f t="shared" si="21"/>
        <v>4.6199999999999894</v>
      </c>
      <c r="D234" s="267">
        <v>1</v>
      </c>
      <c r="E234" s="363">
        <f t="shared" si="18"/>
        <v>2.3506493506493489</v>
      </c>
      <c r="H234" s="356">
        <f t="shared" si="22"/>
        <v>4.6199999999999894</v>
      </c>
      <c r="I234" s="357">
        <v>1</v>
      </c>
      <c r="J234" s="362">
        <f t="shared" si="19"/>
        <v>0.78354978354978311</v>
      </c>
      <c r="M234" s="356">
        <f t="shared" si="23"/>
        <v>4.6199999999999894</v>
      </c>
      <c r="N234" s="357">
        <v>1</v>
      </c>
      <c r="O234" s="362">
        <f t="shared" si="20"/>
        <v>0.31341991341991327</v>
      </c>
    </row>
    <row r="235" spans="3:15">
      <c r="C235" s="353">
        <f t="shared" si="21"/>
        <v>4.639999999999989</v>
      </c>
      <c r="D235" s="267">
        <v>1</v>
      </c>
      <c r="E235" s="363">
        <f t="shared" si="18"/>
        <v>2.3534482758620672</v>
      </c>
      <c r="H235" s="356">
        <f t="shared" si="22"/>
        <v>4.639999999999989</v>
      </c>
      <c r="I235" s="357">
        <v>1</v>
      </c>
      <c r="J235" s="362">
        <f t="shared" si="19"/>
        <v>0.78448275862068917</v>
      </c>
      <c r="M235" s="356">
        <f t="shared" si="23"/>
        <v>4.639999999999989</v>
      </c>
      <c r="N235" s="357">
        <v>1</v>
      </c>
      <c r="O235" s="362">
        <f t="shared" si="20"/>
        <v>0.31379310344827571</v>
      </c>
    </row>
    <row r="236" spans="3:15">
      <c r="C236" s="353">
        <f t="shared" si="21"/>
        <v>4.6599999999999886</v>
      </c>
      <c r="D236" s="267">
        <v>1</v>
      </c>
      <c r="E236" s="363">
        <f t="shared" si="18"/>
        <v>2.3562231759656633</v>
      </c>
      <c r="H236" s="356">
        <f t="shared" si="22"/>
        <v>4.6599999999999886</v>
      </c>
      <c r="I236" s="357">
        <v>1</v>
      </c>
      <c r="J236" s="362">
        <f t="shared" si="19"/>
        <v>0.78540772532188785</v>
      </c>
      <c r="M236" s="356">
        <f t="shared" si="23"/>
        <v>4.6599999999999886</v>
      </c>
      <c r="N236" s="357">
        <v>1</v>
      </c>
      <c r="O236" s="362">
        <f t="shared" si="20"/>
        <v>0.31416309012875515</v>
      </c>
    </row>
    <row r="237" spans="3:15">
      <c r="C237" s="353">
        <f t="shared" si="21"/>
        <v>4.6799999999999882</v>
      </c>
      <c r="D237" s="267">
        <v>1</v>
      </c>
      <c r="E237" s="363">
        <f t="shared" si="18"/>
        <v>2.3589743589743573</v>
      </c>
      <c r="H237" s="356">
        <f t="shared" si="22"/>
        <v>4.6799999999999882</v>
      </c>
      <c r="I237" s="357">
        <v>1</v>
      </c>
      <c r="J237" s="362">
        <f t="shared" si="19"/>
        <v>0.78632478632478575</v>
      </c>
      <c r="M237" s="356">
        <f t="shared" si="23"/>
        <v>4.6799999999999882</v>
      </c>
      <c r="N237" s="357">
        <v>1</v>
      </c>
      <c r="O237" s="362">
        <f t="shared" si="20"/>
        <v>0.3145299145299143</v>
      </c>
    </row>
    <row r="238" spans="3:15">
      <c r="C238" s="353">
        <f t="shared" si="21"/>
        <v>4.6999999999999877</v>
      </c>
      <c r="D238" s="267">
        <v>1</v>
      </c>
      <c r="E238" s="363">
        <f t="shared" si="18"/>
        <v>2.3617021276595724</v>
      </c>
      <c r="H238" s="356">
        <f t="shared" si="22"/>
        <v>4.6999999999999877</v>
      </c>
      <c r="I238" s="357">
        <v>1</v>
      </c>
      <c r="J238" s="362">
        <f t="shared" si="19"/>
        <v>0.78723404255319096</v>
      </c>
      <c r="M238" s="356">
        <f t="shared" si="23"/>
        <v>4.6999999999999877</v>
      </c>
      <c r="N238" s="357">
        <v>1</v>
      </c>
      <c r="O238" s="362">
        <f t="shared" si="20"/>
        <v>0.31489361702127638</v>
      </c>
    </row>
    <row r="239" spans="3:15">
      <c r="C239" s="353">
        <f t="shared" si="21"/>
        <v>4.7199999999999873</v>
      </c>
      <c r="D239" s="267">
        <v>1</v>
      </c>
      <c r="E239" s="363">
        <f t="shared" si="18"/>
        <v>2.3644067796610151</v>
      </c>
      <c r="H239" s="356">
        <f t="shared" si="22"/>
        <v>4.7199999999999873</v>
      </c>
      <c r="I239" s="357">
        <v>1</v>
      </c>
      <c r="J239" s="362">
        <f t="shared" si="19"/>
        <v>0.78813559322033844</v>
      </c>
      <c r="M239" s="356">
        <f t="shared" si="23"/>
        <v>4.7199999999999873</v>
      </c>
      <c r="N239" s="357">
        <v>1</v>
      </c>
      <c r="O239" s="362">
        <f t="shared" si="20"/>
        <v>0.3152542372881354</v>
      </c>
    </row>
    <row r="240" spans="3:15">
      <c r="C240" s="353">
        <f t="shared" si="21"/>
        <v>4.7399999999999869</v>
      </c>
      <c r="D240" s="267">
        <v>1</v>
      </c>
      <c r="E240" s="363">
        <f t="shared" si="18"/>
        <v>2.3670886075949347</v>
      </c>
      <c r="H240" s="356">
        <f t="shared" si="22"/>
        <v>4.7399999999999869</v>
      </c>
      <c r="I240" s="357">
        <v>1</v>
      </c>
      <c r="J240" s="362">
        <f t="shared" si="19"/>
        <v>0.78902953586497837</v>
      </c>
      <c r="M240" s="356">
        <f t="shared" si="23"/>
        <v>4.7399999999999869</v>
      </c>
      <c r="N240" s="357">
        <v>1</v>
      </c>
      <c r="O240" s="362">
        <f t="shared" si="20"/>
        <v>0.31561181434599134</v>
      </c>
    </row>
    <row r="241" spans="3:15">
      <c r="C241" s="353">
        <f t="shared" si="21"/>
        <v>4.7599999999999865</v>
      </c>
      <c r="D241" s="267">
        <v>1</v>
      </c>
      <c r="E241" s="363">
        <f t="shared" si="18"/>
        <v>2.3697478991596621</v>
      </c>
      <c r="H241" s="356">
        <f t="shared" si="22"/>
        <v>4.7599999999999865</v>
      </c>
      <c r="I241" s="357">
        <v>1</v>
      </c>
      <c r="J241" s="362">
        <f t="shared" si="19"/>
        <v>0.78991596638655404</v>
      </c>
      <c r="M241" s="356">
        <f t="shared" si="23"/>
        <v>4.7599999999999865</v>
      </c>
      <c r="N241" s="357">
        <v>1</v>
      </c>
      <c r="O241" s="362">
        <f t="shared" si="20"/>
        <v>0.31596638655462161</v>
      </c>
    </row>
    <row r="242" spans="3:15">
      <c r="C242" s="353">
        <f t="shared" si="21"/>
        <v>4.779999999999986</v>
      </c>
      <c r="D242" s="267">
        <v>1</v>
      </c>
      <c r="E242" s="363">
        <f t="shared" si="18"/>
        <v>2.3723849372384915</v>
      </c>
      <c r="H242" s="356">
        <f t="shared" si="22"/>
        <v>4.779999999999986</v>
      </c>
      <c r="I242" s="357">
        <v>1</v>
      </c>
      <c r="J242" s="362">
        <f t="shared" si="19"/>
        <v>0.79079497907949725</v>
      </c>
      <c r="M242" s="356">
        <f t="shared" si="23"/>
        <v>4.779999999999986</v>
      </c>
      <c r="N242" s="357">
        <v>1</v>
      </c>
      <c r="O242" s="362">
        <f t="shared" si="20"/>
        <v>0.31631799163179891</v>
      </c>
    </row>
    <row r="243" spans="3:15">
      <c r="C243" s="353">
        <f t="shared" si="21"/>
        <v>4.7999999999999856</v>
      </c>
      <c r="D243" s="267">
        <v>1</v>
      </c>
      <c r="E243" s="363">
        <f t="shared" si="18"/>
        <v>2.3749999999999978</v>
      </c>
      <c r="H243" s="356">
        <f t="shared" si="22"/>
        <v>4.7999999999999856</v>
      </c>
      <c r="I243" s="357">
        <v>1</v>
      </c>
      <c r="J243" s="362">
        <f t="shared" si="19"/>
        <v>0.79166666666666607</v>
      </c>
      <c r="M243" s="356">
        <f t="shared" si="23"/>
        <v>4.7999999999999856</v>
      </c>
      <c r="N243" s="357">
        <v>1</v>
      </c>
      <c r="O243" s="362">
        <f t="shared" si="20"/>
        <v>0.31666666666666643</v>
      </c>
    </row>
    <row r="244" spans="3:15">
      <c r="C244" s="353">
        <f t="shared" si="21"/>
        <v>4.8199999999999852</v>
      </c>
      <c r="D244" s="267">
        <v>1</v>
      </c>
      <c r="E244" s="363">
        <f t="shared" si="18"/>
        <v>2.3775933609958484</v>
      </c>
      <c r="H244" s="356">
        <f t="shared" si="22"/>
        <v>4.8199999999999852</v>
      </c>
      <c r="I244" s="357">
        <v>1</v>
      </c>
      <c r="J244" s="362">
        <f t="shared" si="19"/>
        <v>0.79253112033194961</v>
      </c>
      <c r="M244" s="356">
        <f t="shared" si="23"/>
        <v>4.8199999999999852</v>
      </c>
      <c r="N244" s="357">
        <v>1</v>
      </c>
      <c r="O244" s="362">
        <f t="shared" si="20"/>
        <v>0.31701244813277984</v>
      </c>
    </row>
    <row r="245" spans="3:15">
      <c r="C245" s="353">
        <f t="shared" si="21"/>
        <v>4.8399999999999848</v>
      </c>
      <c r="D245" s="267">
        <v>1</v>
      </c>
      <c r="E245" s="363">
        <f t="shared" si="18"/>
        <v>2.3801652892561962</v>
      </c>
      <c r="H245" s="356">
        <f t="shared" si="22"/>
        <v>4.8399999999999848</v>
      </c>
      <c r="I245" s="357">
        <v>1</v>
      </c>
      <c r="J245" s="362">
        <f t="shared" si="19"/>
        <v>0.79338842975206547</v>
      </c>
      <c r="M245" s="356">
        <f t="shared" si="23"/>
        <v>4.8399999999999848</v>
      </c>
      <c r="N245" s="357">
        <v>1</v>
      </c>
      <c r="O245" s="362">
        <f t="shared" si="20"/>
        <v>0.31735537190082619</v>
      </c>
    </row>
    <row r="246" spans="3:15">
      <c r="C246" s="353">
        <f t="shared" si="21"/>
        <v>4.8599999999999843</v>
      </c>
      <c r="D246" s="267">
        <v>1</v>
      </c>
      <c r="E246" s="363">
        <f t="shared" si="18"/>
        <v>2.3827160493827138</v>
      </c>
      <c r="H246" s="356">
        <f t="shared" si="22"/>
        <v>4.8599999999999843</v>
      </c>
      <c r="I246" s="357">
        <v>1</v>
      </c>
      <c r="J246" s="362">
        <f t="shared" si="19"/>
        <v>0.7942386831275714</v>
      </c>
      <c r="M246" s="356">
        <f t="shared" si="23"/>
        <v>4.8599999999999843</v>
      </c>
      <c r="N246" s="357">
        <v>1</v>
      </c>
      <c r="O246" s="362">
        <f t="shared" si="20"/>
        <v>0.31769547325102854</v>
      </c>
    </row>
    <row r="247" spans="3:15">
      <c r="C247" s="353">
        <f t="shared" si="21"/>
        <v>4.8799999999999839</v>
      </c>
      <c r="D247" s="267">
        <v>1</v>
      </c>
      <c r="E247" s="363">
        <f t="shared" si="18"/>
        <v>2.3852459016393421</v>
      </c>
      <c r="H247" s="356">
        <f t="shared" si="22"/>
        <v>4.8799999999999839</v>
      </c>
      <c r="I247" s="357">
        <v>1</v>
      </c>
      <c r="J247" s="362">
        <f t="shared" si="19"/>
        <v>0.79508196721311408</v>
      </c>
      <c r="M247" s="356">
        <f t="shared" si="23"/>
        <v>4.8799999999999839</v>
      </c>
      <c r="N247" s="357">
        <v>1</v>
      </c>
      <c r="O247" s="362">
        <f t="shared" si="20"/>
        <v>0.31803278688524567</v>
      </c>
    </row>
    <row r="248" spans="3:15">
      <c r="C248" s="353">
        <f t="shared" si="21"/>
        <v>4.8999999999999835</v>
      </c>
      <c r="D248" s="267">
        <v>1</v>
      </c>
      <c r="E248" s="363">
        <f t="shared" si="18"/>
        <v>2.3877551020408139</v>
      </c>
      <c r="H248" s="356">
        <f t="shared" si="22"/>
        <v>4.8999999999999835</v>
      </c>
      <c r="I248" s="357">
        <v>1</v>
      </c>
      <c r="J248" s="362">
        <f t="shared" si="19"/>
        <v>0.7959183673469381</v>
      </c>
      <c r="M248" s="356">
        <f t="shared" si="23"/>
        <v>4.8999999999999835</v>
      </c>
      <c r="N248" s="357">
        <v>1</v>
      </c>
      <c r="O248" s="362">
        <f t="shared" si="20"/>
        <v>0.31836734693877522</v>
      </c>
    </row>
    <row r="249" spans="3:15">
      <c r="C249" s="353">
        <f t="shared" si="21"/>
        <v>4.9199999999999831</v>
      </c>
      <c r="D249" s="267">
        <v>1</v>
      </c>
      <c r="E249" s="363">
        <f t="shared" si="18"/>
        <v>2.3902439024390221</v>
      </c>
      <c r="H249" s="356">
        <f t="shared" si="22"/>
        <v>4.9199999999999831</v>
      </c>
      <c r="I249" s="357">
        <v>1</v>
      </c>
      <c r="J249" s="362">
        <f t="shared" si="19"/>
        <v>0.79674796747967414</v>
      </c>
      <c r="M249" s="356">
        <f t="shared" si="23"/>
        <v>4.9199999999999831</v>
      </c>
      <c r="N249" s="357">
        <v>1</v>
      </c>
      <c r="O249" s="362">
        <f t="shared" si="20"/>
        <v>0.31869918699186967</v>
      </c>
    </row>
    <row r="250" spans="3:15">
      <c r="C250" s="353">
        <f t="shared" si="21"/>
        <v>4.9399999999999826</v>
      </c>
      <c r="D250" s="267">
        <v>1</v>
      </c>
      <c r="E250" s="363">
        <f t="shared" si="18"/>
        <v>2.392712550607285</v>
      </c>
      <c r="H250" s="356">
        <f t="shared" si="22"/>
        <v>4.9399999999999826</v>
      </c>
      <c r="I250" s="357">
        <v>1</v>
      </c>
      <c r="J250" s="362">
        <f t="shared" si="19"/>
        <v>0.79757085020242846</v>
      </c>
      <c r="M250" s="356">
        <f t="shared" si="23"/>
        <v>4.9399999999999826</v>
      </c>
      <c r="N250" s="357">
        <v>1</v>
      </c>
      <c r="O250" s="362">
        <f t="shared" si="20"/>
        <v>0.31902834008097142</v>
      </c>
    </row>
    <row r="251" spans="3:15">
      <c r="C251" s="353">
        <f t="shared" si="21"/>
        <v>4.9599999999999822</v>
      </c>
      <c r="D251" s="267">
        <v>1</v>
      </c>
      <c r="E251" s="363">
        <f t="shared" si="18"/>
        <v>2.3951612903225783</v>
      </c>
      <c r="H251" s="356">
        <f t="shared" si="22"/>
        <v>4.9599999999999822</v>
      </c>
      <c r="I251" s="357">
        <v>1</v>
      </c>
      <c r="J251" s="362">
        <f t="shared" si="19"/>
        <v>0.79838709677419284</v>
      </c>
      <c r="M251" s="356">
        <f t="shared" si="23"/>
        <v>4.9599999999999822</v>
      </c>
      <c r="N251" s="357">
        <v>1</v>
      </c>
      <c r="O251" s="362">
        <f t="shared" si="20"/>
        <v>0.31935483870967712</v>
      </c>
    </row>
    <row r="252" spans="3:15">
      <c r="C252" s="353">
        <f t="shared" si="21"/>
        <v>4.9799999999999818</v>
      </c>
      <c r="D252" s="267">
        <v>1</v>
      </c>
      <c r="E252" s="363">
        <f t="shared" si="18"/>
        <v>2.397590361445781</v>
      </c>
      <c r="H252" s="356">
        <f t="shared" si="22"/>
        <v>4.9799999999999818</v>
      </c>
      <c r="I252" s="357">
        <v>1</v>
      </c>
      <c r="J252" s="362">
        <f t="shared" si="19"/>
        <v>0.79919678714859366</v>
      </c>
      <c r="M252" s="356">
        <f t="shared" si="23"/>
        <v>4.9799999999999818</v>
      </c>
      <c r="N252" s="357">
        <v>1</v>
      </c>
      <c r="O252" s="362">
        <f t="shared" si="20"/>
        <v>0.31967871485943744</v>
      </c>
    </row>
    <row r="253" spans="3:15">
      <c r="C253" s="353">
        <f t="shared" si="21"/>
        <v>4.9999999999999813</v>
      </c>
      <c r="D253" s="267">
        <v>1</v>
      </c>
      <c r="E253" s="363">
        <f t="shared" si="18"/>
        <v>2.3999999999999977</v>
      </c>
      <c r="H253" s="353">
        <f t="shared" si="22"/>
        <v>4.9999999999999813</v>
      </c>
      <c r="I253" s="354">
        <v>1</v>
      </c>
      <c r="J253" s="361">
        <f t="shared" si="19"/>
        <v>0.79999999999999927</v>
      </c>
      <c r="M253" s="353">
        <f t="shared" si="23"/>
        <v>4.9999999999999813</v>
      </c>
      <c r="N253" s="354">
        <v>1</v>
      </c>
      <c r="O253" s="361">
        <f t="shared" si="20"/>
        <v>0.31999999999999973</v>
      </c>
    </row>
    <row r="254" spans="3:15">
      <c r="C254" s="353">
        <f t="shared" si="21"/>
        <v>5.0199999999999809</v>
      </c>
      <c r="D254" s="267">
        <v>1</v>
      </c>
      <c r="E254" s="363">
        <f t="shared" si="18"/>
        <v>2.4023904382470094</v>
      </c>
      <c r="H254" s="356">
        <f t="shared" si="22"/>
        <v>5.0199999999999809</v>
      </c>
      <c r="I254" s="357">
        <v>1</v>
      </c>
      <c r="J254" s="362">
        <f t="shared" si="19"/>
        <v>0.80079681274900327</v>
      </c>
      <c r="M254" s="356">
        <f t="shared" si="23"/>
        <v>5.0199999999999809</v>
      </c>
      <c r="N254" s="357">
        <v>1</v>
      </c>
      <c r="O254" s="362">
        <f t="shared" si="20"/>
        <v>0.32031872509960135</v>
      </c>
    </row>
    <row r="255" spans="3:15">
      <c r="C255" s="353">
        <f t="shared" si="21"/>
        <v>5.0399999999999805</v>
      </c>
      <c r="D255" s="267">
        <v>1</v>
      </c>
      <c r="E255" s="363">
        <f t="shared" si="18"/>
        <v>2.4047619047619024</v>
      </c>
      <c r="H255" s="356">
        <f t="shared" si="22"/>
        <v>5.0399999999999805</v>
      </c>
      <c r="I255" s="357">
        <v>1</v>
      </c>
      <c r="J255" s="362">
        <f t="shared" si="19"/>
        <v>0.80158730158730085</v>
      </c>
      <c r="M255" s="356">
        <f t="shared" si="23"/>
        <v>5.0399999999999805</v>
      </c>
      <c r="N255" s="357">
        <v>1</v>
      </c>
      <c r="O255" s="362">
        <f t="shared" si="20"/>
        <v>0.32063492063492033</v>
      </c>
    </row>
    <row r="256" spans="3:15">
      <c r="C256" s="353">
        <f t="shared" si="21"/>
        <v>5.0599999999999801</v>
      </c>
      <c r="D256" s="267">
        <v>1</v>
      </c>
      <c r="E256" s="363">
        <f t="shared" si="18"/>
        <v>2.4071146245059265</v>
      </c>
      <c r="H256" s="356">
        <f t="shared" si="22"/>
        <v>5.0599999999999801</v>
      </c>
      <c r="I256" s="357">
        <v>1</v>
      </c>
      <c r="J256" s="362">
        <f t="shared" si="19"/>
        <v>0.80237154150197554</v>
      </c>
      <c r="M256" s="356">
        <f t="shared" si="23"/>
        <v>5.0599999999999801</v>
      </c>
      <c r="N256" s="357">
        <v>1</v>
      </c>
      <c r="O256" s="362">
        <f t="shared" si="20"/>
        <v>0.32094861660079022</v>
      </c>
    </row>
    <row r="257" spans="3:15">
      <c r="C257" s="353">
        <f t="shared" si="21"/>
        <v>5.0799999999999796</v>
      </c>
      <c r="D257" s="267">
        <v>1</v>
      </c>
      <c r="E257" s="363">
        <f t="shared" si="18"/>
        <v>2.4094488188976353</v>
      </c>
      <c r="H257" s="356">
        <f t="shared" si="22"/>
        <v>5.0799999999999796</v>
      </c>
      <c r="I257" s="357">
        <v>1</v>
      </c>
      <c r="J257" s="362">
        <f t="shared" si="19"/>
        <v>0.80314960629921184</v>
      </c>
      <c r="M257" s="356">
        <f t="shared" si="23"/>
        <v>5.0799999999999796</v>
      </c>
      <c r="N257" s="357">
        <v>1</v>
      </c>
      <c r="O257" s="362">
        <f t="shared" si="20"/>
        <v>0.32125984251968476</v>
      </c>
    </row>
    <row r="258" spans="3:15">
      <c r="C258" s="353">
        <f t="shared" si="21"/>
        <v>5.0999999999999792</v>
      </c>
      <c r="D258" s="267">
        <v>1</v>
      </c>
      <c r="E258" s="363">
        <f t="shared" si="18"/>
        <v>2.4117647058823506</v>
      </c>
      <c r="H258" s="356">
        <f t="shared" si="22"/>
        <v>5.0999999999999792</v>
      </c>
      <c r="I258" s="357">
        <v>1</v>
      </c>
      <c r="J258" s="362">
        <f t="shared" si="19"/>
        <v>0.80392156862745023</v>
      </c>
      <c r="M258" s="356">
        <f t="shared" si="23"/>
        <v>5.0999999999999792</v>
      </c>
      <c r="N258" s="357">
        <v>1</v>
      </c>
      <c r="O258" s="362">
        <f t="shared" si="20"/>
        <v>0.32156862745098008</v>
      </c>
    </row>
    <row r="259" spans="3:15">
      <c r="C259" s="353">
        <f t="shared" si="21"/>
        <v>5.1199999999999788</v>
      </c>
      <c r="D259" s="267">
        <v>1</v>
      </c>
      <c r="E259" s="363">
        <f t="shared" si="18"/>
        <v>2.4140624999999973</v>
      </c>
      <c r="H259" s="356">
        <f t="shared" si="22"/>
        <v>5.1199999999999788</v>
      </c>
      <c r="I259" s="357">
        <v>1</v>
      </c>
      <c r="J259" s="362">
        <f t="shared" si="19"/>
        <v>0.80468749999999922</v>
      </c>
      <c r="M259" s="356">
        <f t="shared" si="23"/>
        <v>5.1199999999999788</v>
      </c>
      <c r="N259" s="357">
        <v>1</v>
      </c>
      <c r="O259" s="362">
        <f t="shared" si="20"/>
        <v>0.32187499999999969</v>
      </c>
    </row>
    <row r="260" spans="3:15">
      <c r="C260" s="353">
        <f t="shared" si="21"/>
        <v>5.1399999999999784</v>
      </c>
      <c r="D260" s="267">
        <v>1</v>
      </c>
      <c r="E260" s="363">
        <f t="shared" ref="E260:E323" si="24">MAX(3*(C260-D260)/C260,-0.5)</f>
        <v>2.4163424124513591</v>
      </c>
      <c r="H260" s="356">
        <f t="shared" si="22"/>
        <v>5.1399999999999784</v>
      </c>
      <c r="I260" s="357">
        <v>1</v>
      </c>
      <c r="J260" s="362">
        <f t="shared" ref="J260:J323" si="25">MAX((H260-I260)/H260,-1)</f>
        <v>0.80544747081711976</v>
      </c>
      <c r="M260" s="356">
        <f t="shared" si="23"/>
        <v>5.1399999999999784</v>
      </c>
      <c r="N260" s="357">
        <v>1</v>
      </c>
      <c r="O260" s="362">
        <f t="shared" ref="O260:O323" si="26">MAX(0.4*(M260-N260)/M260,-0.4)</f>
        <v>0.32217898832684794</v>
      </c>
    </row>
    <row r="261" spans="3:15">
      <c r="C261" s="353">
        <f t="shared" ref="C261:C278" si="27">C260+0.02</f>
        <v>5.1599999999999779</v>
      </c>
      <c r="D261" s="267">
        <v>1</v>
      </c>
      <c r="E261" s="363">
        <f t="shared" si="24"/>
        <v>2.4186046511627879</v>
      </c>
      <c r="H261" s="356">
        <f t="shared" ref="H261:H278" si="28">H260+0.02</f>
        <v>5.1599999999999779</v>
      </c>
      <c r="I261" s="357">
        <v>1</v>
      </c>
      <c r="J261" s="362">
        <f t="shared" si="25"/>
        <v>0.80620155038759611</v>
      </c>
      <c r="M261" s="356">
        <f t="shared" ref="M261:M278" si="29">M260+0.02</f>
        <v>5.1599999999999779</v>
      </c>
      <c r="N261" s="357">
        <v>1</v>
      </c>
      <c r="O261" s="362">
        <f t="shared" si="26"/>
        <v>0.32248062015503842</v>
      </c>
    </row>
    <row r="262" spans="3:15">
      <c r="C262" s="353">
        <f t="shared" si="27"/>
        <v>5.1799999999999775</v>
      </c>
      <c r="D262" s="267">
        <v>1</v>
      </c>
      <c r="E262" s="363">
        <f t="shared" si="24"/>
        <v>2.420849420849418</v>
      </c>
      <c r="H262" s="356">
        <f t="shared" si="28"/>
        <v>5.1799999999999775</v>
      </c>
      <c r="I262" s="357">
        <v>1</v>
      </c>
      <c r="J262" s="362">
        <f t="shared" si="25"/>
        <v>0.80694980694980611</v>
      </c>
      <c r="M262" s="356">
        <f t="shared" si="29"/>
        <v>5.1799999999999775</v>
      </c>
      <c r="N262" s="357">
        <v>1</v>
      </c>
      <c r="O262" s="362">
        <f t="shared" si="26"/>
        <v>0.32277992277992246</v>
      </c>
    </row>
    <row r="263" spans="3:15">
      <c r="C263" s="353">
        <f t="shared" si="27"/>
        <v>5.1999999999999771</v>
      </c>
      <c r="D263" s="267">
        <v>1</v>
      </c>
      <c r="E263" s="363">
        <f t="shared" si="24"/>
        <v>2.4230769230769202</v>
      </c>
      <c r="H263" s="356">
        <f t="shared" si="28"/>
        <v>5.1999999999999771</v>
      </c>
      <c r="I263" s="357">
        <v>1</v>
      </c>
      <c r="J263" s="362">
        <f t="shared" si="25"/>
        <v>0.80769230769230682</v>
      </c>
      <c r="M263" s="356">
        <f t="shared" si="29"/>
        <v>5.1999999999999771</v>
      </c>
      <c r="N263" s="357">
        <v>1</v>
      </c>
      <c r="O263" s="362">
        <f t="shared" si="26"/>
        <v>0.32307692307692276</v>
      </c>
    </row>
    <row r="264" spans="3:15">
      <c r="C264" s="353">
        <f t="shared" si="27"/>
        <v>5.2199999999999767</v>
      </c>
      <c r="D264" s="267">
        <v>1</v>
      </c>
      <c r="E264" s="363">
        <f t="shared" si="24"/>
        <v>2.4252873563218365</v>
      </c>
      <c r="H264" s="356">
        <f t="shared" si="28"/>
        <v>5.2199999999999767</v>
      </c>
      <c r="I264" s="357">
        <v>1</v>
      </c>
      <c r="J264" s="362">
        <f t="shared" si="25"/>
        <v>0.80842911877394552</v>
      </c>
      <c r="M264" s="356">
        <f t="shared" si="29"/>
        <v>5.2199999999999767</v>
      </c>
      <c r="N264" s="357">
        <v>1</v>
      </c>
      <c r="O264" s="362">
        <f t="shared" si="26"/>
        <v>0.32337164750957825</v>
      </c>
    </row>
    <row r="265" spans="3:15">
      <c r="C265" s="353">
        <f t="shared" si="27"/>
        <v>5.2399999999999762</v>
      </c>
      <c r="D265" s="267">
        <v>1</v>
      </c>
      <c r="E265" s="363">
        <f t="shared" si="24"/>
        <v>2.4274809160305315</v>
      </c>
      <c r="H265" s="356">
        <f t="shared" si="28"/>
        <v>5.2399999999999762</v>
      </c>
      <c r="I265" s="357">
        <v>1</v>
      </c>
      <c r="J265" s="362">
        <f t="shared" si="25"/>
        <v>0.80916030534351058</v>
      </c>
      <c r="M265" s="356">
        <f t="shared" si="29"/>
        <v>5.2399999999999762</v>
      </c>
      <c r="N265" s="357">
        <v>1</v>
      </c>
      <c r="O265" s="362">
        <f t="shared" si="26"/>
        <v>0.32366412213740425</v>
      </c>
    </row>
    <row r="266" spans="3:15">
      <c r="C266" s="353">
        <f t="shared" si="27"/>
        <v>5.2599999999999758</v>
      </c>
      <c r="D266" s="267">
        <v>1</v>
      </c>
      <c r="E266" s="363">
        <f t="shared" si="24"/>
        <v>2.4296577946768032</v>
      </c>
      <c r="H266" s="356">
        <f t="shared" si="28"/>
        <v>5.2599999999999758</v>
      </c>
      <c r="I266" s="357">
        <v>1</v>
      </c>
      <c r="J266" s="362">
        <f t="shared" si="25"/>
        <v>0.80988593155893451</v>
      </c>
      <c r="M266" s="356">
        <f t="shared" si="29"/>
        <v>5.2599999999999758</v>
      </c>
      <c r="N266" s="357">
        <v>1</v>
      </c>
      <c r="O266" s="362">
        <f t="shared" si="26"/>
        <v>0.32395437262357379</v>
      </c>
    </row>
    <row r="267" spans="3:15">
      <c r="C267" s="353">
        <f t="shared" si="27"/>
        <v>5.2799999999999754</v>
      </c>
      <c r="D267" s="267">
        <v>1</v>
      </c>
      <c r="E267" s="363">
        <f t="shared" si="24"/>
        <v>2.431818181818179</v>
      </c>
      <c r="H267" s="356">
        <f t="shared" si="28"/>
        <v>5.2799999999999754</v>
      </c>
      <c r="I267" s="357">
        <v>1</v>
      </c>
      <c r="J267" s="362">
        <f t="shared" si="25"/>
        <v>0.81060606060605978</v>
      </c>
      <c r="M267" s="356">
        <f t="shared" si="29"/>
        <v>5.2799999999999754</v>
      </c>
      <c r="N267" s="357">
        <v>1</v>
      </c>
      <c r="O267" s="362">
        <f t="shared" si="26"/>
        <v>0.32424242424242389</v>
      </c>
    </row>
    <row r="268" spans="3:15">
      <c r="C268" s="353">
        <f t="shared" si="27"/>
        <v>5.299999999999975</v>
      </c>
      <c r="D268" s="267">
        <v>1</v>
      </c>
      <c r="E268" s="363">
        <f t="shared" si="24"/>
        <v>2.4339622641509404</v>
      </c>
      <c r="H268" s="356">
        <f t="shared" si="28"/>
        <v>5.299999999999975</v>
      </c>
      <c r="I268" s="357">
        <v>1</v>
      </c>
      <c r="J268" s="362">
        <f t="shared" si="25"/>
        <v>0.81132075471698029</v>
      </c>
      <c r="M268" s="356">
        <f t="shared" si="29"/>
        <v>5.299999999999975</v>
      </c>
      <c r="N268" s="357">
        <v>1</v>
      </c>
      <c r="O268" s="362">
        <f t="shared" si="26"/>
        <v>0.3245283018867921</v>
      </c>
    </row>
    <row r="269" spans="3:15">
      <c r="C269" s="353">
        <f t="shared" si="27"/>
        <v>5.3199999999999745</v>
      </c>
      <c r="D269" s="267">
        <v>1</v>
      </c>
      <c r="E269" s="363">
        <f t="shared" si="24"/>
        <v>2.4360902255639068</v>
      </c>
      <c r="H269" s="356">
        <f t="shared" si="28"/>
        <v>5.3199999999999745</v>
      </c>
      <c r="I269" s="357">
        <v>1</v>
      </c>
      <c r="J269" s="362">
        <f t="shared" si="25"/>
        <v>0.81203007518796899</v>
      </c>
      <c r="M269" s="356">
        <f t="shared" si="29"/>
        <v>5.3199999999999745</v>
      </c>
      <c r="N269" s="357">
        <v>1</v>
      </c>
      <c r="O269" s="362">
        <f t="shared" si="26"/>
        <v>0.32481203007518766</v>
      </c>
    </row>
    <row r="270" spans="3:15">
      <c r="C270" s="353">
        <f t="shared" si="27"/>
        <v>5.3399999999999741</v>
      </c>
      <c r="D270" s="267">
        <v>1</v>
      </c>
      <c r="E270" s="363">
        <f t="shared" si="24"/>
        <v>2.4382022471910085</v>
      </c>
      <c r="H270" s="356">
        <f t="shared" si="28"/>
        <v>5.3399999999999741</v>
      </c>
      <c r="I270" s="357">
        <v>1</v>
      </c>
      <c r="J270" s="362">
        <f t="shared" si="25"/>
        <v>0.81273408239700284</v>
      </c>
      <c r="M270" s="356">
        <f t="shared" si="29"/>
        <v>5.3399999999999741</v>
      </c>
      <c r="N270" s="357">
        <v>1</v>
      </c>
      <c r="O270" s="362">
        <f t="shared" si="26"/>
        <v>0.32509363295880117</v>
      </c>
    </row>
    <row r="271" spans="3:15">
      <c r="C271" s="353">
        <f t="shared" si="27"/>
        <v>5.3599999999999737</v>
      </c>
      <c r="D271" s="267">
        <v>1</v>
      </c>
      <c r="E271" s="363">
        <f t="shared" si="24"/>
        <v>2.4402985074626837</v>
      </c>
      <c r="H271" s="356">
        <f t="shared" si="28"/>
        <v>5.3599999999999737</v>
      </c>
      <c r="I271" s="357">
        <v>1</v>
      </c>
      <c r="J271" s="362">
        <f t="shared" si="25"/>
        <v>0.81343283582089465</v>
      </c>
      <c r="M271" s="356">
        <f t="shared" si="29"/>
        <v>5.3599999999999737</v>
      </c>
      <c r="N271" s="357">
        <v>1</v>
      </c>
      <c r="O271" s="362">
        <f t="shared" si="26"/>
        <v>0.32537313432835785</v>
      </c>
    </row>
    <row r="272" spans="3:15">
      <c r="C272" s="353">
        <f t="shared" si="27"/>
        <v>5.3799999999999732</v>
      </c>
      <c r="D272" s="267">
        <v>1</v>
      </c>
      <c r="E272" s="363">
        <f t="shared" si="24"/>
        <v>2.4423791821561309</v>
      </c>
      <c r="H272" s="356">
        <f t="shared" si="28"/>
        <v>5.3799999999999732</v>
      </c>
      <c r="I272" s="357">
        <v>1</v>
      </c>
      <c r="J272" s="362">
        <f t="shared" si="25"/>
        <v>0.81412639405204368</v>
      </c>
      <c r="M272" s="356">
        <f t="shared" si="29"/>
        <v>5.3799999999999732</v>
      </c>
      <c r="N272" s="357">
        <v>1</v>
      </c>
      <c r="O272" s="362">
        <f t="shared" si="26"/>
        <v>0.32565055762081746</v>
      </c>
    </row>
    <row r="273" spans="3:15">
      <c r="C273" s="353">
        <f t="shared" si="27"/>
        <v>5.3999999999999728</v>
      </c>
      <c r="D273" s="267">
        <v>1</v>
      </c>
      <c r="E273" s="363">
        <f t="shared" si="24"/>
        <v>2.4444444444444415</v>
      </c>
      <c r="H273" s="356">
        <f t="shared" si="28"/>
        <v>5.3999999999999728</v>
      </c>
      <c r="I273" s="357">
        <v>1</v>
      </c>
      <c r="J273" s="362">
        <f t="shared" si="25"/>
        <v>0.81481481481481388</v>
      </c>
      <c r="M273" s="356">
        <f t="shared" si="29"/>
        <v>5.3999999999999728</v>
      </c>
      <c r="N273" s="357">
        <v>1</v>
      </c>
      <c r="O273" s="362">
        <f t="shared" si="26"/>
        <v>0.32592592592592556</v>
      </c>
    </row>
    <row r="274" spans="3:15">
      <c r="C274" s="353">
        <f t="shared" si="27"/>
        <v>5.4199999999999724</v>
      </c>
      <c r="D274" s="267">
        <v>1</v>
      </c>
      <c r="E274" s="363">
        <f t="shared" si="24"/>
        <v>2.4464944649446463</v>
      </c>
      <c r="H274" s="356">
        <f t="shared" si="28"/>
        <v>5.4199999999999724</v>
      </c>
      <c r="I274" s="357">
        <v>1</v>
      </c>
      <c r="J274" s="362">
        <f t="shared" si="25"/>
        <v>0.81549815498154887</v>
      </c>
      <c r="M274" s="356">
        <f t="shared" si="29"/>
        <v>5.4199999999999724</v>
      </c>
      <c r="N274" s="357">
        <v>1</v>
      </c>
      <c r="O274" s="362">
        <f t="shared" si="26"/>
        <v>0.32619926199261956</v>
      </c>
    </row>
    <row r="275" spans="3:15">
      <c r="C275" s="353">
        <f t="shared" si="27"/>
        <v>5.439999999999972</v>
      </c>
      <c r="D275" s="267">
        <v>1</v>
      </c>
      <c r="E275" s="363">
        <f t="shared" si="24"/>
        <v>2.448529411764703</v>
      </c>
      <c r="H275" s="356">
        <f t="shared" si="28"/>
        <v>5.439999999999972</v>
      </c>
      <c r="I275" s="357">
        <v>1</v>
      </c>
      <c r="J275" s="362">
        <f t="shared" si="25"/>
        <v>0.81617647058823439</v>
      </c>
      <c r="M275" s="356">
        <f t="shared" si="29"/>
        <v>5.439999999999972</v>
      </c>
      <c r="N275" s="357">
        <v>1</v>
      </c>
      <c r="O275" s="362">
        <f t="shared" si="26"/>
        <v>0.32647058823529379</v>
      </c>
    </row>
    <row r="276" spans="3:15">
      <c r="C276" s="353">
        <f t="shared" si="27"/>
        <v>5.4599999999999715</v>
      </c>
      <c r="D276" s="267">
        <v>1</v>
      </c>
      <c r="E276" s="363">
        <f t="shared" si="24"/>
        <v>2.4505494505494476</v>
      </c>
      <c r="H276" s="356">
        <f t="shared" si="28"/>
        <v>5.4599999999999715</v>
      </c>
      <c r="I276" s="357">
        <v>1</v>
      </c>
      <c r="J276" s="362">
        <f t="shared" si="25"/>
        <v>0.81684981684981595</v>
      </c>
      <c r="M276" s="356">
        <f t="shared" si="29"/>
        <v>5.4599999999999715</v>
      </c>
      <c r="N276" s="357">
        <v>1</v>
      </c>
      <c r="O276" s="362">
        <f t="shared" si="26"/>
        <v>0.32673992673992636</v>
      </c>
    </row>
    <row r="277" spans="3:15">
      <c r="C277" s="353">
        <f t="shared" si="27"/>
        <v>5.4799999999999711</v>
      </c>
      <c r="D277" s="267">
        <v>1</v>
      </c>
      <c r="E277" s="363">
        <f t="shared" si="24"/>
        <v>2.4525547445255445</v>
      </c>
      <c r="H277" s="356">
        <f t="shared" si="28"/>
        <v>5.4799999999999711</v>
      </c>
      <c r="I277" s="357">
        <v>1</v>
      </c>
      <c r="J277" s="362">
        <f t="shared" si="25"/>
        <v>0.81751824817518148</v>
      </c>
      <c r="M277" s="356">
        <f t="shared" si="29"/>
        <v>5.4799999999999711</v>
      </c>
      <c r="N277" s="357">
        <v>1</v>
      </c>
      <c r="O277" s="362">
        <f t="shared" si="26"/>
        <v>0.3270072992700726</v>
      </c>
    </row>
    <row r="278" spans="3:15">
      <c r="C278" s="353">
        <f t="shared" si="27"/>
        <v>5.4999999999999707</v>
      </c>
      <c r="D278" s="267">
        <v>1</v>
      </c>
      <c r="E278" s="363">
        <f t="shared" si="24"/>
        <v>2.4545454545454515</v>
      </c>
      <c r="H278" s="353">
        <f t="shared" si="28"/>
        <v>5.4999999999999707</v>
      </c>
      <c r="I278" s="354">
        <v>1</v>
      </c>
      <c r="J278" s="361">
        <f t="shared" si="25"/>
        <v>0.81818181818181723</v>
      </c>
      <c r="M278" s="353">
        <f t="shared" si="29"/>
        <v>5.4999999999999707</v>
      </c>
      <c r="N278" s="354">
        <v>1</v>
      </c>
      <c r="O278" s="361">
        <f t="shared" si="26"/>
        <v>0.32727272727272688</v>
      </c>
    </row>
  </sheetData>
  <phoneticPr fontId="17" type="noConversion"/>
  <pageMargins left="0.7" right="0.7" top="0.75" bottom="0.75" header="0.3" footer="0.3"/>
  <pageSetup paperSize="9" pageOrder="overThenDown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37"/>
  <sheetViews>
    <sheetView topLeftCell="B1" zoomScale="55" workbookViewId="0">
      <selection activeCell="E38" sqref="E38"/>
    </sheetView>
  </sheetViews>
  <sheetFormatPr defaultRowHeight="22.5"/>
  <cols>
    <col min="1" max="1" width="12.5703125" style="336" customWidth="1"/>
    <col min="2" max="2" width="16.28515625" style="281" customWidth="1"/>
    <col min="3" max="3" width="18.42578125" style="337" customWidth="1"/>
    <col min="4" max="4" width="18.7109375" style="336" customWidth="1"/>
    <col min="5" max="5" width="18.7109375" style="337" customWidth="1"/>
    <col min="6" max="6" width="13" style="337" customWidth="1"/>
    <col min="7" max="7" width="14.28515625" style="337" customWidth="1"/>
    <col min="8" max="8" width="14.28515625" style="338" customWidth="1"/>
    <col min="9" max="9" width="13" style="281" customWidth="1"/>
    <col min="10" max="10" width="13" style="339" customWidth="1"/>
    <col min="11" max="11" width="14.28515625" style="340" customWidth="1"/>
    <col min="12" max="12" width="9.85546875" style="337" customWidth="1"/>
    <col min="13" max="13" width="14.28515625" style="338" customWidth="1"/>
    <col min="14" max="14" width="14.28515625" style="281" customWidth="1"/>
    <col min="15" max="15" width="9.85546875" style="337" customWidth="1"/>
    <col min="16" max="16" width="12" style="337" customWidth="1"/>
    <col min="17" max="17" width="9.85546875" style="339" customWidth="1"/>
    <col min="18" max="18" width="12" style="340" customWidth="1"/>
    <col min="19" max="19" width="12" style="341" customWidth="1"/>
    <col min="20" max="20" width="9.85546875" style="337" customWidth="1"/>
    <col min="21" max="21" width="12.7109375" style="338" customWidth="1"/>
    <col min="22" max="22" width="14.28515625" style="337" customWidth="1"/>
    <col min="23" max="23" width="12.7109375" style="338" customWidth="1"/>
    <col min="24" max="24" width="16.42578125" style="281" customWidth="1"/>
    <col min="25" max="25" width="12" style="337" customWidth="1"/>
    <col min="26" max="26" width="12.7109375" style="338" customWidth="1"/>
    <col min="27" max="256" width="9" style="335" customWidth="1"/>
  </cols>
  <sheetData>
    <row r="1" spans="1:26" s="293" customFormat="1">
      <c r="A1" s="282" t="s">
        <v>329</v>
      </c>
      <c r="B1" s="278" t="s">
        <v>68</v>
      </c>
      <c r="C1" s="283" t="s">
        <v>330</v>
      </c>
      <c r="D1" s="284" t="s">
        <v>331</v>
      </c>
      <c r="E1" s="285" t="s">
        <v>4</v>
      </c>
      <c r="F1" s="285" t="s">
        <v>6</v>
      </c>
      <c r="G1" s="286" t="s">
        <v>7</v>
      </c>
      <c r="H1" s="286" t="s">
        <v>8</v>
      </c>
      <c r="I1" s="278" t="s">
        <v>10</v>
      </c>
      <c r="J1" s="287" t="s">
        <v>11</v>
      </c>
      <c r="K1" s="288" t="s">
        <v>12</v>
      </c>
      <c r="L1" s="289" t="s">
        <v>13</v>
      </c>
      <c r="M1" s="286" t="s">
        <v>14</v>
      </c>
      <c r="N1" s="278" t="s">
        <v>15</v>
      </c>
      <c r="O1" s="283" t="s">
        <v>16</v>
      </c>
      <c r="P1" s="283" t="s">
        <v>17</v>
      </c>
      <c r="Q1" s="287" t="s">
        <v>18</v>
      </c>
      <c r="R1" s="288" t="s">
        <v>19</v>
      </c>
      <c r="S1" s="290" t="s">
        <v>20</v>
      </c>
      <c r="T1" s="283" t="s">
        <v>332</v>
      </c>
      <c r="U1" s="291" t="s">
        <v>22</v>
      </c>
      <c r="V1" s="283" t="s">
        <v>23</v>
      </c>
      <c r="W1" s="291" t="s">
        <v>24</v>
      </c>
      <c r="X1" s="292" t="s">
        <v>333</v>
      </c>
      <c r="Y1" s="289" t="s">
        <v>334</v>
      </c>
      <c r="Z1" s="286" t="s">
        <v>335</v>
      </c>
    </row>
    <row r="2" spans="1:26" s="301" customFormat="1">
      <c r="A2" s="294" t="s">
        <v>336</v>
      </c>
      <c r="B2" s="295" t="s">
        <v>337</v>
      </c>
      <c r="C2" s="296" t="s">
        <v>338</v>
      </c>
      <c r="D2" s="294">
        <v>2999</v>
      </c>
      <c r="E2" s="296">
        <v>0</v>
      </c>
      <c r="F2" s="296"/>
      <c r="G2" s="296"/>
      <c r="H2" s="297"/>
      <c r="I2" s="295">
        <v>24</v>
      </c>
      <c r="J2" s="298"/>
      <c r="K2" s="299">
        <v>48</v>
      </c>
      <c r="L2" s="296"/>
      <c r="M2" s="297"/>
      <c r="N2" s="295"/>
      <c r="O2" s="296"/>
      <c r="P2" s="296">
        <v>6</v>
      </c>
      <c r="Q2" s="298"/>
      <c r="R2" s="299"/>
      <c r="S2" s="300"/>
      <c r="T2" s="296"/>
      <c r="U2" s="297"/>
      <c r="V2" s="296"/>
      <c r="W2" s="297"/>
      <c r="X2" s="295"/>
      <c r="Y2" s="296"/>
      <c r="Z2" s="297"/>
    </row>
    <row r="3" spans="1:26" s="308" customFormat="1">
      <c r="A3" s="302"/>
      <c r="B3" s="279"/>
      <c r="C3" s="303" t="s">
        <v>339</v>
      </c>
      <c r="D3" s="302">
        <v>2025</v>
      </c>
      <c r="E3" s="303"/>
      <c r="F3" s="303"/>
      <c r="G3" s="303"/>
      <c r="H3" s="304">
        <v>12</v>
      </c>
      <c r="I3" s="279"/>
      <c r="J3" s="305"/>
      <c r="K3" s="306">
        <v>16</v>
      </c>
      <c r="L3" s="303"/>
      <c r="M3" s="304"/>
      <c r="N3" s="279"/>
      <c r="O3" s="303"/>
      <c r="P3" s="303"/>
      <c r="Q3" s="305"/>
      <c r="R3" s="306"/>
      <c r="S3" s="307"/>
      <c r="T3" s="303"/>
      <c r="U3" s="304"/>
      <c r="V3" s="303"/>
      <c r="W3" s="304"/>
      <c r="X3" s="279"/>
      <c r="Y3" s="303"/>
      <c r="Z3" s="304"/>
    </row>
    <row r="4" spans="1:26" s="308" customFormat="1">
      <c r="A4" s="302"/>
      <c r="B4" s="279"/>
      <c r="C4" s="303" t="s">
        <v>340</v>
      </c>
      <c r="D4" s="302">
        <v>2075</v>
      </c>
      <c r="E4" s="303"/>
      <c r="F4" s="303"/>
      <c r="G4" s="303">
        <v>12</v>
      </c>
      <c r="H4" s="304"/>
      <c r="I4" s="279"/>
      <c r="J4" s="305"/>
      <c r="K4" s="306"/>
      <c r="L4" s="303"/>
      <c r="M4" s="304"/>
      <c r="N4" s="279"/>
      <c r="O4" s="303"/>
      <c r="P4" s="303"/>
      <c r="Q4" s="305"/>
      <c r="R4" s="306"/>
      <c r="S4" s="307"/>
      <c r="T4" s="303"/>
      <c r="U4" s="304"/>
      <c r="V4" s="303"/>
      <c r="W4" s="304"/>
      <c r="X4" s="279">
        <v>24</v>
      </c>
      <c r="Y4" s="303">
        <v>12</v>
      </c>
      <c r="Z4" s="304"/>
    </row>
    <row r="5" spans="1:26" s="308" customFormat="1">
      <c r="A5" s="302"/>
      <c r="B5" s="279"/>
      <c r="C5" s="303" t="s">
        <v>341</v>
      </c>
      <c r="D5" s="302">
        <v>2094</v>
      </c>
      <c r="E5" s="303"/>
      <c r="F5" s="303"/>
      <c r="G5" s="303">
        <v>48</v>
      </c>
      <c r="H5" s="304"/>
      <c r="I5" s="279"/>
      <c r="J5" s="305"/>
      <c r="K5" s="306"/>
      <c r="L5" s="303"/>
      <c r="M5" s="304"/>
      <c r="N5" s="279"/>
      <c r="O5" s="303"/>
      <c r="P5" s="303"/>
      <c r="Q5" s="305"/>
      <c r="R5" s="306">
        <v>12</v>
      </c>
      <c r="S5" s="307"/>
      <c r="T5" s="303"/>
      <c r="U5" s="304"/>
      <c r="V5" s="303"/>
      <c r="W5" s="304"/>
      <c r="X5" s="279"/>
      <c r="Y5" s="303"/>
      <c r="Z5" s="304"/>
    </row>
    <row r="6" spans="1:26" s="308" customFormat="1">
      <c r="A6" s="302"/>
      <c r="B6" s="279"/>
      <c r="C6" s="303" t="s">
        <v>342</v>
      </c>
      <c r="D6" s="302">
        <v>2110</v>
      </c>
      <c r="E6" s="303"/>
      <c r="F6" s="303"/>
      <c r="G6" s="303"/>
      <c r="H6" s="304"/>
      <c r="I6" s="279"/>
      <c r="J6" s="305"/>
      <c r="K6" s="306">
        <v>8</v>
      </c>
      <c r="L6" s="303"/>
      <c r="M6" s="304"/>
      <c r="N6" s="279"/>
      <c r="O6" s="303"/>
      <c r="P6" s="303"/>
      <c r="Q6" s="305"/>
      <c r="R6" s="306"/>
      <c r="S6" s="307">
        <v>1.6</v>
      </c>
      <c r="T6" s="303"/>
      <c r="U6" s="304"/>
      <c r="V6" s="303">
        <v>6.4</v>
      </c>
      <c r="W6" s="304"/>
      <c r="X6" s="279"/>
      <c r="Y6" s="303"/>
      <c r="Z6" s="304"/>
    </row>
    <row r="7" spans="1:26" s="313" customFormat="1">
      <c r="A7" s="309"/>
      <c r="B7" s="310"/>
      <c r="C7" s="311" t="s">
        <v>343</v>
      </c>
      <c r="D7" s="309"/>
      <c r="E7" s="311">
        <f t="shared" ref="E7:Z7" si="0">E2+E3+E4+E5+E6</f>
        <v>0</v>
      </c>
      <c r="F7" s="311">
        <f t="shared" si="0"/>
        <v>0</v>
      </c>
      <c r="G7" s="311">
        <f t="shared" si="0"/>
        <v>60</v>
      </c>
      <c r="H7" s="311">
        <f t="shared" si="0"/>
        <v>12</v>
      </c>
      <c r="I7" s="311">
        <f t="shared" si="0"/>
        <v>24</v>
      </c>
      <c r="J7" s="311">
        <f t="shared" si="0"/>
        <v>0</v>
      </c>
      <c r="K7" s="311">
        <f t="shared" si="0"/>
        <v>72</v>
      </c>
      <c r="L7" s="311">
        <f t="shared" si="0"/>
        <v>0</v>
      </c>
      <c r="M7" s="311">
        <f t="shared" si="0"/>
        <v>0</v>
      </c>
      <c r="N7" s="311">
        <f t="shared" si="0"/>
        <v>0</v>
      </c>
      <c r="O7" s="311">
        <f t="shared" si="0"/>
        <v>0</v>
      </c>
      <c r="P7" s="311">
        <f t="shared" si="0"/>
        <v>6</v>
      </c>
      <c r="Q7" s="311">
        <f t="shared" si="0"/>
        <v>0</v>
      </c>
      <c r="R7" s="312">
        <f t="shared" si="0"/>
        <v>12</v>
      </c>
      <c r="S7" s="311">
        <f t="shared" si="0"/>
        <v>1.6</v>
      </c>
      <c r="T7" s="311">
        <f t="shared" si="0"/>
        <v>0</v>
      </c>
      <c r="U7" s="311">
        <f t="shared" si="0"/>
        <v>0</v>
      </c>
      <c r="V7" s="311">
        <f t="shared" si="0"/>
        <v>6.4</v>
      </c>
      <c r="W7" s="311">
        <f t="shared" si="0"/>
        <v>0</v>
      </c>
      <c r="X7" s="311">
        <f t="shared" si="0"/>
        <v>24</v>
      </c>
      <c r="Y7" s="311">
        <f t="shared" si="0"/>
        <v>12</v>
      </c>
      <c r="Z7" s="311">
        <f t="shared" si="0"/>
        <v>0</v>
      </c>
    </row>
    <row r="8" spans="1:26" s="301" customFormat="1">
      <c r="A8" s="294" t="s">
        <v>336</v>
      </c>
      <c r="B8" s="295" t="s">
        <v>337</v>
      </c>
      <c r="C8" s="296" t="s">
        <v>344</v>
      </c>
      <c r="D8" s="294">
        <v>2999</v>
      </c>
      <c r="E8" s="296">
        <v>0</v>
      </c>
      <c r="F8" s="296"/>
      <c r="G8" s="296"/>
      <c r="H8" s="297"/>
      <c r="I8" s="295">
        <v>24</v>
      </c>
      <c r="J8" s="298"/>
      <c r="K8" s="299">
        <v>48</v>
      </c>
      <c r="L8" s="296"/>
      <c r="M8" s="297"/>
      <c r="N8" s="295"/>
      <c r="O8" s="296"/>
      <c r="P8" s="296">
        <v>6</v>
      </c>
      <c r="Q8" s="298"/>
      <c r="R8" s="299"/>
      <c r="S8" s="300"/>
      <c r="T8" s="296"/>
      <c r="U8" s="297"/>
      <c r="V8" s="296"/>
      <c r="W8" s="297"/>
      <c r="X8" s="295"/>
      <c r="Y8" s="296"/>
      <c r="Z8" s="297"/>
    </row>
    <row r="9" spans="1:26" s="308" customFormat="1">
      <c r="A9" s="302"/>
      <c r="B9" s="279"/>
      <c r="C9" s="303" t="s">
        <v>345</v>
      </c>
      <c r="D9" s="302">
        <v>2025</v>
      </c>
      <c r="E9" s="303"/>
      <c r="F9" s="303"/>
      <c r="G9" s="303"/>
      <c r="H9" s="304">
        <v>12</v>
      </c>
      <c r="I9" s="279"/>
      <c r="J9" s="305"/>
      <c r="K9" s="306">
        <v>16</v>
      </c>
      <c r="L9" s="303"/>
      <c r="M9" s="304"/>
      <c r="N9" s="279"/>
      <c r="O9" s="303"/>
      <c r="P9" s="303"/>
      <c r="Q9" s="305"/>
      <c r="R9" s="306"/>
      <c r="S9" s="307"/>
      <c r="T9" s="303"/>
      <c r="U9" s="304"/>
      <c r="V9" s="303"/>
      <c r="W9" s="304"/>
      <c r="X9" s="279"/>
      <c r="Y9" s="303"/>
      <c r="Z9" s="304"/>
    </row>
    <row r="10" spans="1:26" s="308" customFormat="1">
      <c r="A10" s="302"/>
      <c r="B10" s="279"/>
      <c r="C10" s="303" t="s">
        <v>346</v>
      </c>
      <c r="D10" s="302">
        <v>2075</v>
      </c>
      <c r="E10" s="303"/>
      <c r="F10" s="303"/>
      <c r="G10" s="303">
        <v>12</v>
      </c>
      <c r="H10" s="304"/>
      <c r="I10" s="279"/>
      <c r="J10" s="305"/>
      <c r="K10" s="306"/>
      <c r="L10" s="303"/>
      <c r="M10" s="304"/>
      <c r="N10" s="279"/>
      <c r="O10" s="303"/>
      <c r="P10" s="303"/>
      <c r="Q10" s="305"/>
      <c r="R10" s="306"/>
      <c r="S10" s="307"/>
      <c r="T10" s="303"/>
      <c r="U10" s="304"/>
      <c r="V10" s="303"/>
      <c r="W10" s="304"/>
      <c r="X10" s="279">
        <v>24</v>
      </c>
      <c r="Y10" s="303">
        <v>12</v>
      </c>
      <c r="Z10" s="304"/>
    </row>
    <row r="11" spans="1:26" s="308" customFormat="1">
      <c r="A11" s="302"/>
      <c r="B11" s="279"/>
      <c r="C11" s="303" t="s">
        <v>347</v>
      </c>
      <c r="D11" s="302">
        <v>2094</v>
      </c>
      <c r="E11" s="303"/>
      <c r="F11" s="303"/>
      <c r="G11" s="303">
        <v>48</v>
      </c>
      <c r="H11" s="304"/>
      <c r="I11" s="279"/>
      <c r="J11" s="305"/>
      <c r="K11" s="306"/>
      <c r="L11" s="303"/>
      <c r="M11" s="304"/>
      <c r="N11" s="279"/>
      <c r="O11" s="303"/>
      <c r="P11" s="303"/>
      <c r="Q11" s="305"/>
      <c r="R11" s="306">
        <v>12</v>
      </c>
      <c r="S11" s="307"/>
      <c r="T11" s="303"/>
      <c r="U11" s="304"/>
      <c r="V11" s="303"/>
      <c r="W11" s="304"/>
      <c r="X11" s="279"/>
      <c r="Y11" s="303"/>
      <c r="Z11" s="304"/>
    </row>
    <row r="12" spans="1:26" s="308" customFormat="1">
      <c r="A12" s="302"/>
      <c r="B12" s="279"/>
      <c r="C12" s="303" t="s">
        <v>342</v>
      </c>
      <c r="D12" s="302">
        <v>2110</v>
      </c>
      <c r="E12" s="303"/>
      <c r="F12" s="303"/>
      <c r="G12" s="303"/>
      <c r="H12" s="304"/>
      <c r="I12" s="279"/>
      <c r="J12" s="305"/>
      <c r="K12" s="306">
        <v>8</v>
      </c>
      <c r="L12" s="303"/>
      <c r="M12" s="304"/>
      <c r="N12" s="279"/>
      <c r="O12" s="303"/>
      <c r="P12" s="303"/>
      <c r="Q12" s="305"/>
      <c r="R12" s="306"/>
      <c r="S12" s="307">
        <v>1.6</v>
      </c>
      <c r="T12" s="303"/>
      <c r="U12" s="304"/>
      <c r="V12" s="303">
        <v>6.4</v>
      </c>
      <c r="W12" s="304"/>
      <c r="X12" s="279"/>
      <c r="Y12" s="303"/>
      <c r="Z12" s="304"/>
    </row>
    <row r="13" spans="1:26" s="313" customFormat="1">
      <c r="A13" s="309"/>
      <c r="B13" s="310"/>
      <c r="C13" s="311" t="s">
        <v>343</v>
      </c>
      <c r="D13" s="309"/>
      <c r="E13" s="311">
        <f t="shared" ref="E13:Z13" si="1">E8+E9+E10+E11+E12</f>
        <v>0</v>
      </c>
      <c r="F13" s="311">
        <f t="shared" si="1"/>
        <v>0</v>
      </c>
      <c r="G13" s="311">
        <f t="shared" si="1"/>
        <v>60</v>
      </c>
      <c r="H13" s="311">
        <f t="shared" si="1"/>
        <v>12</v>
      </c>
      <c r="I13" s="311">
        <f t="shared" si="1"/>
        <v>24</v>
      </c>
      <c r="J13" s="311">
        <f t="shared" si="1"/>
        <v>0</v>
      </c>
      <c r="K13" s="311">
        <f t="shared" si="1"/>
        <v>72</v>
      </c>
      <c r="L13" s="311">
        <f t="shared" si="1"/>
        <v>0</v>
      </c>
      <c r="M13" s="311">
        <f t="shared" si="1"/>
        <v>0</v>
      </c>
      <c r="N13" s="311">
        <f t="shared" si="1"/>
        <v>0</v>
      </c>
      <c r="O13" s="311">
        <f t="shared" si="1"/>
        <v>0</v>
      </c>
      <c r="P13" s="311">
        <f t="shared" si="1"/>
        <v>6</v>
      </c>
      <c r="Q13" s="311">
        <f t="shared" si="1"/>
        <v>0</v>
      </c>
      <c r="R13" s="312">
        <f t="shared" si="1"/>
        <v>12</v>
      </c>
      <c r="S13" s="311">
        <f t="shared" si="1"/>
        <v>1.6</v>
      </c>
      <c r="T13" s="311">
        <f t="shared" si="1"/>
        <v>0</v>
      </c>
      <c r="U13" s="311">
        <f t="shared" si="1"/>
        <v>0</v>
      </c>
      <c r="V13" s="311">
        <f t="shared" si="1"/>
        <v>6.4</v>
      </c>
      <c r="W13" s="311">
        <f t="shared" si="1"/>
        <v>0</v>
      </c>
      <c r="X13" s="311">
        <f t="shared" si="1"/>
        <v>24</v>
      </c>
      <c r="Y13" s="311">
        <f t="shared" si="1"/>
        <v>12</v>
      </c>
      <c r="Z13" s="311">
        <f t="shared" si="1"/>
        <v>0</v>
      </c>
    </row>
    <row r="14" spans="1:26" s="321" customFormat="1">
      <c r="A14" s="314" t="s">
        <v>348</v>
      </c>
      <c r="B14" s="315" t="s">
        <v>349</v>
      </c>
      <c r="C14" s="316" t="s">
        <v>350</v>
      </c>
      <c r="D14" s="314">
        <v>2998</v>
      </c>
      <c r="E14" s="316"/>
      <c r="F14" s="316"/>
      <c r="G14" s="316"/>
      <c r="H14" s="317"/>
      <c r="I14" s="315"/>
      <c r="J14" s="318"/>
      <c r="K14" s="319">
        <v>128</v>
      </c>
      <c r="L14" s="316"/>
      <c r="M14" s="317"/>
      <c r="N14" s="315"/>
      <c r="O14" s="316"/>
      <c r="P14" s="316">
        <v>16</v>
      </c>
      <c r="Q14" s="318"/>
      <c r="R14" s="319"/>
      <c r="S14" s="320"/>
      <c r="T14" s="316"/>
      <c r="U14" s="317"/>
      <c r="V14" s="316"/>
      <c r="W14" s="317"/>
      <c r="X14" s="315">
        <v>106.7</v>
      </c>
      <c r="Y14" s="316">
        <v>64</v>
      </c>
      <c r="Z14" s="317"/>
    </row>
    <row r="15" spans="1:26" s="328" customFormat="1">
      <c r="A15" s="322"/>
      <c r="B15" s="280"/>
      <c r="C15" s="323" t="s">
        <v>351</v>
      </c>
      <c r="D15" s="322">
        <v>1026</v>
      </c>
      <c r="E15" s="323"/>
      <c r="F15" s="323"/>
      <c r="G15" s="323">
        <v>144</v>
      </c>
      <c r="H15" s="324"/>
      <c r="I15" s="280"/>
      <c r="J15" s="325"/>
      <c r="K15" s="326">
        <v>48</v>
      </c>
      <c r="L15" s="323"/>
      <c r="M15" s="324">
        <v>48</v>
      </c>
      <c r="N15" s="280"/>
      <c r="O15" s="323"/>
      <c r="P15" s="323"/>
      <c r="Q15" s="325"/>
      <c r="R15" s="326"/>
      <c r="S15" s="327"/>
      <c r="T15" s="323"/>
      <c r="U15" s="324"/>
      <c r="V15" s="323"/>
      <c r="W15" s="324"/>
      <c r="X15" s="280">
        <v>32</v>
      </c>
      <c r="Y15" s="323"/>
      <c r="Z15" s="324"/>
    </row>
    <row r="16" spans="1:26" s="328" customFormat="1">
      <c r="A16" s="322"/>
      <c r="B16" s="280"/>
      <c r="C16" s="323" t="s">
        <v>352</v>
      </c>
      <c r="D16" s="322">
        <v>1027</v>
      </c>
      <c r="E16" s="323"/>
      <c r="F16" s="323"/>
      <c r="G16" s="323">
        <v>144</v>
      </c>
      <c r="H16" s="324"/>
      <c r="I16" s="280"/>
      <c r="J16" s="325"/>
      <c r="K16" s="326">
        <v>48</v>
      </c>
      <c r="L16" s="323"/>
      <c r="M16" s="324">
        <v>48</v>
      </c>
      <c r="N16" s="280"/>
      <c r="O16" s="323"/>
      <c r="P16" s="323"/>
      <c r="Q16" s="325"/>
      <c r="R16" s="326"/>
      <c r="S16" s="327"/>
      <c r="T16" s="323"/>
      <c r="U16" s="324"/>
      <c r="V16" s="323"/>
      <c r="W16" s="324"/>
      <c r="X16" s="280"/>
      <c r="Y16" s="323">
        <v>16</v>
      </c>
      <c r="Z16" s="324"/>
    </row>
    <row r="17" spans="1:26" s="328" customFormat="1">
      <c r="A17" s="322"/>
      <c r="B17" s="280"/>
      <c r="C17" s="323" t="s">
        <v>353</v>
      </c>
      <c r="D17" s="322">
        <v>2028</v>
      </c>
      <c r="E17" s="323"/>
      <c r="F17" s="323"/>
      <c r="G17" s="323"/>
      <c r="H17" s="324">
        <v>36</v>
      </c>
      <c r="I17" s="280"/>
      <c r="J17" s="325"/>
      <c r="K17" s="326">
        <v>64</v>
      </c>
      <c r="L17" s="323"/>
      <c r="M17" s="324"/>
      <c r="N17" s="280"/>
      <c r="O17" s="323"/>
      <c r="P17" s="323"/>
      <c r="Q17" s="325"/>
      <c r="R17" s="326"/>
      <c r="S17" s="327">
        <v>4.8</v>
      </c>
      <c r="T17" s="323"/>
      <c r="U17" s="324"/>
      <c r="V17" s="323"/>
      <c r="W17" s="324"/>
      <c r="X17" s="280"/>
      <c r="Y17" s="323"/>
      <c r="Z17" s="324"/>
    </row>
    <row r="18" spans="1:26" s="328" customFormat="1">
      <c r="A18" s="322"/>
      <c r="B18" s="280"/>
      <c r="C18" s="323" t="s">
        <v>354</v>
      </c>
      <c r="D18" s="322">
        <v>2047</v>
      </c>
      <c r="E18" s="323"/>
      <c r="F18" s="323"/>
      <c r="G18" s="323"/>
      <c r="H18" s="324">
        <v>72</v>
      </c>
      <c r="I18" s="280"/>
      <c r="J18" s="325"/>
      <c r="K18" s="326">
        <v>48</v>
      </c>
      <c r="L18" s="323"/>
      <c r="M18" s="324">
        <v>48</v>
      </c>
      <c r="N18" s="280"/>
      <c r="O18" s="323"/>
      <c r="P18" s="323"/>
      <c r="Q18" s="325"/>
      <c r="R18" s="326"/>
      <c r="S18" s="327"/>
      <c r="T18" s="323"/>
      <c r="U18" s="324"/>
      <c r="V18" s="323">
        <v>38.4</v>
      </c>
      <c r="W18" s="324"/>
      <c r="X18" s="280"/>
      <c r="Y18" s="323"/>
      <c r="Z18" s="324"/>
    </row>
    <row r="19" spans="1:26" s="328" customFormat="1">
      <c r="A19" s="322"/>
      <c r="B19" s="280"/>
      <c r="C19" s="323" t="s">
        <v>355</v>
      </c>
      <c r="D19" s="322">
        <v>2057</v>
      </c>
      <c r="E19" s="323"/>
      <c r="F19" s="323"/>
      <c r="G19" s="323"/>
      <c r="H19" s="324">
        <v>36</v>
      </c>
      <c r="I19" s="280">
        <v>24</v>
      </c>
      <c r="J19" s="325"/>
      <c r="K19" s="326">
        <v>48</v>
      </c>
      <c r="L19" s="323"/>
      <c r="M19" s="324"/>
      <c r="N19" s="280"/>
      <c r="O19" s="323"/>
      <c r="P19" s="323"/>
      <c r="Q19" s="325"/>
      <c r="R19" s="326"/>
      <c r="S19" s="327"/>
      <c r="T19" s="323"/>
      <c r="U19" s="324"/>
      <c r="V19" s="323"/>
      <c r="W19" s="324"/>
      <c r="X19" s="280"/>
      <c r="Y19" s="323"/>
      <c r="Z19" s="324"/>
    </row>
    <row r="20" spans="1:26" s="328" customFormat="1">
      <c r="A20" s="322"/>
      <c r="B20" s="280"/>
      <c r="C20" s="323" t="s">
        <v>356</v>
      </c>
      <c r="D20" s="322">
        <v>2114</v>
      </c>
      <c r="E20" s="323">
        <v>1920</v>
      </c>
      <c r="F20" s="323"/>
      <c r="G20" s="323"/>
      <c r="H20" s="324"/>
      <c r="I20" s="280">
        <v>24</v>
      </c>
      <c r="J20" s="325"/>
      <c r="K20" s="326">
        <v>48</v>
      </c>
      <c r="L20" s="323"/>
      <c r="M20" s="324"/>
      <c r="N20" s="280"/>
      <c r="O20" s="323"/>
      <c r="P20" s="323"/>
      <c r="Q20" s="325"/>
      <c r="R20" s="326"/>
      <c r="S20" s="327"/>
      <c r="T20" s="323"/>
      <c r="U20" s="324"/>
      <c r="V20" s="323"/>
      <c r="W20" s="324"/>
      <c r="X20" s="280"/>
      <c r="Y20" s="323"/>
      <c r="Z20" s="324"/>
    </row>
    <row r="21" spans="1:26" s="333" customFormat="1">
      <c r="A21" s="329"/>
      <c r="B21" s="330"/>
      <c r="C21" s="331" t="s">
        <v>357</v>
      </c>
      <c r="D21" s="329"/>
      <c r="E21" s="331">
        <f t="shared" ref="E21:Z21" si="2">E14+E15+E16+E17+E18+E19+E20</f>
        <v>1920</v>
      </c>
      <c r="F21" s="331">
        <f t="shared" si="2"/>
        <v>0</v>
      </c>
      <c r="G21" s="331">
        <f t="shared" si="2"/>
        <v>288</v>
      </c>
      <c r="H21" s="331">
        <f t="shared" si="2"/>
        <v>144</v>
      </c>
      <c r="I21" s="331">
        <f t="shared" si="2"/>
        <v>48</v>
      </c>
      <c r="J21" s="331">
        <f t="shared" si="2"/>
        <v>0</v>
      </c>
      <c r="K21" s="331">
        <f t="shared" si="2"/>
        <v>432</v>
      </c>
      <c r="L21" s="331">
        <f t="shared" si="2"/>
        <v>0</v>
      </c>
      <c r="M21" s="331">
        <f t="shared" si="2"/>
        <v>144</v>
      </c>
      <c r="N21" s="331">
        <f t="shared" si="2"/>
        <v>0</v>
      </c>
      <c r="O21" s="331">
        <f t="shared" si="2"/>
        <v>0</v>
      </c>
      <c r="P21" s="331">
        <f t="shared" si="2"/>
        <v>16</v>
      </c>
      <c r="Q21" s="331">
        <f t="shared" si="2"/>
        <v>0</v>
      </c>
      <c r="R21" s="332">
        <f t="shared" si="2"/>
        <v>0</v>
      </c>
      <c r="S21" s="331">
        <f t="shared" si="2"/>
        <v>4.8</v>
      </c>
      <c r="T21" s="331">
        <f t="shared" si="2"/>
        <v>0</v>
      </c>
      <c r="U21" s="331">
        <f t="shared" si="2"/>
        <v>0</v>
      </c>
      <c r="V21" s="331">
        <f t="shared" si="2"/>
        <v>38.4</v>
      </c>
      <c r="W21" s="331">
        <f t="shared" si="2"/>
        <v>0</v>
      </c>
      <c r="X21" s="331">
        <f t="shared" si="2"/>
        <v>138.69999999999999</v>
      </c>
      <c r="Y21" s="331">
        <f t="shared" si="2"/>
        <v>80</v>
      </c>
      <c r="Z21" s="331">
        <f t="shared" si="2"/>
        <v>0</v>
      </c>
    </row>
    <row r="22" spans="1:26" s="301" customFormat="1">
      <c r="A22" s="294" t="s">
        <v>358</v>
      </c>
      <c r="B22" s="295" t="s">
        <v>359</v>
      </c>
      <c r="C22" s="296" t="s">
        <v>360</v>
      </c>
      <c r="D22" s="294">
        <v>2997</v>
      </c>
      <c r="E22" s="296"/>
      <c r="F22" s="296"/>
      <c r="G22" s="296"/>
      <c r="H22" s="297"/>
      <c r="I22" s="295"/>
      <c r="J22" s="298"/>
      <c r="K22" s="299"/>
      <c r="L22" s="296"/>
      <c r="M22" s="297">
        <v>128</v>
      </c>
      <c r="N22" s="295">
        <v>102.4</v>
      </c>
      <c r="O22" s="296"/>
      <c r="P22" s="296"/>
      <c r="Q22" s="298"/>
      <c r="R22" s="299"/>
      <c r="S22" s="300">
        <v>12.8</v>
      </c>
      <c r="T22" s="296"/>
      <c r="U22" s="297"/>
      <c r="V22" s="296">
        <v>102.4</v>
      </c>
      <c r="W22" s="297"/>
      <c r="X22" s="295"/>
      <c r="Y22" s="296"/>
      <c r="Z22" s="297"/>
    </row>
    <row r="23" spans="1:26" s="308" customFormat="1">
      <c r="A23" s="302"/>
      <c r="B23" s="279"/>
      <c r="C23" s="303" t="s">
        <v>361</v>
      </c>
      <c r="D23" s="302">
        <v>1038</v>
      </c>
      <c r="E23" s="303"/>
      <c r="F23" s="303"/>
      <c r="G23" s="303">
        <v>144</v>
      </c>
      <c r="H23" s="304"/>
      <c r="I23" s="279"/>
      <c r="J23" s="305"/>
      <c r="K23" s="306"/>
      <c r="L23" s="303"/>
      <c r="M23" s="304">
        <v>64</v>
      </c>
      <c r="N23" s="279"/>
      <c r="O23" s="303"/>
      <c r="P23" s="303"/>
      <c r="Q23" s="305"/>
      <c r="R23" s="306"/>
      <c r="S23" s="307">
        <v>4.8</v>
      </c>
      <c r="T23" s="303"/>
      <c r="U23" s="304"/>
      <c r="V23" s="303"/>
      <c r="W23" s="304"/>
      <c r="X23" s="279"/>
      <c r="Y23" s="303"/>
      <c r="Z23" s="304"/>
    </row>
    <row r="24" spans="1:26" s="308" customFormat="1">
      <c r="A24" s="302"/>
      <c r="B24" s="279"/>
      <c r="C24" s="303" t="s">
        <v>362</v>
      </c>
      <c r="D24" s="302">
        <v>2136</v>
      </c>
      <c r="E24" s="303"/>
      <c r="F24" s="303"/>
      <c r="G24" s="303"/>
      <c r="H24" s="304">
        <v>36</v>
      </c>
      <c r="I24" s="279"/>
      <c r="J24" s="305"/>
      <c r="K24" s="306"/>
      <c r="L24" s="303"/>
      <c r="M24" s="304">
        <v>64</v>
      </c>
      <c r="N24" s="279">
        <v>6</v>
      </c>
      <c r="O24" s="303"/>
      <c r="P24" s="303"/>
      <c r="Q24" s="305"/>
      <c r="R24" s="306"/>
      <c r="S24" s="307"/>
      <c r="T24" s="303"/>
      <c r="U24" s="304"/>
      <c r="V24" s="303"/>
      <c r="W24" s="304"/>
      <c r="X24" s="279"/>
      <c r="Y24" s="303"/>
      <c r="Z24" s="304"/>
    </row>
    <row r="25" spans="1:26" s="308" customFormat="1">
      <c r="A25" s="302"/>
      <c r="B25" s="279"/>
      <c r="C25" s="303" t="s">
        <v>363</v>
      </c>
      <c r="D25" s="302">
        <v>2137</v>
      </c>
      <c r="E25" s="303"/>
      <c r="F25" s="303"/>
      <c r="G25" s="303"/>
      <c r="H25" s="304">
        <v>72</v>
      </c>
      <c r="I25" s="279"/>
      <c r="J25" s="305"/>
      <c r="K25" s="306">
        <v>48</v>
      </c>
      <c r="L25" s="303"/>
      <c r="M25" s="304">
        <v>48</v>
      </c>
      <c r="N25" s="279"/>
      <c r="O25" s="303"/>
      <c r="P25" s="303"/>
      <c r="Q25" s="305"/>
      <c r="R25" s="306">
        <v>36</v>
      </c>
      <c r="S25" s="307"/>
      <c r="T25" s="303"/>
      <c r="U25" s="304"/>
      <c r="V25" s="303"/>
      <c r="W25" s="304"/>
      <c r="X25" s="279"/>
      <c r="Y25" s="303"/>
      <c r="Z25" s="304"/>
    </row>
    <row r="26" spans="1:26" s="308" customFormat="1">
      <c r="A26" s="302"/>
      <c r="B26" s="279"/>
      <c r="C26" s="303" t="s">
        <v>364</v>
      </c>
      <c r="D26" s="302">
        <v>2138</v>
      </c>
      <c r="E26" s="303">
        <v>1920</v>
      </c>
      <c r="F26" s="303"/>
      <c r="G26" s="303"/>
      <c r="H26" s="304">
        <v>36</v>
      </c>
      <c r="I26" s="279"/>
      <c r="J26" s="305"/>
      <c r="K26" s="306"/>
      <c r="L26" s="303"/>
      <c r="M26" s="304">
        <v>48</v>
      </c>
      <c r="N26" s="279"/>
      <c r="O26" s="303"/>
      <c r="P26" s="303"/>
      <c r="Q26" s="305"/>
      <c r="R26" s="306"/>
      <c r="S26" s="307"/>
      <c r="T26" s="303"/>
      <c r="U26" s="304"/>
      <c r="V26" s="303"/>
      <c r="W26" s="304"/>
      <c r="X26" s="279"/>
      <c r="Y26" s="303"/>
      <c r="Z26" s="304"/>
    </row>
    <row r="27" spans="1:26" s="308" customFormat="1">
      <c r="A27" s="302"/>
      <c r="B27" s="279"/>
      <c r="C27" s="303" t="s">
        <v>365</v>
      </c>
      <c r="D27" s="302">
        <v>2139</v>
      </c>
      <c r="E27" s="303"/>
      <c r="F27" s="303"/>
      <c r="G27" s="303">
        <v>72</v>
      </c>
      <c r="H27" s="304">
        <v>36</v>
      </c>
      <c r="I27" s="279">
        <v>12</v>
      </c>
      <c r="J27" s="305"/>
      <c r="K27" s="306"/>
      <c r="L27" s="303"/>
      <c r="M27" s="304"/>
      <c r="N27" s="279"/>
      <c r="O27" s="303"/>
      <c r="P27" s="303"/>
      <c r="Q27" s="305"/>
      <c r="R27" s="306">
        <v>18</v>
      </c>
      <c r="S27" s="307"/>
      <c r="T27" s="303"/>
      <c r="U27" s="304"/>
      <c r="V27" s="303">
        <v>19.2</v>
      </c>
      <c r="W27" s="304"/>
      <c r="X27" s="279"/>
      <c r="Y27" s="303">
        <v>24</v>
      </c>
      <c r="Z27" s="304"/>
    </row>
    <row r="28" spans="1:26" s="308" customFormat="1">
      <c r="A28" s="302"/>
      <c r="B28" s="279"/>
      <c r="C28" s="303" t="s">
        <v>366</v>
      </c>
      <c r="D28" s="302">
        <v>2140</v>
      </c>
      <c r="E28" s="303"/>
      <c r="F28" s="303"/>
      <c r="G28" s="303"/>
      <c r="H28" s="304"/>
      <c r="I28" s="279"/>
      <c r="J28" s="305"/>
      <c r="K28" s="306"/>
      <c r="L28" s="303"/>
      <c r="M28" s="304">
        <v>48</v>
      </c>
      <c r="N28" s="279"/>
      <c r="O28" s="303"/>
      <c r="P28" s="303"/>
      <c r="Q28" s="305"/>
      <c r="R28" s="306"/>
      <c r="S28" s="307"/>
      <c r="T28" s="303"/>
      <c r="U28" s="304"/>
      <c r="V28" s="303">
        <v>38.4</v>
      </c>
      <c r="W28" s="304"/>
      <c r="X28" s="279">
        <v>48</v>
      </c>
      <c r="Y28" s="303"/>
      <c r="Z28" s="304"/>
    </row>
    <row r="29" spans="1:26" s="313" customFormat="1">
      <c r="A29" s="309"/>
      <c r="B29" s="310"/>
      <c r="C29" s="311" t="s">
        <v>367</v>
      </c>
      <c r="D29" s="309"/>
      <c r="E29" s="311">
        <f t="shared" ref="E29:Z29" si="3">E22+E23+E24+E25+E26+E27+E28</f>
        <v>1920</v>
      </c>
      <c r="F29" s="311">
        <f t="shared" si="3"/>
        <v>0</v>
      </c>
      <c r="G29" s="311">
        <f t="shared" si="3"/>
        <v>216</v>
      </c>
      <c r="H29" s="311">
        <f t="shared" si="3"/>
        <v>180</v>
      </c>
      <c r="I29" s="311">
        <f t="shared" si="3"/>
        <v>12</v>
      </c>
      <c r="J29" s="311">
        <f t="shared" si="3"/>
        <v>0</v>
      </c>
      <c r="K29" s="311">
        <f t="shared" si="3"/>
        <v>48</v>
      </c>
      <c r="L29" s="311">
        <f t="shared" si="3"/>
        <v>0</v>
      </c>
      <c r="M29" s="311">
        <f t="shared" si="3"/>
        <v>400</v>
      </c>
      <c r="N29" s="311">
        <f t="shared" si="3"/>
        <v>108.4</v>
      </c>
      <c r="O29" s="311">
        <f t="shared" si="3"/>
        <v>0</v>
      </c>
      <c r="P29" s="311">
        <f t="shared" si="3"/>
        <v>0</v>
      </c>
      <c r="Q29" s="311">
        <f t="shared" si="3"/>
        <v>0</v>
      </c>
      <c r="R29" s="312">
        <f t="shared" si="3"/>
        <v>54</v>
      </c>
      <c r="S29" s="311">
        <f t="shared" si="3"/>
        <v>17.600000000000001</v>
      </c>
      <c r="T29" s="311">
        <f t="shared" si="3"/>
        <v>0</v>
      </c>
      <c r="U29" s="311">
        <f t="shared" si="3"/>
        <v>0</v>
      </c>
      <c r="V29" s="311">
        <f t="shared" si="3"/>
        <v>160</v>
      </c>
      <c r="W29" s="311">
        <f t="shared" si="3"/>
        <v>0</v>
      </c>
      <c r="X29" s="311">
        <f t="shared" si="3"/>
        <v>48</v>
      </c>
      <c r="Y29" s="311">
        <f t="shared" si="3"/>
        <v>24</v>
      </c>
      <c r="Z29" s="311">
        <f t="shared" si="3"/>
        <v>0</v>
      </c>
    </row>
    <row r="30" spans="1:26" s="334" customFormat="1"/>
    <row r="31" spans="1:26" s="334" customFormat="1"/>
    <row r="32" spans="1:26" s="334" customFormat="1"/>
    <row r="33" spans="1:26" s="334" customFormat="1"/>
    <row r="34" spans="1:26" s="334" customFormat="1"/>
    <row r="35" spans="1:26" s="334" customFormat="1"/>
    <row r="36" spans="1:26" s="335" customFormat="1">
      <c r="A36" s="334"/>
      <c r="B36" s="334"/>
      <c r="C36" s="334"/>
      <c r="D36" s="334"/>
      <c r="E36" s="334"/>
      <c r="F36" s="334"/>
      <c r="G36" s="334"/>
      <c r="H36" s="334"/>
      <c r="I36" s="334"/>
      <c r="J36" s="334"/>
      <c r="K36" s="334"/>
      <c r="L36" s="334"/>
      <c r="M36" s="334"/>
      <c r="N36" s="334"/>
      <c r="O36" s="334"/>
      <c r="P36" s="334"/>
      <c r="Q36" s="334"/>
      <c r="R36" s="334"/>
      <c r="S36" s="334"/>
      <c r="T36" s="334"/>
      <c r="U36" s="334"/>
      <c r="V36" s="334"/>
      <c r="W36" s="334"/>
      <c r="X36" s="334"/>
      <c r="Y36" s="334"/>
      <c r="Z36" s="334"/>
    </row>
    <row r="37" spans="1:26" s="335" customFormat="1">
      <c r="A37" s="334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4"/>
      <c r="S37" s="334"/>
      <c r="T37" s="334"/>
      <c r="U37" s="334"/>
      <c r="V37" s="334"/>
      <c r="W37" s="334"/>
      <c r="X37" s="334"/>
      <c r="Y37" s="334"/>
      <c r="Z37" s="334"/>
    </row>
  </sheetData>
  <phoneticPr fontId="17" type="noConversion"/>
  <pageMargins left="0.7" right="0.7" top="0.75" bottom="0.75" header="0.3" footer="0.3"/>
  <pageSetup paperSize="9" pageOrder="overThenDown"/>
</worksheet>
</file>

<file path=xl/worksheets/sheet7.xml><?xml version="1.0" encoding="utf-8"?>
<worksheet xmlns="http://schemas.openxmlformats.org/spreadsheetml/2006/main" xmlns:r="http://schemas.openxmlformats.org/officeDocument/2006/relationships">
  <dimension ref="A4:IV63"/>
  <sheetViews>
    <sheetView tabSelected="1" topLeftCell="A40" zoomScale="115" workbookViewId="0">
      <selection activeCell="F64" sqref="F64"/>
    </sheetView>
  </sheetViews>
  <sheetFormatPr defaultRowHeight="13.5"/>
  <cols>
    <col min="1" max="1" width="8.7109375" style="483"/>
    <col min="2" max="2" width="11.85546875" style="483" customWidth="1"/>
    <col min="3" max="3" width="13" style="483" customWidth="1"/>
    <col min="4" max="4" width="10" style="483"/>
    <col min="5" max="5" width="13" style="483" customWidth="1"/>
    <col min="6" max="6" width="90.28515625" style="483" customWidth="1"/>
    <col min="7" max="7" width="13" style="483" customWidth="1"/>
    <col min="8" max="256" width="8.7109375" style="483"/>
  </cols>
  <sheetData>
    <row r="4" spans="1:256" ht="18.75">
      <c r="B4" s="482" t="s">
        <v>368</v>
      </c>
      <c r="C4" s="482" t="s">
        <v>369</v>
      </c>
      <c r="D4" s="482" t="s">
        <v>370</v>
      </c>
      <c r="E4" s="482" t="s">
        <v>371</v>
      </c>
      <c r="F4" s="482" t="s">
        <v>372</v>
      </c>
      <c r="G4" s="482" t="s">
        <v>373</v>
      </c>
      <c r="H4" s="483" t="s">
        <v>374</v>
      </c>
      <c r="I4" s="483" t="s">
        <v>375</v>
      </c>
      <c r="J4" s="483" t="s">
        <v>376</v>
      </c>
      <c r="K4" s="483" t="s">
        <v>377</v>
      </c>
    </row>
    <row r="5" spans="1:256" s="484" customFormat="1" ht="14.25">
      <c r="A5" s="707"/>
      <c r="B5" s="486">
        <v>1</v>
      </c>
      <c r="C5" s="486" t="s">
        <v>378</v>
      </c>
      <c r="D5" s="486"/>
      <c r="E5" s="486" t="s">
        <v>379</v>
      </c>
      <c r="F5" s="486" t="s">
        <v>380</v>
      </c>
      <c r="G5" s="486"/>
      <c r="H5" s="707"/>
      <c r="I5" s="707"/>
      <c r="J5" s="707"/>
      <c r="K5" s="707"/>
      <c r="L5" s="707"/>
      <c r="M5" s="707"/>
      <c r="N5" s="707"/>
      <c r="O5" s="707"/>
      <c r="P5" s="707"/>
      <c r="Q5" s="707"/>
      <c r="R5" s="707"/>
      <c r="S5" s="707"/>
      <c r="T5" s="707"/>
      <c r="U5" s="707"/>
      <c r="V5" s="707"/>
      <c r="W5" s="707"/>
      <c r="X5" s="707"/>
      <c r="Y5" s="707"/>
      <c r="Z5" s="707"/>
      <c r="AA5" s="707"/>
      <c r="AB5" s="707"/>
      <c r="AC5" s="707"/>
      <c r="AD5" s="707"/>
      <c r="AE5" s="707"/>
      <c r="AF5" s="707"/>
      <c r="AG5" s="707"/>
      <c r="AH5" s="707"/>
      <c r="AI5" s="707"/>
      <c r="AJ5" s="707"/>
      <c r="AK5" s="707"/>
      <c r="AL5" s="707"/>
      <c r="AM5" s="707"/>
      <c r="AN5" s="707"/>
      <c r="AO5" s="707"/>
      <c r="AP5" s="707"/>
      <c r="AQ5" s="707"/>
      <c r="AR5" s="707"/>
      <c r="AS5" s="707"/>
      <c r="AT5" s="707"/>
      <c r="AU5" s="707"/>
      <c r="AV5" s="707"/>
      <c r="AW5" s="707"/>
      <c r="AX5" s="707"/>
      <c r="AY5" s="707"/>
      <c r="AZ5" s="707"/>
      <c r="BA5" s="707"/>
      <c r="BB5" s="707"/>
      <c r="BC5" s="707"/>
      <c r="BD5" s="707"/>
      <c r="BE5" s="707"/>
      <c r="BF5" s="707"/>
      <c r="BG5" s="707"/>
      <c r="BH5" s="707"/>
      <c r="BI5" s="707"/>
      <c r="BJ5" s="707"/>
      <c r="BK5" s="707"/>
      <c r="BL5" s="707"/>
      <c r="BM5" s="707"/>
      <c r="BN5" s="707"/>
      <c r="BO5" s="707"/>
      <c r="BP5" s="707"/>
      <c r="BQ5" s="707"/>
      <c r="BR5" s="707"/>
      <c r="BS5" s="707"/>
      <c r="BT5" s="707"/>
      <c r="BU5" s="707"/>
      <c r="BV5" s="707"/>
      <c r="BW5" s="707"/>
      <c r="BX5" s="707"/>
      <c r="BY5" s="707"/>
      <c r="BZ5" s="707"/>
      <c r="CA5" s="707"/>
      <c r="CB5" s="707"/>
      <c r="CC5" s="707"/>
      <c r="CD5" s="707"/>
      <c r="CE5" s="707"/>
      <c r="CF5" s="707"/>
      <c r="CG5" s="707"/>
      <c r="CH5" s="707"/>
      <c r="CI5" s="707"/>
      <c r="CJ5" s="707"/>
      <c r="CK5" s="707"/>
      <c r="CL5" s="707"/>
      <c r="CM5" s="707"/>
      <c r="CN5" s="707"/>
      <c r="CO5" s="707"/>
      <c r="CP5" s="707"/>
      <c r="CQ5" s="707"/>
      <c r="CR5" s="707"/>
      <c r="CS5" s="707"/>
      <c r="CT5" s="707"/>
      <c r="CU5" s="707"/>
      <c r="CV5" s="707"/>
      <c r="CW5" s="707"/>
      <c r="CX5" s="707"/>
      <c r="CY5" s="707"/>
      <c r="CZ5" s="707"/>
      <c r="DA5" s="707"/>
      <c r="DB5" s="707"/>
      <c r="DC5" s="707"/>
      <c r="DD5" s="707"/>
      <c r="DE5" s="707"/>
      <c r="DF5" s="707"/>
      <c r="DG5" s="707"/>
      <c r="DH5" s="707"/>
      <c r="DI5" s="707"/>
      <c r="DJ5" s="707"/>
      <c r="DK5" s="707"/>
      <c r="DL5" s="707"/>
      <c r="DM5" s="707"/>
      <c r="DN5" s="707"/>
      <c r="DO5" s="707"/>
      <c r="DP5" s="707"/>
      <c r="DQ5" s="707"/>
      <c r="DR5" s="707"/>
      <c r="DS5" s="707"/>
      <c r="DT5" s="707"/>
      <c r="DU5" s="707"/>
      <c r="DV5" s="707"/>
      <c r="DW5" s="707"/>
      <c r="DX5" s="707"/>
      <c r="DY5" s="707"/>
      <c r="DZ5" s="707"/>
      <c r="EA5" s="707"/>
      <c r="EB5" s="707"/>
      <c r="EC5" s="707"/>
      <c r="ED5" s="707"/>
      <c r="EE5" s="707"/>
      <c r="EF5" s="707"/>
      <c r="EG5" s="707"/>
      <c r="EH5" s="707"/>
      <c r="EI5" s="707"/>
      <c r="EJ5" s="707"/>
      <c r="EK5" s="707"/>
      <c r="EL5" s="707"/>
      <c r="EM5" s="707"/>
      <c r="EN5" s="707"/>
      <c r="EO5" s="707"/>
      <c r="EP5" s="707"/>
      <c r="EQ5" s="707"/>
      <c r="ER5" s="707"/>
      <c r="ES5" s="707"/>
      <c r="ET5" s="707"/>
      <c r="EU5" s="707"/>
      <c r="EV5" s="707"/>
      <c r="EW5" s="707"/>
      <c r="EX5" s="707"/>
      <c r="EY5" s="707"/>
      <c r="EZ5" s="707"/>
      <c r="FA5" s="707"/>
      <c r="FB5" s="707"/>
      <c r="FC5" s="707"/>
      <c r="FD5" s="707"/>
      <c r="FE5" s="707"/>
      <c r="FF5" s="707"/>
      <c r="FG5" s="707"/>
      <c r="FH5" s="707"/>
      <c r="FI5" s="707"/>
      <c r="FJ5" s="707"/>
      <c r="FK5" s="707"/>
      <c r="FL5" s="707"/>
      <c r="FM5" s="707"/>
      <c r="FN5" s="707"/>
      <c r="FO5" s="707"/>
      <c r="FP5" s="707"/>
      <c r="FQ5" s="707"/>
      <c r="FR5" s="707"/>
      <c r="FS5" s="707"/>
      <c r="FT5" s="707"/>
      <c r="FU5" s="707"/>
      <c r="FV5" s="707"/>
      <c r="FW5" s="707"/>
      <c r="FX5" s="707"/>
      <c r="FY5" s="707"/>
      <c r="FZ5" s="707"/>
      <c r="GA5" s="707"/>
      <c r="GB5" s="707"/>
      <c r="GC5" s="707"/>
      <c r="GD5" s="707"/>
      <c r="GE5" s="707"/>
      <c r="GF5" s="707"/>
      <c r="GG5" s="707"/>
      <c r="GH5" s="707"/>
      <c r="GI5" s="707"/>
      <c r="GJ5" s="707"/>
      <c r="GK5" s="707"/>
      <c r="GL5" s="707"/>
      <c r="GM5" s="707"/>
      <c r="GN5" s="707"/>
      <c r="GO5" s="707"/>
      <c r="GP5" s="707"/>
      <c r="GQ5" s="707"/>
      <c r="GR5" s="707"/>
      <c r="GS5" s="707"/>
      <c r="GT5" s="707"/>
      <c r="GU5" s="707"/>
      <c r="GV5" s="707"/>
      <c r="GW5" s="707"/>
      <c r="GX5" s="707"/>
      <c r="GY5" s="707"/>
      <c r="GZ5" s="707"/>
      <c r="HA5" s="707"/>
      <c r="HB5" s="707"/>
      <c r="HC5" s="707"/>
      <c r="HD5" s="707"/>
      <c r="HE5" s="707"/>
      <c r="HF5" s="707"/>
      <c r="HG5" s="707"/>
      <c r="HH5" s="707"/>
      <c r="HI5" s="707"/>
      <c r="HJ5" s="707"/>
      <c r="HK5" s="707"/>
      <c r="HL5" s="707"/>
      <c r="HM5" s="707"/>
      <c r="HN5" s="707"/>
      <c r="HO5" s="707"/>
      <c r="HP5" s="707"/>
      <c r="HQ5" s="707"/>
      <c r="HR5" s="707"/>
      <c r="HS5" s="707"/>
      <c r="HT5" s="707"/>
      <c r="HU5" s="707"/>
      <c r="HV5" s="707"/>
      <c r="HW5" s="707"/>
      <c r="HX5" s="707"/>
      <c r="HY5" s="707"/>
      <c r="HZ5" s="707"/>
      <c r="IA5" s="707"/>
      <c r="IB5" s="707"/>
      <c r="IC5" s="707"/>
      <c r="ID5" s="707"/>
      <c r="IE5" s="707"/>
      <c r="IF5" s="707"/>
      <c r="IG5" s="707"/>
      <c r="IH5" s="707"/>
      <c r="II5" s="707"/>
      <c r="IJ5" s="707"/>
      <c r="IK5" s="707"/>
      <c r="IL5" s="707"/>
      <c r="IM5" s="707"/>
      <c r="IN5" s="707"/>
      <c r="IO5" s="707"/>
      <c r="IP5" s="707"/>
      <c r="IQ5" s="707"/>
      <c r="IR5" s="707"/>
      <c r="IS5" s="707"/>
      <c r="IT5" s="707"/>
      <c r="IU5" s="707"/>
      <c r="IV5" s="707"/>
    </row>
    <row r="6" spans="1:256" s="484" customFormat="1" ht="14.25">
      <c r="A6" s="707"/>
      <c r="B6" s="486">
        <v>2</v>
      </c>
      <c r="C6" s="486" t="s">
        <v>381</v>
      </c>
      <c r="D6" s="486"/>
      <c r="E6" s="486" t="s">
        <v>382</v>
      </c>
      <c r="F6" s="486" t="s">
        <v>383</v>
      </c>
      <c r="G6" s="486"/>
      <c r="H6" s="707"/>
      <c r="I6" s="707"/>
      <c r="J6" s="707"/>
      <c r="K6" s="707"/>
      <c r="L6" s="707"/>
      <c r="M6" s="707"/>
      <c r="N6" s="707"/>
      <c r="O6" s="707"/>
      <c r="P6" s="707"/>
      <c r="Q6" s="707"/>
      <c r="R6" s="707"/>
      <c r="S6" s="707"/>
      <c r="T6" s="707"/>
      <c r="U6" s="707"/>
      <c r="V6" s="707"/>
      <c r="W6" s="707"/>
      <c r="X6" s="707"/>
      <c r="Y6" s="707"/>
      <c r="Z6" s="707"/>
      <c r="AA6" s="707"/>
      <c r="AB6" s="707"/>
      <c r="AC6" s="707"/>
      <c r="AD6" s="707"/>
      <c r="AE6" s="707"/>
      <c r="AF6" s="707"/>
      <c r="AG6" s="707"/>
      <c r="AH6" s="707"/>
      <c r="AI6" s="707"/>
      <c r="AJ6" s="707"/>
      <c r="AK6" s="707"/>
      <c r="AL6" s="707"/>
      <c r="AM6" s="707"/>
      <c r="AN6" s="707"/>
      <c r="AO6" s="707"/>
      <c r="AP6" s="707"/>
      <c r="AQ6" s="707"/>
      <c r="AR6" s="707"/>
      <c r="AS6" s="707"/>
      <c r="AT6" s="707"/>
      <c r="AU6" s="707"/>
      <c r="AV6" s="707"/>
      <c r="AW6" s="707"/>
      <c r="AX6" s="707"/>
      <c r="AY6" s="707"/>
      <c r="AZ6" s="707"/>
      <c r="BA6" s="707"/>
      <c r="BB6" s="707"/>
      <c r="BC6" s="707"/>
      <c r="BD6" s="707"/>
      <c r="BE6" s="707"/>
      <c r="BF6" s="707"/>
      <c r="BG6" s="707"/>
      <c r="BH6" s="707"/>
      <c r="BI6" s="707"/>
      <c r="BJ6" s="707"/>
      <c r="BK6" s="707"/>
      <c r="BL6" s="707"/>
      <c r="BM6" s="707"/>
      <c r="BN6" s="707"/>
      <c r="BO6" s="707"/>
      <c r="BP6" s="707"/>
      <c r="BQ6" s="707"/>
      <c r="BR6" s="707"/>
      <c r="BS6" s="707"/>
      <c r="BT6" s="707"/>
      <c r="BU6" s="707"/>
      <c r="BV6" s="707"/>
      <c r="BW6" s="707"/>
      <c r="BX6" s="707"/>
      <c r="BY6" s="707"/>
      <c r="BZ6" s="707"/>
      <c r="CA6" s="707"/>
      <c r="CB6" s="707"/>
      <c r="CC6" s="707"/>
      <c r="CD6" s="707"/>
      <c r="CE6" s="707"/>
      <c r="CF6" s="707"/>
      <c r="CG6" s="707"/>
      <c r="CH6" s="707"/>
      <c r="CI6" s="707"/>
      <c r="CJ6" s="707"/>
      <c r="CK6" s="707"/>
      <c r="CL6" s="707"/>
      <c r="CM6" s="707"/>
      <c r="CN6" s="707"/>
      <c r="CO6" s="707"/>
      <c r="CP6" s="707"/>
      <c r="CQ6" s="707"/>
      <c r="CR6" s="707"/>
      <c r="CS6" s="707"/>
      <c r="CT6" s="707"/>
      <c r="CU6" s="707"/>
      <c r="CV6" s="707"/>
      <c r="CW6" s="707"/>
      <c r="CX6" s="707"/>
      <c r="CY6" s="707"/>
      <c r="CZ6" s="707"/>
      <c r="DA6" s="707"/>
      <c r="DB6" s="707"/>
      <c r="DC6" s="707"/>
      <c r="DD6" s="707"/>
      <c r="DE6" s="707"/>
      <c r="DF6" s="707"/>
      <c r="DG6" s="707"/>
      <c r="DH6" s="707"/>
      <c r="DI6" s="707"/>
      <c r="DJ6" s="707"/>
      <c r="DK6" s="707"/>
      <c r="DL6" s="707"/>
      <c r="DM6" s="707"/>
      <c r="DN6" s="707"/>
      <c r="DO6" s="707"/>
      <c r="DP6" s="707"/>
      <c r="DQ6" s="707"/>
      <c r="DR6" s="707"/>
      <c r="DS6" s="707"/>
      <c r="DT6" s="707"/>
      <c r="DU6" s="707"/>
      <c r="DV6" s="707"/>
      <c r="DW6" s="707"/>
      <c r="DX6" s="707"/>
      <c r="DY6" s="707"/>
      <c r="DZ6" s="707"/>
      <c r="EA6" s="707"/>
      <c r="EB6" s="707"/>
      <c r="EC6" s="707"/>
      <c r="ED6" s="707"/>
      <c r="EE6" s="707"/>
      <c r="EF6" s="707"/>
      <c r="EG6" s="707"/>
      <c r="EH6" s="707"/>
      <c r="EI6" s="707"/>
      <c r="EJ6" s="707"/>
      <c r="EK6" s="707"/>
      <c r="EL6" s="707"/>
      <c r="EM6" s="707"/>
      <c r="EN6" s="707"/>
      <c r="EO6" s="707"/>
      <c r="EP6" s="707"/>
      <c r="EQ6" s="707"/>
      <c r="ER6" s="707"/>
      <c r="ES6" s="707"/>
      <c r="ET6" s="707"/>
      <c r="EU6" s="707"/>
      <c r="EV6" s="707"/>
      <c r="EW6" s="707"/>
      <c r="EX6" s="707"/>
      <c r="EY6" s="707"/>
      <c r="EZ6" s="707"/>
      <c r="FA6" s="707"/>
      <c r="FB6" s="707"/>
      <c r="FC6" s="707"/>
      <c r="FD6" s="707"/>
      <c r="FE6" s="707"/>
      <c r="FF6" s="707"/>
      <c r="FG6" s="707"/>
      <c r="FH6" s="707"/>
      <c r="FI6" s="707"/>
      <c r="FJ6" s="707"/>
      <c r="FK6" s="707"/>
      <c r="FL6" s="707"/>
      <c r="FM6" s="707"/>
      <c r="FN6" s="707"/>
      <c r="FO6" s="707"/>
      <c r="FP6" s="707"/>
      <c r="FQ6" s="707"/>
      <c r="FR6" s="707"/>
      <c r="FS6" s="707"/>
      <c r="FT6" s="707"/>
      <c r="FU6" s="707"/>
      <c r="FV6" s="707"/>
      <c r="FW6" s="707"/>
      <c r="FX6" s="707"/>
      <c r="FY6" s="707"/>
      <c r="FZ6" s="707"/>
      <c r="GA6" s="707"/>
      <c r="GB6" s="707"/>
      <c r="GC6" s="707"/>
      <c r="GD6" s="707"/>
      <c r="GE6" s="707"/>
      <c r="GF6" s="707"/>
      <c r="GG6" s="707"/>
      <c r="GH6" s="707"/>
      <c r="GI6" s="707"/>
      <c r="GJ6" s="707"/>
      <c r="GK6" s="707"/>
      <c r="GL6" s="707"/>
      <c r="GM6" s="707"/>
      <c r="GN6" s="707"/>
      <c r="GO6" s="707"/>
      <c r="GP6" s="707"/>
      <c r="GQ6" s="707"/>
      <c r="GR6" s="707"/>
      <c r="GS6" s="707"/>
      <c r="GT6" s="707"/>
      <c r="GU6" s="707"/>
      <c r="GV6" s="707"/>
      <c r="GW6" s="707"/>
      <c r="GX6" s="707"/>
      <c r="GY6" s="707"/>
      <c r="GZ6" s="707"/>
      <c r="HA6" s="707"/>
      <c r="HB6" s="707"/>
      <c r="HC6" s="707"/>
      <c r="HD6" s="707"/>
      <c r="HE6" s="707"/>
      <c r="HF6" s="707"/>
      <c r="HG6" s="707"/>
      <c r="HH6" s="707"/>
      <c r="HI6" s="707"/>
      <c r="HJ6" s="707"/>
      <c r="HK6" s="707"/>
      <c r="HL6" s="707"/>
      <c r="HM6" s="707"/>
      <c r="HN6" s="707"/>
      <c r="HO6" s="707"/>
      <c r="HP6" s="707"/>
      <c r="HQ6" s="707"/>
      <c r="HR6" s="707"/>
      <c r="HS6" s="707"/>
      <c r="HT6" s="707"/>
      <c r="HU6" s="707"/>
      <c r="HV6" s="707"/>
      <c r="HW6" s="707"/>
      <c r="HX6" s="707"/>
      <c r="HY6" s="707"/>
      <c r="HZ6" s="707"/>
      <c r="IA6" s="707"/>
      <c r="IB6" s="707"/>
      <c r="IC6" s="707"/>
      <c r="ID6" s="707"/>
      <c r="IE6" s="707"/>
      <c r="IF6" s="707"/>
      <c r="IG6" s="707"/>
      <c r="IH6" s="707"/>
      <c r="II6" s="707"/>
      <c r="IJ6" s="707"/>
      <c r="IK6" s="707"/>
      <c r="IL6" s="707"/>
      <c r="IM6" s="707"/>
      <c r="IN6" s="707"/>
      <c r="IO6" s="707"/>
      <c r="IP6" s="707"/>
      <c r="IQ6" s="707"/>
      <c r="IR6" s="707"/>
      <c r="IS6" s="707"/>
      <c r="IT6" s="707"/>
      <c r="IU6" s="707"/>
      <c r="IV6" s="707"/>
    </row>
    <row r="7" spans="1:256" s="484" customFormat="1" ht="14.25">
      <c r="A7" s="707"/>
      <c r="B7" s="486">
        <v>3</v>
      </c>
      <c r="C7" s="486" t="s">
        <v>384</v>
      </c>
      <c r="D7" s="486"/>
      <c r="E7" s="486" t="s">
        <v>382</v>
      </c>
      <c r="F7" s="486" t="s">
        <v>385</v>
      </c>
      <c r="G7" s="486"/>
      <c r="H7" s="707"/>
      <c r="I7" s="707"/>
      <c r="J7" s="707"/>
      <c r="K7" s="707"/>
      <c r="L7" s="707"/>
      <c r="M7" s="707"/>
      <c r="N7" s="707"/>
      <c r="O7" s="707"/>
      <c r="P7" s="707"/>
      <c r="Q7" s="707"/>
      <c r="R7" s="707"/>
      <c r="S7" s="707"/>
      <c r="T7" s="707"/>
      <c r="U7" s="707"/>
      <c r="V7" s="707"/>
      <c r="W7" s="707"/>
      <c r="X7" s="707"/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  <c r="AS7" s="707"/>
      <c r="AT7" s="707"/>
      <c r="AU7" s="707"/>
      <c r="AV7" s="707"/>
      <c r="AW7" s="707"/>
      <c r="AX7" s="707"/>
      <c r="AY7" s="707"/>
      <c r="AZ7" s="707"/>
      <c r="BA7" s="707"/>
      <c r="BB7" s="707"/>
      <c r="BC7" s="707"/>
      <c r="BD7" s="707"/>
      <c r="BE7" s="707"/>
      <c r="BF7" s="707"/>
      <c r="BG7" s="707"/>
      <c r="BH7" s="707"/>
      <c r="BI7" s="707"/>
      <c r="BJ7" s="707"/>
      <c r="BK7" s="707"/>
      <c r="BL7" s="707"/>
      <c r="BM7" s="707"/>
      <c r="BN7" s="707"/>
      <c r="BO7" s="707"/>
      <c r="BP7" s="707"/>
      <c r="BQ7" s="707"/>
      <c r="BR7" s="707"/>
      <c r="BS7" s="707"/>
      <c r="BT7" s="707"/>
      <c r="BU7" s="707"/>
      <c r="BV7" s="707"/>
      <c r="BW7" s="707"/>
      <c r="BX7" s="707"/>
      <c r="BY7" s="707"/>
      <c r="BZ7" s="707"/>
      <c r="CA7" s="707"/>
      <c r="CB7" s="707"/>
      <c r="CC7" s="707"/>
      <c r="CD7" s="707"/>
      <c r="CE7" s="707"/>
      <c r="CF7" s="707"/>
      <c r="CG7" s="707"/>
      <c r="CH7" s="707"/>
      <c r="CI7" s="707"/>
      <c r="CJ7" s="707"/>
      <c r="CK7" s="707"/>
      <c r="CL7" s="707"/>
      <c r="CM7" s="707"/>
      <c r="CN7" s="707"/>
      <c r="CO7" s="707"/>
      <c r="CP7" s="707"/>
      <c r="CQ7" s="707"/>
      <c r="CR7" s="707"/>
      <c r="CS7" s="707"/>
      <c r="CT7" s="707"/>
      <c r="CU7" s="707"/>
      <c r="CV7" s="707"/>
      <c r="CW7" s="707"/>
      <c r="CX7" s="707"/>
      <c r="CY7" s="707"/>
      <c r="CZ7" s="707"/>
      <c r="DA7" s="707"/>
      <c r="DB7" s="707"/>
      <c r="DC7" s="707"/>
      <c r="DD7" s="707"/>
      <c r="DE7" s="707"/>
      <c r="DF7" s="707"/>
      <c r="DG7" s="707"/>
      <c r="DH7" s="707"/>
      <c r="DI7" s="707"/>
      <c r="DJ7" s="707"/>
      <c r="DK7" s="707"/>
      <c r="DL7" s="707"/>
      <c r="DM7" s="707"/>
      <c r="DN7" s="707"/>
      <c r="DO7" s="707"/>
      <c r="DP7" s="707"/>
      <c r="DQ7" s="707"/>
      <c r="DR7" s="707"/>
      <c r="DS7" s="707"/>
      <c r="DT7" s="707"/>
      <c r="DU7" s="707"/>
      <c r="DV7" s="707"/>
      <c r="DW7" s="707"/>
      <c r="DX7" s="707"/>
      <c r="DY7" s="707"/>
      <c r="DZ7" s="707"/>
      <c r="EA7" s="707"/>
      <c r="EB7" s="707"/>
      <c r="EC7" s="707"/>
      <c r="ED7" s="707"/>
      <c r="EE7" s="707"/>
      <c r="EF7" s="707"/>
      <c r="EG7" s="707"/>
      <c r="EH7" s="707"/>
      <c r="EI7" s="707"/>
      <c r="EJ7" s="707"/>
      <c r="EK7" s="707"/>
      <c r="EL7" s="707"/>
      <c r="EM7" s="707"/>
      <c r="EN7" s="707"/>
      <c r="EO7" s="707"/>
      <c r="EP7" s="707"/>
      <c r="EQ7" s="707"/>
      <c r="ER7" s="707"/>
      <c r="ES7" s="707"/>
      <c r="ET7" s="707"/>
      <c r="EU7" s="707"/>
      <c r="EV7" s="707"/>
      <c r="EW7" s="707"/>
      <c r="EX7" s="707"/>
      <c r="EY7" s="707"/>
      <c r="EZ7" s="707"/>
      <c r="FA7" s="707"/>
      <c r="FB7" s="707"/>
      <c r="FC7" s="707"/>
      <c r="FD7" s="707"/>
      <c r="FE7" s="707"/>
      <c r="FF7" s="707"/>
      <c r="FG7" s="707"/>
      <c r="FH7" s="707"/>
      <c r="FI7" s="707"/>
      <c r="FJ7" s="707"/>
      <c r="FK7" s="707"/>
      <c r="FL7" s="707"/>
      <c r="FM7" s="707"/>
      <c r="FN7" s="707"/>
      <c r="FO7" s="707"/>
      <c r="FP7" s="707"/>
      <c r="FQ7" s="707"/>
      <c r="FR7" s="707"/>
      <c r="FS7" s="707"/>
      <c r="FT7" s="707"/>
      <c r="FU7" s="707"/>
      <c r="FV7" s="707"/>
      <c r="FW7" s="707"/>
      <c r="FX7" s="707"/>
      <c r="FY7" s="707"/>
      <c r="FZ7" s="707"/>
      <c r="GA7" s="707"/>
      <c r="GB7" s="707"/>
      <c r="GC7" s="707"/>
      <c r="GD7" s="707"/>
      <c r="GE7" s="707"/>
      <c r="GF7" s="707"/>
      <c r="GG7" s="707"/>
      <c r="GH7" s="707"/>
      <c r="GI7" s="707"/>
      <c r="GJ7" s="707"/>
      <c r="GK7" s="707"/>
      <c r="GL7" s="707"/>
      <c r="GM7" s="707"/>
      <c r="GN7" s="707"/>
      <c r="GO7" s="707"/>
      <c r="GP7" s="707"/>
      <c r="GQ7" s="707"/>
      <c r="GR7" s="707"/>
      <c r="GS7" s="707"/>
      <c r="GT7" s="707"/>
      <c r="GU7" s="707"/>
      <c r="GV7" s="707"/>
      <c r="GW7" s="707"/>
      <c r="GX7" s="707"/>
      <c r="GY7" s="707"/>
      <c r="GZ7" s="707"/>
      <c r="HA7" s="707"/>
      <c r="HB7" s="707"/>
      <c r="HC7" s="707"/>
      <c r="HD7" s="707"/>
      <c r="HE7" s="707"/>
      <c r="HF7" s="707"/>
      <c r="HG7" s="707"/>
      <c r="HH7" s="707"/>
      <c r="HI7" s="707"/>
      <c r="HJ7" s="707"/>
      <c r="HK7" s="707"/>
      <c r="HL7" s="707"/>
      <c r="HM7" s="707"/>
      <c r="HN7" s="707"/>
      <c r="HO7" s="707"/>
      <c r="HP7" s="707"/>
      <c r="HQ7" s="707"/>
      <c r="HR7" s="707"/>
      <c r="HS7" s="707"/>
      <c r="HT7" s="707"/>
      <c r="HU7" s="707"/>
      <c r="HV7" s="707"/>
      <c r="HW7" s="707"/>
      <c r="HX7" s="707"/>
      <c r="HY7" s="707"/>
      <c r="HZ7" s="707"/>
      <c r="IA7" s="707"/>
      <c r="IB7" s="707"/>
      <c r="IC7" s="707"/>
      <c r="ID7" s="707"/>
      <c r="IE7" s="707"/>
      <c r="IF7" s="707"/>
      <c r="IG7" s="707"/>
      <c r="IH7" s="707"/>
      <c r="II7" s="707"/>
      <c r="IJ7" s="707"/>
      <c r="IK7" s="707"/>
      <c r="IL7" s="707"/>
      <c r="IM7" s="707"/>
      <c r="IN7" s="707"/>
      <c r="IO7" s="707"/>
      <c r="IP7" s="707"/>
      <c r="IQ7" s="707"/>
      <c r="IR7" s="707"/>
      <c r="IS7" s="707"/>
      <c r="IT7" s="707"/>
      <c r="IU7" s="707"/>
      <c r="IV7" s="707"/>
    </row>
    <row r="8" spans="1:256" s="703" customFormat="1" ht="14.25">
      <c r="B8" s="486">
        <v>4</v>
      </c>
      <c r="C8" s="486" t="s">
        <v>386</v>
      </c>
      <c r="D8" s="486"/>
      <c r="E8" s="486" t="s">
        <v>379</v>
      </c>
      <c r="F8" s="486" t="s">
        <v>387</v>
      </c>
      <c r="G8" s="486"/>
    </row>
    <row r="9" spans="1:256" s="703" customFormat="1" ht="14.25">
      <c r="B9" s="486">
        <v>5</v>
      </c>
      <c r="C9" s="486" t="s">
        <v>388</v>
      </c>
      <c r="D9" s="486"/>
      <c r="E9" s="486" t="s">
        <v>379</v>
      </c>
      <c r="F9" s="486" t="s">
        <v>389</v>
      </c>
      <c r="G9" s="486"/>
    </row>
    <row r="10" spans="1:256" s="703" customFormat="1" ht="14.25">
      <c r="B10" s="486">
        <v>6</v>
      </c>
      <c r="C10" s="486" t="s">
        <v>390</v>
      </c>
      <c r="D10" s="486"/>
      <c r="E10" s="486" t="s">
        <v>379</v>
      </c>
      <c r="F10" s="486" t="s">
        <v>391</v>
      </c>
      <c r="G10" s="486"/>
    </row>
    <row r="11" spans="1:256" ht="14.25">
      <c r="B11" s="485">
        <v>7</v>
      </c>
      <c r="C11" s="485" t="s">
        <v>392</v>
      </c>
      <c r="D11" s="485"/>
      <c r="E11" s="485" t="s">
        <v>379</v>
      </c>
      <c r="F11" s="485" t="s">
        <v>393</v>
      </c>
      <c r="G11" s="485"/>
    </row>
    <row r="12" spans="1:256" ht="14.25">
      <c r="B12" s="485">
        <v>8</v>
      </c>
      <c r="C12" s="485" t="s">
        <v>394</v>
      </c>
      <c r="D12" s="485"/>
      <c r="E12" s="485" t="s">
        <v>379</v>
      </c>
      <c r="F12" s="485" t="s">
        <v>395</v>
      </c>
      <c r="G12" s="485"/>
    </row>
    <row r="13" spans="1:256" ht="14.25">
      <c r="B13" s="485">
        <v>9</v>
      </c>
      <c r="C13" s="485" t="s">
        <v>396</v>
      </c>
      <c r="D13" s="485"/>
      <c r="E13" s="485" t="s">
        <v>379</v>
      </c>
      <c r="F13" s="485" t="s">
        <v>397</v>
      </c>
      <c r="G13" s="485"/>
    </row>
    <row r="14" spans="1:256" s="705" customFormat="1" ht="14.25">
      <c r="B14" s="485">
        <v>10</v>
      </c>
      <c r="C14" s="488" t="s">
        <v>398</v>
      </c>
      <c r="D14" s="488"/>
      <c r="E14" s="488" t="s">
        <v>399</v>
      </c>
      <c r="F14" s="488" t="s">
        <v>400</v>
      </c>
      <c r="G14" s="488"/>
    </row>
    <row r="15" spans="1:256" s="705" customFormat="1" ht="14.25">
      <c r="B15" s="485">
        <v>11</v>
      </c>
      <c r="C15" s="488" t="s">
        <v>401</v>
      </c>
      <c r="D15" s="488"/>
      <c r="E15" s="488" t="s">
        <v>399</v>
      </c>
      <c r="F15" s="488" t="s">
        <v>402</v>
      </c>
      <c r="G15" s="488"/>
    </row>
    <row r="16" spans="1:256" s="705" customFormat="1" ht="14.25">
      <c r="B16" s="485">
        <v>12</v>
      </c>
      <c r="C16" s="488" t="s">
        <v>403</v>
      </c>
      <c r="D16" s="488"/>
      <c r="E16" s="488" t="s">
        <v>399</v>
      </c>
      <c r="F16" s="488" t="s">
        <v>404</v>
      </c>
      <c r="G16" s="488"/>
    </row>
    <row r="17" spans="1:256" s="706" customFormat="1" ht="28.5">
      <c r="A17" s="704"/>
      <c r="B17" s="485">
        <v>13</v>
      </c>
      <c r="C17" s="485" t="s">
        <v>405</v>
      </c>
      <c r="D17" s="485"/>
      <c r="E17" s="485" t="s">
        <v>399</v>
      </c>
      <c r="F17" s="487" t="s">
        <v>406</v>
      </c>
      <c r="G17" s="485"/>
      <c r="H17" s="704"/>
      <c r="I17" s="704"/>
      <c r="J17" s="704"/>
    </row>
    <row r="18" spans="1:256" ht="14.25">
      <c r="B18" s="485">
        <v>14</v>
      </c>
      <c r="C18" s="485" t="s">
        <v>407</v>
      </c>
      <c r="D18" s="485"/>
      <c r="E18" s="485" t="s">
        <v>399</v>
      </c>
      <c r="F18" s="485" t="s">
        <v>408</v>
      </c>
      <c r="G18" s="485"/>
    </row>
    <row r="19" spans="1:256" ht="14.25">
      <c r="B19" s="485">
        <v>15</v>
      </c>
      <c r="C19" s="485" t="s">
        <v>409</v>
      </c>
      <c r="D19" s="485"/>
      <c r="E19" s="485" t="s">
        <v>399</v>
      </c>
      <c r="F19" s="485" t="s">
        <v>410</v>
      </c>
      <c r="G19" s="485"/>
    </row>
    <row r="20" spans="1:256" ht="14.25">
      <c r="B20" s="485">
        <v>16</v>
      </c>
      <c r="C20" s="485" t="s">
        <v>411</v>
      </c>
      <c r="D20" s="485"/>
      <c r="E20" s="485" t="s">
        <v>399</v>
      </c>
      <c r="F20" s="485" t="s">
        <v>412</v>
      </c>
      <c r="G20" s="485"/>
    </row>
    <row r="21" spans="1:256" ht="28.5">
      <c r="B21" s="485">
        <v>17</v>
      </c>
      <c r="C21" s="485" t="s">
        <v>413</v>
      </c>
      <c r="D21" s="485"/>
      <c r="E21" s="485" t="s">
        <v>399</v>
      </c>
      <c r="F21" s="487" t="s">
        <v>414</v>
      </c>
      <c r="G21" s="485"/>
    </row>
    <row r="22" spans="1:256" ht="28.5">
      <c r="B22" s="485">
        <v>18</v>
      </c>
      <c r="C22" s="485" t="s">
        <v>415</v>
      </c>
      <c r="D22" s="485"/>
      <c r="E22" s="485" t="s">
        <v>399</v>
      </c>
      <c r="F22" s="487" t="s">
        <v>416</v>
      </c>
      <c r="G22" s="485"/>
    </row>
    <row r="23" spans="1:256" ht="28.5">
      <c r="B23" s="485">
        <v>19</v>
      </c>
      <c r="C23" s="485" t="s">
        <v>417</v>
      </c>
      <c r="D23" s="485"/>
      <c r="E23" s="485" t="s">
        <v>399</v>
      </c>
      <c r="F23" s="487" t="s">
        <v>418</v>
      </c>
      <c r="G23" s="485"/>
    </row>
    <row r="24" spans="1:256" ht="14.25">
      <c r="B24" s="485">
        <v>20</v>
      </c>
      <c r="C24" s="485" t="s">
        <v>419</v>
      </c>
      <c r="D24" s="485"/>
      <c r="E24" s="485" t="s">
        <v>399</v>
      </c>
      <c r="F24" s="485" t="s">
        <v>420</v>
      </c>
      <c r="G24" s="485"/>
    </row>
    <row r="25" spans="1:256" ht="14.25">
      <c r="B25" s="485">
        <v>21</v>
      </c>
      <c r="C25" s="485" t="s">
        <v>421</v>
      </c>
      <c r="D25" s="485"/>
      <c r="E25" s="485" t="s">
        <v>399</v>
      </c>
      <c r="F25" s="485" t="s">
        <v>422</v>
      </c>
      <c r="G25" s="485"/>
    </row>
    <row r="26" spans="1:256" ht="14.25">
      <c r="B26" s="485">
        <v>22</v>
      </c>
      <c r="C26" s="485" t="s">
        <v>421</v>
      </c>
      <c r="D26" s="485"/>
      <c r="E26" s="485" t="s">
        <v>399</v>
      </c>
      <c r="F26" s="485" t="s">
        <v>423</v>
      </c>
      <c r="G26" s="485"/>
    </row>
    <row r="27" spans="1:256" s="484" customFormat="1" ht="14.25">
      <c r="A27" s="707"/>
      <c r="B27" s="486">
        <v>23</v>
      </c>
      <c r="C27" s="486" t="s">
        <v>424</v>
      </c>
      <c r="D27" s="486"/>
      <c r="E27" s="486" t="s">
        <v>399</v>
      </c>
      <c r="F27" s="486" t="s">
        <v>425</v>
      </c>
      <c r="G27" s="486"/>
      <c r="H27" s="707"/>
      <c r="I27" s="707"/>
      <c r="J27" s="707"/>
      <c r="K27" s="707"/>
      <c r="L27" s="707"/>
      <c r="M27" s="707"/>
      <c r="N27" s="707"/>
      <c r="O27" s="707"/>
      <c r="P27" s="707"/>
      <c r="Q27" s="707"/>
      <c r="R27" s="707"/>
      <c r="S27" s="707"/>
      <c r="T27" s="707"/>
      <c r="U27" s="707"/>
      <c r="V27" s="707"/>
      <c r="W27" s="707"/>
      <c r="X27" s="707"/>
      <c r="Y27" s="707"/>
      <c r="Z27" s="707"/>
      <c r="AA27" s="707"/>
      <c r="AB27" s="707"/>
      <c r="AC27" s="707"/>
      <c r="AD27" s="707"/>
      <c r="AE27" s="707"/>
      <c r="AF27" s="707"/>
      <c r="AG27" s="707"/>
      <c r="AH27" s="707"/>
      <c r="AI27" s="707"/>
      <c r="AJ27" s="707"/>
      <c r="AK27" s="707"/>
      <c r="AL27" s="707"/>
      <c r="AM27" s="707"/>
      <c r="AN27" s="707"/>
      <c r="AO27" s="707"/>
      <c r="AP27" s="707"/>
      <c r="AQ27" s="707"/>
      <c r="AR27" s="707"/>
      <c r="AS27" s="707"/>
      <c r="AT27" s="707"/>
      <c r="AU27" s="707"/>
      <c r="AV27" s="707"/>
      <c r="AW27" s="707"/>
      <c r="AX27" s="707"/>
      <c r="AY27" s="707"/>
      <c r="AZ27" s="707"/>
      <c r="BA27" s="707"/>
      <c r="BB27" s="707"/>
      <c r="BC27" s="707"/>
      <c r="BD27" s="707"/>
      <c r="BE27" s="707"/>
      <c r="BF27" s="707"/>
      <c r="BG27" s="707"/>
      <c r="BH27" s="707"/>
      <c r="BI27" s="707"/>
      <c r="BJ27" s="707"/>
      <c r="BK27" s="707"/>
      <c r="BL27" s="707"/>
      <c r="BM27" s="707"/>
      <c r="BN27" s="707"/>
      <c r="BO27" s="707"/>
      <c r="BP27" s="707"/>
      <c r="BQ27" s="707"/>
      <c r="BR27" s="707"/>
      <c r="BS27" s="707"/>
      <c r="BT27" s="707"/>
      <c r="BU27" s="707"/>
      <c r="BV27" s="707"/>
      <c r="BW27" s="707"/>
      <c r="BX27" s="707"/>
      <c r="BY27" s="707"/>
      <c r="BZ27" s="707"/>
      <c r="CA27" s="707"/>
      <c r="CB27" s="707"/>
      <c r="CC27" s="707"/>
      <c r="CD27" s="707"/>
      <c r="CE27" s="707"/>
      <c r="CF27" s="707"/>
      <c r="CG27" s="707"/>
      <c r="CH27" s="707"/>
      <c r="CI27" s="707"/>
      <c r="CJ27" s="707"/>
      <c r="CK27" s="707"/>
      <c r="CL27" s="707"/>
      <c r="CM27" s="707"/>
      <c r="CN27" s="707"/>
      <c r="CO27" s="707"/>
      <c r="CP27" s="707"/>
      <c r="CQ27" s="707"/>
      <c r="CR27" s="707"/>
      <c r="CS27" s="707"/>
      <c r="CT27" s="707"/>
      <c r="CU27" s="707"/>
      <c r="CV27" s="707"/>
      <c r="CW27" s="707"/>
      <c r="CX27" s="707"/>
      <c r="CY27" s="707"/>
      <c r="CZ27" s="707"/>
      <c r="DA27" s="707"/>
      <c r="DB27" s="707"/>
      <c r="DC27" s="707"/>
      <c r="DD27" s="707"/>
      <c r="DE27" s="707"/>
      <c r="DF27" s="707"/>
      <c r="DG27" s="707"/>
      <c r="DH27" s="707"/>
      <c r="DI27" s="707"/>
      <c r="DJ27" s="707"/>
      <c r="DK27" s="707"/>
      <c r="DL27" s="707"/>
      <c r="DM27" s="707"/>
      <c r="DN27" s="707"/>
      <c r="DO27" s="707"/>
      <c r="DP27" s="707"/>
      <c r="DQ27" s="707"/>
      <c r="DR27" s="707"/>
      <c r="DS27" s="707"/>
      <c r="DT27" s="707"/>
      <c r="DU27" s="707"/>
      <c r="DV27" s="707"/>
      <c r="DW27" s="707"/>
      <c r="DX27" s="707"/>
      <c r="DY27" s="707"/>
      <c r="DZ27" s="707"/>
      <c r="EA27" s="707"/>
      <c r="EB27" s="707"/>
      <c r="EC27" s="707"/>
      <c r="ED27" s="707"/>
      <c r="EE27" s="707"/>
      <c r="EF27" s="707"/>
      <c r="EG27" s="707"/>
      <c r="EH27" s="707"/>
      <c r="EI27" s="707"/>
      <c r="EJ27" s="707"/>
      <c r="EK27" s="707"/>
      <c r="EL27" s="707"/>
      <c r="EM27" s="707"/>
      <c r="EN27" s="707"/>
      <c r="EO27" s="707"/>
      <c r="EP27" s="707"/>
      <c r="EQ27" s="707"/>
      <c r="ER27" s="707"/>
      <c r="ES27" s="707"/>
      <c r="ET27" s="707"/>
      <c r="EU27" s="707"/>
      <c r="EV27" s="707"/>
      <c r="EW27" s="707"/>
      <c r="EX27" s="707"/>
      <c r="EY27" s="707"/>
      <c r="EZ27" s="707"/>
      <c r="FA27" s="707"/>
      <c r="FB27" s="707"/>
      <c r="FC27" s="707"/>
      <c r="FD27" s="707"/>
      <c r="FE27" s="707"/>
      <c r="FF27" s="707"/>
      <c r="FG27" s="707"/>
      <c r="FH27" s="707"/>
      <c r="FI27" s="707"/>
      <c r="FJ27" s="707"/>
      <c r="FK27" s="707"/>
      <c r="FL27" s="707"/>
      <c r="FM27" s="707"/>
      <c r="FN27" s="707"/>
      <c r="FO27" s="707"/>
      <c r="FP27" s="707"/>
      <c r="FQ27" s="707"/>
      <c r="FR27" s="707"/>
      <c r="FS27" s="707"/>
      <c r="FT27" s="707"/>
      <c r="FU27" s="707"/>
      <c r="FV27" s="707"/>
      <c r="FW27" s="707"/>
      <c r="FX27" s="707"/>
      <c r="FY27" s="707"/>
      <c r="FZ27" s="707"/>
      <c r="GA27" s="707"/>
      <c r="GB27" s="707"/>
      <c r="GC27" s="707"/>
      <c r="GD27" s="707"/>
      <c r="GE27" s="707"/>
      <c r="GF27" s="707"/>
      <c r="GG27" s="707"/>
      <c r="GH27" s="707"/>
      <c r="GI27" s="707"/>
      <c r="GJ27" s="707"/>
      <c r="GK27" s="707"/>
      <c r="GL27" s="707"/>
      <c r="GM27" s="707"/>
      <c r="GN27" s="707"/>
      <c r="GO27" s="707"/>
      <c r="GP27" s="707"/>
      <c r="GQ27" s="707"/>
      <c r="GR27" s="707"/>
      <c r="GS27" s="707"/>
      <c r="GT27" s="707"/>
      <c r="GU27" s="707"/>
      <c r="GV27" s="707"/>
      <c r="GW27" s="707"/>
      <c r="GX27" s="707"/>
      <c r="GY27" s="707"/>
      <c r="GZ27" s="707"/>
      <c r="HA27" s="707"/>
      <c r="HB27" s="707"/>
      <c r="HC27" s="707"/>
      <c r="HD27" s="707"/>
      <c r="HE27" s="707"/>
      <c r="HF27" s="707"/>
      <c r="HG27" s="707"/>
      <c r="HH27" s="707"/>
      <c r="HI27" s="707"/>
      <c r="HJ27" s="707"/>
      <c r="HK27" s="707"/>
      <c r="HL27" s="707"/>
      <c r="HM27" s="707"/>
      <c r="HN27" s="707"/>
      <c r="HO27" s="707"/>
      <c r="HP27" s="707"/>
      <c r="HQ27" s="707"/>
      <c r="HR27" s="707"/>
      <c r="HS27" s="707"/>
      <c r="HT27" s="707"/>
      <c r="HU27" s="707"/>
      <c r="HV27" s="707"/>
      <c r="HW27" s="707"/>
      <c r="HX27" s="707"/>
      <c r="HY27" s="707"/>
      <c r="HZ27" s="707"/>
      <c r="IA27" s="707"/>
      <c r="IB27" s="707"/>
      <c r="IC27" s="707"/>
      <c r="ID27" s="707"/>
      <c r="IE27" s="707"/>
      <c r="IF27" s="707"/>
      <c r="IG27" s="707"/>
      <c r="IH27" s="707"/>
      <c r="II27" s="707"/>
      <c r="IJ27" s="707"/>
      <c r="IK27" s="707"/>
      <c r="IL27" s="707"/>
      <c r="IM27" s="707"/>
      <c r="IN27" s="707"/>
      <c r="IO27" s="707"/>
      <c r="IP27" s="707"/>
      <c r="IQ27" s="707"/>
      <c r="IR27" s="707"/>
      <c r="IS27" s="707"/>
      <c r="IT27" s="707"/>
      <c r="IU27" s="707"/>
      <c r="IV27" s="707"/>
    </row>
    <row r="28" spans="1:256" s="484" customFormat="1" ht="14.25">
      <c r="A28" s="707"/>
      <c r="B28" s="486">
        <v>24</v>
      </c>
      <c r="C28" s="486" t="s">
        <v>426</v>
      </c>
      <c r="D28" s="486"/>
      <c r="E28" s="486" t="s">
        <v>399</v>
      </c>
      <c r="F28" s="486" t="s">
        <v>427</v>
      </c>
      <c r="G28" s="486"/>
      <c r="H28" s="707"/>
      <c r="I28" s="707"/>
      <c r="J28" s="707"/>
      <c r="K28" s="707"/>
      <c r="L28" s="707"/>
      <c r="M28" s="707"/>
      <c r="N28" s="707"/>
      <c r="O28" s="707"/>
      <c r="P28" s="707"/>
      <c r="Q28" s="707"/>
      <c r="R28" s="707"/>
      <c r="S28" s="707"/>
      <c r="T28" s="707"/>
      <c r="U28" s="707"/>
      <c r="V28" s="707"/>
      <c r="W28" s="707"/>
      <c r="X28" s="707"/>
      <c r="Y28" s="707"/>
      <c r="Z28" s="707"/>
      <c r="AA28" s="707"/>
      <c r="AB28" s="707"/>
      <c r="AC28" s="707"/>
      <c r="AD28" s="707"/>
      <c r="AE28" s="707"/>
      <c r="AF28" s="707"/>
      <c r="AG28" s="707"/>
      <c r="AH28" s="707"/>
      <c r="AI28" s="707"/>
      <c r="AJ28" s="707"/>
      <c r="AK28" s="707"/>
      <c r="AL28" s="707"/>
      <c r="AM28" s="707"/>
      <c r="AN28" s="707"/>
      <c r="AO28" s="707"/>
      <c r="AP28" s="707"/>
      <c r="AQ28" s="707"/>
      <c r="AR28" s="707"/>
      <c r="AS28" s="707"/>
      <c r="AT28" s="707"/>
      <c r="AU28" s="707"/>
      <c r="AV28" s="707"/>
      <c r="AW28" s="707"/>
      <c r="AX28" s="707"/>
      <c r="AY28" s="707"/>
      <c r="AZ28" s="707"/>
      <c r="BA28" s="707"/>
      <c r="BB28" s="707"/>
      <c r="BC28" s="707"/>
      <c r="BD28" s="707"/>
      <c r="BE28" s="707"/>
      <c r="BF28" s="707"/>
      <c r="BG28" s="707"/>
      <c r="BH28" s="707"/>
      <c r="BI28" s="707"/>
      <c r="BJ28" s="707"/>
      <c r="BK28" s="707"/>
      <c r="BL28" s="707"/>
      <c r="BM28" s="707"/>
      <c r="BN28" s="707"/>
      <c r="BO28" s="707"/>
      <c r="BP28" s="707"/>
      <c r="BQ28" s="707"/>
      <c r="BR28" s="707"/>
      <c r="BS28" s="707"/>
      <c r="BT28" s="707"/>
      <c r="BU28" s="707"/>
      <c r="BV28" s="707"/>
      <c r="BW28" s="707"/>
      <c r="BX28" s="707"/>
      <c r="BY28" s="707"/>
      <c r="BZ28" s="707"/>
      <c r="CA28" s="707"/>
      <c r="CB28" s="707"/>
      <c r="CC28" s="707"/>
      <c r="CD28" s="707"/>
      <c r="CE28" s="707"/>
      <c r="CF28" s="707"/>
      <c r="CG28" s="707"/>
      <c r="CH28" s="707"/>
      <c r="CI28" s="707"/>
      <c r="CJ28" s="707"/>
      <c r="CK28" s="707"/>
      <c r="CL28" s="707"/>
      <c r="CM28" s="707"/>
      <c r="CN28" s="707"/>
      <c r="CO28" s="707"/>
      <c r="CP28" s="707"/>
      <c r="CQ28" s="707"/>
      <c r="CR28" s="707"/>
      <c r="CS28" s="707"/>
      <c r="CT28" s="707"/>
      <c r="CU28" s="707"/>
      <c r="CV28" s="707"/>
      <c r="CW28" s="707"/>
      <c r="CX28" s="707"/>
      <c r="CY28" s="707"/>
      <c r="CZ28" s="707"/>
      <c r="DA28" s="707"/>
      <c r="DB28" s="707"/>
      <c r="DC28" s="707"/>
      <c r="DD28" s="707"/>
      <c r="DE28" s="707"/>
      <c r="DF28" s="707"/>
      <c r="DG28" s="707"/>
      <c r="DH28" s="707"/>
      <c r="DI28" s="707"/>
      <c r="DJ28" s="707"/>
      <c r="DK28" s="707"/>
      <c r="DL28" s="707"/>
      <c r="DM28" s="707"/>
      <c r="DN28" s="707"/>
      <c r="DO28" s="707"/>
      <c r="DP28" s="707"/>
      <c r="DQ28" s="707"/>
      <c r="DR28" s="707"/>
      <c r="DS28" s="707"/>
      <c r="DT28" s="707"/>
      <c r="DU28" s="707"/>
      <c r="DV28" s="707"/>
      <c r="DW28" s="707"/>
      <c r="DX28" s="707"/>
      <c r="DY28" s="707"/>
      <c r="DZ28" s="707"/>
      <c r="EA28" s="707"/>
      <c r="EB28" s="707"/>
      <c r="EC28" s="707"/>
      <c r="ED28" s="707"/>
      <c r="EE28" s="707"/>
      <c r="EF28" s="707"/>
      <c r="EG28" s="707"/>
      <c r="EH28" s="707"/>
      <c r="EI28" s="707"/>
      <c r="EJ28" s="707"/>
      <c r="EK28" s="707"/>
      <c r="EL28" s="707"/>
      <c r="EM28" s="707"/>
      <c r="EN28" s="707"/>
      <c r="EO28" s="707"/>
      <c r="EP28" s="707"/>
      <c r="EQ28" s="707"/>
      <c r="ER28" s="707"/>
      <c r="ES28" s="707"/>
      <c r="ET28" s="707"/>
      <c r="EU28" s="707"/>
      <c r="EV28" s="707"/>
      <c r="EW28" s="707"/>
      <c r="EX28" s="707"/>
      <c r="EY28" s="707"/>
      <c r="EZ28" s="707"/>
      <c r="FA28" s="707"/>
      <c r="FB28" s="707"/>
      <c r="FC28" s="707"/>
      <c r="FD28" s="707"/>
      <c r="FE28" s="707"/>
      <c r="FF28" s="707"/>
      <c r="FG28" s="707"/>
      <c r="FH28" s="707"/>
      <c r="FI28" s="707"/>
      <c r="FJ28" s="707"/>
      <c r="FK28" s="707"/>
      <c r="FL28" s="707"/>
      <c r="FM28" s="707"/>
      <c r="FN28" s="707"/>
      <c r="FO28" s="707"/>
      <c r="FP28" s="707"/>
      <c r="FQ28" s="707"/>
      <c r="FR28" s="707"/>
      <c r="FS28" s="707"/>
      <c r="FT28" s="707"/>
      <c r="FU28" s="707"/>
      <c r="FV28" s="707"/>
      <c r="FW28" s="707"/>
      <c r="FX28" s="707"/>
      <c r="FY28" s="707"/>
      <c r="FZ28" s="707"/>
      <c r="GA28" s="707"/>
      <c r="GB28" s="707"/>
      <c r="GC28" s="707"/>
      <c r="GD28" s="707"/>
      <c r="GE28" s="707"/>
      <c r="GF28" s="707"/>
      <c r="GG28" s="707"/>
      <c r="GH28" s="707"/>
      <c r="GI28" s="707"/>
      <c r="GJ28" s="707"/>
      <c r="GK28" s="707"/>
      <c r="GL28" s="707"/>
      <c r="GM28" s="707"/>
      <c r="GN28" s="707"/>
      <c r="GO28" s="707"/>
      <c r="GP28" s="707"/>
      <c r="GQ28" s="707"/>
      <c r="GR28" s="707"/>
      <c r="GS28" s="707"/>
      <c r="GT28" s="707"/>
      <c r="GU28" s="707"/>
      <c r="GV28" s="707"/>
      <c r="GW28" s="707"/>
      <c r="GX28" s="707"/>
      <c r="GY28" s="707"/>
      <c r="GZ28" s="707"/>
      <c r="HA28" s="707"/>
      <c r="HB28" s="707"/>
      <c r="HC28" s="707"/>
      <c r="HD28" s="707"/>
      <c r="HE28" s="707"/>
      <c r="HF28" s="707"/>
      <c r="HG28" s="707"/>
      <c r="HH28" s="707"/>
      <c r="HI28" s="707"/>
      <c r="HJ28" s="707"/>
      <c r="HK28" s="707"/>
      <c r="HL28" s="707"/>
      <c r="HM28" s="707"/>
      <c r="HN28" s="707"/>
      <c r="HO28" s="707"/>
      <c r="HP28" s="707"/>
      <c r="HQ28" s="707"/>
      <c r="HR28" s="707"/>
      <c r="HS28" s="707"/>
      <c r="HT28" s="707"/>
      <c r="HU28" s="707"/>
      <c r="HV28" s="707"/>
      <c r="HW28" s="707"/>
      <c r="HX28" s="707"/>
      <c r="HY28" s="707"/>
      <c r="HZ28" s="707"/>
      <c r="IA28" s="707"/>
      <c r="IB28" s="707"/>
      <c r="IC28" s="707"/>
      <c r="ID28" s="707"/>
      <c r="IE28" s="707"/>
      <c r="IF28" s="707"/>
      <c r="IG28" s="707"/>
      <c r="IH28" s="707"/>
      <c r="II28" s="707"/>
      <c r="IJ28" s="707"/>
      <c r="IK28" s="707"/>
      <c r="IL28" s="707"/>
      <c r="IM28" s="707"/>
      <c r="IN28" s="707"/>
      <c r="IO28" s="707"/>
      <c r="IP28" s="707"/>
      <c r="IQ28" s="707"/>
      <c r="IR28" s="707"/>
      <c r="IS28" s="707"/>
      <c r="IT28" s="707"/>
      <c r="IU28" s="707"/>
      <c r="IV28" s="707"/>
    </row>
    <row r="29" spans="1:256" s="484" customFormat="1" ht="14.25">
      <c r="A29" s="707"/>
      <c r="B29" s="486">
        <v>25</v>
      </c>
      <c r="C29" s="486" t="s">
        <v>428</v>
      </c>
      <c r="D29" s="486"/>
      <c r="E29" s="486" t="s">
        <v>399</v>
      </c>
      <c r="F29" s="486" t="s">
        <v>429</v>
      </c>
      <c r="G29" s="486"/>
      <c r="H29" s="707"/>
      <c r="I29" s="707"/>
      <c r="J29" s="707"/>
      <c r="K29" s="707"/>
      <c r="L29" s="707"/>
      <c r="M29" s="707"/>
      <c r="N29" s="707"/>
      <c r="O29" s="707"/>
      <c r="P29" s="707"/>
      <c r="Q29" s="707"/>
      <c r="R29" s="707"/>
      <c r="S29" s="707"/>
      <c r="T29" s="707"/>
      <c r="U29" s="707"/>
      <c r="V29" s="707"/>
      <c r="W29" s="707"/>
      <c r="X29" s="707"/>
      <c r="Y29" s="707"/>
      <c r="Z29" s="707"/>
      <c r="AA29" s="707"/>
      <c r="AB29" s="707"/>
      <c r="AC29" s="707"/>
      <c r="AD29" s="707"/>
      <c r="AE29" s="707"/>
      <c r="AF29" s="707"/>
      <c r="AG29" s="707"/>
      <c r="AH29" s="707"/>
      <c r="AI29" s="707"/>
      <c r="AJ29" s="707"/>
      <c r="AK29" s="707"/>
      <c r="AL29" s="707"/>
      <c r="AM29" s="707"/>
      <c r="AN29" s="707"/>
      <c r="AO29" s="707"/>
      <c r="AP29" s="707"/>
      <c r="AQ29" s="707"/>
      <c r="AR29" s="707"/>
      <c r="AS29" s="707"/>
      <c r="AT29" s="707"/>
      <c r="AU29" s="707"/>
      <c r="AV29" s="707"/>
      <c r="AW29" s="707"/>
      <c r="AX29" s="707"/>
      <c r="AY29" s="707"/>
      <c r="AZ29" s="707"/>
      <c r="BA29" s="707"/>
      <c r="BB29" s="707"/>
      <c r="BC29" s="707"/>
      <c r="BD29" s="707"/>
      <c r="BE29" s="707"/>
      <c r="BF29" s="707"/>
      <c r="BG29" s="707"/>
      <c r="BH29" s="707"/>
      <c r="BI29" s="707"/>
      <c r="BJ29" s="707"/>
      <c r="BK29" s="707"/>
      <c r="BL29" s="707"/>
      <c r="BM29" s="707"/>
      <c r="BN29" s="707"/>
      <c r="BO29" s="707"/>
      <c r="BP29" s="707"/>
      <c r="BQ29" s="707"/>
      <c r="BR29" s="707"/>
      <c r="BS29" s="707"/>
      <c r="BT29" s="707"/>
      <c r="BU29" s="707"/>
      <c r="BV29" s="707"/>
      <c r="BW29" s="707"/>
      <c r="BX29" s="707"/>
      <c r="BY29" s="707"/>
      <c r="BZ29" s="707"/>
      <c r="CA29" s="707"/>
      <c r="CB29" s="707"/>
      <c r="CC29" s="707"/>
      <c r="CD29" s="707"/>
      <c r="CE29" s="707"/>
      <c r="CF29" s="707"/>
      <c r="CG29" s="707"/>
      <c r="CH29" s="707"/>
      <c r="CI29" s="707"/>
      <c r="CJ29" s="707"/>
      <c r="CK29" s="707"/>
      <c r="CL29" s="707"/>
      <c r="CM29" s="707"/>
      <c r="CN29" s="707"/>
      <c r="CO29" s="707"/>
      <c r="CP29" s="707"/>
      <c r="CQ29" s="707"/>
      <c r="CR29" s="707"/>
      <c r="CS29" s="707"/>
      <c r="CT29" s="707"/>
      <c r="CU29" s="707"/>
      <c r="CV29" s="707"/>
      <c r="CW29" s="707"/>
      <c r="CX29" s="707"/>
      <c r="CY29" s="707"/>
      <c r="CZ29" s="707"/>
      <c r="DA29" s="707"/>
      <c r="DB29" s="707"/>
      <c r="DC29" s="707"/>
      <c r="DD29" s="707"/>
      <c r="DE29" s="707"/>
      <c r="DF29" s="707"/>
      <c r="DG29" s="707"/>
      <c r="DH29" s="707"/>
      <c r="DI29" s="707"/>
      <c r="DJ29" s="707"/>
      <c r="DK29" s="707"/>
      <c r="DL29" s="707"/>
      <c r="DM29" s="707"/>
      <c r="DN29" s="707"/>
      <c r="DO29" s="707"/>
      <c r="DP29" s="707"/>
      <c r="DQ29" s="707"/>
      <c r="DR29" s="707"/>
      <c r="DS29" s="707"/>
      <c r="DT29" s="707"/>
      <c r="DU29" s="707"/>
      <c r="DV29" s="707"/>
      <c r="DW29" s="707"/>
      <c r="DX29" s="707"/>
      <c r="DY29" s="707"/>
      <c r="DZ29" s="707"/>
      <c r="EA29" s="707"/>
      <c r="EB29" s="707"/>
      <c r="EC29" s="707"/>
      <c r="ED29" s="707"/>
      <c r="EE29" s="707"/>
      <c r="EF29" s="707"/>
      <c r="EG29" s="707"/>
      <c r="EH29" s="707"/>
      <c r="EI29" s="707"/>
      <c r="EJ29" s="707"/>
      <c r="EK29" s="707"/>
      <c r="EL29" s="707"/>
      <c r="EM29" s="707"/>
      <c r="EN29" s="707"/>
      <c r="EO29" s="707"/>
      <c r="EP29" s="707"/>
      <c r="EQ29" s="707"/>
      <c r="ER29" s="707"/>
      <c r="ES29" s="707"/>
      <c r="ET29" s="707"/>
      <c r="EU29" s="707"/>
      <c r="EV29" s="707"/>
      <c r="EW29" s="707"/>
      <c r="EX29" s="707"/>
      <c r="EY29" s="707"/>
      <c r="EZ29" s="707"/>
      <c r="FA29" s="707"/>
      <c r="FB29" s="707"/>
      <c r="FC29" s="707"/>
      <c r="FD29" s="707"/>
      <c r="FE29" s="707"/>
      <c r="FF29" s="707"/>
      <c r="FG29" s="707"/>
      <c r="FH29" s="707"/>
      <c r="FI29" s="707"/>
      <c r="FJ29" s="707"/>
      <c r="FK29" s="707"/>
      <c r="FL29" s="707"/>
      <c r="FM29" s="707"/>
      <c r="FN29" s="707"/>
      <c r="FO29" s="707"/>
      <c r="FP29" s="707"/>
      <c r="FQ29" s="707"/>
      <c r="FR29" s="707"/>
      <c r="FS29" s="707"/>
      <c r="FT29" s="707"/>
      <c r="FU29" s="707"/>
      <c r="FV29" s="707"/>
      <c r="FW29" s="707"/>
      <c r="FX29" s="707"/>
      <c r="FY29" s="707"/>
      <c r="FZ29" s="707"/>
      <c r="GA29" s="707"/>
      <c r="GB29" s="707"/>
      <c r="GC29" s="707"/>
      <c r="GD29" s="707"/>
      <c r="GE29" s="707"/>
      <c r="GF29" s="707"/>
      <c r="GG29" s="707"/>
      <c r="GH29" s="707"/>
      <c r="GI29" s="707"/>
      <c r="GJ29" s="707"/>
      <c r="GK29" s="707"/>
      <c r="GL29" s="707"/>
      <c r="GM29" s="707"/>
      <c r="GN29" s="707"/>
      <c r="GO29" s="707"/>
      <c r="GP29" s="707"/>
      <c r="GQ29" s="707"/>
      <c r="GR29" s="707"/>
      <c r="GS29" s="707"/>
      <c r="GT29" s="707"/>
      <c r="GU29" s="707"/>
      <c r="GV29" s="707"/>
      <c r="GW29" s="707"/>
      <c r="GX29" s="707"/>
      <c r="GY29" s="707"/>
      <c r="GZ29" s="707"/>
      <c r="HA29" s="707"/>
      <c r="HB29" s="707"/>
      <c r="HC29" s="707"/>
      <c r="HD29" s="707"/>
      <c r="HE29" s="707"/>
      <c r="HF29" s="707"/>
      <c r="HG29" s="707"/>
      <c r="HH29" s="707"/>
      <c r="HI29" s="707"/>
      <c r="HJ29" s="707"/>
      <c r="HK29" s="707"/>
      <c r="HL29" s="707"/>
      <c r="HM29" s="707"/>
      <c r="HN29" s="707"/>
      <c r="HO29" s="707"/>
      <c r="HP29" s="707"/>
      <c r="HQ29" s="707"/>
      <c r="HR29" s="707"/>
      <c r="HS29" s="707"/>
      <c r="HT29" s="707"/>
      <c r="HU29" s="707"/>
      <c r="HV29" s="707"/>
      <c r="HW29" s="707"/>
      <c r="HX29" s="707"/>
      <c r="HY29" s="707"/>
      <c r="HZ29" s="707"/>
      <c r="IA29" s="707"/>
      <c r="IB29" s="707"/>
      <c r="IC29" s="707"/>
      <c r="ID29" s="707"/>
      <c r="IE29" s="707"/>
      <c r="IF29" s="707"/>
      <c r="IG29" s="707"/>
      <c r="IH29" s="707"/>
      <c r="II29" s="707"/>
      <c r="IJ29" s="707"/>
      <c r="IK29" s="707"/>
      <c r="IL29" s="707"/>
      <c r="IM29" s="707"/>
      <c r="IN29" s="707"/>
      <c r="IO29" s="707"/>
      <c r="IP29" s="707"/>
      <c r="IQ29" s="707"/>
      <c r="IR29" s="707"/>
      <c r="IS29" s="707"/>
      <c r="IT29" s="707"/>
      <c r="IU29" s="707"/>
      <c r="IV29" s="707"/>
    </row>
    <row r="30" spans="1:256" s="703" customFormat="1" ht="14.25">
      <c r="B30" s="486">
        <v>26</v>
      </c>
      <c r="C30" s="486" t="s">
        <v>430</v>
      </c>
      <c r="D30" s="486"/>
      <c r="E30" s="486" t="s">
        <v>399</v>
      </c>
      <c r="F30" s="486" t="s">
        <v>431</v>
      </c>
      <c r="G30" s="486"/>
    </row>
    <row r="31" spans="1:256" s="703" customFormat="1" ht="14.25">
      <c r="B31" s="486">
        <v>27</v>
      </c>
      <c r="C31" s="486" t="s">
        <v>432</v>
      </c>
      <c r="D31" s="486"/>
      <c r="E31" s="486" t="s">
        <v>399</v>
      </c>
      <c r="F31" s="486" t="s">
        <v>433</v>
      </c>
      <c r="G31" s="486"/>
    </row>
    <row r="32" spans="1:256" s="703" customFormat="1" ht="14.25">
      <c r="B32" s="486">
        <v>28</v>
      </c>
      <c r="C32" s="486" t="s">
        <v>434</v>
      </c>
      <c r="D32" s="486"/>
      <c r="E32" s="486" t="s">
        <v>399</v>
      </c>
      <c r="F32" s="486" t="s">
        <v>435</v>
      </c>
      <c r="G32" s="486"/>
    </row>
    <row r="33" spans="1:256" s="484" customFormat="1" ht="14.25">
      <c r="A33" s="707"/>
      <c r="B33" s="486">
        <v>29</v>
      </c>
      <c r="C33" s="486" t="s">
        <v>436</v>
      </c>
      <c r="D33" s="486"/>
      <c r="E33" s="486" t="s">
        <v>399</v>
      </c>
      <c r="F33" s="486" t="s">
        <v>437</v>
      </c>
      <c r="G33" s="486"/>
      <c r="H33" s="707"/>
      <c r="I33" s="707"/>
      <c r="J33" s="707"/>
      <c r="K33" s="707"/>
      <c r="L33" s="707"/>
      <c r="M33" s="707"/>
      <c r="N33" s="707"/>
      <c r="O33" s="707"/>
      <c r="P33" s="707"/>
      <c r="Q33" s="707"/>
      <c r="R33" s="707"/>
      <c r="S33" s="707"/>
      <c r="T33" s="707"/>
      <c r="U33" s="707"/>
      <c r="V33" s="707"/>
      <c r="W33" s="707"/>
      <c r="X33" s="707"/>
      <c r="Y33" s="707"/>
      <c r="Z33" s="707"/>
      <c r="AA33" s="707"/>
      <c r="AB33" s="707"/>
      <c r="AC33" s="707"/>
      <c r="AD33" s="707"/>
      <c r="AE33" s="707"/>
      <c r="AF33" s="707"/>
      <c r="AG33" s="707"/>
      <c r="AH33" s="707"/>
      <c r="AI33" s="707"/>
      <c r="AJ33" s="707"/>
      <c r="AK33" s="707"/>
      <c r="AL33" s="707"/>
      <c r="AM33" s="707"/>
      <c r="AN33" s="707"/>
      <c r="AO33" s="707"/>
      <c r="AP33" s="707"/>
      <c r="AQ33" s="707"/>
      <c r="AR33" s="707"/>
      <c r="AS33" s="707"/>
      <c r="AT33" s="707"/>
      <c r="AU33" s="707"/>
      <c r="AV33" s="707"/>
      <c r="AW33" s="707"/>
      <c r="AX33" s="707"/>
      <c r="AY33" s="707"/>
      <c r="AZ33" s="707"/>
      <c r="BA33" s="707"/>
      <c r="BB33" s="707"/>
      <c r="BC33" s="707"/>
      <c r="BD33" s="707"/>
      <c r="BE33" s="707"/>
      <c r="BF33" s="707"/>
      <c r="BG33" s="707"/>
      <c r="BH33" s="707"/>
      <c r="BI33" s="707"/>
      <c r="BJ33" s="707"/>
      <c r="BK33" s="707"/>
      <c r="BL33" s="707"/>
      <c r="BM33" s="707"/>
      <c r="BN33" s="707"/>
      <c r="BO33" s="707"/>
      <c r="BP33" s="707"/>
      <c r="BQ33" s="707"/>
      <c r="BR33" s="707"/>
      <c r="BS33" s="707"/>
      <c r="BT33" s="707"/>
      <c r="BU33" s="707"/>
      <c r="BV33" s="707"/>
      <c r="BW33" s="707"/>
      <c r="BX33" s="707"/>
      <c r="BY33" s="707"/>
      <c r="BZ33" s="707"/>
      <c r="CA33" s="707"/>
      <c r="CB33" s="707"/>
      <c r="CC33" s="707"/>
      <c r="CD33" s="707"/>
      <c r="CE33" s="707"/>
      <c r="CF33" s="707"/>
      <c r="CG33" s="707"/>
      <c r="CH33" s="707"/>
      <c r="CI33" s="707"/>
      <c r="CJ33" s="707"/>
      <c r="CK33" s="707"/>
      <c r="CL33" s="707"/>
      <c r="CM33" s="707"/>
      <c r="CN33" s="707"/>
      <c r="CO33" s="707"/>
      <c r="CP33" s="707"/>
      <c r="CQ33" s="707"/>
      <c r="CR33" s="707"/>
      <c r="CS33" s="707"/>
      <c r="CT33" s="707"/>
      <c r="CU33" s="707"/>
      <c r="CV33" s="707"/>
      <c r="CW33" s="707"/>
      <c r="CX33" s="707"/>
      <c r="CY33" s="707"/>
      <c r="CZ33" s="707"/>
      <c r="DA33" s="707"/>
      <c r="DB33" s="707"/>
      <c r="DC33" s="707"/>
      <c r="DD33" s="707"/>
      <c r="DE33" s="707"/>
      <c r="DF33" s="707"/>
      <c r="DG33" s="707"/>
      <c r="DH33" s="707"/>
      <c r="DI33" s="707"/>
      <c r="DJ33" s="707"/>
      <c r="DK33" s="707"/>
      <c r="DL33" s="707"/>
      <c r="DM33" s="707"/>
      <c r="DN33" s="707"/>
      <c r="DO33" s="707"/>
      <c r="DP33" s="707"/>
      <c r="DQ33" s="707"/>
      <c r="DR33" s="707"/>
      <c r="DS33" s="707"/>
      <c r="DT33" s="707"/>
      <c r="DU33" s="707"/>
      <c r="DV33" s="707"/>
      <c r="DW33" s="707"/>
      <c r="DX33" s="707"/>
      <c r="DY33" s="707"/>
      <c r="DZ33" s="707"/>
      <c r="EA33" s="707"/>
      <c r="EB33" s="707"/>
      <c r="EC33" s="707"/>
      <c r="ED33" s="707"/>
      <c r="EE33" s="707"/>
      <c r="EF33" s="707"/>
      <c r="EG33" s="707"/>
      <c r="EH33" s="707"/>
      <c r="EI33" s="707"/>
      <c r="EJ33" s="707"/>
      <c r="EK33" s="707"/>
      <c r="EL33" s="707"/>
      <c r="EM33" s="707"/>
      <c r="EN33" s="707"/>
      <c r="EO33" s="707"/>
      <c r="EP33" s="707"/>
      <c r="EQ33" s="707"/>
      <c r="ER33" s="707"/>
      <c r="ES33" s="707"/>
      <c r="ET33" s="707"/>
      <c r="EU33" s="707"/>
      <c r="EV33" s="707"/>
      <c r="EW33" s="707"/>
      <c r="EX33" s="707"/>
      <c r="EY33" s="707"/>
      <c r="EZ33" s="707"/>
      <c r="FA33" s="707"/>
      <c r="FB33" s="707"/>
      <c r="FC33" s="707"/>
      <c r="FD33" s="707"/>
      <c r="FE33" s="707"/>
      <c r="FF33" s="707"/>
      <c r="FG33" s="707"/>
      <c r="FH33" s="707"/>
      <c r="FI33" s="707"/>
      <c r="FJ33" s="707"/>
      <c r="FK33" s="707"/>
      <c r="FL33" s="707"/>
      <c r="FM33" s="707"/>
      <c r="FN33" s="707"/>
      <c r="FO33" s="707"/>
      <c r="FP33" s="707"/>
      <c r="FQ33" s="707"/>
      <c r="FR33" s="707"/>
      <c r="FS33" s="707"/>
      <c r="FT33" s="707"/>
      <c r="FU33" s="707"/>
      <c r="FV33" s="707"/>
      <c r="FW33" s="707"/>
      <c r="FX33" s="707"/>
      <c r="FY33" s="707"/>
      <c r="FZ33" s="707"/>
      <c r="GA33" s="707"/>
      <c r="GB33" s="707"/>
      <c r="GC33" s="707"/>
      <c r="GD33" s="707"/>
      <c r="GE33" s="707"/>
      <c r="GF33" s="707"/>
      <c r="GG33" s="707"/>
      <c r="GH33" s="707"/>
      <c r="GI33" s="707"/>
      <c r="GJ33" s="707"/>
      <c r="GK33" s="707"/>
      <c r="GL33" s="707"/>
      <c r="GM33" s="707"/>
      <c r="GN33" s="707"/>
      <c r="GO33" s="707"/>
      <c r="GP33" s="707"/>
      <c r="GQ33" s="707"/>
      <c r="GR33" s="707"/>
      <c r="GS33" s="707"/>
      <c r="GT33" s="707"/>
      <c r="GU33" s="707"/>
      <c r="GV33" s="707"/>
      <c r="GW33" s="707"/>
      <c r="GX33" s="707"/>
      <c r="GY33" s="707"/>
      <c r="GZ33" s="707"/>
      <c r="HA33" s="707"/>
      <c r="HB33" s="707"/>
      <c r="HC33" s="707"/>
      <c r="HD33" s="707"/>
      <c r="HE33" s="707"/>
      <c r="HF33" s="707"/>
      <c r="HG33" s="707"/>
      <c r="HH33" s="707"/>
      <c r="HI33" s="707"/>
      <c r="HJ33" s="707"/>
      <c r="HK33" s="707"/>
      <c r="HL33" s="707"/>
      <c r="HM33" s="707"/>
      <c r="HN33" s="707"/>
      <c r="HO33" s="707"/>
      <c r="HP33" s="707"/>
      <c r="HQ33" s="707"/>
      <c r="HR33" s="707"/>
      <c r="HS33" s="707"/>
      <c r="HT33" s="707"/>
      <c r="HU33" s="707"/>
      <c r="HV33" s="707"/>
      <c r="HW33" s="707"/>
      <c r="HX33" s="707"/>
      <c r="HY33" s="707"/>
      <c r="HZ33" s="707"/>
      <c r="IA33" s="707"/>
      <c r="IB33" s="707"/>
      <c r="IC33" s="707"/>
      <c r="ID33" s="707"/>
      <c r="IE33" s="707"/>
      <c r="IF33" s="707"/>
      <c r="IG33" s="707"/>
      <c r="IH33" s="707"/>
      <c r="II33" s="707"/>
      <c r="IJ33" s="707"/>
      <c r="IK33" s="707"/>
      <c r="IL33" s="707"/>
      <c r="IM33" s="707"/>
      <c r="IN33" s="707"/>
      <c r="IO33" s="707"/>
      <c r="IP33" s="707"/>
      <c r="IQ33" s="707"/>
      <c r="IR33" s="707"/>
      <c r="IS33" s="707"/>
      <c r="IT33" s="707"/>
      <c r="IU33" s="707"/>
      <c r="IV33" s="707"/>
    </row>
    <row r="34" spans="1:256" ht="14.25">
      <c r="B34" s="485">
        <v>30</v>
      </c>
      <c r="C34" s="485" t="s">
        <v>438</v>
      </c>
      <c r="D34" s="485"/>
      <c r="E34" s="485" t="s">
        <v>399</v>
      </c>
      <c r="F34" s="485" t="s">
        <v>439</v>
      </c>
      <c r="G34" s="485"/>
    </row>
    <row r="35" spans="1:256" ht="14.25">
      <c r="B35" s="485">
        <v>31</v>
      </c>
      <c r="C35" s="485" t="s">
        <v>440</v>
      </c>
      <c r="D35" s="485"/>
      <c r="E35" s="485" t="s">
        <v>399</v>
      </c>
      <c r="F35" s="485" t="s">
        <v>441</v>
      </c>
      <c r="G35" s="485"/>
    </row>
    <row r="36" spans="1:256" ht="14.25">
      <c r="B36" s="485">
        <v>32</v>
      </c>
      <c r="C36" s="485" t="s">
        <v>442</v>
      </c>
      <c r="D36" s="485"/>
      <c r="E36" s="485" t="s">
        <v>399</v>
      </c>
      <c r="F36" s="485" t="s">
        <v>443</v>
      </c>
      <c r="G36" s="485"/>
    </row>
    <row r="37" spans="1:256" ht="42.75">
      <c r="B37" s="485">
        <v>33</v>
      </c>
      <c r="C37" s="485" t="s">
        <v>444</v>
      </c>
      <c r="D37" s="485"/>
      <c r="E37" s="485" t="s">
        <v>399</v>
      </c>
      <c r="F37" s="487" t="s">
        <v>445</v>
      </c>
      <c r="G37" s="485"/>
    </row>
    <row r="38" spans="1:256" s="703" customFormat="1" ht="14.25">
      <c r="B38" s="486">
        <v>34</v>
      </c>
      <c r="C38" s="486" t="s">
        <v>446</v>
      </c>
      <c r="D38" s="486"/>
      <c r="E38" s="486" t="s">
        <v>379</v>
      </c>
      <c r="F38" s="486" t="s">
        <v>447</v>
      </c>
      <c r="G38" s="486"/>
    </row>
    <row r="39" spans="1:256" s="703" customFormat="1" ht="14.25">
      <c r="B39" s="486">
        <v>35</v>
      </c>
      <c r="C39" s="486" t="s">
        <v>448</v>
      </c>
      <c r="D39" s="486"/>
      <c r="E39" s="486" t="s">
        <v>379</v>
      </c>
      <c r="F39" s="486" t="s">
        <v>449</v>
      </c>
      <c r="G39" s="486"/>
    </row>
    <row r="40" spans="1:256" s="703" customFormat="1" ht="14.25">
      <c r="B40" s="486">
        <v>36</v>
      </c>
      <c r="C40" s="486" t="s">
        <v>450</v>
      </c>
      <c r="D40" s="486"/>
      <c r="E40" s="486" t="s">
        <v>379</v>
      </c>
      <c r="F40" s="486" t="s">
        <v>451</v>
      </c>
      <c r="G40" s="486"/>
    </row>
    <row r="41" spans="1:256" s="484" customFormat="1">
      <c r="A41" s="707"/>
      <c r="B41" s="707">
        <v>37</v>
      </c>
      <c r="C41" s="707" t="s">
        <v>452</v>
      </c>
      <c r="D41" s="707"/>
      <c r="E41" s="707" t="s">
        <v>379</v>
      </c>
      <c r="F41" s="707" t="s">
        <v>453</v>
      </c>
      <c r="G41" s="707"/>
      <c r="H41" s="707"/>
      <c r="I41" s="707"/>
      <c r="J41" s="707"/>
      <c r="K41" s="707"/>
      <c r="L41" s="707"/>
      <c r="M41" s="707"/>
      <c r="N41" s="707"/>
      <c r="O41" s="707"/>
      <c r="P41" s="707"/>
      <c r="Q41" s="707"/>
      <c r="R41" s="707"/>
      <c r="S41" s="707"/>
      <c r="T41" s="707"/>
      <c r="U41" s="707"/>
      <c r="V41" s="707"/>
      <c r="W41" s="707"/>
      <c r="X41" s="707"/>
      <c r="Y41" s="707"/>
      <c r="Z41" s="707"/>
      <c r="AA41" s="707"/>
      <c r="AB41" s="707"/>
      <c r="AC41" s="707"/>
      <c r="AD41" s="707"/>
      <c r="AE41" s="707"/>
      <c r="AF41" s="707"/>
      <c r="AG41" s="707"/>
      <c r="AH41" s="707"/>
      <c r="AI41" s="707"/>
      <c r="AJ41" s="707"/>
      <c r="AK41" s="707"/>
      <c r="AL41" s="707"/>
      <c r="AM41" s="707"/>
      <c r="AN41" s="707"/>
      <c r="AO41" s="707"/>
      <c r="AP41" s="707"/>
      <c r="AQ41" s="707"/>
      <c r="AR41" s="707"/>
      <c r="AS41" s="707"/>
      <c r="AT41" s="707"/>
      <c r="AU41" s="707"/>
      <c r="AV41" s="707"/>
      <c r="AW41" s="707"/>
      <c r="AX41" s="707"/>
      <c r="AY41" s="707"/>
      <c r="AZ41" s="707"/>
      <c r="BA41" s="707"/>
      <c r="BB41" s="707"/>
      <c r="BC41" s="707"/>
      <c r="BD41" s="707"/>
      <c r="BE41" s="707"/>
      <c r="BF41" s="707"/>
      <c r="BG41" s="707"/>
      <c r="BH41" s="707"/>
      <c r="BI41" s="707"/>
      <c r="BJ41" s="707"/>
      <c r="BK41" s="707"/>
      <c r="BL41" s="707"/>
      <c r="BM41" s="707"/>
      <c r="BN41" s="707"/>
      <c r="BO41" s="707"/>
      <c r="BP41" s="707"/>
      <c r="BQ41" s="707"/>
      <c r="BR41" s="707"/>
      <c r="BS41" s="707"/>
      <c r="BT41" s="707"/>
      <c r="BU41" s="707"/>
      <c r="BV41" s="707"/>
      <c r="BW41" s="707"/>
      <c r="BX41" s="707"/>
      <c r="BY41" s="707"/>
      <c r="BZ41" s="707"/>
      <c r="CA41" s="707"/>
      <c r="CB41" s="707"/>
      <c r="CC41" s="707"/>
      <c r="CD41" s="707"/>
      <c r="CE41" s="707"/>
      <c r="CF41" s="707"/>
      <c r="CG41" s="707"/>
      <c r="CH41" s="707"/>
      <c r="CI41" s="707"/>
      <c r="CJ41" s="707"/>
      <c r="CK41" s="707"/>
      <c r="CL41" s="707"/>
      <c r="CM41" s="707"/>
      <c r="CN41" s="707"/>
      <c r="CO41" s="707"/>
      <c r="CP41" s="707"/>
      <c r="CQ41" s="707"/>
      <c r="CR41" s="707"/>
      <c r="CS41" s="707"/>
      <c r="CT41" s="707"/>
      <c r="CU41" s="707"/>
      <c r="CV41" s="707"/>
      <c r="CW41" s="707"/>
      <c r="CX41" s="707"/>
      <c r="CY41" s="707"/>
      <c r="CZ41" s="707"/>
      <c r="DA41" s="707"/>
      <c r="DB41" s="707"/>
      <c r="DC41" s="707"/>
      <c r="DD41" s="707"/>
      <c r="DE41" s="707"/>
      <c r="DF41" s="707"/>
      <c r="DG41" s="707"/>
      <c r="DH41" s="707"/>
      <c r="DI41" s="707"/>
      <c r="DJ41" s="707"/>
      <c r="DK41" s="707"/>
      <c r="DL41" s="707"/>
      <c r="DM41" s="707"/>
      <c r="DN41" s="707"/>
      <c r="DO41" s="707"/>
      <c r="DP41" s="707"/>
      <c r="DQ41" s="707"/>
      <c r="DR41" s="707"/>
      <c r="DS41" s="707"/>
      <c r="DT41" s="707"/>
      <c r="DU41" s="707"/>
      <c r="DV41" s="707"/>
      <c r="DW41" s="707"/>
      <c r="DX41" s="707"/>
      <c r="DY41" s="707"/>
      <c r="DZ41" s="707"/>
      <c r="EA41" s="707"/>
      <c r="EB41" s="707"/>
      <c r="EC41" s="707"/>
      <c r="ED41" s="707"/>
      <c r="EE41" s="707"/>
      <c r="EF41" s="707"/>
      <c r="EG41" s="707"/>
      <c r="EH41" s="707"/>
      <c r="EI41" s="707"/>
      <c r="EJ41" s="707"/>
      <c r="EK41" s="707"/>
      <c r="EL41" s="707"/>
      <c r="EM41" s="707"/>
      <c r="EN41" s="707"/>
      <c r="EO41" s="707"/>
      <c r="EP41" s="707"/>
      <c r="EQ41" s="707"/>
      <c r="ER41" s="707"/>
      <c r="ES41" s="707"/>
      <c r="ET41" s="707"/>
      <c r="EU41" s="707"/>
      <c r="EV41" s="707"/>
      <c r="EW41" s="707"/>
      <c r="EX41" s="707"/>
      <c r="EY41" s="707"/>
      <c r="EZ41" s="707"/>
      <c r="FA41" s="707"/>
      <c r="FB41" s="707"/>
      <c r="FC41" s="707"/>
      <c r="FD41" s="707"/>
      <c r="FE41" s="707"/>
      <c r="FF41" s="707"/>
      <c r="FG41" s="707"/>
      <c r="FH41" s="707"/>
      <c r="FI41" s="707"/>
      <c r="FJ41" s="707"/>
      <c r="FK41" s="707"/>
      <c r="FL41" s="707"/>
      <c r="FM41" s="707"/>
      <c r="FN41" s="707"/>
      <c r="FO41" s="707"/>
      <c r="FP41" s="707"/>
      <c r="FQ41" s="707"/>
      <c r="FR41" s="707"/>
      <c r="FS41" s="707"/>
      <c r="FT41" s="707"/>
      <c r="FU41" s="707"/>
      <c r="FV41" s="707"/>
      <c r="FW41" s="707"/>
      <c r="FX41" s="707"/>
      <c r="FY41" s="707"/>
      <c r="FZ41" s="707"/>
      <c r="GA41" s="707"/>
      <c r="GB41" s="707"/>
      <c r="GC41" s="707"/>
      <c r="GD41" s="707"/>
      <c r="GE41" s="707"/>
      <c r="GF41" s="707"/>
      <c r="GG41" s="707"/>
      <c r="GH41" s="707"/>
      <c r="GI41" s="707"/>
      <c r="GJ41" s="707"/>
      <c r="GK41" s="707"/>
      <c r="GL41" s="707"/>
      <c r="GM41" s="707"/>
      <c r="GN41" s="707"/>
      <c r="GO41" s="707"/>
      <c r="GP41" s="707"/>
      <c r="GQ41" s="707"/>
      <c r="GR41" s="707"/>
      <c r="GS41" s="707"/>
      <c r="GT41" s="707"/>
      <c r="GU41" s="707"/>
      <c r="GV41" s="707"/>
      <c r="GW41" s="707"/>
      <c r="GX41" s="707"/>
      <c r="GY41" s="707"/>
      <c r="GZ41" s="707"/>
      <c r="HA41" s="707"/>
      <c r="HB41" s="707"/>
      <c r="HC41" s="707"/>
      <c r="HD41" s="707"/>
      <c r="HE41" s="707"/>
      <c r="HF41" s="707"/>
      <c r="HG41" s="707"/>
      <c r="HH41" s="707"/>
      <c r="HI41" s="707"/>
      <c r="HJ41" s="707"/>
      <c r="HK41" s="707"/>
      <c r="HL41" s="707"/>
      <c r="HM41" s="707"/>
      <c r="HN41" s="707"/>
      <c r="HO41" s="707"/>
      <c r="HP41" s="707"/>
      <c r="HQ41" s="707"/>
      <c r="HR41" s="707"/>
      <c r="HS41" s="707"/>
      <c r="HT41" s="707"/>
      <c r="HU41" s="707"/>
      <c r="HV41" s="707"/>
      <c r="HW41" s="707"/>
      <c r="HX41" s="707"/>
      <c r="HY41" s="707"/>
      <c r="HZ41" s="707"/>
      <c r="IA41" s="707"/>
      <c r="IB41" s="707"/>
      <c r="IC41" s="707"/>
      <c r="ID41" s="707"/>
      <c r="IE41" s="707"/>
      <c r="IF41" s="707"/>
      <c r="IG41" s="707"/>
      <c r="IH41" s="707"/>
      <c r="II41" s="707"/>
      <c r="IJ41" s="707"/>
      <c r="IK41" s="707"/>
      <c r="IL41" s="707"/>
      <c r="IM41" s="707"/>
      <c r="IN41" s="707"/>
      <c r="IO41" s="707"/>
      <c r="IP41" s="707"/>
      <c r="IQ41" s="707"/>
      <c r="IR41" s="707"/>
      <c r="IS41" s="707"/>
      <c r="IT41" s="707"/>
      <c r="IU41" s="707"/>
      <c r="IV41" s="707"/>
    </row>
    <row r="42" spans="1:256">
      <c r="B42" s="483">
        <v>38</v>
      </c>
      <c r="C42" s="483" t="s">
        <v>454</v>
      </c>
      <c r="E42" s="483" t="s">
        <v>399</v>
      </c>
      <c r="F42" s="483" t="s">
        <v>455</v>
      </c>
    </row>
    <row r="43" spans="1:256">
      <c r="B43" s="483">
        <v>39</v>
      </c>
      <c r="C43" s="483" t="s">
        <v>456</v>
      </c>
      <c r="E43" s="483" t="s">
        <v>379</v>
      </c>
      <c r="F43" s="483" t="s">
        <v>457</v>
      </c>
    </row>
    <row r="44" spans="1:256" s="484" customFormat="1">
      <c r="A44" s="707"/>
      <c r="B44" s="707">
        <v>40</v>
      </c>
      <c r="C44" s="707" t="s">
        <v>458</v>
      </c>
      <c r="D44" s="707"/>
      <c r="E44" s="707" t="s">
        <v>399</v>
      </c>
      <c r="F44" s="707" t="s">
        <v>459</v>
      </c>
      <c r="G44" s="707"/>
      <c r="H44" s="707"/>
      <c r="I44" s="707"/>
      <c r="J44" s="707"/>
      <c r="K44" s="707"/>
      <c r="L44" s="707"/>
      <c r="M44" s="707"/>
      <c r="N44" s="707"/>
      <c r="O44" s="707"/>
      <c r="P44" s="707"/>
      <c r="Q44" s="707"/>
      <c r="R44" s="707"/>
      <c r="S44" s="707"/>
      <c r="T44" s="707"/>
      <c r="U44" s="707"/>
      <c r="V44" s="707"/>
      <c r="W44" s="707"/>
      <c r="X44" s="707"/>
      <c r="Y44" s="707"/>
      <c r="Z44" s="707"/>
      <c r="AA44" s="707"/>
      <c r="AB44" s="707"/>
      <c r="AC44" s="707"/>
      <c r="AD44" s="707"/>
      <c r="AE44" s="707"/>
      <c r="AF44" s="707"/>
      <c r="AG44" s="707"/>
      <c r="AH44" s="707"/>
      <c r="AI44" s="707"/>
      <c r="AJ44" s="707"/>
      <c r="AK44" s="707"/>
      <c r="AL44" s="707"/>
      <c r="AM44" s="707"/>
      <c r="AN44" s="707"/>
      <c r="AO44" s="707"/>
      <c r="AP44" s="707"/>
      <c r="AQ44" s="707"/>
      <c r="AR44" s="707"/>
      <c r="AS44" s="707"/>
      <c r="AT44" s="707"/>
      <c r="AU44" s="707"/>
      <c r="AV44" s="707"/>
      <c r="AW44" s="707"/>
      <c r="AX44" s="707"/>
      <c r="AY44" s="707"/>
      <c r="AZ44" s="707"/>
      <c r="BA44" s="707"/>
      <c r="BB44" s="707"/>
      <c r="BC44" s="707"/>
      <c r="BD44" s="707"/>
      <c r="BE44" s="707"/>
      <c r="BF44" s="707"/>
      <c r="BG44" s="707"/>
      <c r="BH44" s="707"/>
      <c r="BI44" s="707"/>
      <c r="BJ44" s="707"/>
      <c r="BK44" s="707"/>
      <c r="BL44" s="707"/>
      <c r="BM44" s="707"/>
      <c r="BN44" s="707"/>
      <c r="BO44" s="707"/>
      <c r="BP44" s="707"/>
      <c r="BQ44" s="707"/>
      <c r="BR44" s="707"/>
      <c r="BS44" s="707"/>
      <c r="BT44" s="707"/>
      <c r="BU44" s="707"/>
      <c r="BV44" s="707"/>
      <c r="BW44" s="707"/>
      <c r="BX44" s="707"/>
      <c r="BY44" s="707"/>
      <c r="BZ44" s="707"/>
      <c r="CA44" s="707"/>
      <c r="CB44" s="707"/>
      <c r="CC44" s="707"/>
      <c r="CD44" s="707"/>
      <c r="CE44" s="707"/>
      <c r="CF44" s="707"/>
      <c r="CG44" s="707"/>
      <c r="CH44" s="707"/>
      <c r="CI44" s="707"/>
      <c r="CJ44" s="707"/>
      <c r="CK44" s="707"/>
      <c r="CL44" s="707"/>
      <c r="CM44" s="707"/>
      <c r="CN44" s="707"/>
      <c r="CO44" s="707"/>
      <c r="CP44" s="707"/>
      <c r="CQ44" s="707"/>
      <c r="CR44" s="707"/>
      <c r="CS44" s="707"/>
      <c r="CT44" s="707"/>
      <c r="CU44" s="707"/>
      <c r="CV44" s="707"/>
      <c r="CW44" s="707"/>
      <c r="CX44" s="707"/>
      <c r="CY44" s="707"/>
      <c r="CZ44" s="707"/>
      <c r="DA44" s="707"/>
      <c r="DB44" s="707"/>
      <c r="DC44" s="707"/>
      <c r="DD44" s="707"/>
      <c r="DE44" s="707"/>
      <c r="DF44" s="707"/>
      <c r="DG44" s="707"/>
      <c r="DH44" s="707"/>
      <c r="DI44" s="707"/>
      <c r="DJ44" s="707"/>
      <c r="DK44" s="707"/>
      <c r="DL44" s="707"/>
      <c r="DM44" s="707"/>
      <c r="DN44" s="707"/>
      <c r="DO44" s="707"/>
      <c r="DP44" s="707"/>
      <c r="DQ44" s="707"/>
      <c r="DR44" s="707"/>
      <c r="DS44" s="707"/>
      <c r="DT44" s="707"/>
      <c r="DU44" s="707"/>
      <c r="DV44" s="707"/>
      <c r="DW44" s="707"/>
      <c r="DX44" s="707"/>
      <c r="DY44" s="707"/>
      <c r="DZ44" s="707"/>
      <c r="EA44" s="707"/>
      <c r="EB44" s="707"/>
      <c r="EC44" s="707"/>
      <c r="ED44" s="707"/>
      <c r="EE44" s="707"/>
      <c r="EF44" s="707"/>
      <c r="EG44" s="707"/>
      <c r="EH44" s="707"/>
      <c r="EI44" s="707"/>
      <c r="EJ44" s="707"/>
      <c r="EK44" s="707"/>
      <c r="EL44" s="707"/>
      <c r="EM44" s="707"/>
      <c r="EN44" s="707"/>
      <c r="EO44" s="707"/>
      <c r="EP44" s="707"/>
      <c r="EQ44" s="707"/>
      <c r="ER44" s="707"/>
      <c r="ES44" s="707"/>
      <c r="ET44" s="707"/>
      <c r="EU44" s="707"/>
      <c r="EV44" s="707"/>
      <c r="EW44" s="707"/>
      <c r="EX44" s="707"/>
      <c r="EY44" s="707"/>
      <c r="EZ44" s="707"/>
      <c r="FA44" s="707"/>
      <c r="FB44" s="707"/>
      <c r="FC44" s="707"/>
      <c r="FD44" s="707"/>
      <c r="FE44" s="707"/>
      <c r="FF44" s="707"/>
      <c r="FG44" s="707"/>
      <c r="FH44" s="707"/>
      <c r="FI44" s="707"/>
      <c r="FJ44" s="707"/>
      <c r="FK44" s="707"/>
      <c r="FL44" s="707"/>
      <c r="FM44" s="707"/>
      <c r="FN44" s="707"/>
      <c r="FO44" s="707"/>
      <c r="FP44" s="707"/>
      <c r="FQ44" s="707"/>
      <c r="FR44" s="707"/>
      <c r="FS44" s="707"/>
      <c r="FT44" s="707"/>
      <c r="FU44" s="707"/>
      <c r="FV44" s="707"/>
      <c r="FW44" s="707"/>
      <c r="FX44" s="707"/>
      <c r="FY44" s="707"/>
      <c r="FZ44" s="707"/>
      <c r="GA44" s="707"/>
      <c r="GB44" s="707"/>
      <c r="GC44" s="707"/>
      <c r="GD44" s="707"/>
      <c r="GE44" s="707"/>
      <c r="GF44" s="707"/>
      <c r="GG44" s="707"/>
      <c r="GH44" s="707"/>
      <c r="GI44" s="707"/>
      <c r="GJ44" s="707"/>
      <c r="GK44" s="707"/>
      <c r="GL44" s="707"/>
      <c r="GM44" s="707"/>
      <c r="GN44" s="707"/>
      <c r="GO44" s="707"/>
      <c r="GP44" s="707"/>
      <c r="GQ44" s="707"/>
      <c r="GR44" s="707"/>
      <c r="GS44" s="707"/>
      <c r="GT44" s="707"/>
      <c r="GU44" s="707"/>
      <c r="GV44" s="707"/>
      <c r="GW44" s="707"/>
      <c r="GX44" s="707"/>
      <c r="GY44" s="707"/>
      <c r="GZ44" s="707"/>
      <c r="HA44" s="707"/>
      <c r="HB44" s="707"/>
      <c r="HC44" s="707"/>
      <c r="HD44" s="707"/>
      <c r="HE44" s="707"/>
      <c r="HF44" s="707"/>
      <c r="HG44" s="707"/>
      <c r="HH44" s="707"/>
      <c r="HI44" s="707"/>
      <c r="HJ44" s="707"/>
      <c r="HK44" s="707"/>
      <c r="HL44" s="707"/>
      <c r="HM44" s="707"/>
      <c r="HN44" s="707"/>
      <c r="HO44" s="707"/>
      <c r="HP44" s="707"/>
      <c r="HQ44" s="707"/>
      <c r="HR44" s="707"/>
      <c r="HS44" s="707"/>
      <c r="HT44" s="707"/>
      <c r="HU44" s="707"/>
      <c r="HV44" s="707"/>
      <c r="HW44" s="707"/>
      <c r="HX44" s="707"/>
      <c r="HY44" s="707"/>
      <c r="HZ44" s="707"/>
      <c r="IA44" s="707"/>
      <c r="IB44" s="707"/>
      <c r="IC44" s="707"/>
      <c r="ID44" s="707"/>
      <c r="IE44" s="707"/>
      <c r="IF44" s="707"/>
      <c r="IG44" s="707"/>
      <c r="IH44" s="707"/>
      <c r="II44" s="707"/>
      <c r="IJ44" s="707"/>
      <c r="IK44" s="707"/>
      <c r="IL44" s="707"/>
      <c r="IM44" s="707"/>
      <c r="IN44" s="707"/>
      <c r="IO44" s="707"/>
      <c r="IP44" s="707"/>
      <c r="IQ44" s="707"/>
      <c r="IR44" s="707"/>
      <c r="IS44" s="707"/>
      <c r="IT44" s="707"/>
      <c r="IU44" s="707"/>
      <c r="IV44" s="707"/>
    </row>
    <row r="45" spans="1:256">
      <c r="B45" s="483">
        <v>41</v>
      </c>
      <c r="C45" s="483" t="s">
        <v>460</v>
      </c>
      <c r="E45" s="483" t="s">
        <v>399</v>
      </c>
      <c r="F45" s="483" t="s">
        <v>461</v>
      </c>
    </row>
    <row r="46" spans="1:256" s="707" customFormat="1">
      <c r="B46" s="707">
        <v>42</v>
      </c>
      <c r="C46" s="707" t="s">
        <v>462</v>
      </c>
      <c r="E46" s="707" t="s">
        <v>463</v>
      </c>
      <c r="F46" s="707" t="s">
        <v>464</v>
      </c>
    </row>
    <row r="47" spans="1:256" s="707" customFormat="1">
      <c r="B47" s="707">
        <v>43</v>
      </c>
      <c r="C47" s="707" t="s">
        <v>465</v>
      </c>
      <c r="E47" s="707" t="s">
        <v>463</v>
      </c>
      <c r="F47" s="707" t="s">
        <v>466</v>
      </c>
    </row>
    <row r="48" spans="1:256" s="484" customFormat="1">
      <c r="A48" s="707"/>
      <c r="B48" s="707">
        <v>44</v>
      </c>
      <c r="C48" s="707" t="s">
        <v>467</v>
      </c>
      <c r="D48" s="707"/>
      <c r="E48" s="707" t="s">
        <v>399</v>
      </c>
      <c r="F48" s="707" t="s">
        <v>468</v>
      </c>
      <c r="G48" s="707"/>
      <c r="H48" s="707"/>
      <c r="I48" s="707"/>
      <c r="J48" s="707"/>
      <c r="K48" s="707"/>
      <c r="L48" s="707"/>
      <c r="M48" s="707"/>
      <c r="N48" s="707"/>
      <c r="O48" s="707"/>
      <c r="P48" s="707"/>
      <c r="Q48" s="707"/>
      <c r="R48" s="707"/>
      <c r="S48" s="707"/>
      <c r="T48" s="707"/>
      <c r="U48" s="707"/>
      <c r="V48" s="707"/>
      <c r="W48" s="707"/>
      <c r="X48" s="707"/>
      <c r="Y48" s="707"/>
      <c r="Z48" s="707"/>
      <c r="AA48" s="707"/>
      <c r="AB48" s="707"/>
      <c r="AC48" s="707"/>
      <c r="AD48" s="707"/>
      <c r="AE48" s="707"/>
      <c r="AF48" s="707"/>
      <c r="AG48" s="707"/>
      <c r="AH48" s="707"/>
      <c r="AI48" s="707"/>
      <c r="AJ48" s="707"/>
      <c r="AK48" s="707"/>
      <c r="AL48" s="707"/>
      <c r="AM48" s="707"/>
      <c r="AN48" s="707"/>
      <c r="AO48" s="707"/>
      <c r="AP48" s="707"/>
      <c r="AQ48" s="707"/>
      <c r="AR48" s="707"/>
      <c r="AS48" s="707"/>
      <c r="AT48" s="707"/>
      <c r="AU48" s="707"/>
      <c r="AV48" s="707"/>
      <c r="AW48" s="707"/>
      <c r="AX48" s="707"/>
      <c r="AY48" s="707"/>
      <c r="AZ48" s="707"/>
      <c r="BA48" s="707"/>
      <c r="BB48" s="707"/>
      <c r="BC48" s="707"/>
      <c r="BD48" s="707"/>
      <c r="BE48" s="707"/>
      <c r="BF48" s="707"/>
      <c r="BG48" s="707"/>
      <c r="BH48" s="707"/>
      <c r="BI48" s="707"/>
      <c r="BJ48" s="707"/>
      <c r="BK48" s="707"/>
      <c r="BL48" s="707"/>
      <c r="BM48" s="707"/>
      <c r="BN48" s="707"/>
      <c r="BO48" s="707"/>
      <c r="BP48" s="707"/>
      <c r="BQ48" s="707"/>
      <c r="BR48" s="707"/>
      <c r="BS48" s="707"/>
      <c r="BT48" s="707"/>
      <c r="BU48" s="707"/>
      <c r="BV48" s="707"/>
      <c r="BW48" s="707"/>
      <c r="BX48" s="707"/>
      <c r="BY48" s="707"/>
      <c r="BZ48" s="707"/>
      <c r="CA48" s="707"/>
      <c r="CB48" s="707"/>
      <c r="CC48" s="707"/>
      <c r="CD48" s="707"/>
      <c r="CE48" s="707"/>
      <c r="CF48" s="707"/>
      <c r="CG48" s="707"/>
      <c r="CH48" s="707"/>
      <c r="CI48" s="707"/>
      <c r="CJ48" s="707"/>
      <c r="CK48" s="707"/>
      <c r="CL48" s="707"/>
      <c r="CM48" s="707"/>
      <c r="CN48" s="707"/>
      <c r="CO48" s="707"/>
      <c r="CP48" s="707"/>
      <c r="CQ48" s="707"/>
      <c r="CR48" s="707"/>
      <c r="CS48" s="707"/>
      <c r="CT48" s="707"/>
      <c r="CU48" s="707"/>
      <c r="CV48" s="707"/>
      <c r="CW48" s="707"/>
      <c r="CX48" s="707"/>
      <c r="CY48" s="707"/>
      <c r="CZ48" s="707"/>
      <c r="DA48" s="707"/>
      <c r="DB48" s="707"/>
      <c r="DC48" s="707"/>
      <c r="DD48" s="707"/>
      <c r="DE48" s="707"/>
      <c r="DF48" s="707"/>
      <c r="DG48" s="707"/>
      <c r="DH48" s="707"/>
      <c r="DI48" s="707"/>
      <c r="DJ48" s="707"/>
      <c r="DK48" s="707"/>
      <c r="DL48" s="707"/>
      <c r="DM48" s="707"/>
      <c r="DN48" s="707"/>
      <c r="DO48" s="707"/>
      <c r="DP48" s="707"/>
      <c r="DQ48" s="707"/>
      <c r="DR48" s="707"/>
      <c r="DS48" s="707"/>
      <c r="DT48" s="707"/>
      <c r="DU48" s="707"/>
      <c r="DV48" s="707"/>
      <c r="DW48" s="707"/>
      <c r="DX48" s="707"/>
      <c r="DY48" s="707"/>
      <c r="DZ48" s="707"/>
      <c r="EA48" s="707"/>
      <c r="EB48" s="707"/>
      <c r="EC48" s="707"/>
      <c r="ED48" s="707"/>
      <c r="EE48" s="707"/>
      <c r="EF48" s="707"/>
      <c r="EG48" s="707"/>
      <c r="EH48" s="707"/>
      <c r="EI48" s="707"/>
      <c r="EJ48" s="707"/>
      <c r="EK48" s="707"/>
      <c r="EL48" s="707"/>
      <c r="EM48" s="707"/>
      <c r="EN48" s="707"/>
      <c r="EO48" s="707"/>
      <c r="EP48" s="707"/>
      <c r="EQ48" s="707"/>
      <c r="ER48" s="707"/>
      <c r="ES48" s="707"/>
      <c r="ET48" s="707"/>
      <c r="EU48" s="707"/>
      <c r="EV48" s="707"/>
      <c r="EW48" s="707"/>
      <c r="EX48" s="707"/>
      <c r="EY48" s="707"/>
      <c r="EZ48" s="707"/>
      <c r="FA48" s="707"/>
      <c r="FB48" s="707"/>
      <c r="FC48" s="707"/>
      <c r="FD48" s="707"/>
      <c r="FE48" s="707"/>
      <c r="FF48" s="707"/>
      <c r="FG48" s="707"/>
      <c r="FH48" s="707"/>
      <c r="FI48" s="707"/>
      <c r="FJ48" s="707"/>
      <c r="FK48" s="707"/>
      <c r="FL48" s="707"/>
      <c r="FM48" s="707"/>
      <c r="FN48" s="707"/>
      <c r="FO48" s="707"/>
      <c r="FP48" s="707"/>
      <c r="FQ48" s="707"/>
      <c r="FR48" s="707"/>
      <c r="FS48" s="707"/>
      <c r="FT48" s="707"/>
      <c r="FU48" s="707"/>
      <c r="FV48" s="707"/>
      <c r="FW48" s="707"/>
      <c r="FX48" s="707"/>
      <c r="FY48" s="707"/>
      <c r="FZ48" s="707"/>
      <c r="GA48" s="707"/>
      <c r="GB48" s="707"/>
      <c r="GC48" s="707"/>
      <c r="GD48" s="707"/>
      <c r="GE48" s="707"/>
      <c r="GF48" s="707"/>
      <c r="GG48" s="707"/>
      <c r="GH48" s="707"/>
      <c r="GI48" s="707"/>
      <c r="GJ48" s="707"/>
      <c r="GK48" s="707"/>
      <c r="GL48" s="707"/>
      <c r="GM48" s="707"/>
      <c r="GN48" s="707"/>
      <c r="GO48" s="707"/>
      <c r="GP48" s="707"/>
      <c r="GQ48" s="707"/>
      <c r="GR48" s="707"/>
      <c r="GS48" s="707"/>
      <c r="GT48" s="707"/>
      <c r="GU48" s="707"/>
      <c r="GV48" s="707"/>
      <c r="GW48" s="707"/>
      <c r="GX48" s="707"/>
      <c r="GY48" s="707"/>
      <c r="GZ48" s="707"/>
      <c r="HA48" s="707"/>
      <c r="HB48" s="707"/>
      <c r="HC48" s="707"/>
      <c r="HD48" s="707"/>
      <c r="HE48" s="707"/>
      <c r="HF48" s="707"/>
      <c r="HG48" s="707"/>
      <c r="HH48" s="707"/>
      <c r="HI48" s="707"/>
      <c r="HJ48" s="707"/>
      <c r="HK48" s="707"/>
      <c r="HL48" s="707"/>
      <c r="HM48" s="707"/>
      <c r="HN48" s="707"/>
      <c r="HO48" s="707"/>
      <c r="HP48" s="707"/>
      <c r="HQ48" s="707"/>
      <c r="HR48" s="707"/>
      <c r="HS48" s="707"/>
      <c r="HT48" s="707"/>
      <c r="HU48" s="707"/>
      <c r="HV48" s="707"/>
      <c r="HW48" s="707"/>
      <c r="HX48" s="707"/>
      <c r="HY48" s="707"/>
      <c r="HZ48" s="707"/>
      <c r="IA48" s="707"/>
      <c r="IB48" s="707"/>
      <c r="IC48" s="707"/>
      <c r="ID48" s="707"/>
      <c r="IE48" s="707"/>
      <c r="IF48" s="707"/>
      <c r="IG48" s="707"/>
      <c r="IH48" s="707"/>
      <c r="II48" s="707"/>
      <c r="IJ48" s="707"/>
      <c r="IK48" s="707"/>
      <c r="IL48" s="707"/>
      <c r="IM48" s="707"/>
      <c r="IN48" s="707"/>
      <c r="IO48" s="707"/>
      <c r="IP48" s="707"/>
      <c r="IQ48" s="707"/>
      <c r="IR48" s="707"/>
      <c r="IS48" s="707"/>
      <c r="IT48" s="707"/>
      <c r="IU48" s="707"/>
      <c r="IV48" s="707"/>
    </row>
    <row r="49" spans="1:256" s="484" customFormat="1">
      <c r="A49" s="707"/>
      <c r="B49" s="707">
        <v>45</v>
      </c>
      <c r="C49" s="707" t="s">
        <v>469</v>
      </c>
      <c r="D49" s="707"/>
      <c r="E49" s="707" t="s">
        <v>399</v>
      </c>
      <c r="F49" s="707" t="s">
        <v>470</v>
      </c>
      <c r="G49" s="707"/>
      <c r="H49" s="707"/>
      <c r="I49" s="707"/>
      <c r="J49" s="707"/>
      <c r="K49" s="707"/>
      <c r="L49" s="707"/>
      <c r="M49" s="707"/>
      <c r="N49" s="707"/>
      <c r="O49" s="707"/>
      <c r="P49" s="707"/>
      <c r="Q49" s="707"/>
      <c r="R49" s="707"/>
      <c r="S49" s="707"/>
      <c r="T49" s="707"/>
      <c r="U49" s="707"/>
      <c r="V49" s="707"/>
      <c r="W49" s="707"/>
      <c r="X49" s="707"/>
      <c r="Y49" s="707"/>
      <c r="Z49" s="707"/>
      <c r="AA49" s="707"/>
      <c r="AB49" s="707"/>
      <c r="AC49" s="707"/>
      <c r="AD49" s="707"/>
      <c r="AE49" s="707"/>
      <c r="AF49" s="707"/>
      <c r="AG49" s="707"/>
      <c r="AH49" s="707"/>
      <c r="AI49" s="707"/>
      <c r="AJ49" s="707"/>
      <c r="AK49" s="707"/>
      <c r="AL49" s="707"/>
      <c r="AM49" s="707"/>
      <c r="AN49" s="707"/>
      <c r="AO49" s="707"/>
      <c r="AP49" s="707"/>
      <c r="AQ49" s="707"/>
      <c r="AR49" s="707"/>
      <c r="AS49" s="707"/>
      <c r="AT49" s="707"/>
      <c r="AU49" s="707"/>
      <c r="AV49" s="707"/>
      <c r="AW49" s="707"/>
      <c r="AX49" s="707"/>
      <c r="AY49" s="707"/>
      <c r="AZ49" s="707"/>
      <c r="BA49" s="707"/>
      <c r="BB49" s="707"/>
      <c r="BC49" s="707"/>
      <c r="BD49" s="707"/>
      <c r="BE49" s="707"/>
      <c r="BF49" s="707"/>
      <c r="BG49" s="707"/>
      <c r="BH49" s="707"/>
      <c r="BI49" s="707"/>
      <c r="BJ49" s="707"/>
      <c r="BK49" s="707"/>
      <c r="BL49" s="707"/>
      <c r="BM49" s="707"/>
      <c r="BN49" s="707"/>
      <c r="BO49" s="707"/>
      <c r="BP49" s="707"/>
      <c r="BQ49" s="707"/>
      <c r="BR49" s="707"/>
      <c r="BS49" s="707"/>
      <c r="BT49" s="707"/>
      <c r="BU49" s="707"/>
      <c r="BV49" s="707"/>
      <c r="BW49" s="707"/>
      <c r="BX49" s="707"/>
      <c r="BY49" s="707"/>
      <c r="BZ49" s="707"/>
      <c r="CA49" s="707"/>
      <c r="CB49" s="707"/>
      <c r="CC49" s="707"/>
      <c r="CD49" s="707"/>
      <c r="CE49" s="707"/>
      <c r="CF49" s="707"/>
      <c r="CG49" s="707"/>
      <c r="CH49" s="707"/>
      <c r="CI49" s="707"/>
      <c r="CJ49" s="707"/>
      <c r="CK49" s="707"/>
      <c r="CL49" s="707"/>
      <c r="CM49" s="707"/>
      <c r="CN49" s="707"/>
      <c r="CO49" s="707"/>
      <c r="CP49" s="707"/>
      <c r="CQ49" s="707"/>
      <c r="CR49" s="707"/>
      <c r="CS49" s="707"/>
      <c r="CT49" s="707"/>
      <c r="CU49" s="707"/>
      <c r="CV49" s="707"/>
      <c r="CW49" s="707"/>
      <c r="CX49" s="707"/>
      <c r="CY49" s="707"/>
      <c r="CZ49" s="707"/>
      <c r="DA49" s="707"/>
      <c r="DB49" s="707"/>
      <c r="DC49" s="707"/>
      <c r="DD49" s="707"/>
      <c r="DE49" s="707"/>
      <c r="DF49" s="707"/>
      <c r="DG49" s="707"/>
      <c r="DH49" s="707"/>
      <c r="DI49" s="707"/>
      <c r="DJ49" s="707"/>
      <c r="DK49" s="707"/>
      <c r="DL49" s="707"/>
      <c r="DM49" s="707"/>
      <c r="DN49" s="707"/>
      <c r="DO49" s="707"/>
      <c r="DP49" s="707"/>
      <c r="DQ49" s="707"/>
      <c r="DR49" s="707"/>
      <c r="DS49" s="707"/>
      <c r="DT49" s="707"/>
      <c r="DU49" s="707"/>
      <c r="DV49" s="707"/>
      <c r="DW49" s="707"/>
      <c r="DX49" s="707"/>
      <c r="DY49" s="707"/>
      <c r="DZ49" s="707"/>
      <c r="EA49" s="707"/>
      <c r="EB49" s="707"/>
      <c r="EC49" s="707"/>
      <c r="ED49" s="707"/>
      <c r="EE49" s="707"/>
      <c r="EF49" s="707"/>
      <c r="EG49" s="707"/>
      <c r="EH49" s="707"/>
      <c r="EI49" s="707"/>
      <c r="EJ49" s="707"/>
      <c r="EK49" s="707"/>
      <c r="EL49" s="707"/>
      <c r="EM49" s="707"/>
      <c r="EN49" s="707"/>
      <c r="EO49" s="707"/>
      <c r="EP49" s="707"/>
      <c r="EQ49" s="707"/>
      <c r="ER49" s="707"/>
      <c r="ES49" s="707"/>
      <c r="ET49" s="707"/>
      <c r="EU49" s="707"/>
      <c r="EV49" s="707"/>
      <c r="EW49" s="707"/>
      <c r="EX49" s="707"/>
      <c r="EY49" s="707"/>
      <c r="EZ49" s="707"/>
      <c r="FA49" s="707"/>
      <c r="FB49" s="707"/>
      <c r="FC49" s="707"/>
      <c r="FD49" s="707"/>
      <c r="FE49" s="707"/>
      <c r="FF49" s="707"/>
      <c r="FG49" s="707"/>
      <c r="FH49" s="707"/>
      <c r="FI49" s="707"/>
      <c r="FJ49" s="707"/>
      <c r="FK49" s="707"/>
      <c r="FL49" s="707"/>
      <c r="FM49" s="707"/>
      <c r="FN49" s="707"/>
      <c r="FO49" s="707"/>
      <c r="FP49" s="707"/>
      <c r="FQ49" s="707"/>
      <c r="FR49" s="707"/>
      <c r="FS49" s="707"/>
      <c r="FT49" s="707"/>
      <c r="FU49" s="707"/>
      <c r="FV49" s="707"/>
      <c r="FW49" s="707"/>
      <c r="FX49" s="707"/>
      <c r="FY49" s="707"/>
      <c r="FZ49" s="707"/>
      <c r="GA49" s="707"/>
      <c r="GB49" s="707"/>
      <c r="GC49" s="707"/>
      <c r="GD49" s="707"/>
      <c r="GE49" s="707"/>
      <c r="GF49" s="707"/>
      <c r="GG49" s="707"/>
      <c r="GH49" s="707"/>
      <c r="GI49" s="707"/>
      <c r="GJ49" s="707"/>
      <c r="GK49" s="707"/>
      <c r="GL49" s="707"/>
      <c r="GM49" s="707"/>
      <c r="GN49" s="707"/>
      <c r="GO49" s="707"/>
      <c r="GP49" s="707"/>
      <c r="GQ49" s="707"/>
      <c r="GR49" s="707"/>
      <c r="GS49" s="707"/>
      <c r="GT49" s="707"/>
      <c r="GU49" s="707"/>
      <c r="GV49" s="707"/>
      <c r="GW49" s="707"/>
      <c r="GX49" s="707"/>
      <c r="GY49" s="707"/>
      <c r="GZ49" s="707"/>
      <c r="HA49" s="707"/>
      <c r="HB49" s="707"/>
      <c r="HC49" s="707"/>
      <c r="HD49" s="707"/>
      <c r="HE49" s="707"/>
      <c r="HF49" s="707"/>
      <c r="HG49" s="707"/>
      <c r="HH49" s="707"/>
      <c r="HI49" s="707"/>
      <c r="HJ49" s="707"/>
      <c r="HK49" s="707"/>
      <c r="HL49" s="707"/>
      <c r="HM49" s="707"/>
      <c r="HN49" s="707"/>
      <c r="HO49" s="707"/>
      <c r="HP49" s="707"/>
      <c r="HQ49" s="707"/>
      <c r="HR49" s="707"/>
      <c r="HS49" s="707"/>
      <c r="HT49" s="707"/>
      <c r="HU49" s="707"/>
      <c r="HV49" s="707"/>
      <c r="HW49" s="707"/>
      <c r="HX49" s="707"/>
      <c r="HY49" s="707"/>
      <c r="HZ49" s="707"/>
      <c r="IA49" s="707"/>
      <c r="IB49" s="707"/>
      <c r="IC49" s="707"/>
      <c r="ID49" s="707"/>
      <c r="IE49" s="707"/>
      <c r="IF49" s="707"/>
      <c r="IG49" s="707"/>
      <c r="IH49" s="707"/>
      <c r="II49" s="707"/>
      <c r="IJ49" s="707"/>
      <c r="IK49" s="707"/>
      <c r="IL49" s="707"/>
      <c r="IM49" s="707"/>
      <c r="IN49" s="707"/>
      <c r="IO49" s="707"/>
      <c r="IP49" s="707"/>
      <c r="IQ49" s="707"/>
      <c r="IR49" s="707"/>
      <c r="IS49" s="707"/>
      <c r="IT49" s="707"/>
      <c r="IU49" s="707"/>
      <c r="IV49" s="707"/>
    </row>
    <row r="50" spans="1:256" s="484" customFormat="1">
      <c r="A50" s="707"/>
      <c r="B50" s="707">
        <v>46</v>
      </c>
      <c r="C50" s="707" t="s">
        <v>471</v>
      </c>
      <c r="D50" s="707"/>
      <c r="E50" s="707" t="s">
        <v>399</v>
      </c>
      <c r="F50" s="707" t="s">
        <v>472</v>
      </c>
      <c r="G50" s="707"/>
      <c r="H50" s="707"/>
      <c r="I50" s="707"/>
      <c r="J50" s="707"/>
      <c r="K50" s="707"/>
      <c r="L50" s="707"/>
      <c r="M50" s="707"/>
      <c r="N50" s="707"/>
      <c r="O50" s="707"/>
      <c r="P50" s="707"/>
      <c r="Q50" s="707"/>
      <c r="R50" s="707"/>
      <c r="S50" s="707"/>
      <c r="T50" s="707"/>
      <c r="U50" s="707"/>
      <c r="V50" s="707"/>
      <c r="W50" s="707"/>
      <c r="X50" s="707"/>
      <c r="Y50" s="707"/>
      <c r="Z50" s="707"/>
      <c r="AA50" s="707"/>
      <c r="AB50" s="707"/>
      <c r="AC50" s="707"/>
      <c r="AD50" s="707"/>
      <c r="AE50" s="707"/>
      <c r="AF50" s="707"/>
      <c r="AG50" s="707"/>
      <c r="AH50" s="707"/>
      <c r="AI50" s="707"/>
      <c r="AJ50" s="707"/>
      <c r="AK50" s="707"/>
      <c r="AL50" s="707"/>
      <c r="AM50" s="707"/>
      <c r="AN50" s="707"/>
      <c r="AO50" s="707"/>
      <c r="AP50" s="707"/>
      <c r="AQ50" s="707"/>
      <c r="AR50" s="707"/>
      <c r="AS50" s="707"/>
      <c r="AT50" s="707"/>
      <c r="AU50" s="707"/>
      <c r="AV50" s="707"/>
      <c r="AW50" s="707"/>
      <c r="AX50" s="707"/>
      <c r="AY50" s="707"/>
      <c r="AZ50" s="707"/>
      <c r="BA50" s="707"/>
      <c r="BB50" s="707"/>
      <c r="BC50" s="707"/>
      <c r="BD50" s="707"/>
      <c r="BE50" s="707"/>
      <c r="BF50" s="707"/>
      <c r="BG50" s="707"/>
      <c r="BH50" s="707"/>
      <c r="BI50" s="707"/>
      <c r="BJ50" s="707"/>
      <c r="BK50" s="707"/>
      <c r="BL50" s="707"/>
      <c r="BM50" s="707"/>
      <c r="BN50" s="707"/>
      <c r="BO50" s="707"/>
      <c r="BP50" s="707"/>
      <c r="BQ50" s="707"/>
      <c r="BR50" s="707"/>
      <c r="BS50" s="707"/>
      <c r="BT50" s="707"/>
      <c r="BU50" s="707"/>
      <c r="BV50" s="707"/>
      <c r="BW50" s="707"/>
      <c r="BX50" s="707"/>
      <c r="BY50" s="707"/>
      <c r="BZ50" s="707"/>
      <c r="CA50" s="707"/>
      <c r="CB50" s="707"/>
      <c r="CC50" s="707"/>
      <c r="CD50" s="707"/>
      <c r="CE50" s="707"/>
      <c r="CF50" s="707"/>
      <c r="CG50" s="707"/>
      <c r="CH50" s="707"/>
      <c r="CI50" s="707"/>
      <c r="CJ50" s="707"/>
      <c r="CK50" s="707"/>
      <c r="CL50" s="707"/>
      <c r="CM50" s="707"/>
      <c r="CN50" s="707"/>
      <c r="CO50" s="707"/>
      <c r="CP50" s="707"/>
      <c r="CQ50" s="707"/>
      <c r="CR50" s="707"/>
      <c r="CS50" s="707"/>
      <c r="CT50" s="707"/>
      <c r="CU50" s="707"/>
      <c r="CV50" s="707"/>
      <c r="CW50" s="707"/>
      <c r="CX50" s="707"/>
      <c r="CY50" s="707"/>
      <c r="CZ50" s="707"/>
      <c r="DA50" s="707"/>
      <c r="DB50" s="707"/>
      <c r="DC50" s="707"/>
      <c r="DD50" s="707"/>
      <c r="DE50" s="707"/>
      <c r="DF50" s="707"/>
      <c r="DG50" s="707"/>
      <c r="DH50" s="707"/>
      <c r="DI50" s="707"/>
      <c r="DJ50" s="707"/>
      <c r="DK50" s="707"/>
      <c r="DL50" s="707"/>
      <c r="DM50" s="707"/>
      <c r="DN50" s="707"/>
      <c r="DO50" s="707"/>
      <c r="DP50" s="707"/>
      <c r="DQ50" s="707"/>
      <c r="DR50" s="707"/>
      <c r="DS50" s="707"/>
      <c r="DT50" s="707"/>
      <c r="DU50" s="707"/>
      <c r="DV50" s="707"/>
      <c r="DW50" s="707"/>
      <c r="DX50" s="707"/>
      <c r="DY50" s="707"/>
      <c r="DZ50" s="707"/>
      <c r="EA50" s="707"/>
      <c r="EB50" s="707"/>
      <c r="EC50" s="707"/>
      <c r="ED50" s="707"/>
      <c r="EE50" s="707"/>
      <c r="EF50" s="707"/>
      <c r="EG50" s="707"/>
      <c r="EH50" s="707"/>
      <c r="EI50" s="707"/>
      <c r="EJ50" s="707"/>
      <c r="EK50" s="707"/>
      <c r="EL50" s="707"/>
      <c r="EM50" s="707"/>
      <c r="EN50" s="707"/>
      <c r="EO50" s="707"/>
      <c r="EP50" s="707"/>
      <c r="EQ50" s="707"/>
      <c r="ER50" s="707"/>
      <c r="ES50" s="707"/>
      <c r="ET50" s="707"/>
      <c r="EU50" s="707"/>
      <c r="EV50" s="707"/>
      <c r="EW50" s="707"/>
      <c r="EX50" s="707"/>
      <c r="EY50" s="707"/>
      <c r="EZ50" s="707"/>
      <c r="FA50" s="707"/>
      <c r="FB50" s="707"/>
      <c r="FC50" s="707"/>
      <c r="FD50" s="707"/>
      <c r="FE50" s="707"/>
      <c r="FF50" s="707"/>
      <c r="FG50" s="707"/>
      <c r="FH50" s="707"/>
      <c r="FI50" s="707"/>
      <c r="FJ50" s="707"/>
      <c r="FK50" s="707"/>
      <c r="FL50" s="707"/>
      <c r="FM50" s="707"/>
      <c r="FN50" s="707"/>
      <c r="FO50" s="707"/>
      <c r="FP50" s="707"/>
      <c r="FQ50" s="707"/>
      <c r="FR50" s="707"/>
      <c r="FS50" s="707"/>
      <c r="FT50" s="707"/>
      <c r="FU50" s="707"/>
      <c r="FV50" s="707"/>
      <c r="FW50" s="707"/>
      <c r="FX50" s="707"/>
      <c r="FY50" s="707"/>
      <c r="FZ50" s="707"/>
      <c r="GA50" s="707"/>
      <c r="GB50" s="707"/>
      <c r="GC50" s="707"/>
      <c r="GD50" s="707"/>
      <c r="GE50" s="707"/>
      <c r="GF50" s="707"/>
      <c r="GG50" s="707"/>
      <c r="GH50" s="707"/>
      <c r="GI50" s="707"/>
      <c r="GJ50" s="707"/>
      <c r="GK50" s="707"/>
      <c r="GL50" s="707"/>
      <c r="GM50" s="707"/>
      <c r="GN50" s="707"/>
      <c r="GO50" s="707"/>
      <c r="GP50" s="707"/>
      <c r="GQ50" s="707"/>
      <c r="GR50" s="707"/>
      <c r="GS50" s="707"/>
      <c r="GT50" s="707"/>
      <c r="GU50" s="707"/>
      <c r="GV50" s="707"/>
      <c r="GW50" s="707"/>
      <c r="GX50" s="707"/>
      <c r="GY50" s="707"/>
      <c r="GZ50" s="707"/>
      <c r="HA50" s="707"/>
      <c r="HB50" s="707"/>
      <c r="HC50" s="707"/>
      <c r="HD50" s="707"/>
      <c r="HE50" s="707"/>
      <c r="HF50" s="707"/>
      <c r="HG50" s="707"/>
      <c r="HH50" s="707"/>
      <c r="HI50" s="707"/>
      <c r="HJ50" s="707"/>
      <c r="HK50" s="707"/>
      <c r="HL50" s="707"/>
      <c r="HM50" s="707"/>
      <c r="HN50" s="707"/>
      <c r="HO50" s="707"/>
      <c r="HP50" s="707"/>
      <c r="HQ50" s="707"/>
      <c r="HR50" s="707"/>
      <c r="HS50" s="707"/>
      <c r="HT50" s="707"/>
      <c r="HU50" s="707"/>
      <c r="HV50" s="707"/>
      <c r="HW50" s="707"/>
      <c r="HX50" s="707"/>
      <c r="HY50" s="707"/>
      <c r="HZ50" s="707"/>
      <c r="IA50" s="707"/>
      <c r="IB50" s="707"/>
      <c r="IC50" s="707"/>
      <c r="ID50" s="707"/>
      <c r="IE50" s="707"/>
      <c r="IF50" s="707"/>
      <c r="IG50" s="707"/>
      <c r="IH50" s="707"/>
      <c r="II50" s="707"/>
      <c r="IJ50" s="707"/>
      <c r="IK50" s="707"/>
      <c r="IL50" s="707"/>
      <c r="IM50" s="707"/>
      <c r="IN50" s="707"/>
      <c r="IO50" s="707"/>
      <c r="IP50" s="707"/>
      <c r="IQ50" s="707"/>
      <c r="IR50" s="707"/>
      <c r="IS50" s="707"/>
      <c r="IT50" s="707"/>
      <c r="IU50" s="707"/>
      <c r="IV50" s="707"/>
    </row>
    <row r="51" spans="1:256" s="484" customFormat="1">
      <c r="A51" s="707"/>
      <c r="B51" s="707">
        <v>47</v>
      </c>
      <c r="C51" s="707" t="s">
        <v>473</v>
      </c>
      <c r="D51" s="707"/>
      <c r="E51" s="707" t="s">
        <v>399</v>
      </c>
      <c r="F51" s="707" t="s">
        <v>474</v>
      </c>
      <c r="G51" s="707"/>
      <c r="H51" s="707"/>
      <c r="I51" s="707"/>
      <c r="J51" s="707"/>
      <c r="K51" s="707"/>
      <c r="L51" s="707"/>
      <c r="M51" s="707"/>
      <c r="N51" s="707"/>
      <c r="O51" s="707"/>
      <c r="P51" s="707"/>
      <c r="Q51" s="707"/>
      <c r="R51" s="707"/>
      <c r="S51" s="707"/>
      <c r="T51" s="707"/>
      <c r="U51" s="707"/>
      <c r="V51" s="707"/>
      <c r="W51" s="707"/>
      <c r="X51" s="707"/>
      <c r="Y51" s="707"/>
      <c r="Z51" s="707"/>
      <c r="AA51" s="707"/>
      <c r="AB51" s="707"/>
      <c r="AC51" s="707"/>
      <c r="AD51" s="707"/>
      <c r="AE51" s="707"/>
      <c r="AF51" s="707"/>
      <c r="AG51" s="707"/>
      <c r="AH51" s="707"/>
      <c r="AI51" s="707"/>
      <c r="AJ51" s="707"/>
      <c r="AK51" s="707"/>
      <c r="AL51" s="707"/>
      <c r="AM51" s="707"/>
      <c r="AN51" s="707"/>
      <c r="AO51" s="707"/>
      <c r="AP51" s="707"/>
      <c r="AQ51" s="707"/>
      <c r="AR51" s="707"/>
      <c r="AS51" s="707"/>
      <c r="AT51" s="707"/>
      <c r="AU51" s="707"/>
      <c r="AV51" s="707"/>
      <c r="AW51" s="707"/>
      <c r="AX51" s="707"/>
      <c r="AY51" s="707"/>
      <c r="AZ51" s="707"/>
      <c r="BA51" s="707"/>
      <c r="BB51" s="707"/>
      <c r="BC51" s="707"/>
      <c r="BD51" s="707"/>
      <c r="BE51" s="707"/>
      <c r="BF51" s="707"/>
      <c r="BG51" s="707"/>
      <c r="BH51" s="707"/>
      <c r="BI51" s="707"/>
      <c r="BJ51" s="707"/>
      <c r="BK51" s="707"/>
      <c r="BL51" s="707"/>
      <c r="BM51" s="707"/>
      <c r="BN51" s="707"/>
      <c r="BO51" s="707"/>
      <c r="BP51" s="707"/>
      <c r="BQ51" s="707"/>
      <c r="BR51" s="707"/>
      <c r="BS51" s="707"/>
      <c r="BT51" s="707"/>
      <c r="BU51" s="707"/>
      <c r="BV51" s="707"/>
      <c r="BW51" s="707"/>
      <c r="BX51" s="707"/>
      <c r="BY51" s="707"/>
      <c r="BZ51" s="707"/>
      <c r="CA51" s="707"/>
      <c r="CB51" s="707"/>
      <c r="CC51" s="707"/>
      <c r="CD51" s="707"/>
      <c r="CE51" s="707"/>
      <c r="CF51" s="707"/>
      <c r="CG51" s="707"/>
      <c r="CH51" s="707"/>
      <c r="CI51" s="707"/>
      <c r="CJ51" s="707"/>
      <c r="CK51" s="707"/>
      <c r="CL51" s="707"/>
      <c r="CM51" s="707"/>
      <c r="CN51" s="707"/>
      <c r="CO51" s="707"/>
      <c r="CP51" s="707"/>
      <c r="CQ51" s="707"/>
      <c r="CR51" s="707"/>
      <c r="CS51" s="707"/>
      <c r="CT51" s="707"/>
      <c r="CU51" s="707"/>
      <c r="CV51" s="707"/>
      <c r="CW51" s="707"/>
      <c r="CX51" s="707"/>
      <c r="CY51" s="707"/>
      <c r="CZ51" s="707"/>
      <c r="DA51" s="707"/>
      <c r="DB51" s="707"/>
      <c r="DC51" s="707"/>
      <c r="DD51" s="707"/>
      <c r="DE51" s="707"/>
      <c r="DF51" s="707"/>
      <c r="DG51" s="707"/>
      <c r="DH51" s="707"/>
      <c r="DI51" s="707"/>
      <c r="DJ51" s="707"/>
      <c r="DK51" s="707"/>
      <c r="DL51" s="707"/>
      <c r="DM51" s="707"/>
      <c r="DN51" s="707"/>
      <c r="DO51" s="707"/>
      <c r="DP51" s="707"/>
      <c r="DQ51" s="707"/>
      <c r="DR51" s="707"/>
      <c r="DS51" s="707"/>
      <c r="DT51" s="707"/>
      <c r="DU51" s="707"/>
      <c r="DV51" s="707"/>
      <c r="DW51" s="707"/>
      <c r="DX51" s="707"/>
      <c r="DY51" s="707"/>
      <c r="DZ51" s="707"/>
      <c r="EA51" s="707"/>
      <c r="EB51" s="707"/>
      <c r="EC51" s="707"/>
      <c r="ED51" s="707"/>
      <c r="EE51" s="707"/>
      <c r="EF51" s="707"/>
      <c r="EG51" s="707"/>
      <c r="EH51" s="707"/>
      <c r="EI51" s="707"/>
      <c r="EJ51" s="707"/>
      <c r="EK51" s="707"/>
      <c r="EL51" s="707"/>
      <c r="EM51" s="707"/>
      <c r="EN51" s="707"/>
      <c r="EO51" s="707"/>
      <c r="EP51" s="707"/>
      <c r="EQ51" s="707"/>
      <c r="ER51" s="707"/>
      <c r="ES51" s="707"/>
      <c r="ET51" s="707"/>
      <c r="EU51" s="707"/>
      <c r="EV51" s="707"/>
      <c r="EW51" s="707"/>
      <c r="EX51" s="707"/>
      <c r="EY51" s="707"/>
      <c r="EZ51" s="707"/>
      <c r="FA51" s="707"/>
      <c r="FB51" s="707"/>
      <c r="FC51" s="707"/>
      <c r="FD51" s="707"/>
      <c r="FE51" s="707"/>
      <c r="FF51" s="707"/>
      <c r="FG51" s="707"/>
      <c r="FH51" s="707"/>
      <c r="FI51" s="707"/>
      <c r="FJ51" s="707"/>
      <c r="FK51" s="707"/>
      <c r="FL51" s="707"/>
      <c r="FM51" s="707"/>
      <c r="FN51" s="707"/>
      <c r="FO51" s="707"/>
      <c r="FP51" s="707"/>
      <c r="FQ51" s="707"/>
      <c r="FR51" s="707"/>
      <c r="FS51" s="707"/>
      <c r="FT51" s="707"/>
      <c r="FU51" s="707"/>
      <c r="FV51" s="707"/>
      <c r="FW51" s="707"/>
      <c r="FX51" s="707"/>
      <c r="FY51" s="707"/>
      <c r="FZ51" s="707"/>
      <c r="GA51" s="707"/>
      <c r="GB51" s="707"/>
      <c r="GC51" s="707"/>
      <c r="GD51" s="707"/>
      <c r="GE51" s="707"/>
      <c r="GF51" s="707"/>
      <c r="GG51" s="707"/>
      <c r="GH51" s="707"/>
      <c r="GI51" s="707"/>
      <c r="GJ51" s="707"/>
      <c r="GK51" s="707"/>
      <c r="GL51" s="707"/>
      <c r="GM51" s="707"/>
      <c r="GN51" s="707"/>
      <c r="GO51" s="707"/>
      <c r="GP51" s="707"/>
      <c r="GQ51" s="707"/>
      <c r="GR51" s="707"/>
      <c r="GS51" s="707"/>
      <c r="GT51" s="707"/>
      <c r="GU51" s="707"/>
      <c r="GV51" s="707"/>
      <c r="GW51" s="707"/>
      <c r="GX51" s="707"/>
      <c r="GY51" s="707"/>
      <c r="GZ51" s="707"/>
      <c r="HA51" s="707"/>
      <c r="HB51" s="707"/>
      <c r="HC51" s="707"/>
      <c r="HD51" s="707"/>
      <c r="HE51" s="707"/>
      <c r="HF51" s="707"/>
      <c r="HG51" s="707"/>
      <c r="HH51" s="707"/>
      <c r="HI51" s="707"/>
      <c r="HJ51" s="707"/>
      <c r="HK51" s="707"/>
      <c r="HL51" s="707"/>
      <c r="HM51" s="707"/>
      <c r="HN51" s="707"/>
      <c r="HO51" s="707"/>
      <c r="HP51" s="707"/>
      <c r="HQ51" s="707"/>
      <c r="HR51" s="707"/>
      <c r="HS51" s="707"/>
      <c r="HT51" s="707"/>
      <c r="HU51" s="707"/>
      <c r="HV51" s="707"/>
      <c r="HW51" s="707"/>
      <c r="HX51" s="707"/>
      <c r="HY51" s="707"/>
      <c r="HZ51" s="707"/>
      <c r="IA51" s="707"/>
      <c r="IB51" s="707"/>
      <c r="IC51" s="707"/>
      <c r="ID51" s="707"/>
      <c r="IE51" s="707"/>
      <c r="IF51" s="707"/>
      <c r="IG51" s="707"/>
      <c r="IH51" s="707"/>
      <c r="II51" s="707"/>
      <c r="IJ51" s="707"/>
      <c r="IK51" s="707"/>
      <c r="IL51" s="707"/>
      <c r="IM51" s="707"/>
      <c r="IN51" s="707"/>
      <c r="IO51" s="707"/>
      <c r="IP51" s="707"/>
      <c r="IQ51" s="707"/>
      <c r="IR51" s="707"/>
      <c r="IS51" s="707"/>
      <c r="IT51" s="707"/>
      <c r="IU51" s="707"/>
      <c r="IV51" s="707"/>
    </row>
    <row r="52" spans="1:256">
      <c r="B52" s="483">
        <v>48</v>
      </c>
      <c r="C52" s="483" t="s">
        <v>475</v>
      </c>
      <c r="E52" s="483" t="s">
        <v>399</v>
      </c>
      <c r="F52" s="483" t="s">
        <v>476</v>
      </c>
    </row>
    <row r="53" spans="1:256">
      <c r="B53" s="483">
        <v>49</v>
      </c>
      <c r="C53" s="483" t="s">
        <v>477</v>
      </c>
      <c r="E53" s="483" t="s">
        <v>399</v>
      </c>
      <c r="F53" s="483" t="s">
        <v>478</v>
      </c>
    </row>
    <row r="54" spans="1:256">
      <c r="B54" s="483">
        <v>50</v>
      </c>
      <c r="C54" s="483" t="s">
        <v>479</v>
      </c>
      <c r="E54" s="483" t="s">
        <v>399</v>
      </c>
      <c r="F54" s="483" t="s">
        <v>480</v>
      </c>
    </row>
    <row r="55" spans="1:256">
      <c r="B55" s="708">
        <v>51</v>
      </c>
      <c r="C55" s="708" t="s">
        <v>481</v>
      </c>
      <c r="D55" s="708"/>
      <c r="E55" s="708" t="s">
        <v>379</v>
      </c>
      <c r="F55" s="708" t="s">
        <v>482</v>
      </c>
    </row>
    <row r="56" spans="1:256">
      <c r="B56" s="708">
        <v>52</v>
      </c>
      <c r="C56" s="708" t="s">
        <v>483</v>
      </c>
      <c r="D56" s="708"/>
      <c r="E56" s="708" t="s">
        <v>379</v>
      </c>
      <c r="F56" s="708" t="s">
        <v>484</v>
      </c>
    </row>
    <row r="57" spans="1:256">
      <c r="B57" s="708">
        <v>53</v>
      </c>
      <c r="C57" s="708" t="s">
        <v>485</v>
      </c>
      <c r="D57" s="708"/>
      <c r="E57" s="708" t="s">
        <v>379</v>
      </c>
      <c r="F57" s="708" t="s">
        <v>486</v>
      </c>
    </row>
    <row r="58" spans="1:256">
      <c r="B58" s="483">
        <v>54</v>
      </c>
      <c r="C58" s="483" t="s">
        <v>487</v>
      </c>
      <c r="E58" s="483" t="s">
        <v>379</v>
      </c>
      <c r="F58" s="483" t="s">
        <v>488</v>
      </c>
    </row>
    <row r="59" spans="1:256">
      <c r="B59" s="483">
        <v>55</v>
      </c>
      <c r="C59" s="483" t="s">
        <v>489</v>
      </c>
      <c r="E59" s="483" t="s">
        <v>379</v>
      </c>
      <c r="F59" s="483" t="s">
        <v>490</v>
      </c>
    </row>
    <row r="60" spans="1:256">
      <c r="B60" s="483">
        <v>56</v>
      </c>
      <c r="C60" s="483" t="s">
        <v>491</v>
      </c>
      <c r="E60" s="483" t="s">
        <v>379</v>
      </c>
      <c r="F60" s="483" t="s">
        <v>492</v>
      </c>
    </row>
    <row r="61" spans="1:256">
      <c r="B61" s="708">
        <v>57</v>
      </c>
      <c r="C61" s="708" t="s">
        <v>497</v>
      </c>
      <c r="D61" s="708"/>
      <c r="E61" s="708" t="s">
        <v>493</v>
      </c>
      <c r="F61" s="708" t="s">
        <v>494</v>
      </c>
    </row>
    <row r="62" spans="1:256">
      <c r="B62" s="708">
        <v>58</v>
      </c>
      <c r="C62" s="708" t="s">
        <v>498</v>
      </c>
      <c r="D62" s="708"/>
      <c r="E62" s="708" t="s">
        <v>493</v>
      </c>
      <c r="F62" s="708" t="s">
        <v>496</v>
      </c>
    </row>
    <row r="63" spans="1:256">
      <c r="B63" s="708">
        <v>59</v>
      </c>
      <c r="C63" s="708" t="s">
        <v>499</v>
      </c>
      <c r="D63" s="708"/>
      <c r="E63" s="708" t="s">
        <v>493</v>
      </c>
      <c r="F63" s="708" t="s">
        <v>495</v>
      </c>
    </row>
  </sheetData>
  <phoneticPr fontId="17" type="noConversion"/>
  <pageMargins left="0.7" right="0.7" top="0.75" bottom="0.75" header="0.3" footer="0.3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装备性能表</vt:lpstr>
      <vt:lpstr>属性增加表</vt:lpstr>
      <vt:lpstr>怪物配备表</vt:lpstr>
      <vt:lpstr>金钱经验表</vt:lpstr>
      <vt:lpstr>游戏公式</vt:lpstr>
      <vt:lpstr>套装表</vt:lpstr>
      <vt:lpstr>技能-状态列表</vt:lpstr>
      <vt:lpstr>金钱经验表!Print_Area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Windows User</cp:lastModifiedBy>
  <cp:revision>0</cp:revision>
  <dcterms:created xsi:type="dcterms:W3CDTF">2013-06-07T18:54:20Z</dcterms:created>
  <dcterms:modified xsi:type="dcterms:W3CDTF">2018-01-04T03:12:17Z</dcterms:modified>
</cp:coreProperties>
</file>