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"/>
    </mc:Choice>
  </mc:AlternateContent>
  <xr:revisionPtr revIDLastSave="0" documentId="8_{7B342704-1345-473F-B222-00D89813E996}" xr6:coauthVersionLast="47" xr6:coauthVersionMax="47" xr10:uidLastSave="{00000000-0000-0000-0000-000000000000}"/>
  <bookViews>
    <workbookView xWindow="1030" yWindow="740" windowWidth="19200" windowHeight="10060" activeTab="3" xr2:uid="{0C0D5CA4-FFEB-41F7-9EFC-723874272852}"/>
  </bookViews>
  <sheets>
    <sheet name="In-Distribution (SNLI)" sheetId="5" r:id="rId1"/>
    <sheet name="Acc - Out-of-Dist" sheetId="2" r:id="rId2"/>
    <sheet name="R_K - Out-of-Dist" sheetId="3" r:id="rId3"/>
    <sheet name="ANLI" sheetId="4" r:id="rId4"/>
    <sheet name="Exclusions (128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H5" i="4"/>
  <c r="G5" i="4"/>
  <c r="F5" i="4"/>
  <c r="E5" i="4"/>
  <c r="D5" i="4"/>
  <c r="C5" i="4"/>
  <c r="C6" i="4"/>
  <c r="E6" i="4"/>
  <c r="F6" i="4"/>
  <c r="G6" i="4"/>
  <c r="H6" i="4"/>
  <c r="L5" i="3"/>
  <c r="K5" i="3"/>
  <c r="J5" i="3"/>
  <c r="I5" i="3"/>
  <c r="H5" i="3"/>
  <c r="G5" i="3"/>
  <c r="F5" i="3"/>
  <c r="E5" i="3"/>
  <c r="D5" i="3"/>
  <c r="C5" i="3"/>
  <c r="C4" i="5"/>
  <c r="D4" i="5"/>
  <c r="D7" i="5"/>
  <c r="C7" i="5"/>
  <c r="L10" i="2"/>
  <c r="K10" i="2"/>
  <c r="J10" i="2"/>
  <c r="I10" i="2"/>
  <c r="H10" i="2"/>
  <c r="G10" i="2"/>
  <c r="F10" i="2"/>
  <c r="E10" i="2"/>
  <c r="D10" i="2"/>
  <c r="C10" i="2"/>
  <c r="H7" i="4"/>
  <c r="G7" i="4"/>
  <c r="F7" i="4"/>
  <c r="E7" i="4"/>
  <c r="D7" i="4"/>
  <c r="C7" i="4"/>
  <c r="L7" i="3"/>
  <c r="K7" i="3"/>
  <c r="J7" i="3"/>
  <c r="L6" i="3"/>
  <c r="K6" i="3"/>
  <c r="J6" i="3"/>
  <c r="L7" i="2"/>
  <c r="K7" i="2"/>
  <c r="J7" i="2"/>
  <c r="L6" i="2"/>
  <c r="L5" i="2" s="1"/>
  <c r="K6" i="2"/>
  <c r="K5" i="2" s="1"/>
  <c r="J6" i="2"/>
  <c r="J5" i="2" s="1"/>
  <c r="I7" i="3"/>
  <c r="H7" i="3"/>
  <c r="G7" i="3"/>
  <c r="F7" i="3"/>
  <c r="F6" i="3"/>
  <c r="G6" i="3"/>
  <c r="H6" i="3"/>
  <c r="I6" i="3"/>
  <c r="I7" i="2"/>
  <c r="H7" i="2"/>
  <c r="G7" i="2"/>
  <c r="F7" i="2"/>
  <c r="F6" i="2"/>
  <c r="F5" i="2" s="1"/>
  <c r="G6" i="2"/>
  <c r="G5" i="2" s="1"/>
  <c r="H6" i="2"/>
  <c r="H5" i="2" s="1"/>
  <c r="I6" i="2"/>
  <c r="I5" i="2" s="1"/>
  <c r="E7" i="3"/>
  <c r="D7" i="3"/>
  <c r="C7" i="3"/>
  <c r="C6" i="3"/>
  <c r="D6" i="3"/>
  <c r="E6" i="3"/>
  <c r="E7" i="2"/>
  <c r="D7" i="2"/>
  <c r="C7" i="2"/>
  <c r="E6" i="2"/>
  <c r="E5" i="2" s="1"/>
  <c r="D6" i="2"/>
  <c r="D5" i="2" s="1"/>
  <c r="C6" i="2"/>
  <c r="C5" i="2" s="1"/>
  <c r="J4" i="5"/>
  <c r="G4" i="5"/>
  <c r="I4" i="5"/>
  <c r="F4" i="5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<sst xmlns="http://schemas.openxmlformats.org/spreadsheetml/2006/main" count="117" uniqueCount="40">
  <si>
    <t>HANS (RTE Task)</t>
  </si>
  <si>
    <t>NLI-Diagnostics (NLI Task)</t>
  </si>
  <si>
    <t>Stress Tests (NLI Task)</t>
  </si>
  <si>
    <t>Lex.</t>
  </si>
  <si>
    <t>Subseq.</t>
  </si>
  <si>
    <t>Constit.</t>
  </si>
  <si>
    <t>Knowl.</t>
  </si>
  <si>
    <t>Logic</t>
  </si>
  <si>
    <t>PAS</t>
  </si>
  <si>
    <t>LxS.</t>
  </si>
  <si>
    <t>Comp.</t>
  </si>
  <si>
    <t>Distr.</t>
  </si>
  <si>
    <t>Noise</t>
  </si>
  <si>
    <t>GPT2-small</t>
  </si>
  <si>
    <t>GPT2-medium</t>
  </si>
  <si>
    <t>RoBERTa-large</t>
  </si>
  <si>
    <t>Acc</t>
  </si>
  <si>
    <t>R3</t>
  </si>
  <si>
    <t>r1</t>
  </si>
  <si>
    <t>r2</t>
  </si>
  <si>
    <t>r3</t>
  </si>
  <si>
    <t>Accuracy</t>
  </si>
  <si>
    <t>ANLI</t>
  </si>
  <si>
    <t>Stress Test</t>
  </si>
  <si>
    <t>Train</t>
  </si>
  <si>
    <t>Test</t>
  </si>
  <si>
    <t>Round 1</t>
  </si>
  <si>
    <t>Round 2</t>
  </si>
  <si>
    <t>Round 3</t>
  </si>
  <si>
    <t>Heuristic</t>
  </si>
  <si>
    <t>Distraction</t>
  </si>
  <si>
    <t>D full</t>
  </si>
  <si>
    <t>D rand</t>
  </si>
  <si>
    <t>D AFLite</t>
  </si>
  <si>
    <t>Dataset</t>
  </si>
  <si>
    <t>Fold</t>
  </si>
  <si>
    <t>Split within Fold</t>
  </si>
  <si>
    <t># Instances Excluded</t>
  </si>
  <si>
    <t>% Instances Excluded</t>
  </si>
  <si>
    <t># Instances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</si>
</sst>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8" formatCode="0.0%"/>
    <numFmt numFmtId="172" formatCode="_-* #,##0.0_-;\-* #,##0.0_-;_-* &quot;-&quot;??_-;_-@_-"/>
    <numFmt numFmtId="173" formatCode="_-* #,##0_-;\-* #,##0_-;_-* &quot;-&quot;??_-;_-@_-"/>
    <numFmt numFmtId="174" formatCode="#,##0.00_ ;\-#,##0.00\ "/>
    <numFmt numFmtId="17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D8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8" fontId="0" fillId="0" borderId="0" xfId="0" applyNumberFormat="1"/>
    <xf numFmtId="168" fontId="0" fillId="0" borderId="0" xfId="2" applyNumberFormat="1" applyFont="1"/>
    <xf numFmtId="173" fontId="0" fillId="0" borderId="0" xfId="1" applyNumberFormat="1" applyFont="1"/>
    <xf numFmtId="174" fontId="0" fillId="0" borderId="0" xfId="1" quotePrefix="1" applyNumberFormat="1" applyFont="1"/>
    <xf numFmtId="2" fontId="0" fillId="0" borderId="0" xfId="0" applyNumberFormat="1"/>
    <xf numFmtId="2" fontId="0" fillId="0" borderId="0" xfId="0" applyNumberForma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8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4" fillId="2" borderId="0" xfId="0" applyNumberFormat="1" applyFont="1" applyFill="1"/>
    <xf numFmtId="175" fontId="0" fillId="0" borderId="0" xfId="0" applyNumberFormat="1"/>
    <xf numFmtId="175" fontId="0" fillId="0" borderId="0" xfId="0" applyNumberFormat="1" applyAlignment="1">
      <alignment horizontal="center" vertical="center" wrapText="1"/>
    </xf>
    <xf numFmtId="172" fontId="4" fillId="2" borderId="0" xfId="1" applyNumberFormat="1" applyFont="1" applyFill="1"/>
    <xf numFmtId="43" fontId="4" fillId="2" borderId="0" xfId="1" applyNumberFormat="1" applyFont="1" applyFill="1"/>
    <xf numFmtId="175" fontId="2" fillId="0" borderId="0" xfId="0" applyNumberFormat="1" applyFont="1"/>
    <xf numFmtId="2" fontId="2" fillId="0" borderId="0" xfId="0" applyNumberFormat="1" applyFont="1"/>
    <xf numFmtId="175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D8D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1D99-3637-46BE-9620-CCCC7C3A1026}">
  <dimension ref="A1:J10"/>
  <sheetViews>
    <sheetView workbookViewId="0"/>
  </sheetViews>
  <sheetFormatPr defaultRowHeight="14.5" x14ac:dyDescent="0.35"/>
  <cols>
    <col min="3" max="3" width="8.7265625" style="5"/>
    <col min="5" max="5" width="1.36328125" customWidth="1"/>
    <col min="8" max="8" width="1.36328125" customWidth="1"/>
  </cols>
  <sheetData>
    <row r="1" spans="1:10" x14ac:dyDescent="0.35">
      <c r="C1" s="12" t="s">
        <v>21</v>
      </c>
      <c r="D1" s="13" t="s">
        <v>17</v>
      </c>
    </row>
    <row r="2" spans="1:10" x14ac:dyDescent="0.35">
      <c r="A2" s="3" t="s">
        <v>13</v>
      </c>
      <c r="B2" s="2" t="s">
        <v>31</v>
      </c>
      <c r="C2" s="20">
        <v>85.6</v>
      </c>
      <c r="D2" s="21">
        <v>0.78</v>
      </c>
    </row>
    <row r="3" spans="1:10" x14ac:dyDescent="0.35">
      <c r="A3" s="3"/>
      <c r="B3" s="2" t="s">
        <v>32</v>
      </c>
      <c r="C3" s="16">
        <v>79.5</v>
      </c>
      <c r="D3" s="8">
        <v>0.69</v>
      </c>
    </row>
    <row r="4" spans="1:10" x14ac:dyDescent="0.35">
      <c r="A4" s="3"/>
      <c r="B4" s="2" t="s">
        <v>33</v>
      </c>
      <c r="C4" s="5" t="str">
        <f>ROUND(F4,1)&amp;"_"&amp;ROUND(I4,1)</f>
        <v>83.9_0.1</v>
      </c>
      <c r="D4" s="5" t="str">
        <f>ROUND(G4,2)&amp;"_"&amp;ROUND(J4,2)</f>
        <v>0.76_0</v>
      </c>
      <c r="F4" s="16">
        <f>AVERAGE(83.8,84.1,84,83.9,83.9)</f>
        <v>83.939999999999984</v>
      </c>
      <c r="G4" s="8">
        <f>AVERAGE(0.76, 0.76, 0.76, 0.76, 0.76)</f>
        <v>0.76</v>
      </c>
      <c r="I4" s="18">
        <f>_xlfn.STDEV.S(83.8,84.1,84,83.9,83.9)</f>
        <v>0.11401754250991168</v>
      </c>
      <c r="J4" s="15">
        <f>_xlfn.STDEV.S(0.76, 0.76,0.76, 0.76, 0.76)</f>
        <v>0</v>
      </c>
    </row>
    <row r="5" spans="1:10" x14ac:dyDescent="0.35">
      <c r="A5" s="3" t="s">
        <v>14</v>
      </c>
      <c r="B5" s="2" t="s">
        <v>31</v>
      </c>
      <c r="C5" s="16">
        <v>89.4</v>
      </c>
      <c r="D5" s="8">
        <v>0.84</v>
      </c>
    </row>
    <row r="6" spans="1:10" x14ac:dyDescent="0.35">
      <c r="A6" s="3"/>
      <c r="B6" s="2" t="s">
        <v>32</v>
      </c>
      <c r="C6" s="16">
        <v>86.4</v>
      </c>
      <c r="D6" s="8">
        <v>0.8</v>
      </c>
    </row>
    <row r="7" spans="1:10" x14ac:dyDescent="0.35">
      <c r="A7" s="3"/>
      <c r="B7" s="2" t="s">
        <v>33</v>
      </c>
      <c r="C7" s="5" t="str">
        <f>ROUND(F7,1)&amp;"_"&amp;ROUND(G7,1)</f>
        <v>0_0</v>
      </c>
      <c r="D7" s="5" t="str">
        <f>ROUND(G7,1)&amp;"_"&amp;ROUND(H7,1)</f>
        <v>0_0</v>
      </c>
    </row>
    <row r="8" spans="1:10" x14ac:dyDescent="0.35">
      <c r="A8" s="3" t="s">
        <v>15</v>
      </c>
      <c r="B8" s="2" t="s">
        <v>31</v>
      </c>
      <c r="C8" s="16"/>
      <c r="D8" s="8"/>
    </row>
    <row r="9" spans="1:10" x14ac:dyDescent="0.35">
      <c r="A9" s="3"/>
      <c r="B9" s="2" t="s">
        <v>32</v>
      </c>
      <c r="C9" s="16"/>
      <c r="D9" s="8"/>
    </row>
    <row r="10" spans="1:10" x14ac:dyDescent="0.35">
      <c r="A10" s="3"/>
      <c r="B10" s="2" t="s">
        <v>33</v>
      </c>
      <c r="C10" s="16"/>
      <c r="D10" s="8"/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10F2-0F11-4ACD-BE1E-F02856DBF6BD}">
  <dimension ref="A1:T15"/>
  <sheetViews>
    <sheetView workbookViewId="0"/>
  </sheetViews>
  <sheetFormatPr defaultRowHeight="14.5" x14ac:dyDescent="0.35"/>
  <sheetData>
    <row r="1" spans="1:20" x14ac:dyDescent="0.35">
      <c r="A1" s="1"/>
      <c r="B1" s="1"/>
      <c r="C1" s="14" t="s">
        <v>0</v>
      </c>
      <c r="D1" s="14"/>
      <c r="E1" s="14"/>
      <c r="F1" s="14" t="s">
        <v>1</v>
      </c>
      <c r="G1" s="14"/>
      <c r="H1" s="14"/>
      <c r="I1" s="14"/>
      <c r="J1" s="14" t="s">
        <v>2</v>
      </c>
      <c r="K1" s="14"/>
      <c r="L1" s="14"/>
      <c r="M1" s="1"/>
      <c r="N1" s="1"/>
      <c r="O1" s="1"/>
      <c r="S1" s="1"/>
      <c r="T1" s="1"/>
    </row>
    <row r="2" spans="1:20" x14ac:dyDescent="0.35">
      <c r="A2" s="1"/>
      <c r="B2" s="1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</row>
    <row r="3" spans="1:20" x14ac:dyDescent="0.35">
      <c r="A3" s="3" t="s">
        <v>13</v>
      </c>
      <c r="B3" s="2" t="s">
        <v>31</v>
      </c>
      <c r="C3" s="22">
        <v>50</v>
      </c>
      <c r="D3" s="22">
        <v>50</v>
      </c>
      <c r="E3" s="22">
        <v>50</v>
      </c>
      <c r="F3" s="17">
        <v>37</v>
      </c>
      <c r="G3" s="22">
        <v>42</v>
      </c>
      <c r="H3" s="17">
        <v>52.800000000000004</v>
      </c>
      <c r="I3" s="17">
        <v>44.3</v>
      </c>
      <c r="J3" s="22">
        <v>31.1</v>
      </c>
      <c r="K3" s="17">
        <v>48.699999999999996</v>
      </c>
      <c r="L3" s="22">
        <v>56.000000000000007</v>
      </c>
    </row>
    <row r="4" spans="1:20" x14ac:dyDescent="0.35">
      <c r="A4" s="3"/>
      <c r="B4" s="2" t="s">
        <v>32</v>
      </c>
      <c r="C4" s="22">
        <v>50</v>
      </c>
      <c r="D4" s="22">
        <v>50</v>
      </c>
      <c r="E4" s="17">
        <v>49.7</v>
      </c>
      <c r="F4" s="17">
        <v>38</v>
      </c>
      <c r="G4" s="17">
        <v>41.699999999999996</v>
      </c>
      <c r="H4" s="17">
        <v>55.7</v>
      </c>
      <c r="I4" s="17">
        <v>44</v>
      </c>
      <c r="J4" s="17">
        <v>16.7</v>
      </c>
      <c r="K4" s="17">
        <v>45.2</v>
      </c>
      <c r="L4" s="17">
        <v>49.6</v>
      </c>
      <c r="M4" s="2"/>
    </row>
    <row r="5" spans="1:20" x14ac:dyDescent="0.35">
      <c r="A5" s="3"/>
      <c r="B5" s="3" t="s">
        <v>33</v>
      </c>
      <c r="C5" s="5" t="str">
        <f>ROUND(C6,1)&amp;"_"&amp;ROUND(C7,1)</f>
        <v>50_0</v>
      </c>
      <c r="D5" s="5" t="str">
        <f>ROUND(D6,1)&amp;"_"&amp;ROUND(D7,1)</f>
        <v>50_0</v>
      </c>
      <c r="E5" s="5" t="str">
        <f>ROUND(E6,1)&amp;"_"&amp;ROUND(E7,1)</f>
        <v>50_0.1</v>
      </c>
      <c r="F5" s="5" t="str">
        <f>ROUND(F6,1)&amp;"_"&amp;ROUND(F7,1)</f>
        <v>39.4_2.4</v>
      </c>
      <c r="G5" s="5" t="str">
        <f>ROUND(G6,1)&amp;"_"&amp;ROUND(G7,1)</f>
        <v>41.4_1.7</v>
      </c>
      <c r="H5" s="5" t="str">
        <f>ROUND(H6,1)&amp;"_"&amp;ROUND(H7,1)</f>
        <v>56_3.2</v>
      </c>
      <c r="I5" s="5" t="str">
        <f t="shared" ref="I5:L5" si="0">ROUND(I6,1)&amp;"_"&amp;ROUND(I7,1)</f>
        <v>44.4_1.4</v>
      </c>
      <c r="J5" s="5" t="str">
        <f t="shared" si="0"/>
        <v>25.2_4</v>
      </c>
      <c r="K5" s="5" t="str">
        <f t="shared" si="0"/>
        <v>49.4_1.1</v>
      </c>
      <c r="L5" s="5" t="str">
        <f t="shared" si="0"/>
        <v>54.9_0.7</v>
      </c>
      <c r="M5" s="2"/>
    </row>
    <row r="6" spans="1:20" x14ac:dyDescent="0.35">
      <c r="A6" s="3"/>
      <c r="B6" s="3"/>
      <c r="C6" s="22">
        <f>AVERAGE(50,50,50,50,50)</f>
        <v>50</v>
      </c>
      <c r="D6" s="22">
        <f>AVERAGE(50,50.1,50,50,50)</f>
        <v>50.019999999999996</v>
      </c>
      <c r="E6" s="22">
        <f>AVERAGE(50,49.8,50,50,50)</f>
        <v>49.96</v>
      </c>
      <c r="F6" s="22">
        <f>AVERAGE(43,37,37.3,39.8,40.1)</f>
        <v>39.44</v>
      </c>
      <c r="G6" s="17">
        <f>AVERAGE(42.3,42.6,42.3,41.48,38.5)</f>
        <v>41.436</v>
      </c>
      <c r="H6" s="22">
        <f>AVERAGE(56.4,57.1,56.6,59.4,50.7)</f>
        <v>56.04</v>
      </c>
      <c r="I6" s="22">
        <f>AVERAGE(45.1,44.6,42.7,46.2,43.5)</f>
        <v>44.42</v>
      </c>
      <c r="J6" s="17">
        <f>AVERAGE(21.9,29.9,25.2,20.7,28.5)</f>
        <v>25.240000000000002</v>
      </c>
      <c r="K6" s="22">
        <f>AVERAGE(50.6,50.1,48.4,49.8,48.2)</f>
        <v>49.419999999999995</v>
      </c>
      <c r="L6" s="17">
        <f>AVERAGE(55.5,55.6,54.4,55,54)</f>
        <v>54.9</v>
      </c>
      <c r="M6" s="2"/>
    </row>
    <row r="7" spans="1:20" x14ac:dyDescent="0.35">
      <c r="A7" s="3"/>
      <c r="B7" s="3"/>
      <c r="C7" s="18">
        <f>_xlfn.STDEV.S(50,50,50,50,50)</f>
        <v>0</v>
      </c>
      <c r="D7" s="18">
        <f>_xlfn.STDEV.S(50,50.1,50,50,50)</f>
        <v>4.4721359549996433E-2</v>
      </c>
      <c r="E7" s="18">
        <f>_xlfn.STDEV.S(50,49.8,50,50,50)</f>
        <v>8.9442719099992865E-2</v>
      </c>
      <c r="F7" s="18">
        <f>_xlfn.STDEV.S(43,37,37.3,39.8,40.1)</f>
        <v>2.4378269011560283</v>
      </c>
      <c r="G7" s="18">
        <f>_xlfn.STDEV.S(42.3,42.6,42.3,41.48,38.5)</f>
        <v>1.6933635167913588</v>
      </c>
      <c r="H7" s="18">
        <f>_xlfn.STDEV.S(56.4,57.1,56.6,59.4,50.7)</f>
        <v>3.216053482142359</v>
      </c>
      <c r="I7" s="18">
        <f>_xlfn.STDEV.S(45.1,44.6,42.7,46.2,43.5)</f>
        <v>1.3663820841916805</v>
      </c>
      <c r="J7" s="18">
        <f>_xlfn.STDEV.S(21.9,29.9,25.2,20.7,28.5)</f>
        <v>4.0034984700883687</v>
      </c>
      <c r="K7" s="18">
        <f>_xlfn.STDEV.S(50.6,50.1,48.4,49.8,48.2)</f>
        <v>1.0639548862616308</v>
      </c>
      <c r="L7" s="18">
        <f>_xlfn.STDEV.S(55.5,55.6,54.4,55,54)</f>
        <v>0.69282032302755148</v>
      </c>
      <c r="M7" s="2"/>
    </row>
    <row r="8" spans="1:20" x14ac:dyDescent="0.35">
      <c r="A8" s="3" t="s">
        <v>14</v>
      </c>
      <c r="B8" s="2" t="s">
        <v>31</v>
      </c>
      <c r="C8" s="17">
        <v>53.300000000000004</v>
      </c>
      <c r="D8" s="17">
        <v>50.6</v>
      </c>
      <c r="E8" s="17">
        <v>50.2</v>
      </c>
      <c r="F8" s="17">
        <v>43</v>
      </c>
      <c r="G8" s="17">
        <v>46.1</v>
      </c>
      <c r="H8" s="17">
        <v>61.8</v>
      </c>
      <c r="I8" s="17">
        <v>53.5</v>
      </c>
      <c r="J8" s="17">
        <v>42.1</v>
      </c>
      <c r="K8" s="17">
        <v>58.099999999999994</v>
      </c>
      <c r="L8" s="17">
        <v>64.7</v>
      </c>
    </row>
    <row r="9" spans="1:20" x14ac:dyDescent="0.35">
      <c r="A9" s="3"/>
      <c r="B9" s="2" t="s">
        <v>32</v>
      </c>
      <c r="C9" s="17">
        <v>50</v>
      </c>
      <c r="D9" s="17">
        <v>49.9</v>
      </c>
      <c r="E9" s="17">
        <v>51.300000000000004</v>
      </c>
      <c r="F9" s="17">
        <v>38.700000000000003</v>
      </c>
      <c r="G9" s="17">
        <v>43.4</v>
      </c>
      <c r="H9" s="17">
        <v>59</v>
      </c>
      <c r="I9" s="17">
        <v>49.2</v>
      </c>
      <c r="J9" s="17">
        <v>28.799999999999997</v>
      </c>
      <c r="K9" s="17">
        <v>51.1</v>
      </c>
      <c r="L9" s="17">
        <v>57.4</v>
      </c>
      <c r="M9" s="2"/>
    </row>
    <row r="10" spans="1:20" x14ac:dyDescent="0.35">
      <c r="A10" s="3"/>
      <c r="B10" s="3" t="s">
        <v>33</v>
      </c>
      <c r="C10" s="5" t="str">
        <f>ROUND(C11,1)&amp;"_"&amp;ROUND(C12,1)</f>
        <v>0_0</v>
      </c>
      <c r="D10" s="5" t="str">
        <f>ROUND(D11,1)&amp;"_"&amp;ROUND(D12,1)</f>
        <v>0_0</v>
      </c>
      <c r="E10" s="5" t="str">
        <f>ROUND(E11,1)&amp;"_"&amp;ROUND(E12,1)</f>
        <v>0_0</v>
      </c>
      <c r="F10" s="5" t="str">
        <f>ROUND(F11,1)&amp;"_"&amp;ROUND(F12,1)</f>
        <v>0_0</v>
      </c>
      <c r="G10" s="5" t="str">
        <f>ROUND(G11,1)&amp;"_"&amp;ROUND(G12,1)</f>
        <v>0_0</v>
      </c>
      <c r="H10" s="5" t="str">
        <f>ROUND(H11,1)&amp;"_"&amp;ROUND(H12,1)</f>
        <v>0_0</v>
      </c>
      <c r="I10" s="5" t="str">
        <f t="shared" ref="I10" si="1">ROUND(I11,1)&amp;"_"&amp;ROUND(I12,1)</f>
        <v>0_0</v>
      </c>
      <c r="J10" s="5" t="str">
        <f t="shared" ref="J10" si="2">ROUND(J11,1)&amp;"_"&amp;ROUND(J12,1)</f>
        <v>0_0</v>
      </c>
      <c r="K10" s="5" t="str">
        <f t="shared" ref="K10" si="3">ROUND(K11,1)&amp;"_"&amp;ROUND(K12,1)</f>
        <v>0_0</v>
      </c>
      <c r="L10" s="5" t="str">
        <f t="shared" ref="L10" si="4">ROUND(L11,1)&amp;"_"&amp;ROUND(L12,1)</f>
        <v>0_0</v>
      </c>
      <c r="M10" s="2"/>
    </row>
    <row r="11" spans="1:20" x14ac:dyDescent="0.35">
      <c r="A11" s="3"/>
      <c r="B11" s="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"/>
    </row>
    <row r="12" spans="1:20" x14ac:dyDescent="0.35">
      <c r="A12" s="3"/>
      <c r="B12" s="3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"/>
    </row>
    <row r="13" spans="1:20" x14ac:dyDescent="0.35">
      <c r="A13" s="3" t="s">
        <v>15</v>
      </c>
      <c r="B13" s="2" t="s">
        <v>31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20" x14ac:dyDescent="0.35">
      <c r="A14" s="3"/>
      <c r="B14" s="2" t="s">
        <v>32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"/>
    </row>
    <row r="15" spans="1:20" x14ac:dyDescent="0.35">
      <c r="A15" s="3"/>
      <c r="B15" s="2" t="s">
        <v>33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"/>
    </row>
  </sheetData>
  <mergeCells count="8">
    <mergeCell ref="B5:B7"/>
    <mergeCell ref="A13:A15"/>
    <mergeCell ref="A8:A12"/>
    <mergeCell ref="B10:B12"/>
    <mergeCell ref="A3:A7"/>
    <mergeCell ref="J1:L1"/>
    <mergeCell ref="C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6591-F773-47DA-BE21-114B8FA67E99}">
  <dimension ref="A1:L16"/>
  <sheetViews>
    <sheetView workbookViewId="0"/>
  </sheetViews>
  <sheetFormatPr defaultRowHeight="14.5" x14ac:dyDescent="0.35"/>
  <cols>
    <col min="3" max="12" width="10" customWidth="1"/>
  </cols>
  <sheetData>
    <row r="1" spans="1:12" x14ac:dyDescent="0.35">
      <c r="A1" s="1"/>
      <c r="B1" s="1"/>
      <c r="C1" s="14" t="s">
        <v>0</v>
      </c>
      <c r="D1" s="14"/>
      <c r="E1" s="14"/>
      <c r="F1" s="14" t="s">
        <v>1</v>
      </c>
      <c r="G1" s="14"/>
      <c r="H1" s="14"/>
      <c r="I1" s="14"/>
      <c r="J1" s="14" t="s">
        <v>2</v>
      </c>
      <c r="K1" s="14"/>
      <c r="L1" s="14"/>
    </row>
    <row r="2" spans="1:12" x14ac:dyDescent="0.35">
      <c r="A2" s="1"/>
      <c r="B2" s="1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</row>
    <row r="3" spans="1:12" x14ac:dyDescent="0.35">
      <c r="A3" s="3" t="s">
        <v>13</v>
      </c>
      <c r="B3" s="2" t="s">
        <v>31</v>
      </c>
      <c r="C3" s="23">
        <v>0.01</v>
      </c>
      <c r="D3" s="23">
        <v>0</v>
      </c>
      <c r="E3" s="23">
        <v>-0.01</v>
      </c>
      <c r="F3" s="9">
        <v>0.06</v>
      </c>
      <c r="G3" s="23">
        <v>0.12</v>
      </c>
      <c r="H3" s="9">
        <v>0.19</v>
      </c>
      <c r="I3" s="23">
        <v>0.14000000000000001</v>
      </c>
      <c r="J3" s="9">
        <v>-0.15</v>
      </c>
      <c r="K3" s="23">
        <v>0.25</v>
      </c>
      <c r="L3" s="23">
        <v>0.35</v>
      </c>
    </row>
    <row r="4" spans="1:12" x14ac:dyDescent="0.35">
      <c r="A4" s="3"/>
      <c r="B4" s="2" t="s">
        <v>32</v>
      </c>
      <c r="C4" s="9">
        <v>0</v>
      </c>
      <c r="D4" s="9">
        <v>-0.01</v>
      </c>
      <c r="E4" s="9">
        <v>-0.02</v>
      </c>
      <c r="F4" s="23">
        <v>0.1</v>
      </c>
      <c r="G4" s="9">
        <v>0.11</v>
      </c>
      <c r="H4" s="9">
        <v>0.22</v>
      </c>
      <c r="I4" s="9">
        <v>0.11</v>
      </c>
      <c r="J4" s="23">
        <v>-0.03</v>
      </c>
      <c r="K4" s="9">
        <v>0.2</v>
      </c>
      <c r="L4" s="9">
        <v>0.26</v>
      </c>
    </row>
    <row r="5" spans="1:12" x14ac:dyDescent="0.35">
      <c r="A5" s="3"/>
      <c r="B5" s="3" t="s">
        <v>33</v>
      </c>
      <c r="C5" s="5" t="str">
        <f>ROUND(C6,2)&amp;"_"&amp;ROUND(C7,2)</f>
        <v>0.01_0.01</v>
      </c>
      <c r="D5" s="5" t="str">
        <f t="shared" ref="D5:L5" si="0">ROUND(D6,2)&amp;"_"&amp;ROUND(D7,2)</f>
        <v>0_0.01</v>
      </c>
      <c r="E5" s="5" t="str">
        <f t="shared" si="0"/>
        <v>-0.01_0.01</v>
      </c>
      <c r="F5" s="5" t="str">
        <f t="shared" si="0"/>
        <v>0.1_0.02</v>
      </c>
      <c r="G5" s="5" t="str">
        <f t="shared" si="0"/>
        <v>0.12_0.03</v>
      </c>
      <c r="H5" s="5" t="str">
        <f t="shared" si="0"/>
        <v>0.24_0.05</v>
      </c>
      <c r="I5" s="5" t="str">
        <f t="shared" si="0"/>
        <v>0.13_0.01</v>
      </c>
      <c r="J5" s="5" t="str">
        <f t="shared" si="0"/>
        <v>-0.15_0.03</v>
      </c>
      <c r="K5" s="5" t="str">
        <f t="shared" si="0"/>
        <v>0.25_0.01</v>
      </c>
      <c r="L5" s="5" t="str">
        <f t="shared" si="0"/>
        <v>0.32_0.01</v>
      </c>
    </row>
    <row r="6" spans="1:12" x14ac:dyDescent="0.35">
      <c r="A6" s="3"/>
      <c r="B6" s="3"/>
      <c r="C6" s="23">
        <f>AVERAGE(0,0.03,0,0,0)</f>
        <v>6.0000000000000001E-3</v>
      </c>
      <c r="D6" s="23">
        <f>AVERAGE(-0.01,0.01,-0.01,0,0)</f>
        <v>-2E-3</v>
      </c>
      <c r="E6" s="23">
        <f>AVERAGE(-0.01,-0.03,0,-0.01,0)</f>
        <v>-0.01</v>
      </c>
      <c r="F6" s="23">
        <f>AVERAGE(0.13,0.08,0.08,0.09,0.12)</f>
        <v>0.1</v>
      </c>
      <c r="G6" s="23">
        <f>AVERAGE(0.14,0.13,0.13,0.11,0.07)</f>
        <v>0.11600000000000002</v>
      </c>
      <c r="H6" s="23">
        <f>AVERAGE(0.24,0.27,0.25,0.29,0.17)</f>
        <v>0.24399999999999999</v>
      </c>
      <c r="I6" s="9">
        <f>AVERAGE(0.13,0.14,0.11,0.14,0.12)</f>
        <v>0.128</v>
      </c>
      <c r="J6" s="9">
        <f>AVERAGE(-0.18,-0.16,-0.12,-0.11,-0.18)</f>
        <v>-0.15</v>
      </c>
      <c r="K6" s="23">
        <f>AVERAGE(0.26,0.26,0.25,0.25,0.23)</f>
        <v>0.25</v>
      </c>
      <c r="L6" s="9">
        <f>AVERAGE(0.33,0.31,0.32,0.33,0.32)</f>
        <v>0.32200000000000001</v>
      </c>
    </row>
    <row r="7" spans="1:12" x14ac:dyDescent="0.35">
      <c r="A7" s="3"/>
      <c r="B7" s="3"/>
      <c r="C7" s="19">
        <f>STDEV(0,0.03,0,0,0)</f>
        <v>1.3416407864998738E-2</v>
      </c>
      <c r="D7" s="19">
        <f>STDEV(-0.01,0.01,-0.01,0,0)</f>
        <v>8.3666002653407564E-3</v>
      </c>
      <c r="E7" s="19">
        <f>STDEV(-0.01,-0.03,0,-0.01,0)</f>
        <v>1.2247448713915889E-2</v>
      </c>
      <c r="F7" s="19">
        <f>_xlfn.STDEV.S(0.13,0.08,0.08,0.09,0.12)</f>
        <v>2.3452078799117114E-2</v>
      </c>
      <c r="G7" s="19">
        <f>_xlfn.STDEV.S(0.14,0.13,0.13,0.11,0.07)</f>
        <v>2.7928480087537809E-2</v>
      </c>
      <c r="H7" s="19">
        <f>_xlfn.STDEV.S(0.24,0.27,0.25,0.29,0.17)</f>
        <v>4.5607017003965501E-2</v>
      </c>
      <c r="I7" s="19">
        <f>_xlfn.STDEV.S(0.13,0.14,0.11,0.14,0.12)</f>
        <v>1.3038404810405304E-2</v>
      </c>
      <c r="J7" s="19">
        <f>_xlfn.STDEV.S(-0.18,-0.16,-0.12,-0.11,-0.18)</f>
        <v>3.316624790355395E-2</v>
      </c>
      <c r="K7" s="19">
        <f>_xlfn.STDEV.S(0.26,0.26,0.25,0.25,0.23)</f>
        <v>1.2247448713915889E-2</v>
      </c>
      <c r="L7" s="19">
        <f>_xlfn.STDEV.S(0.33,0.31,0.32,0.33,0.32)</f>
        <v>8.3666002653407633E-3</v>
      </c>
    </row>
    <row r="8" spans="1:12" x14ac:dyDescent="0.35">
      <c r="A8" s="3" t="s">
        <v>14</v>
      </c>
      <c r="B8" s="2" t="s">
        <v>31</v>
      </c>
      <c r="C8" s="9">
        <v>0.18</v>
      </c>
      <c r="D8" s="9">
        <v>7.0000000000000007E-2</v>
      </c>
      <c r="E8" s="9">
        <v>0.03</v>
      </c>
      <c r="F8" s="9">
        <v>0.14000000000000001</v>
      </c>
      <c r="G8" s="9">
        <v>0.19</v>
      </c>
      <c r="H8" s="9">
        <v>0.34</v>
      </c>
      <c r="I8" s="9">
        <v>0.28999999999999998</v>
      </c>
      <c r="J8" s="9">
        <v>-0.11</v>
      </c>
      <c r="K8" s="9">
        <v>0.38</v>
      </c>
      <c r="L8" s="9">
        <v>0.47</v>
      </c>
    </row>
    <row r="9" spans="1:12" x14ac:dyDescent="0.35">
      <c r="A9" s="3"/>
      <c r="B9" s="2" t="s">
        <v>32</v>
      </c>
      <c r="C9" s="9">
        <v>0.01</v>
      </c>
      <c r="D9" s="9">
        <v>-0.03</v>
      </c>
      <c r="E9" s="9">
        <v>0.11</v>
      </c>
      <c r="F9" s="9">
        <v>0.11</v>
      </c>
      <c r="G9" s="9">
        <v>0.14000000000000001</v>
      </c>
      <c r="H9" s="9">
        <v>0.28000000000000003</v>
      </c>
      <c r="I9" s="9">
        <v>0.21</v>
      </c>
      <c r="J9" s="9">
        <v>-0.1</v>
      </c>
      <c r="K9" s="9">
        <v>0.3</v>
      </c>
      <c r="L9" s="9">
        <v>0.37</v>
      </c>
    </row>
    <row r="10" spans="1:12" x14ac:dyDescent="0.35">
      <c r="A10" s="3"/>
      <c r="B10" s="3" t="s">
        <v>33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3"/>
      <c r="B11" s="3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3"/>
      <c r="B12" s="3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35">
      <c r="A13" s="3" t="s">
        <v>15</v>
      </c>
      <c r="B13" s="2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3"/>
      <c r="B14" s="2" t="s">
        <v>32</v>
      </c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3"/>
      <c r="B15" s="2" t="s">
        <v>33</v>
      </c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5">
      <c r="C16" s="9"/>
      <c r="D16" s="9"/>
      <c r="E16" s="9"/>
      <c r="F16" s="9"/>
      <c r="G16" s="9"/>
      <c r="H16" s="9"/>
      <c r="I16" s="9"/>
      <c r="J16" s="9"/>
      <c r="K16" s="9"/>
      <c r="L16" s="9"/>
    </row>
  </sheetData>
  <mergeCells count="8">
    <mergeCell ref="A13:A15"/>
    <mergeCell ref="B10:B12"/>
    <mergeCell ref="B5:B7"/>
    <mergeCell ref="C1:E1"/>
    <mergeCell ref="F1:I1"/>
    <mergeCell ref="J1:L1"/>
    <mergeCell ref="A3:A7"/>
    <mergeCell ref="A8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830-F05C-4E33-8DEA-0D543C9BBC8A}">
  <dimension ref="A1:H14"/>
  <sheetViews>
    <sheetView tabSelected="1" workbookViewId="0"/>
  </sheetViews>
  <sheetFormatPr defaultRowHeight="14.5" x14ac:dyDescent="0.35"/>
  <cols>
    <col min="3" max="8" width="10.08984375" customWidth="1"/>
  </cols>
  <sheetData>
    <row r="1" spans="1:8" x14ac:dyDescent="0.35">
      <c r="A1" s="1"/>
      <c r="B1" s="1"/>
      <c r="C1" s="14" t="s">
        <v>16</v>
      </c>
      <c r="D1" s="14"/>
      <c r="E1" s="14"/>
      <c r="F1" s="14" t="s">
        <v>17</v>
      </c>
      <c r="G1" s="14"/>
      <c r="H1" s="14"/>
    </row>
    <row r="2" spans="1:8" x14ac:dyDescent="0.35">
      <c r="A2" s="1"/>
      <c r="B2" s="1"/>
      <c r="C2" s="11" t="s">
        <v>18</v>
      </c>
      <c r="D2" s="11" t="s">
        <v>19</v>
      </c>
      <c r="E2" s="11" t="s">
        <v>20</v>
      </c>
      <c r="F2" s="11" t="s">
        <v>18</v>
      </c>
      <c r="G2" s="11" t="s">
        <v>19</v>
      </c>
      <c r="H2" s="11" t="s">
        <v>20</v>
      </c>
    </row>
    <row r="3" spans="1:8" x14ac:dyDescent="0.35">
      <c r="A3" s="3" t="s">
        <v>13</v>
      </c>
      <c r="B3" s="2" t="s">
        <v>31</v>
      </c>
      <c r="C3" s="16">
        <v>32.14</v>
      </c>
      <c r="D3" s="16">
        <v>32.300000000000004</v>
      </c>
      <c r="E3" s="20">
        <v>34.9</v>
      </c>
      <c r="F3" s="21">
        <v>-0.03</v>
      </c>
      <c r="G3" s="8">
        <v>-0.02</v>
      </c>
      <c r="H3" s="21">
        <v>0.02</v>
      </c>
    </row>
    <row r="4" spans="1:8" x14ac:dyDescent="0.35">
      <c r="A4" s="3"/>
      <c r="B4" s="2" t="s">
        <v>32</v>
      </c>
      <c r="C4" s="16">
        <v>31.3</v>
      </c>
      <c r="D4" s="20">
        <v>33.300000000000004</v>
      </c>
      <c r="E4" s="16">
        <v>34.5</v>
      </c>
      <c r="F4" s="8">
        <v>-0.04</v>
      </c>
      <c r="G4" s="21">
        <v>0</v>
      </c>
      <c r="H4" s="8">
        <v>0.01</v>
      </c>
    </row>
    <row r="5" spans="1:8" x14ac:dyDescent="0.35">
      <c r="A5" s="3"/>
      <c r="B5" s="3" t="s">
        <v>33</v>
      </c>
      <c r="C5" s="5" t="str">
        <f>ROUND(C6,1)&amp;"_"&amp;ROUND(C7,1)</f>
        <v>32.6_0.9</v>
      </c>
      <c r="D5" s="5" t="str">
        <f t="shared" ref="D5:E5" si="0">ROUND(D6,1)&amp;"_"&amp;ROUND(D7,1)</f>
        <v>31.9_0.5</v>
      </c>
      <c r="E5" s="5" t="str">
        <f t="shared" si="0"/>
        <v>34.3_0.5</v>
      </c>
      <c r="F5" s="5" t="str">
        <f>ROUND(F6,2)&amp;"_"&amp;ROUND(F7,2)</f>
        <v>-0.03_0.02</v>
      </c>
      <c r="G5" s="5" t="str">
        <f t="shared" ref="G5:H5" si="1">ROUND(G6,2)&amp;"_"&amp;ROUND(G7,2)</f>
        <v>-0.03_0.01</v>
      </c>
      <c r="H5" s="5" t="str">
        <f t="shared" si="1"/>
        <v>0.01_0.01</v>
      </c>
    </row>
    <row r="6" spans="1:8" x14ac:dyDescent="0.35">
      <c r="A6" s="3"/>
      <c r="B6" s="3"/>
      <c r="C6" s="20">
        <f>AVERAGE(31.9,33.5,33.2,33.1,31.5)</f>
        <v>32.64</v>
      </c>
      <c r="D6" s="16">
        <f>AVERAGE(32,32.5,31.3,31.7)</f>
        <v>31.875</v>
      </c>
      <c r="E6" s="16">
        <f>AVERAGE(34.4,34.4,34,35.1,33.8)</f>
        <v>34.339999999999996</v>
      </c>
      <c r="F6" s="21">
        <f>AVERAGE(-0.02,0,-0.04,-0.04,-0.03)</f>
        <v>-2.6000000000000002E-2</v>
      </c>
      <c r="G6" s="8">
        <f>AVERAGE(-0.02,-0.04,-0.03,-0.03,-0.03)</f>
        <v>-0.03</v>
      </c>
      <c r="H6" s="8">
        <f>AVERAGE(0.01,0.01,0.01,0.03,0)</f>
        <v>1.2E-2</v>
      </c>
    </row>
    <row r="7" spans="1:8" x14ac:dyDescent="0.35">
      <c r="A7" s="3"/>
      <c r="B7" s="3"/>
      <c r="C7" s="18">
        <f>_xlfn.STDEV.S(31.9,33.5,33.2,33.1,31.5)</f>
        <v>0.88204308284799882</v>
      </c>
      <c r="D7" s="18">
        <f>_xlfn.STDEV.S(32,32.5,31.3,31.7)</f>
        <v>0.50579969684978376</v>
      </c>
      <c r="E7" s="18">
        <f>_xlfn.STDEV.S(34.4,34.4,34,35.1,33.8)</f>
        <v>0.49799598391955052</v>
      </c>
      <c r="F7" s="19">
        <f>_xlfn.STDEV.S(-0.02,0,-0.04,-0.04,-0.03)</f>
        <v>1.6733200530681506E-2</v>
      </c>
      <c r="G7" s="19">
        <f>_xlfn.STDEV.S(-0.02,-0.04,-0.03,-0.03,-0.03)</f>
        <v>7.0710678118654693E-3</v>
      </c>
      <c r="H7" s="19">
        <f>_xlfn.STDEV.S(0.01,0.01,0.01,0.03,0)</f>
        <v>1.0954451150103324E-2</v>
      </c>
    </row>
    <row r="8" spans="1:8" x14ac:dyDescent="0.35">
      <c r="A8" s="3" t="s">
        <v>14</v>
      </c>
      <c r="B8" s="2" t="s">
        <v>31</v>
      </c>
      <c r="C8" s="16">
        <v>32.4</v>
      </c>
      <c r="D8" s="16">
        <v>30.14</v>
      </c>
      <c r="E8" s="16">
        <v>36.799999999999997</v>
      </c>
      <c r="F8" s="8">
        <v>-0.01</v>
      </c>
      <c r="G8" s="8">
        <v>-0.05</v>
      </c>
      <c r="H8" s="8">
        <v>0.05</v>
      </c>
    </row>
    <row r="9" spans="1:8" x14ac:dyDescent="0.35">
      <c r="A9" s="3"/>
      <c r="B9" s="2" t="s">
        <v>32</v>
      </c>
      <c r="C9" s="16">
        <v>29.099999999999998</v>
      </c>
      <c r="D9" s="16">
        <v>31.7</v>
      </c>
      <c r="E9" s="16">
        <v>34.799999999999997</v>
      </c>
      <c r="F9" s="8">
        <v>-0.06</v>
      </c>
      <c r="G9" s="8">
        <v>-0.03</v>
      </c>
      <c r="H9" s="8">
        <v>0.02</v>
      </c>
    </row>
    <row r="10" spans="1:8" x14ac:dyDescent="0.35">
      <c r="A10" s="3"/>
      <c r="B10" s="3" t="s">
        <v>33</v>
      </c>
      <c r="C10" s="4"/>
      <c r="D10" s="4"/>
      <c r="E10" s="4"/>
      <c r="F10" s="8"/>
      <c r="G10" s="8"/>
      <c r="H10" s="8"/>
    </row>
    <row r="11" spans="1:8" x14ac:dyDescent="0.35">
      <c r="A11" s="3"/>
      <c r="B11" s="3"/>
      <c r="C11" s="18"/>
      <c r="D11" s="18"/>
      <c r="E11" s="18"/>
      <c r="F11" s="18"/>
      <c r="G11" s="18"/>
      <c r="H11" s="18"/>
    </row>
    <row r="12" spans="1:8" x14ac:dyDescent="0.35">
      <c r="A12" s="3" t="s">
        <v>15</v>
      </c>
      <c r="B12" s="2" t="s">
        <v>31</v>
      </c>
      <c r="C12" s="4"/>
      <c r="D12" s="4"/>
      <c r="E12" s="4"/>
      <c r="F12" s="7"/>
      <c r="G12" s="7"/>
      <c r="H12" s="7"/>
    </row>
    <row r="13" spans="1:8" x14ac:dyDescent="0.35">
      <c r="A13" s="3"/>
      <c r="B13" s="2" t="s">
        <v>32</v>
      </c>
      <c r="C13" s="4"/>
      <c r="D13" s="4"/>
      <c r="E13" s="4"/>
      <c r="F13" s="7"/>
      <c r="G13" s="7"/>
      <c r="H13" s="7"/>
    </row>
    <row r="14" spans="1:8" x14ac:dyDescent="0.35">
      <c r="A14" s="3"/>
      <c r="B14" s="2" t="s">
        <v>33</v>
      </c>
      <c r="C14" s="4"/>
      <c r="D14" s="4"/>
      <c r="E14" s="4"/>
      <c r="F14" s="7"/>
      <c r="G14" s="7"/>
      <c r="H14" s="7"/>
    </row>
  </sheetData>
  <mergeCells count="7">
    <mergeCell ref="A12:A14"/>
    <mergeCell ref="B5:B7"/>
    <mergeCell ref="B10:B11"/>
    <mergeCell ref="C1:E1"/>
    <mergeCell ref="F1:H1"/>
    <mergeCell ref="A3:A7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54F6-5B98-4678-AB8B-55C91574BC43}">
  <dimension ref="A1:F10"/>
  <sheetViews>
    <sheetView workbookViewId="0"/>
  </sheetViews>
  <sheetFormatPr defaultRowHeight="14.5" x14ac:dyDescent="0.35"/>
  <cols>
    <col min="1" max="1" width="9.6328125" bestFit="1" customWidth="1"/>
    <col min="2" max="2" width="9.81640625" bestFit="1" customWidth="1"/>
    <col min="3" max="3" width="14.08984375" bestFit="1" customWidth="1"/>
    <col min="4" max="4" width="18.1796875" bestFit="1" customWidth="1"/>
    <col min="5" max="5" width="18.6328125" style="5" bestFit="1" customWidth="1"/>
    <col min="6" max="6" width="19.453125" bestFit="1" customWidth="1"/>
  </cols>
  <sheetData>
    <row r="1" spans="1:6" x14ac:dyDescent="0.3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</row>
    <row r="2" spans="1:6" x14ac:dyDescent="0.35">
      <c r="A2" t="s">
        <v>22</v>
      </c>
      <c r="B2" t="s">
        <v>26</v>
      </c>
      <c r="C2" t="s">
        <v>24</v>
      </c>
      <c r="D2" s="6">
        <v>446</v>
      </c>
      <c r="E2" s="4">
        <v>2.7E-2</v>
      </c>
      <c r="F2" s="6">
        <f>INT(D2/E2*(1-E2))</f>
        <v>16072</v>
      </c>
    </row>
    <row r="3" spans="1:6" x14ac:dyDescent="0.35">
      <c r="A3" t="s">
        <v>22</v>
      </c>
      <c r="B3" t="s">
        <v>26</v>
      </c>
      <c r="C3" t="s">
        <v>25</v>
      </c>
      <c r="D3" s="6">
        <v>23</v>
      </c>
      <c r="E3" s="4">
        <v>2.3E-2</v>
      </c>
      <c r="F3" s="6">
        <f>INT(D3/E3*(1-E3))</f>
        <v>977</v>
      </c>
    </row>
    <row r="4" spans="1:6" x14ac:dyDescent="0.35">
      <c r="A4" t="s">
        <v>22</v>
      </c>
      <c r="B4" t="s">
        <v>27</v>
      </c>
      <c r="C4" t="s">
        <v>24</v>
      </c>
      <c r="D4" s="6">
        <v>944</v>
      </c>
      <c r="E4" s="4">
        <v>2.1000000000000001E-2</v>
      </c>
      <c r="F4" s="6">
        <f>INT(D4/E4*(1-E4))</f>
        <v>44008</v>
      </c>
    </row>
    <row r="5" spans="1:6" x14ac:dyDescent="0.35">
      <c r="A5" t="s">
        <v>22</v>
      </c>
      <c r="B5" t="s">
        <v>27</v>
      </c>
      <c r="C5" t="s">
        <v>25</v>
      </c>
      <c r="D5" s="6">
        <v>18</v>
      </c>
      <c r="E5" s="4">
        <v>1.7999999999999999E-2</v>
      </c>
      <c r="F5" s="6">
        <f>INT(D5/E5*(1-E5))</f>
        <v>982</v>
      </c>
    </row>
    <row r="6" spans="1:6" x14ac:dyDescent="0.35">
      <c r="A6" t="s">
        <v>22</v>
      </c>
      <c r="B6" t="s">
        <v>28</v>
      </c>
      <c r="C6" t="s">
        <v>24</v>
      </c>
      <c r="D6" s="6">
        <v>7468</v>
      </c>
      <c r="E6" s="4">
        <v>0.08</v>
      </c>
      <c r="F6" s="6">
        <f>INT(D6/E6*(1-E6))</f>
        <v>85882</v>
      </c>
    </row>
    <row r="7" spans="1:6" x14ac:dyDescent="0.35">
      <c r="A7" t="s">
        <v>22</v>
      </c>
      <c r="B7" t="s">
        <v>28</v>
      </c>
      <c r="C7" t="s">
        <v>25</v>
      </c>
      <c r="D7" s="6">
        <v>90</v>
      </c>
      <c r="E7" s="4">
        <v>8.1000000000000003E-2</v>
      </c>
      <c r="F7" s="6">
        <f>INT(D7/E7*(1-E7))</f>
        <v>1021</v>
      </c>
    </row>
    <row r="8" spans="1:6" x14ac:dyDescent="0.35">
      <c r="A8" t="s">
        <v>23</v>
      </c>
      <c r="B8" t="s">
        <v>29</v>
      </c>
      <c r="C8" t="s">
        <v>25</v>
      </c>
      <c r="D8" s="6">
        <v>396</v>
      </c>
      <c r="E8" s="4">
        <v>1.7000000000000001E-2</v>
      </c>
      <c r="F8" s="6">
        <f>INT(D8/E8*(1-E8))</f>
        <v>22898</v>
      </c>
    </row>
    <row r="9" spans="1:6" x14ac:dyDescent="0.35">
      <c r="A9" t="s">
        <v>23</v>
      </c>
      <c r="B9" t="s">
        <v>30</v>
      </c>
      <c r="C9" t="s">
        <v>25</v>
      </c>
      <c r="D9" s="6">
        <v>1060</v>
      </c>
      <c r="E9" s="4">
        <v>4.0000000000000001E-3</v>
      </c>
      <c r="F9" s="6">
        <f>INT(D9/E9*(1-E9))</f>
        <v>263940</v>
      </c>
    </row>
    <row r="10" spans="1:6" x14ac:dyDescent="0.35">
      <c r="A10" t="s">
        <v>23</v>
      </c>
      <c r="B10" t="s">
        <v>12</v>
      </c>
      <c r="C10" t="s">
        <v>25</v>
      </c>
      <c r="D10" s="6">
        <v>1070</v>
      </c>
      <c r="E10" s="4">
        <v>3.0000000000000001E-3</v>
      </c>
      <c r="F10" s="6">
        <f>INT(D10/E10*(1-E10))</f>
        <v>355596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D9DB877A07CC41A0C1C0E1F0AD9513" ma:contentTypeVersion="5" ma:contentTypeDescription="Create a new document." ma:contentTypeScope="" ma:versionID="9cb8589f9e7692a862949d36515caa36">
  <xsd:schema xmlns:xsd="http://www.w3.org/2001/XMLSchema" xmlns:xs="http://www.w3.org/2001/XMLSchema" xmlns:p="http://schemas.microsoft.com/office/2006/metadata/properties" xmlns:ns3="b9670051-61f4-46ca-b7eb-25470a300aac" xmlns:ns4="051aaf90-6e41-44c5-91e1-87583fba0e7a" targetNamespace="http://schemas.microsoft.com/office/2006/metadata/properties" ma:root="true" ma:fieldsID="1d0282e6a0397b33362a2794104166d5" ns3:_="" ns4:_="">
    <xsd:import namespace="b9670051-61f4-46ca-b7eb-25470a300aac"/>
    <xsd:import namespace="051aaf90-6e41-44c5-91e1-87583fba0e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70051-61f4-46ca-b7eb-25470a300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aaf90-6e41-44c5-91e1-87583fba0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22236C-FB4F-4110-95D1-88B383F7F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70051-61f4-46ca-b7eb-25470a300aac"/>
    <ds:schemaRef ds:uri="051aaf90-6e41-44c5-91e1-87583fba0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E6712-CF87-4A66-BD83-30D60A0BF6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5614B4-5B98-4469-AE07-14701B5EB499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051aaf90-6e41-44c5-91e1-87583fba0e7a"/>
    <ds:schemaRef ds:uri="http://schemas.microsoft.com/office/infopath/2007/PartnerControls"/>
    <ds:schemaRef ds:uri="b9670051-61f4-46ca-b7eb-25470a300aac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In-Distribution (SNLI)</vt:lpstr>
      <vt:lpstr>Acc - Out-of-Dist</vt:lpstr>
      <vt:lpstr>R_K - Out-of-Dist</vt:lpstr>
      <vt:lpstr>ANLI</vt:lpstr>
      <vt:lpstr>Exclusions (128)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 Nagarajan</cp:lastModifiedBy>
  <dcterms:created xsi:type="dcterms:W3CDTF">2022-08-03T16:36:59Z</dcterms:created>
  <dcterms:modified xsi:type="dcterms:W3CDTF">2022-08-04T13:58:05Z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0x010100C5D9DB877A07CC41A0C1C0E1F0AD9513</vt:lpwstr>
  </property>
</Properties>
</file>