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adversarial_nli_gpt2\"/>
    </mc:Choice>
  </mc:AlternateContent>
  <xr:revisionPtr revIDLastSave="0" documentId="13_ncr:1_{01A4BD64-B5A5-497A-B4BA-ADC5A78FC54B}" xr6:coauthVersionLast="47" xr6:coauthVersionMax="47" xr10:uidLastSave="{00000000-0000-0000-0000-000000000000}"/>
  <bookViews>
    <workbookView xWindow="25490" yWindow="-110" windowWidth="25820" windowHeight="14020" xr2:uid="{0C0D5CA4-FFEB-41F7-9EFC-723874272852}"/>
  </bookViews>
  <sheets>
    <sheet name="0S In-Distribution (SNLI)" sheetId="5" r:id="rId1"/>
    <sheet name="0S Acc - Out-of-Dist" sheetId="2" r:id="rId2"/>
    <sheet name="0S R_K - Out-of-Dist" sheetId="3" r:id="rId3"/>
    <sheet name="FT ANLI" sheetId="4" r:id="rId4"/>
    <sheet name="Exclusions (128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3" l="1"/>
  <c r="K33" i="3"/>
  <c r="J33" i="3"/>
  <c r="I33" i="3"/>
  <c r="H33" i="3"/>
  <c r="G33" i="3"/>
  <c r="F33" i="3"/>
  <c r="E33" i="3"/>
  <c r="D33" i="3"/>
  <c r="L51" i="2"/>
  <c r="K51" i="2"/>
  <c r="J51" i="2"/>
  <c r="I51" i="2"/>
  <c r="H51" i="2"/>
  <c r="G51" i="2"/>
  <c r="F51" i="2"/>
  <c r="E51" i="2"/>
  <c r="D51" i="2"/>
  <c r="C51" i="2"/>
  <c r="L48" i="2"/>
  <c r="K48" i="2"/>
  <c r="J48" i="2"/>
  <c r="I48" i="2"/>
  <c r="H48" i="2"/>
  <c r="G48" i="2"/>
  <c r="F48" i="2"/>
  <c r="E48" i="2"/>
  <c r="D48" i="2"/>
  <c r="C48" i="2"/>
  <c r="E41" i="4"/>
  <c r="D41" i="4"/>
  <c r="C41" i="4"/>
  <c r="E40" i="4"/>
  <c r="D40" i="4"/>
  <c r="C40" i="4"/>
  <c r="H39" i="4"/>
  <c r="G39" i="4"/>
  <c r="F39" i="4"/>
  <c r="E39" i="4"/>
  <c r="D39" i="4"/>
  <c r="H38" i="4"/>
  <c r="G38" i="4"/>
  <c r="F38" i="4"/>
  <c r="E38" i="4"/>
  <c r="D38" i="4"/>
  <c r="H37" i="4"/>
  <c r="G37" i="4"/>
  <c r="F37" i="4"/>
  <c r="E37" i="4"/>
  <c r="D37" i="4"/>
  <c r="C39" i="4"/>
  <c r="C38" i="4"/>
  <c r="C37" i="4"/>
  <c r="H36" i="4"/>
  <c r="G36" i="4"/>
  <c r="F36" i="4"/>
  <c r="E36" i="4"/>
  <c r="D36" i="4"/>
  <c r="H35" i="4"/>
  <c r="G35" i="4"/>
  <c r="F35" i="4"/>
  <c r="E35" i="4"/>
  <c r="D35" i="4"/>
  <c r="H34" i="4"/>
  <c r="G34" i="4"/>
  <c r="F34" i="4"/>
  <c r="E34" i="4"/>
  <c r="D34" i="4"/>
  <c r="C36" i="4"/>
  <c r="C35" i="4"/>
  <c r="C34" i="4"/>
  <c r="E31" i="4"/>
  <c r="E32" i="4" s="1"/>
  <c r="D31" i="4"/>
  <c r="D32" i="4" s="1"/>
  <c r="C32" i="4"/>
  <c r="C31" i="4"/>
  <c r="H29" i="4"/>
  <c r="G29" i="4"/>
  <c r="F29" i="4"/>
  <c r="E29" i="4"/>
  <c r="D29" i="4"/>
  <c r="H28" i="4"/>
  <c r="H30" i="4" s="1"/>
  <c r="G28" i="4"/>
  <c r="G30" i="4" s="1"/>
  <c r="F28" i="4"/>
  <c r="F30" i="4" s="1"/>
  <c r="E28" i="4"/>
  <c r="D28" i="4"/>
  <c r="C29" i="4"/>
  <c r="C28" i="4"/>
  <c r="H27" i="4"/>
  <c r="G27" i="4"/>
  <c r="F27" i="4"/>
  <c r="H26" i="4"/>
  <c r="G26" i="4"/>
  <c r="F26" i="4"/>
  <c r="E26" i="4"/>
  <c r="D26" i="4"/>
  <c r="C26" i="4"/>
  <c r="H25" i="4"/>
  <c r="G25" i="4"/>
  <c r="F25" i="4"/>
  <c r="E25" i="4"/>
  <c r="D25" i="4"/>
  <c r="C25" i="4"/>
  <c r="E30" i="4"/>
  <c r="D30" i="4"/>
  <c r="E27" i="4"/>
  <c r="D27" i="4"/>
  <c r="E23" i="4"/>
  <c r="D23" i="4"/>
  <c r="C23" i="4"/>
  <c r="E22" i="4"/>
  <c r="D22" i="4"/>
  <c r="C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L30" i="3"/>
  <c r="K30" i="3"/>
  <c r="J30" i="3"/>
  <c r="I30" i="3"/>
  <c r="H30" i="3"/>
  <c r="G30" i="3"/>
  <c r="F30" i="3"/>
  <c r="E30" i="3"/>
  <c r="D30" i="3"/>
  <c r="C30" i="3"/>
  <c r="C33" i="3"/>
  <c r="L32" i="3"/>
  <c r="K32" i="3"/>
  <c r="J32" i="3"/>
  <c r="I32" i="3"/>
  <c r="H32" i="3"/>
  <c r="G32" i="3"/>
  <c r="F32" i="3"/>
  <c r="E32" i="3"/>
  <c r="D32" i="3"/>
  <c r="L31" i="3"/>
  <c r="K31" i="3"/>
  <c r="J31" i="3"/>
  <c r="I31" i="3"/>
  <c r="H31" i="3"/>
  <c r="G31" i="3"/>
  <c r="F31" i="3"/>
  <c r="E31" i="3"/>
  <c r="D31" i="3"/>
  <c r="C32" i="3"/>
  <c r="C31" i="3"/>
  <c r="L29" i="3"/>
  <c r="K29" i="3"/>
  <c r="J29" i="3"/>
  <c r="I29" i="3"/>
  <c r="H29" i="3"/>
  <c r="G29" i="3"/>
  <c r="F29" i="3"/>
  <c r="E29" i="3"/>
  <c r="D29" i="3"/>
  <c r="C29" i="3"/>
  <c r="L28" i="3"/>
  <c r="K28" i="3"/>
  <c r="J28" i="3"/>
  <c r="I28" i="3"/>
  <c r="H28" i="3"/>
  <c r="G28" i="3"/>
  <c r="F28" i="3"/>
  <c r="E28" i="3"/>
  <c r="D28" i="3"/>
  <c r="C28" i="3"/>
  <c r="L25" i="3"/>
  <c r="K25" i="3"/>
  <c r="J25" i="3"/>
  <c r="I25" i="3"/>
  <c r="H25" i="3"/>
  <c r="G25" i="3"/>
  <c r="F25" i="3"/>
  <c r="E25" i="3"/>
  <c r="D25" i="3"/>
  <c r="C25" i="3"/>
  <c r="L24" i="3"/>
  <c r="K24" i="3"/>
  <c r="J24" i="3"/>
  <c r="I24" i="3"/>
  <c r="I26" i="3" s="1"/>
  <c r="H24" i="3"/>
  <c r="H26" i="3" s="1"/>
  <c r="G24" i="3"/>
  <c r="G26" i="3" s="1"/>
  <c r="F24" i="3"/>
  <c r="E24" i="3"/>
  <c r="D24" i="3"/>
  <c r="C24" i="3"/>
  <c r="C26" i="3" s="1"/>
  <c r="L22" i="3"/>
  <c r="K22" i="3"/>
  <c r="K23" i="3" s="1"/>
  <c r="J22" i="3"/>
  <c r="I22" i="3"/>
  <c r="H22" i="3"/>
  <c r="G22" i="3"/>
  <c r="F22" i="3"/>
  <c r="E22" i="3"/>
  <c r="D22" i="3"/>
  <c r="C22" i="3"/>
  <c r="L21" i="3"/>
  <c r="K21" i="3"/>
  <c r="J21" i="3"/>
  <c r="I21" i="3"/>
  <c r="I23" i="3" s="1"/>
  <c r="H21" i="3"/>
  <c r="G21" i="3"/>
  <c r="F21" i="3"/>
  <c r="F23" i="3" s="1"/>
  <c r="E21" i="3"/>
  <c r="E23" i="3" s="1"/>
  <c r="D21" i="3"/>
  <c r="D23" i="3" s="1"/>
  <c r="C21" i="3"/>
  <c r="L26" i="3"/>
  <c r="K26" i="3"/>
  <c r="J26" i="3"/>
  <c r="F26" i="3"/>
  <c r="E26" i="3"/>
  <c r="D26" i="3"/>
  <c r="L23" i="3"/>
  <c r="J23" i="3"/>
  <c r="H23" i="3"/>
  <c r="G23" i="3"/>
  <c r="C23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L16" i="3"/>
  <c r="K16" i="3"/>
  <c r="J16" i="3"/>
  <c r="I16" i="3"/>
  <c r="H16" i="3"/>
  <c r="G16" i="3"/>
  <c r="F16" i="3"/>
  <c r="E16" i="3"/>
  <c r="D16" i="3"/>
  <c r="C16" i="3"/>
  <c r="L15" i="3"/>
  <c r="K15" i="3"/>
  <c r="J15" i="3"/>
  <c r="I15" i="3"/>
  <c r="H15" i="3"/>
  <c r="G15" i="3"/>
  <c r="F15" i="3"/>
  <c r="E15" i="3"/>
  <c r="D15" i="3"/>
  <c r="C15" i="3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D53" i="2"/>
  <c r="C53" i="2"/>
  <c r="L52" i="2"/>
  <c r="K52" i="2"/>
  <c r="J52" i="2"/>
  <c r="I52" i="2"/>
  <c r="H52" i="2"/>
  <c r="G52" i="2"/>
  <c r="F52" i="2"/>
  <c r="E52" i="2"/>
  <c r="D52" i="2"/>
  <c r="C52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C50" i="2"/>
  <c r="C49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C47" i="2"/>
  <c r="C46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C34" i="2"/>
  <c r="C33" i="2"/>
  <c r="C32" i="2"/>
  <c r="C31" i="2"/>
  <c r="C3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C29" i="2"/>
  <c r="C28" i="2"/>
  <c r="C27" i="2"/>
  <c r="C26" i="2"/>
  <c r="C25" i="2"/>
  <c r="C22" i="2"/>
  <c r="C21" i="2"/>
  <c r="R10" i="5"/>
  <c r="R9" i="5"/>
  <c r="R8" i="5"/>
  <c r="S7" i="5"/>
  <c r="R7" i="5"/>
  <c r="S6" i="5"/>
  <c r="R6" i="5"/>
  <c r="S5" i="5"/>
  <c r="R5" i="5"/>
  <c r="S4" i="5"/>
  <c r="R4" i="5"/>
  <c r="S3" i="5"/>
  <c r="R3" i="5"/>
  <c r="S2" i="5"/>
  <c r="R2" i="5"/>
  <c r="M7" i="5"/>
  <c r="L7" i="5"/>
  <c r="M4" i="5"/>
  <c r="L4" i="5"/>
  <c r="I10" i="5"/>
  <c r="I9" i="5"/>
  <c r="I8" i="5"/>
  <c r="J7" i="5"/>
  <c r="I7" i="5"/>
  <c r="J6" i="5"/>
  <c r="I6" i="5"/>
  <c r="J5" i="5"/>
  <c r="I5" i="5"/>
  <c r="J3" i="5"/>
  <c r="I3" i="5"/>
  <c r="J2" i="5"/>
  <c r="I2" i="5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J43" i="2" s="1"/>
  <c r="K15" i="2"/>
  <c r="L15" i="2"/>
  <c r="L14" i="2"/>
  <c r="K14" i="2"/>
  <c r="J14" i="2"/>
  <c r="I14" i="2"/>
  <c r="H14" i="2"/>
  <c r="H42" i="2" s="1"/>
  <c r="G14" i="2"/>
  <c r="F14" i="2"/>
  <c r="E14" i="2"/>
  <c r="D14" i="2"/>
  <c r="C14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C40" i="2"/>
  <c r="C39" i="2"/>
  <c r="O10" i="5"/>
  <c r="O9" i="5"/>
  <c r="O8" i="5"/>
  <c r="P10" i="5"/>
  <c r="P9" i="5"/>
  <c r="P8" i="5"/>
  <c r="P6" i="5"/>
  <c r="P5" i="5"/>
  <c r="O6" i="5"/>
  <c r="O5" i="5"/>
  <c r="F6" i="4"/>
  <c r="F5" i="4"/>
  <c r="D6" i="4"/>
  <c r="D5" i="4"/>
  <c r="C6" i="4"/>
  <c r="C5" i="4"/>
  <c r="K6" i="3"/>
  <c r="K5" i="3"/>
  <c r="L6" i="2"/>
  <c r="L5" i="2"/>
  <c r="L36" i="2" s="1"/>
  <c r="I6" i="3"/>
  <c r="I5" i="3"/>
  <c r="G6" i="2"/>
  <c r="G5" i="2"/>
  <c r="G36" i="2" s="1"/>
  <c r="D6" i="3"/>
  <c r="D5" i="3"/>
  <c r="C6" i="3"/>
  <c r="C5" i="3"/>
  <c r="E5" i="4"/>
  <c r="G5" i="4"/>
  <c r="H5" i="4"/>
  <c r="H6" i="4"/>
  <c r="G6" i="4"/>
  <c r="E6" i="4"/>
  <c r="L6" i="3"/>
  <c r="J6" i="3"/>
  <c r="L5" i="3"/>
  <c r="J5" i="3"/>
  <c r="K6" i="2"/>
  <c r="J6" i="2"/>
  <c r="K5" i="2"/>
  <c r="J5" i="2"/>
  <c r="H6" i="3"/>
  <c r="G6" i="3"/>
  <c r="F6" i="3"/>
  <c r="F5" i="3"/>
  <c r="G5" i="3"/>
  <c r="H5" i="3"/>
  <c r="I6" i="2"/>
  <c r="H6" i="2"/>
  <c r="F6" i="2"/>
  <c r="F5" i="2"/>
  <c r="H5" i="2"/>
  <c r="H36" i="2" s="1"/>
  <c r="I5" i="2"/>
  <c r="I36" i="2" s="1"/>
  <c r="E6" i="3"/>
  <c r="E5" i="3"/>
  <c r="E6" i="2"/>
  <c r="D6" i="2"/>
  <c r="C6" i="2"/>
  <c r="C24" i="2" s="1"/>
  <c r="E5" i="2"/>
  <c r="E36" i="2" s="1"/>
  <c r="D5" i="2"/>
  <c r="D36" i="2" s="1"/>
  <c r="C5" i="2"/>
  <c r="C23" i="2" s="1"/>
  <c r="G4" i="5"/>
  <c r="D4" i="5"/>
  <c r="P2" i="5" s="1"/>
  <c r="F4" i="5"/>
  <c r="C4" i="5"/>
  <c r="O3" i="5" s="1"/>
  <c r="F10" i="6"/>
  <c r="F9" i="6"/>
  <c r="F8" i="6"/>
  <c r="F7" i="6"/>
  <c r="F6" i="6"/>
  <c r="F5" i="6"/>
  <c r="F4" i="6"/>
  <c r="F3" i="6"/>
  <c r="F2" i="6"/>
  <c r="C30" i="4" l="1"/>
  <c r="C27" i="4"/>
  <c r="F43" i="2"/>
  <c r="F41" i="2"/>
  <c r="E42" i="2"/>
  <c r="D43" i="2"/>
  <c r="F42" i="2"/>
  <c r="F44" i="2" s="1"/>
  <c r="G42" i="2"/>
  <c r="I42" i="2"/>
  <c r="J42" i="2"/>
  <c r="J44" i="2" s="1"/>
  <c r="K42" i="2"/>
  <c r="H43" i="2"/>
  <c r="H44" i="2" s="1"/>
  <c r="I4" i="5"/>
  <c r="J4" i="5"/>
  <c r="L42" i="2"/>
  <c r="L43" i="2"/>
  <c r="K43" i="2"/>
  <c r="K44" i="2" s="1"/>
  <c r="I43" i="2"/>
  <c r="I44" i="2" s="1"/>
  <c r="G43" i="2"/>
  <c r="D42" i="2"/>
  <c r="D44" i="2" s="1"/>
  <c r="E43" i="2"/>
  <c r="E44" i="2" s="1"/>
  <c r="G44" i="2"/>
  <c r="P3" i="5"/>
  <c r="O7" i="5"/>
  <c r="O2" i="5"/>
  <c r="C43" i="2"/>
  <c r="C42" i="2"/>
  <c r="C44" i="2" s="1"/>
  <c r="G41" i="2"/>
  <c r="H41" i="2"/>
  <c r="I41" i="2"/>
  <c r="J41" i="2"/>
  <c r="L41" i="2"/>
  <c r="C41" i="2"/>
  <c r="D41" i="2"/>
  <c r="K41" i="2"/>
  <c r="E37" i="2"/>
  <c r="F37" i="2"/>
  <c r="G37" i="2"/>
  <c r="H37" i="2"/>
  <c r="E41" i="2"/>
  <c r="C36" i="2"/>
  <c r="I37" i="2"/>
  <c r="C37" i="2"/>
  <c r="J37" i="2"/>
  <c r="K37" i="2"/>
  <c r="L37" i="2"/>
  <c r="F36" i="2"/>
  <c r="J36" i="2"/>
  <c r="K36" i="2"/>
  <c r="D37" i="2"/>
  <c r="P7" i="5"/>
  <c r="L44" i="2" l="1"/>
  <c r="H38" i="2"/>
  <c r="I38" i="2"/>
  <c r="D38" i="2"/>
  <c r="G38" i="2"/>
  <c r="E38" i="2"/>
  <c r="L38" i="2"/>
  <c r="P4" i="5"/>
  <c r="O4" i="5"/>
  <c r="K38" i="2"/>
  <c r="J38" i="2"/>
  <c r="F38" i="2"/>
  <c r="C38" i="2"/>
</calcChain>
</file>

<file path=xl/sharedStrings.xml><?xml version="1.0" encoding="utf-8"?>
<sst xmlns="http://schemas.openxmlformats.org/spreadsheetml/2006/main" count="187" uniqueCount="74">
  <si>
    <t>HANS (RTE Task)</t>
  </si>
  <si>
    <t>NLI-Diagnostics (NLI Task)</t>
  </si>
  <si>
    <t>Stress Tests (NLI Task)</t>
  </si>
  <si>
    <t>Lex.</t>
  </si>
  <si>
    <t>Subseq.</t>
  </si>
  <si>
    <t>Constit.</t>
  </si>
  <si>
    <t>Knowl.</t>
  </si>
  <si>
    <t>Logic</t>
  </si>
  <si>
    <t>PAS</t>
  </si>
  <si>
    <t>LxS.</t>
  </si>
  <si>
    <t>Comp.</t>
  </si>
  <si>
    <t>Distr.</t>
  </si>
  <si>
    <t>Noise</t>
  </si>
  <si>
    <t>GPT2-small</t>
  </si>
  <si>
    <t>GPT2-medium</t>
  </si>
  <si>
    <t>RoBERTa-large</t>
  </si>
  <si>
    <t>Acc</t>
  </si>
  <si>
    <t>R3</t>
  </si>
  <si>
    <t>r1</t>
  </si>
  <si>
    <t>r2</t>
  </si>
  <si>
    <t>r3</t>
  </si>
  <si>
    <t>Accuracy</t>
  </si>
  <si>
    <t>ANLI</t>
  </si>
  <si>
    <t>Stress Test</t>
  </si>
  <si>
    <t>Train</t>
  </si>
  <si>
    <t>Test</t>
  </si>
  <si>
    <t>Round 1</t>
  </si>
  <si>
    <t>Round 2</t>
  </si>
  <si>
    <t>Round 3</t>
  </si>
  <si>
    <t>Heuristic</t>
  </si>
  <si>
    <t>Distraction</t>
  </si>
  <si>
    <t>D full</t>
  </si>
  <si>
    <t>D rand</t>
  </si>
  <si>
    <t>D AFLite</t>
  </si>
  <si>
    <t>Dataset</t>
  </si>
  <si>
    <t>Fold</t>
  </si>
  <si>
    <t>Split within Fold</t>
  </si>
  <si>
    <t># Instances Excluded</t>
  </si>
  <si>
    <t>% Instances Excluded</t>
  </si>
  <si>
    <t># Instances Remaining</t>
  </si>
  <si>
    <t>88.42.2</t>
  </si>
  <si>
    <t>28.23.4</t>
  </si>
  <si>
    <t>21.77.1</t>
  </si>
  <si>
    <t>51.81.6</t>
  </si>
  <si>
    <t>57.81.7</t>
  </si>
  <si>
    <t>72.61.3</t>
  </si>
  <si>
    <t>65.71.9</t>
  </si>
  <si>
    <t>77.92.5</t>
  </si>
  <si>
    <t>73.52.9</t>
  </si>
  <si>
    <t>79.80.8</t>
  </si>
  <si>
    <t>56.614.7</t>
  </si>
  <si>
    <t>19.65.6</t>
  </si>
  <si>
    <t>13.82.9</t>
  </si>
  <si>
    <t>56.40.8</t>
  </si>
  <si>
    <t>53.91.5</t>
  </si>
  <si>
    <t>71.21.1</t>
  </si>
  <si>
    <t>65.61.7</t>
  </si>
  <si>
    <t>68.43.0</t>
  </si>
  <si>
    <t>73.03.0</t>
  </si>
  <si>
    <t>78.60.4</t>
  </si>
  <si>
    <t>94.13.5</t>
  </si>
  <si>
    <t>46.36.0</t>
  </si>
  <si>
    <t>38.515.2</t>
  </si>
  <si>
    <t>53.91.6</t>
  </si>
  <si>
    <t>58.71.2</t>
  </si>
  <si>
    <t>69.90.9</t>
  </si>
  <si>
    <t>66.51.7</t>
  </si>
  <si>
    <t>79.11.0</t>
  </si>
  <si>
    <t>72.01.8</t>
  </si>
  <si>
    <t>79.50.4</t>
  </si>
  <si>
    <t>-</t>
  </si>
  <si>
    <t>Latex</t>
  </si>
  <si>
    <t>Bold Booleans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</si>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</sst>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#,##0.00_ ;\-#,##0.00\ 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D8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164" fontId="0" fillId="0" borderId="0" xfId="2" applyNumberFormat="1" applyFont="1"/>
    <xf numFmtId="166" fontId="0" fillId="0" borderId="0" xfId="1" applyNumberFormat="1" applyFont="1"/>
    <xf numFmtId="167" fontId="0" fillId="0" borderId="0" xfId="1" quotePrefix="1" applyNumberFormat="1" applyFont="1"/>
    <xf numFmtId="2" fontId="0" fillId="0" borderId="0" xfId="0" applyNumberFormat="1"/>
    <xf numFmtId="2" fontId="0" fillId="0" borderId="0" xfId="0" applyNumberForma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2" borderId="0" xfId="0" applyNumberFormat="1" applyFont="1" applyFill="1"/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5" fontId="4" fillId="2" borderId="0" xfId="1" applyNumberFormat="1" applyFont="1" applyFill="1"/>
    <xf numFmtId="43" fontId="4" fillId="2" borderId="0" xfId="1" applyNumberFormat="1" applyFont="1" applyFill="1"/>
    <xf numFmtId="168" fontId="2" fillId="0" borderId="0" xfId="0" applyNumberFormat="1" applyFont="1"/>
    <xf numFmtId="2" fontId="2" fillId="0" borderId="0" xfId="0" applyNumberFormat="1" applyFont="1"/>
    <xf numFmtId="168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D8D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1D99-3637-46BE-9620-CCCC7C3A1026}">
  <dimension ref="A1:S10"/>
  <sheetViews>
    <sheetView tabSelected="1" workbookViewId="0"/>
  </sheetViews>
  <sheetFormatPr defaultRowHeight="14.5" x14ac:dyDescent="0.35"/>
  <cols>
    <col min="1" max="1" width="13" bestFit="1" customWidth="1"/>
    <col min="2" max="2" width="7.54296875" bestFit="1" customWidth="1"/>
    <col min="3" max="3" width="9" style="4" bestFit="1" customWidth="1"/>
    <col min="4" max="4" width="4.36328125" bestFit="1" customWidth="1"/>
    <col min="5" max="5" width="1.36328125" customWidth="1"/>
    <col min="6" max="6" width="5.36328125" bestFit="1" customWidth="1"/>
    <col min="7" max="7" width="5.08984375" bestFit="1" customWidth="1"/>
    <col min="8" max="8" width="1.36328125" customWidth="1"/>
    <col min="9" max="9" width="9.7265625" style="4" bestFit="1" customWidth="1"/>
    <col min="10" max="10" width="7.90625" bestFit="1" customWidth="1"/>
    <col min="11" max="11" width="1.36328125" customWidth="1"/>
    <col min="12" max="12" width="5.36328125" bestFit="1" customWidth="1"/>
    <col min="13" max="13" width="5.08984375" bestFit="1" customWidth="1"/>
    <col min="14" max="14" width="1.36328125" customWidth="1"/>
    <col min="15" max="15" width="12.6328125" bestFit="1" customWidth="1"/>
    <col min="16" max="16" width="5.6328125" bestFit="1" customWidth="1"/>
    <col min="17" max="17" width="1.36328125" customWidth="1"/>
    <col min="18" max="19" width="14.6328125" bestFit="1" customWidth="1"/>
  </cols>
  <sheetData>
    <row r="1" spans="1:19" x14ac:dyDescent="0.35">
      <c r="C1" s="11" t="s">
        <v>21</v>
      </c>
      <c r="D1" s="12" t="s">
        <v>17</v>
      </c>
      <c r="I1" s="9" t="s">
        <v>73</v>
      </c>
      <c r="J1" s="12"/>
      <c r="O1" s="9" t="s">
        <v>72</v>
      </c>
      <c r="R1" s="9" t="s">
        <v>71</v>
      </c>
    </row>
    <row r="2" spans="1:19" x14ac:dyDescent="0.35">
      <c r="A2" s="23" t="s">
        <v>13</v>
      </c>
      <c r="B2" s="2" t="s">
        <v>31</v>
      </c>
      <c r="C2" s="18">
        <v>85.6</v>
      </c>
      <c r="D2" s="19">
        <v>0.78</v>
      </c>
      <c r="I2" s="18" t="str">
        <f>FIXED(C2,1)</f>
        <v>85.6</v>
      </c>
      <c r="J2" s="19" t="str">
        <f>FIXED(D2,2)</f>
        <v>0.78</v>
      </c>
      <c r="O2" t="b">
        <f>C2=MAX($C$2,$C$3,$C$4)</f>
        <v>1</v>
      </c>
      <c r="P2" t="b">
        <f>D2=MAX($D$2,$D$3,$D$4)</f>
        <v>1</v>
      </c>
      <c r="R2" t="str">
        <f>IF(O2,"$\mathbf{"&amp;I2&amp;"}$","$"&amp;I2&amp;"$")</f>
        <v>$\mathbf{85.6}$</v>
      </c>
      <c r="S2" t="str">
        <f>IF(P2,"$\mathbf{"&amp;J2&amp;"}$","$"&amp;J2&amp;"$")</f>
        <v>$\mathbf{0.78}$</v>
      </c>
    </row>
    <row r="3" spans="1:19" x14ac:dyDescent="0.35">
      <c r="A3" s="23"/>
      <c r="B3" s="2" t="s">
        <v>32</v>
      </c>
      <c r="C3" s="14">
        <v>79.5</v>
      </c>
      <c r="D3" s="7">
        <v>0.69</v>
      </c>
      <c r="I3" s="14" t="str">
        <f t="shared" ref="I3:I10" si="0">FIXED(C3,1)</f>
        <v>79.5</v>
      </c>
      <c r="J3" s="7" t="str">
        <f>FIXED(D3,2)</f>
        <v>0.69</v>
      </c>
      <c r="O3" t="b">
        <f>C3=MAX($C$2,$C$3,$C$4)</f>
        <v>0</v>
      </c>
      <c r="P3" t="b">
        <f>D3=MAX($D$2,$D$3,$D$4)</f>
        <v>0</v>
      </c>
      <c r="R3" t="str">
        <f>IF(O3,"$\mathbf{"&amp;I3&amp;"}$","$"&amp;I3&amp;"$")</f>
        <v>$79.5$</v>
      </c>
      <c r="S3" t="str">
        <f>IF(P3,"$\mathbf{"&amp;J3&amp;"}$","$"&amp;J3&amp;"$")</f>
        <v>$0.69$</v>
      </c>
    </row>
    <row r="4" spans="1:19" x14ac:dyDescent="0.35">
      <c r="A4" s="23"/>
      <c r="B4" s="2" t="s">
        <v>33</v>
      </c>
      <c r="C4" s="14">
        <f>AVERAGE(83.8,84.1,84,83.9,83.9)</f>
        <v>83.939999999999984</v>
      </c>
      <c r="D4" s="7">
        <f>AVERAGE(0.76, 0.76, 0.76, 0.76, 0.76)</f>
        <v>0.76</v>
      </c>
      <c r="F4" s="16">
        <f>_xlfn.STDEV.S(83.8,84.1,84,83.9,83.9)</f>
        <v>0.11401754250991168</v>
      </c>
      <c r="G4" s="13">
        <f>_xlfn.STDEV.S(0.76, 0.76,0.76, 0.76, 0.76)</f>
        <v>0</v>
      </c>
      <c r="I4" s="14" t="str">
        <f t="shared" si="0"/>
        <v>83.9</v>
      </c>
      <c r="J4" s="7" t="str">
        <f>FIXED(D4,2)</f>
        <v>0.76</v>
      </c>
      <c r="L4" s="14" t="str">
        <f t="shared" ref="L4" si="1">FIXED(F4,1)</f>
        <v>0.1</v>
      </c>
      <c r="M4" s="7" t="str">
        <f>FIXED(G4,2)</f>
        <v>0.00</v>
      </c>
      <c r="O4" t="b">
        <f>AND(NOT(O2),NOT(O3))</f>
        <v>0</v>
      </c>
      <c r="P4" t="b">
        <f>AND(NOT(P2),NOT(P3))</f>
        <v>0</v>
      </c>
      <c r="R4" t="str">
        <f>IF(O4,"$\mathbf{"&amp;ROUND(I4,1)&amp;"}","$"&amp;ROUND(I4,1))&amp;"_{"&amp;ROUND(L4,1)&amp;"}$"</f>
        <v>$83.9_{0.1}$</v>
      </c>
      <c r="S4" t="str">
        <f>IF(P4,"$\mathbf{"&amp;ROUND(J4,1)&amp;"}","$"&amp;ROUND(J4,1))&amp;"_{"&amp;ROUND(M4,1)&amp;"}$"</f>
        <v>$0.8_{0}$</v>
      </c>
    </row>
    <row r="5" spans="1:19" x14ac:dyDescent="0.35">
      <c r="A5" s="23" t="s">
        <v>14</v>
      </c>
      <c r="B5" s="2" t="s">
        <v>31</v>
      </c>
      <c r="C5" s="14">
        <v>89.4</v>
      </c>
      <c r="D5" s="7">
        <v>0.84</v>
      </c>
      <c r="I5" s="14" t="str">
        <f t="shared" si="0"/>
        <v>89.4</v>
      </c>
      <c r="J5" s="7" t="str">
        <f>FIXED(D5,2)</f>
        <v>0.84</v>
      </c>
      <c r="O5" t="b">
        <f>C5=MAX($C$5,$C$6,$F$6)</f>
        <v>1</v>
      </c>
      <c r="P5" t="b">
        <f>D5=MAX($D$5,$D$6,$G$7)</f>
        <v>1</v>
      </c>
      <c r="R5" t="str">
        <f>IF(O5,"$\mathbf{"&amp;I5&amp;"}$","$"&amp;I5&amp;"$")</f>
        <v>$\mathbf{89.4}$</v>
      </c>
      <c r="S5" t="str">
        <f>IF(P5,"$\mathbf{"&amp;J5&amp;"}$","$"&amp;J5&amp;"$")</f>
        <v>$\mathbf{0.84}$</v>
      </c>
    </row>
    <row r="6" spans="1:19" x14ac:dyDescent="0.35">
      <c r="A6" s="23"/>
      <c r="B6" s="2" t="s">
        <v>32</v>
      </c>
      <c r="C6" s="14">
        <v>86.4</v>
      </c>
      <c r="D6" s="7">
        <v>0.8</v>
      </c>
      <c r="I6" s="14" t="str">
        <f t="shared" si="0"/>
        <v>86.4</v>
      </c>
      <c r="J6" s="7" t="str">
        <f>FIXED(D6,2)</f>
        <v>0.80</v>
      </c>
      <c r="O6" t="b">
        <f>C6=MAX($C$5,$C$6,$F$6)</f>
        <v>0</v>
      </c>
      <c r="P6" t="b">
        <f>D6=MAX($D$5,$D$6,$G$7)</f>
        <v>0</v>
      </c>
      <c r="R6" t="str">
        <f>IF(O6,"$\mathbf{"&amp;I6&amp;"}$","$"&amp;I6&amp;"$")</f>
        <v>$86.4$</v>
      </c>
      <c r="S6" t="str">
        <f>IF(P6,"$\mathbf{"&amp;J6&amp;"}$","$"&amp;J6&amp;"$")</f>
        <v>$0.80$</v>
      </c>
    </row>
    <row r="7" spans="1:19" x14ac:dyDescent="0.35">
      <c r="A7" s="23"/>
      <c r="B7" s="2" t="s">
        <v>33</v>
      </c>
      <c r="D7" s="4"/>
      <c r="F7" s="16"/>
      <c r="G7" s="13"/>
      <c r="I7" s="4" t="str">
        <f t="shared" si="0"/>
        <v>0.0</v>
      </c>
      <c r="J7" s="4" t="str">
        <f>FIXED(D7,2)</f>
        <v>0.00</v>
      </c>
      <c r="L7" s="14" t="str">
        <f t="shared" ref="L7" si="2">FIXED(F7,1)</f>
        <v>0.0</v>
      </c>
      <c r="M7" s="7" t="str">
        <f>FIXED(G7,2)</f>
        <v>0.00</v>
      </c>
      <c r="O7" t="b">
        <f>AND(NOT(O5),NOT(O6))</f>
        <v>0</v>
      </c>
      <c r="P7" t="b">
        <f>AND(NOT(P5),NOT(P6))</f>
        <v>0</v>
      </c>
      <c r="R7" t="str">
        <f>IF(O7,"$\mathbf{"&amp;ROUND(I7,1)&amp;"}","$"&amp;ROUND(I7,1))&amp;"_{"&amp;ROUND(L7,1)&amp;"}$"</f>
        <v>$0_{0}$</v>
      </c>
      <c r="S7" t="str">
        <f>IF(P7,"$\mathbf{"&amp;ROUND(J7,1)&amp;"}","$"&amp;ROUND(J7,1))&amp;"_{"&amp;ROUND(M7,1)&amp;"}$"</f>
        <v>$0_{0}$</v>
      </c>
    </row>
    <row r="8" spans="1:19" x14ac:dyDescent="0.35">
      <c r="A8" s="23" t="s">
        <v>15</v>
      </c>
      <c r="B8" s="2" t="s">
        <v>31</v>
      </c>
      <c r="C8" s="14">
        <v>92.6</v>
      </c>
      <c r="D8" s="7" t="s">
        <v>70</v>
      </c>
      <c r="I8" s="14" t="str">
        <f t="shared" si="0"/>
        <v>92.6</v>
      </c>
      <c r="J8" s="7" t="s">
        <v>70</v>
      </c>
      <c r="O8" t="b">
        <f>C8=MAX($C$8:$C$10)</f>
        <v>1</v>
      </c>
      <c r="P8" t="b">
        <f>1=0</f>
        <v>0</v>
      </c>
      <c r="R8" t="str">
        <f t="shared" ref="R8:S10" si="3">IF(O8,"$\mathbf{"&amp;I8&amp;"}$","$"&amp;I8&amp;"$")</f>
        <v>$\mathbf{92.6}$</v>
      </c>
      <c r="S8" s="7" t="s">
        <v>70</v>
      </c>
    </row>
    <row r="9" spans="1:19" x14ac:dyDescent="0.35">
      <c r="A9" s="23"/>
      <c r="B9" s="2" t="s">
        <v>32</v>
      </c>
      <c r="C9" s="14">
        <v>88.3</v>
      </c>
      <c r="D9" s="7" t="s">
        <v>70</v>
      </c>
      <c r="I9" s="14" t="str">
        <f t="shared" si="0"/>
        <v>88.3</v>
      </c>
      <c r="J9" s="7" t="s">
        <v>70</v>
      </c>
      <c r="O9" t="b">
        <f>C9=MAX($C$8:$C$10)</f>
        <v>0</v>
      </c>
      <c r="P9" t="b">
        <f>1=0</f>
        <v>0</v>
      </c>
      <c r="R9" t="str">
        <f t="shared" si="3"/>
        <v>$88.3$</v>
      </c>
      <c r="S9" s="7" t="s">
        <v>70</v>
      </c>
    </row>
    <row r="10" spans="1:19" x14ac:dyDescent="0.35">
      <c r="A10" s="23"/>
      <c r="B10" s="2" t="s">
        <v>33</v>
      </c>
      <c r="C10" s="14">
        <v>62.6</v>
      </c>
      <c r="D10" s="7" t="s">
        <v>70</v>
      </c>
      <c r="I10" s="14" t="str">
        <f t="shared" si="0"/>
        <v>62.6</v>
      </c>
      <c r="J10" s="7" t="s">
        <v>70</v>
      </c>
      <c r="O10" t="b">
        <f>C10=MAX($C$8:$C$10)</f>
        <v>0</v>
      </c>
      <c r="P10" t="b">
        <f>1=0</f>
        <v>0</v>
      </c>
      <c r="R10" t="str">
        <f t="shared" si="3"/>
        <v>$62.6$</v>
      </c>
      <c r="S10" s="7" t="s">
        <v>70</v>
      </c>
    </row>
  </sheetData>
  <mergeCells count="3">
    <mergeCell ref="A2:A4"/>
    <mergeCell ref="A5:A7"/>
    <mergeCell ref="A8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10F2-0F11-4ACD-BE1E-F02856DBF6BD}">
  <dimension ref="A1:T54"/>
  <sheetViews>
    <sheetView workbookViewId="0"/>
  </sheetViews>
  <sheetFormatPr defaultColWidth="13.08984375" defaultRowHeight="14.5" x14ac:dyDescent="0.35"/>
  <cols>
    <col min="1" max="1" width="13" bestFit="1" customWidth="1"/>
    <col min="2" max="2" width="7.54296875" bestFit="1" customWidth="1"/>
    <col min="3" max="4" width="19.54296875" bestFit="1" customWidth="1"/>
    <col min="5" max="5" width="20.54296875" bestFit="1" customWidth="1"/>
    <col min="6" max="12" width="19.54296875" bestFit="1" customWidth="1"/>
  </cols>
  <sheetData>
    <row r="1" spans="1:20" x14ac:dyDescent="0.35">
      <c r="A1" s="1"/>
      <c r="B1" s="1"/>
      <c r="C1" s="24" t="s">
        <v>0</v>
      </c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1"/>
      <c r="N1" s="1"/>
      <c r="O1" s="1"/>
      <c r="S1" s="1"/>
      <c r="T1" s="1"/>
    </row>
    <row r="2" spans="1:20" x14ac:dyDescent="0.35">
      <c r="A2" s="1"/>
      <c r="B2" s="1"/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20" x14ac:dyDescent="0.35">
      <c r="A3" s="23" t="s">
        <v>13</v>
      </c>
      <c r="B3" s="2" t="s">
        <v>31</v>
      </c>
      <c r="C3" s="20">
        <v>50</v>
      </c>
      <c r="D3" s="20">
        <v>50</v>
      </c>
      <c r="E3" s="20">
        <v>50</v>
      </c>
      <c r="F3" s="15">
        <v>37</v>
      </c>
      <c r="G3" s="20">
        <v>42</v>
      </c>
      <c r="H3" s="15">
        <v>52.800000000000004</v>
      </c>
      <c r="I3" s="15">
        <v>44.3</v>
      </c>
      <c r="J3" s="20">
        <v>31.1</v>
      </c>
      <c r="K3" s="15">
        <v>48.699999999999996</v>
      </c>
      <c r="L3" s="20">
        <v>56.000000000000007</v>
      </c>
    </row>
    <row r="4" spans="1:20" x14ac:dyDescent="0.35">
      <c r="A4" s="23"/>
      <c r="B4" s="2" t="s">
        <v>32</v>
      </c>
      <c r="C4" s="20">
        <v>50</v>
      </c>
      <c r="D4" s="20">
        <v>50</v>
      </c>
      <c r="E4" s="15">
        <v>49.7</v>
      </c>
      <c r="F4" s="15">
        <v>38</v>
      </c>
      <c r="G4" s="15">
        <v>41.699999999999996</v>
      </c>
      <c r="H4" s="15">
        <v>55.7</v>
      </c>
      <c r="I4" s="15">
        <v>44</v>
      </c>
      <c r="J4" s="15">
        <v>16.7</v>
      </c>
      <c r="K4" s="15">
        <v>45.2</v>
      </c>
      <c r="L4" s="15">
        <v>49.6</v>
      </c>
      <c r="M4" s="2"/>
    </row>
    <row r="5" spans="1:20" x14ac:dyDescent="0.35">
      <c r="A5" s="23"/>
      <c r="B5" s="23" t="s">
        <v>33</v>
      </c>
      <c r="C5" s="20">
        <f>AVERAGE(50,50,50,50,50)</f>
        <v>50</v>
      </c>
      <c r="D5" s="20">
        <f>AVERAGE(50,50.1,50,50,50)</f>
        <v>50.019999999999996</v>
      </c>
      <c r="E5" s="20">
        <f>AVERAGE(50,49.8,50,50,50)</f>
        <v>49.96</v>
      </c>
      <c r="F5" s="20">
        <f>AVERAGE(43,37,37.3,39.8,40.1)</f>
        <v>39.44</v>
      </c>
      <c r="G5" s="15">
        <f>AVERAGE(42.3,42.6,42.3,41.5,38.5)</f>
        <v>41.44</v>
      </c>
      <c r="H5" s="20">
        <f>AVERAGE(56.4,57.1,56.6,59.4,50.7)</f>
        <v>56.04</v>
      </c>
      <c r="I5" s="20">
        <f>AVERAGE(45.1,44.6,42.7,46.2,43.5)</f>
        <v>44.42</v>
      </c>
      <c r="J5" s="15">
        <f>AVERAGE(21.9,29.9,25.2,20.7,28.5)</f>
        <v>25.240000000000002</v>
      </c>
      <c r="K5" s="20">
        <f>AVERAGE(50.6,50.1,48.4,49.8,48.2)</f>
        <v>49.419999999999995</v>
      </c>
      <c r="L5" s="15">
        <f>AVERAGE(55.5,53.6,54.4,55,54)</f>
        <v>54.5</v>
      </c>
      <c r="M5" s="2"/>
    </row>
    <row r="6" spans="1:20" x14ac:dyDescent="0.35">
      <c r="A6" s="23"/>
      <c r="B6" s="23"/>
      <c r="C6" s="16">
        <f>_xlfn.STDEV.S(50,50,50,50,50)</f>
        <v>0</v>
      </c>
      <c r="D6" s="16">
        <f>_xlfn.STDEV.S(50,50.1,50,50,50)</f>
        <v>4.4721359549996433E-2</v>
      </c>
      <c r="E6" s="16">
        <f>_xlfn.STDEV.S(50,49.8,50,50,50)</f>
        <v>8.9442719099992865E-2</v>
      </c>
      <c r="F6" s="16">
        <f>_xlfn.STDEV.S(43,37,37.3,39.8,40.1)</f>
        <v>2.4378269011560283</v>
      </c>
      <c r="G6" s="16">
        <f>_xlfn.STDEV.S(42.3,42.6,42.3,41.5,38.5)</f>
        <v>1.6935170504013235</v>
      </c>
      <c r="H6" s="16">
        <f>_xlfn.STDEV.S(56.4,57.1,56.6,59.4,50.7)</f>
        <v>3.216053482142359</v>
      </c>
      <c r="I6" s="16">
        <f>_xlfn.STDEV.S(45.1,44.6,42.7,46.2,43.5)</f>
        <v>1.3663820841916805</v>
      </c>
      <c r="J6" s="16">
        <f>_xlfn.STDEV.S(21.9,29.9,25.2,20.7,28.5)</f>
        <v>4.0034984700883687</v>
      </c>
      <c r="K6" s="16">
        <f>_xlfn.STDEV.S(50.6,50.1,48.4,49.8,48.2)</f>
        <v>1.0639548862616308</v>
      </c>
      <c r="L6" s="16">
        <f>_xlfn.STDEV.S(55.5,53.6,54.4,55,54)</f>
        <v>0.76157731058639044</v>
      </c>
      <c r="M6" s="2"/>
    </row>
    <row r="7" spans="1:20" x14ac:dyDescent="0.35">
      <c r="A7" s="23" t="s">
        <v>14</v>
      </c>
      <c r="B7" s="2" t="s">
        <v>31</v>
      </c>
      <c r="C7" s="15">
        <v>53.300000000000004</v>
      </c>
      <c r="D7" s="15">
        <v>50.6</v>
      </c>
      <c r="E7" s="15">
        <v>50.2</v>
      </c>
      <c r="F7" s="15">
        <v>43</v>
      </c>
      <c r="G7" s="15">
        <v>46.1</v>
      </c>
      <c r="H7" s="15">
        <v>61.8</v>
      </c>
      <c r="I7" s="15">
        <v>53.5</v>
      </c>
      <c r="J7" s="15">
        <v>42.1</v>
      </c>
      <c r="K7" s="15">
        <v>58.099999999999994</v>
      </c>
      <c r="L7" s="15">
        <v>64.7</v>
      </c>
    </row>
    <row r="8" spans="1:20" x14ac:dyDescent="0.35">
      <c r="A8" s="23"/>
      <c r="B8" s="2" t="s">
        <v>32</v>
      </c>
      <c r="C8" s="15">
        <v>50</v>
      </c>
      <c r="D8" s="15">
        <v>49.9</v>
      </c>
      <c r="E8" s="15">
        <v>51.300000000000004</v>
      </c>
      <c r="F8" s="15">
        <v>38.700000000000003</v>
      </c>
      <c r="G8" s="15">
        <v>43.4</v>
      </c>
      <c r="H8" s="15">
        <v>59</v>
      </c>
      <c r="I8" s="15">
        <v>49.2</v>
      </c>
      <c r="J8" s="15">
        <v>28.799999999999997</v>
      </c>
      <c r="K8" s="15">
        <v>51.1</v>
      </c>
      <c r="L8" s="15">
        <v>57.4</v>
      </c>
      <c r="M8" s="2"/>
    </row>
    <row r="9" spans="1:20" x14ac:dyDescent="0.35">
      <c r="A9" s="23"/>
      <c r="B9" s="23" t="s">
        <v>33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2"/>
    </row>
    <row r="10" spans="1:20" x14ac:dyDescent="0.35">
      <c r="A10" s="23"/>
      <c r="B10" s="2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"/>
    </row>
    <row r="11" spans="1:20" x14ac:dyDescent="0.35">
      <c r="A11" s="23" t="s">
        <v>15</v>
      </c>
      <c r="B11" s="2" t="s">
        <v>31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</row>
    <row r="12" spans="1:20" x14ac:dyDescent="0.35">
      <c r="A12" s="23"/>
      <c r="B12" s="2" t="s">
        <v>32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s="2"/>
    </row>
    <row r="13" spans="1:20" x14ac:dyDescent="0.35">
      <c r="A13" s="23"/>
      <c r="B13" s="2" t="s">
        <v>33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 s="2"/>
    </row>
    <row r="14" spans="1:20" x14ac:dyDescent="0.35">
      <c r="A14" s="22"/>
      <c r="B14" s="22"/>
      <c r="C14">
        <f>VALUE(LEFT(C11,4))</f>
        <v>88.4</v>
      </c>
      <c r="D14">
        <f t="shared" ref="D14:L16" si="0">VALUE(LEFT(D11,4))</f>
        <v>28.2</v>
      </c>
      <c r="E14">
        <f t="shared" si="0"/>
        <v>21.7</v>
      </c>
      <c r="F14">
        <f t="shared" si="0"/>
        <v>51.8</v>
      </c>
      <c r="G14">
        <f t="shared" si="0"/>
        <v>57.8</v>
      </c>
      <c r="H14">
        <f t="shared" si="0"/>
        <v>72.599999999999994</v>
      </c>
      <c r="I14">
        <f t="shared" si="0"/>
        <v>65.7</v>
      </c>
      <c r="J14">
        <f t="shared" si="0"/>
        <v>77.900000000000006</v>
      </c>
      <c r="K14">
        <f t="shared" si="0"/>
        <v>73.5</v>
      </c>
      <c r="L14">
        <f t="shared" si="0"/>
        <v>79.8</v>
      </c>
      <c r="M14" s="22"/>
    </row>
    <row r="15" spans="1:20" x14ac:dyDescent="0.35">
      <c r="A15" s="22"/>
      <c r="B15" s="22"/>
      <c r="C15">
        <f>VALUE(LEFT(C12,4))</f>
        <v>56.6</v>
      </c>
      <c r="D15">
        <f t="shared" si="0"/>
        <v>19.600000000000001</v>
      </c>
      <c r="E15">
        <f t="shared" si="0"/>
        <v>13.8</v>
      </c>
      <c r="F15">
        <f t="shared" si="0"/>
        <v>56.4</v>
      </c>
      <c r="G15">
        <f t="shared" si="0"/>
        <v>53.9</v>
      </c>
      <c r="H15">
        <f t="shared" si="0"/>
        <v>71.2</v>
      </c>
      <c r="I15">
        <f t="shared" si="0"/>
        <v>65.599999999999994</v>
      </c>
      <c r="J15">
        <f t="shared" si="0"/>
        <v>68.400000000000006</v>
      </c>
      <c r="K15">
        <f t="shared" si="0"/>
        <v>73</v>
      </c>
      <c r="L15">
        <f t="shared" si="0"/>
        <v>78.599999999999994</v>
      </c>
      <c r="M15" s="22"/>
    </row>
    <row r="16" spans="1:20" x14ac:dyDescent="0.35">
      <c r="A16" s="22"/>
      <c r="B16" s="22"/>
      <c r="C16">
        <f>VALUE(LEFT(C13,4))</f>
        <v>94.1</v>
      </c>
      <c r="D16">
        <f t="shared" si="0"/>
        <v>46.3</v>
      </c>
      <c r="E16">
        <f t="shared" si="0"/>
        <v>38.5</v>
      </c>
      <c r="F16">
        <f t="shared" si="0"/>
        <v>53.9</v>
      </c>
      <c r="G16">
        <f t="shared" si="0"/>
        <v>58.7</v>
      </c>
      <c r="H16">
        <f t="shared" si="0"/>
        <v>69.900000000000006</v>
      </c>
      <c r="I16">
        <f t="shared" si="0"/>
        <v>66.5</v>
      </c>
      <c r="J16">
        <f t="shared" si="0"/>
        <v>79.099999999999994</v>
      </c>
      <c r="K16">
        <f t="shared" si="0"/>
        <v>72</v>
      </c>
      <c r="L16">
        <f t="shared" si="0"/>
        <v>79.5</v>
      </c>
      <c r="M16" s="22"/>
    </row>
    <row r="17" spans="1:13" x14ac:dyDescent="0.35">
      <c r="A17" s="22"/>
      <c r="B17" s="22"/>
      <c r="C17">
        <f>VALUE(MID(C11,5,LEN(C11)))</f>
        <v>2.2000000000000002</v>
      </c>
      <c r="D17">
        <f t="shared" ref="D17:L17" si="1">VALUE(MID(D11,5,LEN(D11)))</f>
        <v>3.4</v>
      </c>
      <c r="E17">
        <f t="shared" si="1"/>
        <v>7.1</v>
      </c>
      <c r="F17">
        <f t="shared" si="1"/>
        <v>1.6</v>
      </c>
      <c r="G17">
        <f t="shared" si="1"/>
        <v>1.7</v>
      </c>
      <c r="H17">
        <f t="shared" si="1"/>
        <v>1.3</v>
      </c>
      <c r="I17">
        <f t="shared" si="1"/>
        <v>1.9</v>
      </c>
      <c r="J17">
        <f t="shared" si="1"/>
        <v>2.5</v>
      </c>
      <c r="K17">
        <f t="shared" si="1"/>
        <v>2.9</v>
      </c>
      <c r="L17">
        <f t="shared" si="1"/>
        <v>0.8</v>
      </c>
      <c r="M17" s="22"/>
    </row>
    <row r="18" spans="1:13" x14ac:dyDescent="0.35">
      <c r="A18" s="22"/>
      <c r="B18" s="22"/>
      <c r="C18">
        <f t="shared" ref="C18:L18" si="2">VALUE(MID(C12,5,LEN(C12)))</f>
        <v>14.7</v>
      </c>
      <c r="D18">
        <f t="shared" si="2"/>
        <v>5.6</v>
      </c>
      <c r="E18">
        <f t="shared" si="2"/>
        <v>2.9</v>
      </c>
      <c r="F18">
        <f t="shared" si="2"/>
        <v>0.8</v>
      </c>
      <c r="G18">
        <f t="shared" si="2"/>
        <v>1.5</v>
      </c>
      <c r="H18">
        <f t="shared" si="2"/>
        <v>1.1000000000000001</v>
      </c>
      <c r="I18">
        <f t="shared" si="2"/>
        <v>1.7</v>
      </c>
      <c r="J18">
        <f t="shared" si="2"/>
        <v>3</v>
      </c>
      <c r="K18">
        <f t="shared" si="2"/>
        <v>3</v>
      </c>
      <c r="L18">
        <f t="shared" si="2"/>
        <v>0.4</v>
      </c>
      <c r="M18" s="22"/>
    </row>
    <row r="19" spans="1:13" x14ac:dyDescent="0.35">
      <c r="A19" s="22"/>
      <c r="B19" s="22"/>
      <c r="C19">
        <f t="shared" ref="C19:L19" si="3">VALUE(MID(C13,5,LEN(C13)))</f>
        <v>3.5</v>
      </c>
      <c r="D19">
        <f t="shared" si="3"/>
        <v>6</v>
      </c>
      <c r="E19">
        <f t="shared" si="3"/>
        <v>15.2</v>
      </c>
      <c r="F19">
        <f t="shared" si="3"/>
        <v>1.6</v>
      </c>
      <c r="G19">
        <f t="shared" si="3"/>
        <v>1.2</v>
      </c>
      <c r="H19">
        <f t="shared" si="3"/>
        <v>0.9</v>
      </c>
      <c r="I19">
        <f t="shared" si="3"/>
        <v>1.7</v>
      </c>
      <c r="J19">
        <f t="shared" si="3"/>
        <v>1</v>
      </c>
      <c r="K19">
        <f t="shared" si="3"/>
        <v>1.8</v>
      </c>
      <c r="L19">
        <f t="shared" si="3"/>
        <v>0.4</v>
      </c>
      <c r="M19" s="22"/>
    </row>
    <row r="21" spans="1:13" x14ac:dyDescent="0.35">
      <c r="A21" s="9" t="s">
        <v>73</v>
      </c>
      <c r="C21" t="str">
        <f>FIXED(C3,1)</f>
        <v>50.0</v>
      </c>
      <c r="D21" t="str">
        <f t="shared" ref="D21:L21" si="4">FIXED(D3,1)</f>
        <v>50.0</v>
      </c>
      <c r="E21" t="str">
        <f t="shared" si="4"/>
        <v>50.0</v>
      </c>
      <c r="F21" t="str">
        <f t="shared" si="4"/>
        <v>37.0</v>
      </c>
      <c r="G21" t="str">
        <f t="shared" si="4"/>
        <v>42.0</v>
      </c>
      <c r="H21" t="str">
        <f t="shared" si="4"/>
        <v>52.8</v>
      </c>
      <c r="I21" t="str">
        <f t="shared" si="4"/>
        <v>44.3</v>
      </c>
      <c r="J21" t="str">
        <f t="shared" si="4"/>
        <v>31.1</v>
      </c>
      <c r="K21" t="str">
        <f t="shared" si="4"/>
        <v>48.7</v>
      </c>
      <c r="L21" t="str">
        <f t="shared" si="4"/>
        <v>56.0</v>
      </c>
    </row>
    <row r="22" spans="1:13" x14ac:dyDescent="0.35">
      <c r="C22" t="str">
        <f>FIXED(C4,1)</f>
        <v>50.0</v>
      </c>
      <c r="D22" t="str">
        <f t="shared" ref="D22:L22" si="5">FIXED(D4,1)</f>
        <v>50.0</v>
      </c>
      <c r="E22" t="str">
        <f t="shared" si="5"/>
        <v>49.7</v>
      </c>
      <c r="F22" t="str">
        <f t="shared" si="5"/>
        <v>38.0</v>
      </c>
      <c r="G22" t="str">
        <f t="shared" si="5"/>
        <v>41.7</v>
      </c>
      <c r="H22" t="str">
        <f t="shared" si="5"/>
        <v>55.7</v>
      </c>
      <c r="I22" t="str">
        <f t="shared" si="5"/>
        <v>44.0</v>
      </c>
      <c r="J22" t="str">
        <f t="shared" si="5"/>
        <v>16.7</v>
      </c>
      <c r="K22" t="str">
        <f t="shared" si="5"/>
        <v>45.2</v>
      </c>
      <c r="L22" t="str">
        <f t="shared" si="5"/>
        <v>49.6</v>
      </c>
    </row>
    <row r="23" spans="1:13" x14ac:dyDescent="0.35">
      <c r="C23" t="str">
        <f>FIXED(C5,1)</f>
        <v>50.0</v>
      </c>
      <c r="D23" t="str">
        <f t="shared" ref="D23:L23" si="6">FIXED(D5,1)</f>
        <v>50.0</v>
      </c>
      <c r="E23" t="str">
        <f t="shared" si="6"/>
        <v>50.0</v>
      </c>
      <c r="F23" t="str">
        <f t="shared" si="6"/>
        <v>39.4</v>
      </c>
      <c r="G23" t="str">
        <f t="shared" si="6"/>
        <v>41.4</v>
      </c>
      <c r="H23" t="str">
        <f t="shared" si="6"/>
        <v>56.0</v>
      </c>
      <c r="I23" t="str">
        <f t="shared" si="6"/>
        <v>44.4</v>
      </c>
      <c r="J23" t="str">
        <f t="shared" si="6"/>
        <v>25.2</v>
      </c>
      <c r="K23" t="str">
        <f t="shared" si="6"/>
        <v>49.4</v>
      </c>
      <c r="L23" t="str">
        <f t="shared" si="6"/>
        <v>54.5</v>
      </c>
    </row>
    <row r="24" spans="1:13" x14ac:dyDescent="0.35">
      <c r="C24" t="str">
        <f>FIXED(C6,1)</f>
        <v>0.0</v>
      </c>
      <c r="D24" t="str">
        <f t="shared" ref="D24:L24" si="7">FIXED(D6,1)</f>
        <v>0.0</v>
      </c>
      <c r="E24" t="str">
        <f t="shared" si="7"/>
        <v>0.1</v>
      </c>
      <c r="F24" t="str">
        <f t="shared" si="7"/>
        <v>2.4</v>
      </c>
      <c r="G24" t="str">
        <f t="shared" si="7"/>
        <v>1.7</v>
      </c>
      <c r="H24" t="str">
        <f t="shared" si="7"/>
        <v>3.2</v>
      </c>
      <c r="I24" t="str">
        <f t="shared" si="7"/>
        <v>1.4</v>
      </c>
      <c r="J24" t="str">
        <f t="shared" si="7"/>
        <v>4.0</v>
      </c>
      <c r="K24" t="str">
        <f t="shared" si="7"/>
        <v>1.1</v>
      </c>
      <c r="L24" t="str">
        <f t="shared" si="7"/>
        <v>0.8</v>
      </c>
    </row>
    <row r="25" spans="1:13" x14ac:dyDescent="0.35">
      <c r="C25" t="str">
        <f t="shared" ref="C25:L29" si="8">FIXED(C7,1)</f>
        <v>53.3</v>
      </c>
      <c r="D25" t="str">
        <f t="shared" si="8"/>
        <v>50.6</v>
      </c>
      <c r="E25" t="str">
        <f t="shared" si="8"/>
        <v>50.2</v>
      </c>
      <c r="F25" t="str">
        <f t="shared" si="8"/>
        <v>43.0</v>
      </c>
      <c r="G25" t="str">
        <f t="shared" si="8"/>
        <v>46.1</v>
      </c>
      <c r="H25" t="str">
        <f t="shared" si="8"/>
        <v>61.8</v>
      </c>
      <c r="I25" t="str">
        <f t="shared" si="8"/>
        <v>53.5</v>
      </c>
      <c r="J25" t="str">
        <f t="shared" si="8"/>
        <v>42.1</v>
      </c>
      <c r="K25" t="str">
        <f t="shared" si="8"/>
        <v>58.1</v>
      </c>
      <c r="L25" t="str">
        <f t="shared" si="8"/>
        <v>64.7</v>
      </c>
    </row>
    <row r="26" spans="1:13" x14ac:dyDescent="0.35">
      <c r="C26" t="str">
        <f t="shared" si="8"/>
        <v>50.0</v>
      </c>
      <c r="D26" t="str">
        <f t="shared" si="8"/>
        <v>49.9</v>
      </c>
      <c r="E26" t="str">
        <f t="shared" si="8"/>
        <v>51.3</v>
      </c>
      <c r="F26" t="str">
        <f t="shared" si="8"/>
        <v>38.7</v>
      </c>
      <c r="G26" t="str">
        <f t="shared" si="8"/>
        <v>43.4</v>
      </c>
      <c r="H26" t="str">
        <f t="shared" si="8"/>
        <v>59.0</v>
      </c>
      <c r="I26" t="str">
        <f t="shared" si="8"/>
        <v>49.2</v>
      </c>
      <c r="J26" t="str">
        <f t="shared" si="8"/>
        <v>28.8</v>
      </c>
      <c r="K26" t="str">
        <f t="shared" si="8"/>
        <v>51.1</v>
      </c>
      <c r="L26" t="str">
        <f t="shared" si="8"/>
        <v>57.4</v>
      </c>
    </row>
    <row r="27" spans="1:13" x14ac:dyDescent="0.35">
      <c r="C27" t="str">
        <f t="shared" si="8"/>
        <v>0.0</v>
      </c>
      <c r="D27" t="str">
        <f t="shared" si="8"/>
        <v>0.0</v>
      </c>
      <c r="E27" t="str">
        <f t="shared" si="8"/>
        <v>0.0</v>
      </c>
      <c r="F27" t="str">
        <f t="shared" si="8"/>
        <v>0.0</v>
      </c>
      <c r="G27" t="str">
        <f t="shared" si="8"/>
        <v>0.0</v>
      </c>
      <c r="H27" t="str">
        <f t="shared" si="8"/>
        <v>0.0</v>
      </c>
      <c r="I27" t="str">
        <f t="shared" si="8"/>
        <v>0.0</v>
      </c>
      <c r="J27" t="str">
        <f t="shared" si="8"/>
        <v>0.0</v>
      </c>
      <c r="K27" t="str">
        <f t="shared" si="8"/>
        <v>0.0</v>
      </c>
      <c r="L27" t="str">
        <f t="shared" si="8"/>
        <v>0.0</v>
      </c>
    </row>
    <row r="28" spans="1:13" x14ac:dyDescent="0.35">
      <c r="C28" t="str">
        <f t="shared" si="8"/>
        <v>0.0</v>
      </c>
      <c r="D28" t="str">
        <f t="shared" si="8"/>
        <v>0.0</v>
      </c>
      <c r="E28" t="str">
        <f t="shared" si="8"/>
        <v>0.0</v>
      </c>
      <c r="F28" t="str">
        <f t="shared" si="8"/>
        <v>0.0</v>
      </c>
      <c r="G28" t="str">
        <f t="shared" si="8"/>
        <v>0.0</v>
      </c>
      <c r="H28" t="str">
        <f t="shared" si="8"/>
        <v>0.0</v>
      </c>
      <c r="I28" t="str">
        <f t="shared" si="8"/>
        <v>0.0</v>
      </c>
      <c r="J28" t="str">
        <f t="shared" si="8"/>
        <v>0.0</v>
      </c>
      <c r="K28" t="str">
        <f t="shared" si="8"/>
        <v>0.0</v>
      </c>
      <c r="L28" t="str">
        <f t="shared" si="8"/>
        <v>0.0</v>
      </c>
    </row>
    <row r="29" spans="1:13" x14ac:dyDescent="0.35">
      <c r="C29" t="str">
        <f>FIXED(C14,1)</f>
        <v>88.4</v>
      </c>
      <c r="D29" t="str">
        <f t="shared" ref="D29:L29" si="9">FIXED(D14,1)</f>
        <v>28.2</v>
      </c>
      <c r="E29" t="str">
        <f t="shared" si="9"/>
        <v>21.7</v>
      </c>
      <c r="F29" t="str">
        <f t="shared" si="9"/>
        <v>51.8</v>
      </c>
      <c r="G29" t="str">
        <f t="shared" si="9"/>
        <v>57.8</v>
      </c>
      <c r="H29" t="str">
        <f t="shared" si="9"/>
        <v>72.6</v>
      </c>
      <c r="I29" t="str">
        <f t="shared" si="9"/>
        <v>65.7</v>
      </c>
      <c r="J29" t="str">
        <f t="shared" si="9"/>
        <v>77.9</v>
      </c>
      <c r="K29" t="str">
        <f t="shared" si="9"/>
        <v>73.5</v>
      </c>
      <c r="L29" t="str">
        <f t="shared" si="9"/>
        <v>79.8</v>
      </c>
    </row>
    <row r="30" spans="1:13" x14ac:dyDescent="0.35">
      <c r="C30" t="str">
        <f>FIXED(C15,1)</f>
        <v>56.6</v>
      </c>
      <c r="D30" t="str">
        <f t="shared" ref="D30:L30" si="10">FIXED(D15,1)</f>
        <v>19.6</v>
      </c>
      <c r="E30" t="str">
        <f t="shared" si="10"/>
        <v>13.8</v>
      </c>
      <c r="F30" t="str">
        <f t="shared" si="10"/>
        <v>56.4</v>
      </c>
      <c r="G30" t="str">
        <f t="shared" si="10"/>
        <v>53.9</v>
      </c>
      <c r="H30" t="str">
        <f t="shared" si="10"/>
        <v>71.2</v>
      </c>
      <c r="I30" t="str">
        <f t="shared" si="10"/>
        <v>65.6</v>
      </c>
      <c r="J30" t="str">
        <f t="shared" si="10"/>
        <v>68.4</v>
      </c>
      <c r="K30" t="str">
        <f t="shared" si="10"/>
        <v>73.0</v>
      </c>
      <c r="L30" t="str">
        <f t="shared" si="10"/>
        <v>78.6</v>
      </c>
    </row>
    <row r="31" spans="1:13" x14ac:dyDescent="0.35">
      <c r="C31" t="str">
        <f>FIXED(C16,1)</f>
        <v>94.1</v>
      </c>
      <c r="D31" t="str">
        <f t="shared" ref="D31:L31" si="11">FIXED(D16,1)</f>
        <v>46.3</v>
      </c>
      <c r="E31" t="str">
        <f t="shared" si="11"/>
        <v>38.5</v>
      </c>
      <c r="F31" t="str">
        <f t="shared" si="11"/>
        <v>53.9</v>
      </c>
      <c r="G31" t="str">
        <f t="shared" si="11"/>
        <v>58.7</v>
      </c>
      <c r="H31" t="str">
        <f t="shared" si="11"/>
        <v>69.9</v>
      </c>
      <c r="I31" t="str">
        <f t="shared" si="11"/>
        <v>66.5</v>
      </c>
      <c r="J31" t="str">
        <f t="shared" si="11"/>
        <v>79.1</v>
      </c>
      <c r="K31" t="str">
        <f t="shared" si="11"/>
        <v>72.0</v>
      </c>
      <c r="L31" t="str">
        <f t="shared" si="11"/>
        <v>79.5</v>
      </c>
    </row>
    <row r="32" spans="1:13" x14ac:dyDescent="0.35">
      <c r="C32" t="str">
        <f>FIXED(C17,1)</f>
        <v>2.2</v>
      </c>
      <c r="D32" t="str">
        <f t="shared" ref="D32:L32" si="12">FIXED(D17,1)</f>
        <v>3.4</v>
      </c>
      <c r="E32" t="str">
        <f t="shared" si="12"/>
        <v>7.1</v>
      </c>
      <c r="F32" t="str">
        <f t="shared" si="12"/>
        <v>1.6</v>
      </c>
      <c r="G32" t="str">
        <f t="shared" si="12"/>
        <v>1.7</v>
      </c>
      <c r="H32" t="str">
        <f t="shared" si="12"/>
        <v>1.3</v>
      </c>
      <c r="I32" t="str">
        <f t="shared" si="12"/>
        <v>1.9</v>
      </c>
      <c r="J32" t="str">
        <f t="shared" si="12"/>
        <v>2.5</v>
      </c>
      <c r="K32" t="str">
        <f t="shared" si="12"/>
        <v>2.9</v>
      </c>
      <c r="L32" t="str">
        <f t="shared" si="12"/>
        <v>0.8</v>
      </c>
    </row>
    <row r="33" spans="1:12" x14ac:dyDescent="0.35">
      <c r="C33" t="str">
        <f>FIXED(C18,1)</f>
        <v>14.7</v>
      </c>
      <c r="D33" t="str">
        <f t="shared" ref="D33:L33" si="13">FIXED(D18,1)</f>
        <v>5.6</v>
      </c>
      <c r="E33" t="str">
        <f t="shared" si="13"/>
        <v>2.9</v>
      </c>
      <c r="F33" t="str">
        <f t="shared" si="13"/>
        <v>0.8</v>
      </c>
      <c r="G33" t="str">
        <f t="shared" si="13"/>
        <v>1.5</v>
      </c>
      <c r="H33" t="str">
        <f t="shared" si="13"/>
        <v>1.1</v>
      </c>
      <c r="I33" t="str">
        <f t="shared" si="13"/>
        <v>1.7</v>
      </c>
      <c r="J33" t="str">
        <f t="shared" si="13"/>
        <v>3.0</v>
      </c>
      <c r="K33" t="str">
        <f t="shared" si="13"/>
        <v>3.0</v>
      </c>
      <c r="L33" t="str">
        <f t="shared" si="13"/>
        <v>0.4</v>
      </c>
    </row>
    <row r="34" spans="1:12" x14ac:dyDescent="0.35">
      <c r="C34" t="str">
        <f>FIXED(C19,1)</f>
        <v>3.5</v>
      </c>
      <c r="D34" t="str">
        <f t="shared" ref="D34:L34" si="14">FIXED(D19,1)</f>
        <v>6.0</v>
      </c>
      <c r="E34" t="str">
        <f t="shared" si="14"/>
        <v>15.2</v>
      </c>
      <c r="F34" t="str">
        <f t="shared" si="14"/>
        <v>1.6</v>
      </c>
      <c r="G34" t="str">
        <f t="shared" si="14"/>
        <v>1.2</v>
      </c>
      <c r="H34" t="str">
        <f t="shared" si="14"/>
        <v>0.9</v>
      </c>
      <c r="I34" t="str">
        <f t="shared" si="14"/>
        <v>1.7</v>
      </c>
      <c r="J34" t="str">
        <f t="shared" si="14"/>
        <v>1.0</v>
      </c>
      <c r="K34" t="str">
        <f t="shared" si="14"/>
        <v>1.8</v>
      </c>
      <c r="L34" t="str">
        <f t="shared" si="14"/>
        <v>0.4</v>
      </c>
    </row>
    <row r="36" spans="1:12" x14ac:dyDescent="0.35">
      <c r="A36" s="9" t="s">
        <v>72</v>
      </c>
      <c r="C36" t="b">
        <f>C3=MAX(C$3,C$4,C$5)</f>
        <v>1</v>
      </c>
      <c r="D36" t="b">
        <f>D3=MAX(D$3,D$4,D$5)</f>
        <v>0</v>
      </c>
      <c r="E36" t="b">
        <f>E3=MAX(E$3,E$4,E$5)</f>
        <v>1</v>
      </c>
      <c r="F36" t="b">
        <f>F3=MAX(F$3,F$4,F$5)</f>
        <v>0</v>
      </c>
      <c r="G36" t="b">
        <f>G3=MAX(G$3,G$4,G$5)</f>
        <v>1</v>
      </c>
      <c r="H36" t="b">
        <f>H3=MAX(H$3,H$4,H$5)</f>
        <v>0</v>
      </c>
      <c r="I36" t="b">
        <f>I3=MAX(I$3,I$4,I$5)</f>
        <v>0</v>
      </c>
      <c r="J36" t="b">
        <f>J3=MAX(J$3,J$4,J$5)</f>
        <v>1</v>
      </c>
      <c r="K36" t="b">
        <f>K3=MAX(K$3,K$4,K$5)</f>
        <v>0</v>
      </c>
      <c r="L36" t="b">
        <f>L3=MAX(L$3,L$4,L$5)</f>
        <v>1</v>
      </c>
    </row>
    <row r="37" spans="1:12" x14ac:dyDescent="0.35">
      <c r="C37" t="b">
        <f>C4=MAX(C$3,C$4,C$5)</f>
        <v>1</v>
      </c>
      <c r="D37" t="b">
        <f>D4=MAX(D$3,D$4,D$5)</f>
        <v>0</v>
      </c>
      <c r="E37" t="b">
        <f>E4=MAX(E$3,E$4,E$5)</f>
        <v>0</v>
      </c>
      <c r="F37" t="b">
        <f>F4=MAX(F$3,F$4,F$5)</f>
        <v>0</v>
      </c>
      <c r="G37" t="b">
        <f>G4=MAX(G$3,G$4,G$5)</f>
        <v>0</v>
      </c>
      <c r="H37" t="b">
        <f>H4=MAX(H$3,H$4,H$5)</f>
        <v>0</v>
      </c>
      <c r="I37" t="b">
        <f>I4=MAX(I$3,I$4,I$5)</f>
        <v>0</v>
      </c>
      <c r="J37" t="b">
        <f>J4=MAX(J$3,J$4,J$5)</f>
        <v>0</v>
      </c>
      <c r="K37" t="b">
        <f>K4=MAX(K$3,K$4,K$5)</f>
        <v>0</v>
      </c>
      <c r="L37" t="b">
        <f>L4=MAX(L$3,L$4,L$5)</f>
        <v>0</v>
      </c>
    </row>
    <row r="38" spans="1:12" x14ac:dyDescent="0.35">
      <c r="C38" t="b">
        <f>AND(NOT(C36),NOT(C37))</f>
        <v>0</v>
      </c>
      <c r="D38" t="b">
        <f t="shared" ref="D38:L38" si="15">AND(NOT(D36),NOT(D37))</f>
        <v>1</v>
      </c>
      <c r="E38" t="b">
        <f t="shared" si="15"/>
        <v>0</v>
      </c>
      <c r="F38" t="b">
        <f t="shared" si="15"/>
        <v>1</v>
      </c>
      <c r="G38" t="b">
        <f t="shared" si="15"/>
        <v>0</v>
      </c>
      <c r="H38" t="b">
        <f t="shared" si="15"/>
        <v>1</v>
      </c>
      <c r="I38" t="b">
        <f t="shared" si="15"/>
        <v>1</v>
      </c>
      <c r="J38" t="b">
        <f t="shared" si="15"/>
        <v>0</v>
      </c>
      <c r="K38" t="b">
        <f t="shared" si="15"/>
        <v>1</v>
      </c>
      <c r="L38" t="b">
        <f t="shared" si="15"/>
        <v>0</v>
      </c>
    </row>
    <row r="39" spans="1:12" x14ac:dyDescent="0.35">
      <c r="C39" t="b">
        <f>C7=MAX(C$7,C$8,C$9)</f>
        <v>1</v>
      </c>
      <c r="D39" t="b">
        <f>D7=MAX(D$7,D$8,D$9)</f>
        <v>1</v>
      </c>
      <c r="E39" t="b">
        <f>E7=MAX(E$7,E$8,E$9)</f>
        <v>0</v>
      </c>
      <c r="F39" t="b">
        <f>F7=MAX(F$7,F$8,F$9)</f>
        <v>1</v>
      </c>
      <c r="G39" t="b">
        <f>G7=MAX(G$7,G$8,G$9)</f>
        <v>1</v>
      </c>
      <c r="H39" t="b">
        <f>H7=MAX(H$7,H$8,H$9)</f>
        <v>1</v>
      </c>
      <c r="I39" t="b">
        <f>I7=MAX(I$7,I$8,I$9)</f>
        <v>1</v>
      </c>
      <c r="J39" t="b">
        <f>J7=MAX(J$7,J$8,J$9)</f>
        <v>1</v>
      </c>
      <c r="K39" t="b">
        <f>K7=MAX(K$7,K$8,K$9)</f>
        <v>1</v>
      </c>
      <c r="L39" t="b">
        <f>L7=MAX(L$7,L$8,L$9)</f>
        <v>1</v>
      </c>
    </row>
    <row r="40" spans="1:12" x14ac:dyDescent="0.35">
      <c r="C40" t="b">
        <f>C8=MAX(C$7,C$8,C$9)</f>
        <v>0</v>
      </c>
      <c r="D40" t="b">
        <f>D8=MAX(D$7,D$8,D$9)</f>
        <v>0</v>
      </c>
      <c r="E40" t="b">
        <f>E8=MAX(E$7,E$8,E$9)</f>
        <v>1</v>
      </c>
      <c r="F40" t="b">
        <f>F8=MAX(F$7,F$8,F$9)</f>
        <v>0</v>
      </c>
      <c r="G40" t="b">
        <f>G8=MAX(G$7,G$8,G$9)</f>
        <v>0</v>
      </c>
      <c r="H40" t="b">
        <f>H8=MAX(H$7,H$8,H$9)</f>
        <v>0</v>
      </c>
      <c r="I40" t="b">
        <f>I8=MAX(I$7,I$8,I$9)</f>
        <v>0</v>
      </c>
      <c r="J40" t="b">
        <f>J8=MAX(J$7,J$8,J$9)</f>
        <v>0</v>
      </c>
      <c r="K40" t="b">
        <f>K8=MAX(K$7,K$8,K$9)</f>
        <v>0</v>
      </c>
      <c r="L40" t="b">
        <f>L8=MAX(L$7,L$8,L$9)</f>
        <v>0</v>
      </c>
    </row>
    <row r="41" spans="1:12" x14ac:dyDescent="0.35">
      <c r="C41" t="b">
        <f>AND(NOT(C39),NOT(C40))</f>
        <v>0</v>
      </c>
      <c r="D41" t="b">
        <f t="shared" ref="D41" si="16">AND(NOT(D39),NOT(D40))</f>
        <v>0</v>
      </c>
      <c r="E41" t="b">
        <f t="shared" ref="E41" si="17">AND(NOT(E39),NOT(E40))</f>
        <v>0</v>
      </c>
      <c r="F41" t="b">
        <f t="shared" ref="F41" si="18">AND(NOT(F39),NOT(F40))</f>
        <v>0</v>
      </c>
      <c r="G41" t="b">
        <f t="shared" ref="G41" si="19">AND(NOT(G39),NOT(G40))</f>
        <v>0</v>
      </c>
      <c r="H41" t="b">
        <f t="shared" ref="H41" si="20">AND(NOT(H39),NOT(H40))</f>
        <v>0</v>
      </c>
      <c r="I41" t="b">
        <f t="shared" ref="I41" si="21">AND(NOT(I39),NOT(I40))</f>
        <v>0</v>
      </c>
      <c r="J41" t="b">
        <f t="shared" ref="J41" si="22">AND(NOT(J39),NOT(J40))</f>
        <v>0</v>
      </c>
      <c r="K41" t="b">
        <f t="shared" ref="K41" si="23">AND(NOT(K39),NOT(K40))</f>
        <v>0</v>
      </c>
      <c r="L41" t="b">
        <f t="shared" ref="L41" si="24">AND(NOT(L39),NOT(L40))</f>
        <v>0</v>
      </c>
    </row>
    <row r="42" spans="1:12" x14ac:dyDescent="0.35">
      <c r="C42" t="b">
        <f>C14=MAX(C$14:C$16)</f>
        <v>0</v>
      </c>
      <c r="D42" t="b">
        <f t="shared" ref="D42:L42" si="25">D14=MAX(D$14:D$16)</f>
        <v>0</v>
      </c>
      <c r="E42" t="b">
        <f t="shared" si="25"/>
        <v>0</v>
      </c>
      <c r="F42" t="b">
        <f t="shared" si="25"/>
        <v>0</v>
      </c>
      <c r="G42" t="b">
        <f t="shared" si="25"/>
        <v>0</v>
      </c>
      <c r="H42" t="b">
        <f t="shared" si="25"/>
        <v>1</v>
      </c>
      <c r="I42" t="b">
        <f t="shared" si="25"/>
        <v>0</v>
      </c>
      <c r="J42" t="b">
        <f t="shared" si="25"/>
        <v>0</v>
      </c>
      <c r="K42" t="b">
        <f t="shared" si="25"/>
        <v>1</v>
      </c>
      <c r="L42" t="b">
        <f t="shared" si="25"/>
        <v>1</v>
      </c>
    </row>
    <row r="43" spans="1:12" x14ac:dyDescent="0.35">
      <c r="C43" t="b">
        <f>C15=MAX(C$14:C$16)</f>
        <v>0</v>
      </c>
      <c r="D43" t="b">
        <f t="shared" ref="D43:L43" si="26">D15=MAX(D$14:D$16)</f>
        <v>0</v>
      </c>
      <c r="E43" t="b">
        <f t="shared" si="26"/>
        <v>0</v>
      </c>
      <c r="F43" t="b">
        <f t="shared" si="26"/>
        <v>1</v>
      </c>
      <c r="G43" t="b">
        <f t="shared" si="26"/>
        <v>0</v>
      </c>
      <c r="H43" t="b">
        <f t="shared" si="26"/>
        <v>0</v>
      </c>
      <c r="I43" t="b">
        <f t="shared" si="26"/>
        <v>0</v>
      </c>
      <c r="J43" t="b">
        <f t="shared" si="26"/>
        <v>0</v>
      </c>
      <c r="K43" t="b">
        <f t="shared" si="26"/>
        <v>0</v>
      </c>
      <c r="L43" t="b">
        <f t="shared" si="26"/>
        <v>0</v>
      </c>
    </row>
    <row r="44" spans="1:12" x14ac:dyDescent="0.35">
      <c r="C44" t="b">
        <f>AND(NOT(C42),NOT(C43))</f>
        <v>1</v>
      </c>
      <c r="D44" t="b">
        <f t="shared" ref="D44:L44" si="27">AND(NOT(D42),NOT(D43))</f>
        <v>1</v>
      </c>
      <c r="E44" t="b">
        <f t="shared" si="27"/>
        <v>1</v>
      </c>
      <c r="F44" t="b">
        <f t="shared" si="27"/>
        <v>0</v>
      </c>
      <c r="G44" t="b">
        <f t="shared" si="27"/>
        <v>1</v>
      </c>
      <c r="H44" t="b">
        <f t="shared" si="27"/>
        <v>0</v>
      </c>
      <c r="I44" t="b">
        <f t="shared" si="27"/>
        <v>1</v>
      </c>
      <c r="J44" t="b">
        <f t="shared" si="27"/>
        <v>1</v>
      </c>
      <c r="K44" t="b">
        <f t="shared" si="27"/>
        <v>0</v>
      </c>
      <c r="L44" t="b">
        <f t="shared" si="27"/>
        <v>0</v>
      </c>
    </row>
    <row r="46" spans="1:12" x14ac:dyDescent="0.35">
      <c r="A46" s="9" t="s">
        <v>71</v>
      </c>
      <c r="C46" t="str">
        <f>IF(C36,"$\mathbf{"&amp;C21&amp;"}$","$"&amp;C21&amp;"$")</f>
        <v>$\mathbf{50.0}$</v>
      </c>
      <c r="D46" t="str">
        <f t="shared" ref="D46:L46" si="28">IF(D36,"$\mathbf{"&amp;D21&amp;"}$","$"&amp;D21&amp;"$")</f>
        <v>$50.0$</v>
      </c>
      <c r="E46" t="str">
        <f t="shared" si="28"/>
        <v>$\mathbf{50.0}$</v>
      </c>
      <c r="F46" t="str">
        <f t="shared" si="28"/>
        <v>$37.0$</v>
      </c>
      <c r="G46" t="str">
        <f t="shared" si="28"/>
        <v>$\mathbf{42.0}$</v>
      </c>
      <c r="H46" t="str">
        <f t="shared" si="28"/>
        <v>$52.8$</v>
      </c>
      <c r="I46" t="str">
        <f t="shared" si="28"/>
        <v>$44.3$</v>
      </c>
      <c r="J46" t="str">
        <f t="shared" si="28"/>
        <v>$\mathbf{31.1}$</v>
      </c>
      <c r="K46" t="str">
        <f t="shared" si="28"/>
        <v>$48.7$</v>
      </c>
      <c r="L46" t="str">
        <f t="shared" si="28"/>
        <v>$\mathbf{56.0}$</v>
      </c>
    </row>
    <row r="47" spans="1:12" x14ac:dyDescent="0.35">
      <c r="C47" t="str">
        <f>IF(C37,"$\mathbf{"&amp;C22&amp;"}$","$"&amp;C22&amp;"$")</f>
        <v>$\mathbf{50.0}$</v>
      </c>
      <c r="D47" t="str">
        <f t="shared" ref="D47:L47" si="29">IF(D37,"$\mathbf{"&amp;D22&amp;"}$","$"&amp;D22&amp;"$")</f>
        <v>$50.0$</v>
      </c>
      <c r="E47" t="str">
        <f t="shared" si="29"/>
        <v>$49.7$</v>
      </c>
      <c r="F47" t="str">
        <f t="shared" si="29"/>
        <v>$38.0$</v>
      </c>
      <c r="G47" t="str">
        <f t="shared" si="29"/>
        <v>$41.7$</v>
      </c>
      <c r="H47" t="str">
        <f t="shared" si="29"/>
        <v>$55.7$</v>
      </c>
      <c r="I47" t="str">
        <f t="shared" si="29"/>
        <v>$44.0$</v>
      </c>
      <c r="J47" t="str">
        <f t="shared" si="29"/>
        <v>$16.7$</v>
      </c>
      <c r="K47" t="str">
        <f t="shared" si="29"/>
        <v>$45.2$</v>
      </c>
      <c r="L47" t="str">
        <f t="shared" si="29"/>
        <v>$49.6$</v>
      </c>
    </row>
    <row r="48" spans="1:12" x14ac:dyDescent="0.35">
      <c r="C48" t="str">
        <f>IF(C38,"$\mathbf{"&amp;C23&amp;"}","$"&amp;C23)&amp;"_{"&amp;C24&amp;"}$"</f>
        <v>$50.0_{0.0}$</v>
      </c>
      <c r="D48" t="str">
        <f t="shared" ref="D48:L48" si="30">IF(D38,"$\mathbf{"&amp;D23&amp;"}","$"&amp;D23)&amp;"_{"&amp;D24&amp;"}$"</f>
        <v>$\mathbf{50.0}_{0.0}$</v>
      </c>
      <c r="E48" t="str">
        <f t="shared" si="30"/>
        <v>$50.0_{0.1}$</v>
      </c>
      <c r="F48" t="str">
        <f t="shared" si="30"/>
        <v>$\mathbf{39.4}_{2.4}$</v>
      </c>
      <c r="G48" t="str">
        <f t="shared" si="30"/>
        <v>$41.4_{1.7}$</v>
      </c>
      <c r="H48" t="str">
        <f t="shared" si="30"/>
        <v>$\mathbf{56.0}_{3.2}$</v>
      </c>
      <c r="I48" t="str">
        <f t="shared" si="30"/>
        <v>$\mathbf{44.4}_{1.4}$</v>
      </c>
      <c r="J48" t="str">
        <f t="shared" si="30"/>
        <v>$25.2_{4.0}$</v>
      </c>
      <c r="K48" t="str">
        <f t="shared" si="30"/>
        <v>$\mathbf{49.4}_{1.1}$</v>
      </c>
      <c r="L48" t="str">
        <f t="shared" si="30"/>
        <v>$54.5_{0.8}$</v>
      </c>
    </row>
    <row r="49" spans="3:12" x14ac:dyDescent="0.35">
      <c r="C49" t="str">
        <f>IF(C39,"$\mathbf{"&amp;C25&amp;"}$","$"&amp;C25&amp;"$")</f>
        <v>$\mathbf{53.3}$</v>
      </c>
      <c r="D49" t="str">
        <f t="shared" ref="D49:L49" si="31">IF(D39,"$\mathbf{"&amp;D25&amp;"}$","$"&amp;D25&amp;"$")</f>
        <v>$\mathbf{50.6}$</v>
      </c>
      <c r="E49" t="str">
        <f t="shared" si="31"/>
        <v>$50.2$</v>
      </c>
      <c r="F49" t="str">
        <f t="shared" si="31"/>
        <v>$\mathbf{43.0}$</v>
      </c>
      <c r="G49" t="str">
        <f t="shared" si="31"/>
        <v>$\mathbf{46.1}$</v>
      </c>
      <c r="H49" t="str">
        <f t="shared" si="31"/>
        <v>$\mathbf{61.8}$</v>
      </c>
      <c r="I49" t="str">
        <f t="shared" si="31"/>
        <v>$\mathbf{53.5}$</v>
      </c>
      <c r="J49" t="str">
        <f t="shared" si="31"/>
        <v>$\mathbf{42.1}$</v>
      </c>
      <c r="K49" t="str">
        <f t="shared" si="31"/>
        <v>$\mathbf{58.1}$</v>
      </c>
      <c r="L49" t="str">
        <f t="shared" si="31"/>
        <v>$\mathbf{64.7}$</v>
      </c>
    </row>
    <row r="50" spans="3:12" x14ac:dyDescent="0.35">
      <c r="C50" t="str">
        <f>IF(C40,"$\mathbf{"&amp;C26&amp;"}$","$"&amp;C26&amp;"$")</f>
        <v>$50.0$</v>
      </c>
      <c r="D50" t="str">
        <f t="shared" ref="D50:L50" si="32">IF(D40,"$\mathbf{"&amp;D26&amp;"}$","$"&amp;D26&amp;"$")</f>
        <v>$49.9$</v>
      </c>
      <c r="E50" t="str">
        <f t="shared" si="32"/>
        <v>$\mathbf{51.3}$</v>
      </c>
      <c r="F50" t="str">
        <f t="shared" si="32"/>
        <v>$38.7$</v>
      </c>
      <c r="G50" t="str">
        <f t="shared" si="32"/>
        <v>$43.4$</v>
      </c>
      <c r="H50" t="str">
        <f t="shared" si="32"/>
        <v>$59.0$</v>
      </c>
      <c r="I50" t="str">
        <f t="shared" si="32"/>
        <v>$49.2$</v>
      </c>
      <c r="J50" t="str">
        <f t="shared" si="32"/>
        <v>$28.8$</v>
      </c>
      <c r="K50" t="str">
        <f t="shared" si="32"/>
        <v>$51.1$</v>
      </c>
      <c r="L50" t="str">
        <f t="shared" si="32"/>
        <v>$57.4$</v>
      </c>
    </row>
    <row r="51" spans="3:12" x14ac:dyDescent="0.35">
      <c r="C51" t="str">
        <f>IF(C41,"$\mathbf{"&amp;C27&amp;"}","$"&amp;C27)&amp;"_{"&amp;C28&amp;"}$"</f>
        <v>$0.0_{0.0}$</v>
      </c>
      <c r="D51" t="str">
        <f t="shared" ref="D51:L51" si="33">IF(D41,"$\mathbf{"&amp;D27&amp;"}","$"&amp;D27)&amp;"_{"&amp;D28&amp;"}$"</f>
        <v>$0.0_{0.0}$</v>
      </c>
      <c r="E51" t="str">
        <f t="shared" si="33"/>
        <v>$0.0_{0.0}$</v>
      </c>
      <c r="F51" t="str">
        <f t="shared" si="33"/>
        <v>$0.0_{0.0}$</v>
      </c>
      <c r="G51" t="str">
        <f t="shared" si="33"/>
        <v>$0.0_{0.0}$</v>
      </c>
      <c r="H51" t="str">
        <f t="shared" si="33"/>
        <v>$0.0_{0.0}$</v>
      </c>
      <c r="I51" t="str">
        <f t="shared" si="33"/>
        <v>$0.0_{0.0}$</v>
      </c>
      <c r="J51" t="str">
        <f t="shared" si="33"/>
        <v>$0.0_{0.0}$</v>
      </c>
      <c r="K51" t="str">
        <f t="shared" si="33"/>
        <v>$0.0_{0.0}$</v>
      </c>
      <c r="L51" t="str">
        <f t="shared" si="33"/>
        <v>$0.0_{0.0}$</v>
      </c>
    </row>
    <row r="52" spans="3:12" x14ac:dyDescent="0.35">
      <c r="C52" t="str">
        <f>IF(C42,"$\mathbf{"&amp;C29&amp;"}","$"&amp;C29)&amp;"_{"&amp;C32&amp;"}$"</f>
        <v>$88.4_{2.2}$</v>
      </c>
      <c r="D52" t="str">
        <f t="shared" ref="D52:L52" si="34">IF(D42,"$\mathbf{"&amp;D29&amp;"}","$"&amp;D29)&amp;"_{"&amp;D32&amp;"}$"</f>
        <v>$28.2_{3.4}$</v>
      </c>
      <c r="E52" t="str">
        <f t="shared" si="34"/>
        <v>$21.7_{7.1}$</v>
      </c>
      <c r="F52" t="str">
        <f t="shared" si="34"/>
        <v>$51.8_{1.6}$</v>
      </c>
      <c r="G52" t="str">
        <f t="shared" si="34"/>
        <v>$57.8_{1.7}$</v>
      </c>
      <c r="H52" t="str">
        <f t="shared" si="34"/>
        <v>$\mathbf{72.6}_{1.3}$</v>
      </c>
      <c r="I52" t="str">
        <f t="shared" si="34"/>
        <v>$65.7_{1.9}$</v>
      </c>
      <c r="J52" t="str">
        <f t="shared" si="34"/>
        <v>$77.9_{2.5}$</v>
      </c>
      <c r="K52" t="str">
        <f t="shared" si="34"/>
        <v>$\mathbf{73.5}_{2.9}$</v>
      </c>
      <c r="L52" t="str">
        <f t="shared" si="34"/>
        <v>$\mathbf{79.8}_{0.8}$</v>
      </c>
    </row>
    <row r="53" spans="3:12" x14ac:dyDescent="0.35">
      <c r="C53" t="str">
        <f t="shared" ref="C53:L53" si="35">IF(C43,"$\mathbf{"&amp;C30&amp;"}","$"&amp;C30)&amp;"_{"&amp;C33&amp;"}$"</f>
        <v>$56.6_{14.7}$</v>
      </c>
      <c r="D53" t="str">
        <f t="shared" si="35"/>
        <v>$19.6_{5.6}$</v>
      </c>
      <c r="E53" t="str">
        <f t="shared" si="35"/>
        <v>$13.8_{2.9}$</v>
      </c>
      <c r="F53" t="str">
        <f t="shared" si="35"/>
        <v>$\mathbf{56.4}_{0.8}$</v>
      </c>
      <c r="G53" t="str">
        <f t="shared" si="35"/>
        <v>$53.9_{1.5}$</v>
      </c>
      <c r="H53" t="str">
        <f t="shared" si="35"/>
        <v>$71.2_{1.1}$</v>
      </c>
      <c r="I53" t="str">
        <f t="shared" si="35"/>
        <v>$65.6_{1.7}$</v>
      </c>
      <c r="J53" t="str">
        <f t="shared" si="35"/>
        <v>$68.4_{3.0}$</v>
      </c>
      <c r="K53" t="str">
        <f t="shared" si="35"/>
        <v>$73.0_{3.0}$</v>
      </c>
      <c r="L53" t="str">
        <f t="shared" si="35"/>
        <v>$78.6_{0.4}$</v>
      </c>
    </row>
    <row r="54" spans="3:12" x14ac:dyDescent="0.35">
      <c r="C54" t="str">
        <f t="shared" ref="C54:L54" si="36">IF(C44,"$\mathbf{"&amp;C31&amp;"}","$"&amp;C31)&amp;"_{"&amp;C34&amp;"}$"</f>
        <v>$\mathbf{94.1}_{3.5}$</v>
      </c>
      <c r="D54" t="str">
        <f t="shared" si="36"/>
        <v>$\mathbf{46.3}_{6.0}$</v>
      </c>
      <c r="E54" t="str">
        <f t="shared" si="36"/>
        <v>$\mathbf{38.5}_{15.2}$</v>
      </c>
      <c r="F54" t="str">
        <f t="shared" si="36"/>
        <v>$53.9_{1.6}$</v>
      </c>
      <c r="G54" t="str">
        <f t="shared" si="36"/>
        <v>$\mathbf{58.7}_{1.2}$</v>
      </c>
      <c r="H54" t="str">
        <f t="shared" si="36"/>
        <v>$69.9_{0.9}$</v>
      </c>
      <c r="I54" t="str">
        <f t="shared" si="36"/>
        <v>$\mathbf{66.5}_{1.7}$</v>
      </c>
      <c r="J54" t="str">
        <f t="shared" si="36"/>
        <v>$\mathbf{79.1}_{1.0}$</v>
      </c>
      <c r="K54" t="str">
        <f t="shared" si="36"/>
        <v>$72.0_{1.8}$</v>
      </c>
      <c r="L54" t="str">
        <f t="shared" si="36"/>
        <v>$79.5_{0.4}$</v>
      </c>
    </row>
  </sheetData>
  <mergeCells count="8">
    <mergeCell ref="J1:L1"/>
    <mergeCell ref="C1:E1"/>
    <mergeCell ref="F1:I1"/>
    <mergeCell ref="B5:B6"/>
    <mergeCell ref="A11:A13"/>
    <mergeCell ref="A7:A10"/>
    <mergeCell ref="B9:B10"/>
    <mergeCell ref="A3: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6591-F773-47DA-BE21-114B8FA67E99}">
  <dimension ref="A1:L33"/>
  <sheetViews>
    <sheetView workbookViewId="0"/>
  </sheetViews>
  <sheetFormatPr defaultRowHeight="14.5" x14ac:dyDescent="0.35"/>
  <cols>
    <col min="1" max="1" width="12.6328125" bestFit="1" customWidth="1"/>
    <col min="2" max="2" width="7.54296875" bestFit="1" customWidth="1"/>
    <col min="3" max="3" width="14.6328125" bestFit="1" customWidth="1"/>
    <col min="4" max="4" width="20.54296875" bestFit="1" customWidth="1"/>
    <col min="5" max="5" width="15.26953125" bestFit="1" customWidth="1"/>
    <col min="6" max="7" width="14.6328125" bestFit="1" customWidth="1"/>
    <col min="8" max="8" width="20.54296875" bestFit="1" customWidth="1"/>
    <col min="9" max="9" width="14.6328125" bestFit="1" customWidth="1"/>
    <col min="10" max="10" width="15.26953125" bestFit="1" customWidth="1"/>
    <col min="11" max="11" width="20.54296875" bestFit="1" customWidth="1"/>
    <col min="12" max="12" width="14.6328125" bestFit="1" customWidth="1"/>
  </cols>
  <sheetData>
    <row r="1" spans="1:12" x14ac:dyDescent="0.35">
      <c r="A1" s="1"/>
      <c r="B1" s="1"/>
      <c r="C1" s="24" t="s">
        <v>0</v>
      </c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</row>
    <row r="2" spans="1:12" x14ac:dyDescent="0.35">
      <c r="A2" s="1"/>
      <c r="B2" s="1"/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x14ac:dyDescent="0.35">
      <c r="A3" s="23" t="s">
        <v>13</v>
      </c>
      <c r="B3" s="2" t="s">
        <v>31</v>
      </c>
      <c r="C3" s="21">
        <v>0.01</v>
      </c>
      <c r="D3" s="21">
        <v>0</v>
      </c>
      <c r="E3" s="21">
        <v>-0.01</v>
      </c>
      <c r="F3" s="8">
        <v>0.06</v>
      </c>
      <c r="G3" s="21">
        <v>0.12</v>
      </c>
      <c r="H3" s="8">
        <v>0.19</v>
      </c>
      <c r="I3" s="21">
        <v>0.14000000000000001</v>
      </c>
      <c r="J3" s="8">
        <v>-0.15</v>
      </c>
      <c r="K3" s="21">
        <v>0.25</v>
      </c>
      <c r="L3" s="21">
        <v>0.35</v>
      </c>
    </row>
    <row r="4" spans="1:12" x14ac:dyDescent="0.35">
      <c r="A4" s="23"/>
      <c r="B4" s="2" t="s">
        <v>32</v>
      </c>
      <c r="C4" s="8">
        <v>0</v>
      </c>
      <c r="D4" s="8">
        <v>-0.01</v>
      </c>
      <c r="E4" s="8">
        <v>-0.02</v>
      </c>
      <c r="F4" s="21">
        <v>0.1</v>
      </c>
      <c r="G4" s="8">
        <v>0.11</v>
      </c>
      <c r="H4" s="8">
        <v>0.22</v>
      </c>
      <c r="I4" s="8">
        <v>0.11</v>
      </c>
      <c r="J4" s="21">
        <v>-0.03</v>
      </c>
      <c r="K4" s="8">
        <v>0.2</v>
      </c>
      <c r="L4" s="8">
        <v>0.26</v>
      </c>
    </row>
    <row r="5" spans="1:12" x14ac:dyDescent="0.35">
      <c r="A5" s="23"/>
      <c r="B5" s="23" t="s">
        <v>33</v>
      </c>
      <c r="C5" s="21">
        <f>AVERAGE(0,0.01,0,0,0)</f>
        <v>2E-3</v>
      </c>
      <c r="D5" s="21">
        <f>AVERAGE(-0.01,0.03,-0.01,0,0)</f>
        <v>1.9999999999999992E-3</v>
      </c>
      <c r="E5" s="21">
        <f>AVERAGE(-0.01,-0.03,0,-0.01,0)</f>
        <v>-0.01</v>
      </c>
      <c r="F5" s="21">
        <f>AVERAGE(0.13,0.08,0.08,0.09,0.12)</f>
        <v>0.1</v>
      </c>
      <c r="G5" s="21">
        <f>AVERAGE(0.14,0.13,0.13,0.11,0.07)</f>
        <v>0.11600000000000002</v>
      </c>
      <c r="H5" s="21">
        <f>AVERAGE(0.24,0.27,0.25,0.29,0.17)</f>
        <v>0.24399999999999999</v>
      </c>
      <c r="I5" s="8">
        <f>AVERAGE(0.13,0.14,0.11,0.15,0.12)</f>
        <v>0.13</v>
      </c>
      <c r="J5" s="8">
        <f>AVERAGE(-0.18,-0.16,-0.12,-0.11,-0.18)</f>
        <v>-0.15</v>
      </c>
      <c r="K5" s="21">
        <f>AVERAGE(0.26,0.26,0.25,0.25,0.24)</f>
        <v>0.252</v>
      </c>
      <c r="L5" s="8">
        <f>AVERAGE(0.33,0.31,0.32,0.33,0.32)</f>
        <v>0.32200000000000001</v>
      </c>
    </row>
    <row r="6" spans="1:12" x14ac:dyDescent="0.35">
      <c r="A6" s="23"/>
      <c r="B6" s="23"/>
      <c r="C6" s="17">
        <f>STDEV(0,0.01,0,0,0)</f>
        <v>4.4721359549995798E-3</v>
      </c>
      <c r="D6" s="17">
        <f>STDEV(-0.01,0.03,-0.01,0,0)</f>
        <v>1.6431676725154984E-2</v>
      </c>
      <c r="E6" s="17">
        <f>STDEV(-0.01,-0.03,0,-0.01,0)</f>
        <v>1.2247448713915889E-2</v>
      </c>
      <c r="F6" s="17">
        <f>_xlfn.STDEV.S(0.13,0.08,0.08,0.09,0.12)</f>
        <v>2.3452078799117114E-2</v>
      </c>
      <c r="G6" s="17">
        <f>_xlfn.STDEV.S(0.14,0.13,0.13,0.11,0.07)</f>
        <v>2.7928480087537809E-2</v>
      </c>
      <c r="H6" s="17">
        <f>_xlfn.STDEV.S(0.24,0.27,0.25,0.29,0.17)</f>
        <v>4.5607017003965501E-2</v>
      </c>
      <c r="I6" s="17">
        <f>_xlfn.STDEV.S(0.13,0.14,0.11,0.15,0.12)</f>
        <v>1.5811388300841795E-2</v>
      </c>
      <c r="J6" s="17">
        <f>_xlfn.STDEV.S(-0.18,-0.16,-0.12,-0.11,-0.18)</f>
        <v>3.316624790355395E-2</v>
      </c>
      <c r="K6" s="17">
        <f>_xlfn.STDEV.S(0.26,0.26,0.25,0.25,0.24)</f>
        <v>8.3666002653407633E-3</v>
      </c>
      <c r="L6" s="17">
        <f>_xlfn.STDEV.S(0.33,0.31,0.32,0.33,0.32)</f>
        <v>8.3666002653407633E-3</v>
      </c>
    </row>
    <row r="7" spans="1:12" x14ac:dyDescent="0.35">
      <c r="A7" s="23" t="s">
        <v>14</v>
      </c>
      <c r="B7" s="2" t="s">
        <v>31</v>
      </c>
      <c r="C7" s="8">
        <v>0.18</v>
      </c>
      <c r="D7" s="8">
        <v>7.0000000000000007E-2</v>
      </c>
      <c r="E7" s="8">
        <v>0.03</v>
      </c>
      <c r="F7" s="8">
        <v>0.14000000000000001</v>
      </c>
      <c r="G7" s="8">
        <v>0.19</v>
      </c>
      <c r="H7" s="8">
        <v>0.34</v>
      </c>
      <c r="I7" s="8">
        <v>0.28999999999999998</v>
      </c>
      <c r="J7" s="8">
        <v>-0.11</v>
      </c>
      <c r="K7" s="8">
        <v>0.38</v>
      </c>
      <c r="L7" s="8">
        <v>0.47</v>
      </c>
    </row>
    <row r="8" spans="1:12" x14ac:dyDescent="0.35">
      <c r="A8" s="23"/>
      <c r="B8" s="2" t="s">
        <v>32</v>
      </c>
      <c r="C8" s="8">
        <v>0.01</v>
      </c>
      <c r="D8" s="8">
        <v>-0.03</v>
      </c>
      <c r="E8" s="8">
        <v>0.11</v>
      </c>
      <c r="F8" s="8">
        <v>0.11</v>
      </c>
      <c r="G8" s="8">
        <v>0.14000000000000001</v>
      </c>
      <c r="H8" s="8">
        <v>0.28000000000000003</v>
      </c>
      <c r="I8" s="8">
        <v>0.21</v>
      </c>
      <c r="J8" s="8">
        <v>-0.1</v>
      </c>
      <c r="K8" s="8">
        <v>0.3</v>
      </c>
      <c r="L8" s="8">
        <v>0.37</v>
      </c>
    </row>
    <row r="9" spans="1:12" x14ac:dyDescent="0.35">
      <c r="A9" s="23"/>
      <c r="B9" s="23" t="s">
        <v>33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23"/>
      <c r="B10" s="23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5"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9" t="s">
        <v>73</v>
      </c>
      <c r="C12" t="str">
        <f>FIXED(C3,2)</f>
        <v>0.01</v>
      </c>
      <c r="D12" t="str">
        <f t="shared" ref="D12:L12" si="0">FIXED(D3,2)</f>
        <v>0.00</v>
      </c>
      <c r="E12" t="str">
        <f t="shared" si="0"/>
        <v>-0.01</v>
      </c>
      <c r="F12" t="str">
        <f t="shared" si="0"/>
        <v>0.06</v>
      </c>
      <c r="G12" t="str">
        <f t="shared" si="0"/>
        <v>0.12</v>
      </c>
      <c r="H12" t="str">
        <f t="shared" si="0"/>
        <v>0.19</v>
      </c>
      <c r="I12" t="str">
        <f t="shared" si="0"/>
        <v>0.14</v>
      </c>
      <c r="J12" t="str">
        <f t="shared" si="0"/>
        <v>-0.15</v>
      </c>
      <c r="K12" t="str">
        <f t="shared" si="0"/>
        <v>0.25</v>
      </c>
      <c r="L12" t="str">
        <f t="shared" si="0"/>
        <v>0.35</v>
      </c>
    </row>
    <row r="13" spans="1:12" x14ac:dyDescent="0.35">
      <c r="C13" t="str">
        <f t="shared" ref="C13:L13" si="1">FIXED(C4,2)</f>
        <v>0.00</v>
      </c>
      <c r="D13" t="str">
        <f t="shared" si="1"/>
        <v>-0.01</v>
      </c>
      <c r="E13" t="str">
        <f t="shared" si="1"/>
        <v>-0.02</v>
      </c>
      <c r="F13" t="str">
        <f t="shared" si="1"/>
        <v>0.10</v>
      </c>
      <c r="G13" t="str">
        <f t="shared" si="1"/>
        <v>0.11</v>
      </c>
      <c r="H13" t="str">
        <f t="shared" si="1"/>
        <v>0.22</v>
      </c>
      <c r="I13" t="str">
        <f t="shared" si="1"/>
        <v>0.11</v>
      </c>
      <c r="J13" t="str">
        <f t="shared" si="1"/>
        <v>-0.03</v>
      </c>
      <c r="K13" t="str">
        <f t="shared" si="1"/>
        <v>0.20</v>
      </c>
      <c r="L13" t="str">
        <f t="shared" si="1"/>
        <v>0.26</v>
      </c>
    </row>
    <row r="14" spans="1:12" x14ac:dyDescent="0.35">
      <c r="C14" t="str">
        <f t="shared" ref="C14:L14" si="2">FIXED(C5,2)</f>
        <v>0.00</v>
      </c>
      <c r="D14" t="str">
        <f t="shared" si="2"/>
        <v>0.00</v>
      </c>
      <c r="E14" t="str">
        <f t="shared" si="2"/>
        <v>-0.01</v>
      </c>
      <c r="F14" t="str">
        <f t="shared" si="2"/>
        <v>0.10</v>
      </c>
      <c r="G14" t="str">
        <f t="shared" si="2"/>
        <v>0.12</v>
      </c>
      <c r="H14" t="str">
        <f t="shared" si="2"/>
        <v>0.24</v>
      </c>
      <c r="I14" t="str">
        <f t="shared" si="2"/>
        <v>0.13</v>
      </c>
      <c r="J14" t="str">
        <f t="shared" si="2"/>
        <v>-0.15</v>
      </c>
      <c r="K14" t="str">
        <f t="shared" si="2"/>
        <v>0.25</v>
      </c>
      <c r="L14" t="str">
        <f t="shared" si="2"/>
        <v>0.32</v>
      </c>
    </row>
    <row r="15" spans="1:12" x14ac:dyDescent="0.35">
      <c r="C15" t="str">
        <f t="shared" ref="C15:L15" si="3">FIXED(C6,2)</f>
        <v>0.00</v>
      </c>
      <c r="D15" t="str">
        <f t="shared" si="3"/>
        <v>0.02</v>
      </c>
      <c r="E15" t="str">
        <f t="shared" si="3"/>
        <v>0.01</v>
      </c>
      <c r="F15" t="str">
        <f t="shared" si="3"/>
        <v>0.02</v>
      </c>
      <c r="G15" t="str">
        <f t="shared" si="3"/>
        <v>0.03</v>
      </c>
      <c r="H15" t="str">
        <f t="shared" si="3"/>
        <v>0.05</v>
      </c>
      <c r="I15" t="str">
        <f t="shared" si="3"/>
        <v>0.02</v>
      </c>
      <c r="J15" t="str">
        <f t="shared" si="3"/>
        <v>0.03</v>
      </c>
      <c r="K15" t="str">
        <f t="shared" si="3"/>
        <v>0.01</v>
      </c>
      <c r="L15" t="str">
        <f t="shared" si="3"/>
        <v>0.01</v>
      </c>
    </row>
    <row r="16" spans="1:12" x14ac:dyDescent="0.35">
      <c r="C16" t="str">
        <f t="shared" ref="C16:L16" si="4">FIXED(C7,2)</f>
        <v>0.18</v>
      </c>
      <c r="D16" t="str">
        <f t="shared" si="4"/>
        <v>0.07</v>
      </c>
      <c r="E16" t="str">
        <f t="shared" si="4"/>
        <v>0.03</v>
      </c>
      <c r="F16" t="str">
        <f t="shared" si="4"/>
        <v>0.14</v>
      </c>
      <c r="G16" t="str">
        <f t="shared" si="4"/>
        <v>0.19</v>
      </c>
      <c r="H16" t="str">
        <f t="shared" si="4"/>
        <v>0.34</v>
      </c>
      <c r="I16" t="str">
        <f t="shared" si="4"/>
        <v>0.29</v>
      </c>
      <c r="J16" t="str">
        <f t="shared" si="4"/>
        <v>-0.11</v>
      </c>
      <c r="K16" t="str">
        <f t="shared" si="4"/>
        <v>0.38</v>
      </c>
      <c r="L16" t="str">
        <f t="shared" si="4"/>
        <v>0.47</v>
      </c>
    </row>
    <row r="17" spans="1:12" x14ac:dyDescent="0.35">
      <c r="C17" t="str">
        <f t="shared" ref="C17:L17" si="5">FIXED(C8,2)</f>
        <v>0.01</v>
      </c>
      <c r="D17" t="str">
        <f t="shared" si="5"/>
        <v>-0.03</v>
      </c>
      <c r="E17" t="str">
        <f t="shared" si="5"/>
        <v>0.11</v>
      </c>
      <c r="F17" t="str">
        <f t="shared" si="5"/>
        <v>0.11</v>
      </c>
      <c r="G17" t="str">
        <f t="shared" si="5"/>
        <v>0.14</v>
      </c>
      <c r="H17" t="str">
        <f t="shared" si="5"/>
        <v>0.28</v>
      </c>
      <c r="I17" t="str">
        <f t="shared" si="5"/>
        <v>0.21</v>
      </c>
      <c r="J17" t="str">
        <f t="shared" si="5"/>
        <v>-0.10</v>
      </c>
      <c r="K17" t="str">
        <f t="shared" si="5"/>
        <v>0.30</v>
      </c>
      <c r="L17" t="str">
        <f t="shared" si="5"/>
        <v>0.37</v>
      </c>
    </row>
    <row r="18" spans="1:12" x14ac:dyDescent="0.35">
      <c r="C18" t="str">
        <f t="shared" ref="C18:L18" si="6">FIXED(C9,2)</f>
        <v>0.00</v>
      </c>
      <c r="D18" t="str">
        <f t="shared" si="6"/>
        <v>0.00</v>
      </c>
      <c r="E18" t="str">
        <f t="shared" si="6"/>
        <v>0.00</v>
      </c>
      <c r="F18" t="str">
        <f t="shared" si="6"/>
        <v>0.00</v>
      </c>
      <c r="G18" t="str">
        <f t="shared" si="6"/>
        <v>0.00</v>
      </c>
      <c r="H18" t="str">
        <f t="shared" si="6"/>
        <v>0.00</v>
      </c>
      <c r="I18" t="str">
        <f t="shared" si="6"/>
        <v>0.00</v>
      </c>
      <c r="J18" t="str">
        <f t="shared" si="6"/>
        <v>0.00</v>
      </c>
      <c r="K18" t="str">
        <f t="shared" si="6"/>
        <v>0.00</v>
      </c>
      <c r="L18" t="str">
        <f t="shared" si="6"/>
        <v>0.00</v>
      </c>
    </row>
    <row r="19" spans="1:12" x14ac:dyDescent="0.35">
      <c r="C19" t="str">
        <f t="shared" ref="C19:L19" si="7">FIXED(C10,2)</f>
        <v>0.00</v>
      </c>
      <c r="D19" t="str">
        <f t="shared" si="7"/>
        <v>0.00</v>
      </c>
      <c r="E19" t="str">
        <f t="shared" si="7"/>
        <v>0.00</v>
      </c>
      <c r="F19" t="str">
        <f t="shared" si="7"/>
        <v>0.00</v>
      </c>
      <c r="G19" t="str">
        <f t="shared" si="7"/>
        <v>0.00</v>
      </c>
      <c r="H19" t="str">
        <f t="shared" si="7"/>
        <v>0.00</v>
      </c>
      <c r="I19" t="str">
        <f t="shared" si="7"/>
        <v>0.00</v>
      </c>
      <c r="J19" t="str">
        <f t="shared" si="7"/>
        <v>0.00</v>
      </c>
      <c r="K19" t="str">
        <f t="shared" si="7"/>
        <v>0.00</v>
      </c>
      <c r="L19" t="str">
        <f t="shared" si="7"/>
        <v>0.00</v>
      </c>
    </row>
    <row r="21" spans="1:12" x14ac:dyDescent="0.35">
      <c r="A21" s="9" t="s">
        <v>72</v>
      </c>
      <c r="C21" t="b">
        <f>C3=MAX(C$3:C$5)</f>
        <v>1</v>
      </c>
      <c r="D21" t="b">
        <f t="shared" ref="D21:L21" si="8">D3=MAX(D$3:D$5)</f>
        <v>0</v>
      </c>
      <c r="E21" t="b">
        <f t="shared" si="8"/>
        <v>1</v>
      </c>
      <c r="F21" t="b">
        <f t="shared" si="8"/>
        <v>0</v>
      </c>
      <c r="G21" t="b">
        <f t="shared" si="8"/>
        <v>1</v>
      </c>
      <c r="H21" t="b">
        <f t="shared" si="8"/>
        <v>0</v>
      </c>
      <c r="I21" t="b">
        <f t="shared" si="8"/>
        <v>1</v>
      </c>
      <c r="J21" t="b">
        <f t="shared" si="8"/>
        <v>0</v>
      </c>
      <c r="K21" t="b">
        <f t="shared" si="8"/>
        <v>0</v>
      </c>
      <c r="L21" t="b">
        <f t="shared" si="8"/>
        <v>1</v>
      </c>
    </row>
    <row r="22" spans="1:12" x14ac:dyDescent="0.35">
      <c r="C22" t="b">
        <f t="shared" ref="C22:L22" si="9">C4=MAX(C$3:C$5)</f>
        <v>0</v>
      </c>
      <c r="D22" t="b">
        <f t="shared" si="9"/>
        <v>0</v>
      </c>
      <c r="E22" t="b">
        <f t="shared" si="9"/>
        <v>0</v>
      </c>
      <c r="F22" t="b">
        <f t="shared" si="9"/>
        <v>1</v>
      </c>
      <c r="G22" t="b">
        <f t="shared" si="9"/>
        <v>0</v>
      </c>
      <c r="H22" t="b">
        <f t="shared" si="9"/>
        <v>0</v>
      </c>
      <c r="I22" t="b">
        <f t="shared" si="9"/>
        <v>0</v>
      </c>
      <c r="J22" t="b">
        <f t="shared" si="9"/>
        <v>1</v>
      </c>
      <c r="K22" t="b">
        <f t="shared" si="9"/>
        <v>0</v>
      </c>
      <c r="L22" t="b">
        <f t="shared" si="9"/>
        <v>0</v>
      </c>
    </row>
    <row r="23" spans="1:12" x14ac:dyDescent="0.35">
      <c r="C23" t="b">
        <f>AND(NOT(C21),NOT(C22))</f>
        <v>0</v>
      </c>
      <c r="D23" t="b">
        <f t="shared" ref="D23:L23" si="10">AND(NOT(D21),NOT(D22))</f>
        <v>1</v>
      </c>
      <c r="E23" t="b">
        <f t="shared" si="10"/>
        <v>0</v>
      </c>
      <c r="F23" t="b">
        <f t="shared" si="10"/>
        <v>0</v>
      </c>
      <c r="G23" t="b">
        <f t="shared" si="10"/>
        <v>0</v>
      </c>
      <c r="H23" t="b">
        <f t="shared" si="10"/>
        <v>1</v>
      </c>
      <c r="I23" t="b">
        <f t="shared" si="10"/>
        <v>0</v>
      </c>
      <c r="J23" t="b">
        <f t="shared" si="10"/>
        <v>0</v>
      </c>
      <c r="K23" t="b">
        <f t="shared" si="10"/>
        <v>1</v>
      </c>
      <c r="L23" t="b">
        <f t="shared" si="10"/>
        <v>0</v>
      </c>
    </row>
    <row r="24" spans="1:12" x14ac:dyDescent="0.35">
      <c r="C24" t="b">
        <f>C7=MAX(C$7:C$9)</f>
        <v>1</v>
      </c>
      <c r="D24" t="b">
        <f t="shared" ref="D24:L24" si="11">D7=MAX(D$7:D$9)</f>
        <v>1</v>
      </c>
      <c r="E24" t="b">
        <f t="shared" si="11"/>
        <v>0</v>
      </c>
      <c r="F24" t="b">
        <f t="shared" si="11"/>
        <v>1</v>
      </c>
      <c r="G24" t="b">
        <f t="shared" si="11"/>
        <v>1</v>
      </c>
      <c r="H24" t="b">
        <f t="shared" si="11"/>
        <v>1</v>
      </c>
      <c r="I24" t="b">
        <f t="shared" si="11"/>
        <v>1</v>
      </c>
      <c r="J24" t="b">
        <f t="shared" si="11"/>
        <v>0</v>
      </c>
      <c r="K24" t="b">
        <f t="shared" si="11"/>
        <v>1</v>
      </c>
      <c r="L24" t="b">
        <f t="shared" si="11"/>
        <v>1</v>
      </c>
    </row>
    <row r="25" spans="1:12" x14ac:dyDescent="0.35">
      <c r="C25" t="b">
        <f t="shared" ref="C25:L25" si="12">C8=MAX(C$7:C$9)</f>
        <v>0</v>
      </c>
      <c r="D25" t="b">
        <f t="shared" si="12"/>
        <v>0</v>
      </c>
      <c r="E25" t="b">
        <f t="shared" si="12"/>
        <v>1</v>
      </c>
      <c r="F25" t="b">
        <f t="shared" si="12"/>
        <v>0</v>
      </c>
      <c r="G25" t="b">
        <f t="shared" si="12"/>
        <v>0</v>
      </c>
      <c r="H25" t="b">
        <f t="shared" si="12"/>
        <v>0</v>
      </c>
      <c r="I25" t="b">
        <f t="shared" si="12"/>
        <v>0</v>
      </c>
      <c r="J25" t="b">
        <f t="shared" si="12"/>
        <v>1</v>
      </c>
      <c r="K25" t="b">
        <f t="shared" si="12"/>
        <v>0</v>
      </c>
      <c r="L25" t="b">
        <f t="shared" si="12"/>
        <v>0</v>
      </c>
    </row>
    <row r="26" spans="1:12" x14ac:dyDescent="0.35">
      <c r="C26" t="b">
        <f>AND(NOT(C24),NOT(C25))</f>
        <v>0</v>
      </c>
      <c r="D26" t="b">
        <f t="shared" ref="D26:L26" si="13">AND(NOT(D24),NOT(D25))</f>
        <v>0</v>
      </c>
      <c r="E26" t="b">
        <f t="shared" si="13"/>
        <v>0</v>
      </c>
      <c r="F26" t="b">
        <f t="shared" si="13"/>
        <v>0</v>
      </c>
      <c r="G26" t="b">
        <f t="shared" si="13"/>
        <v>0</v>
      </c>
      <c r="H26" t="b">
        <f t="shared" si="13"/>
        <v>0</v>
      </c>
      <c r="I26" t="b">
        <f t="shared" si="13"/>
        <v>0</v>
      </c>
      <c r="J26" t="b">
        <f t="shared" si="13"/>
        <v>0</v>
      </c>
      <c r="K26" t="b">
        <f t="shared" si="13"/>
        <v>0</v>
      </c>
      <c r="L26" t="b">
        <f t="shared" si="13"/>
        <v>0</v>
      </c>
    </row>
    <row r="28" spans="1:12" x14ac:dyDescent="0.35">
      <c r="A28" s="9" t="s">
        <v>71</v>
      </c>
      <c r="C28" t="str">
        <f>IF(C21,"$\mathbf{"&amp;C12&amp;"}$","$"&amp;C12&amp;"$")</f>
        <v>$\mathbf{0.01}$</v>
      </c>
      <c r="D28" t="str">
        <f t="shared" ref="D28:L28" si="14">IF(D21,"$\mathbf{"&amp;D12&amp;"}$","$"&amp;D12&amp;"$")</f>
        <v>$0.00$</v>
      </c>
      <c r="E28" t="str">
        <f t="shared" si="14"/>
        <v>$\mathbf{-0.01}$</v>
      </c>
      <c r="F28" t="str">
        <f t="shared" si="14"/>
        <v>$0.06$</v>
      </c>
      <c r="G28" t="str">
        <f t="shared" si="14"/>
        <v>$\mathbf{0.12}$</v>
      </c>
      <c r="H28" t="str">
        <f t="shared" si="14"/>
        <v>$0.19$</v>
      </c>
      <c r="I28" t="str">
        <f t="shared" si="14"/>
        <v>$\mathbf{0.14}$</v>
      </c>
      <c r="J28" t="str">
        <f t="shared" si="14"/>
        <v>$-0.15$</v>
      </c>
      <c r="K28" t="str">
        <f t="shared" si="14"/>
        <v>$0.25$</v>
      </c>
      <c r="L28" t="str">
        <f t="shared" si="14"/>
        <v>$\mathbf{0.35}$</v>
      </c>
    </row>
    <row r="29" spans="1:12" x14ac:dyDescent="0.35">
      <c r="C29" t="str">
        <f t="shared" ref="C29:L29" si="15">IF(C22,"$\mathbf{"&amp;C13&amp;"}$","$"&amp;C13&amp;"$")</f>
        <v>$0.00$</v>
      </c>
      <c r="D29" t="str">
        <f t="shared" si="15"/>
        <v>$-0.01$</v>
      </c>
      <c r="E29" t="str">
        <f t="shared" si="15"/>
        <v>$-0.02$</v>
      </c>
      <c r="F29" t="str">
        <f t="shared" si="15"/>
        <v>$\mathbf{0.10}$</v>
      </c>
      <c r="G29" t="str">
        <f t="shared" si="15"/>
        <v>$0.11$</v>
      </c>
      <c r="H29" t="str">
        <f t="shared" si="15"/>
        <v>$0.22$</v>
      </c>
      <c r="I29" t="str">
        <f t="shared" si="15"/>
        <v>$0.11$</v>
      </c>
      <c r="J29" t="str">
        <f t="shared" si="15"/>
        <v>$\mathbf{-0.03}$</v>
      </c>
      <c r="K29" t="str">
        <f t="shared" si="15"/>
        <v>$0.20$</v>
      </c>
      <c r="L29" t="str">
        <f t="shared" si="15"/>
        <v>$0.26$</v>
      </c>
    </row>
    <row r="30" spans="1:12" x14ac:dyDescent="0.35">
      <c r="C30" t="str">
        <f>IF(C23,"$\mathbf{"&amp;C14&amp;"}","$"&amp;C14)&amp;"_{"&amp;C15&amp;"}$"</f>
        <v>$0.00_{0.00}$</v>
      </c>
      <c r="D30" t="str">
        <f t="shared" ref="D30:L30" si="16">IF(D23,"$\mathbf{"&amp;D14&amp;"}","$"&amp;D14)&amp;"_{"&amp;D15&amp;"}$"</f>
        <v>$\mathbf{0.00}_{0.02}$</v>
      </c>
      <c r="E30" t="str">
        <f t="shared" si="16"/>
        <v>$-0.01_{0.01}$</v>
      </c>
      <c r="F30" t="str">
        <f t="shared" si="16"/>
        <v>$0.10_{0.02}$</v>
      </c>
      <c r="G30" t="str">
        <f t="shared" si="16"/>
        <v>$0.12_{0.03}$</v>
      </c>
      <c r="H30" t="str">
        <f t="shared" si="16"/>
        <v>$\mathbf{0.24}_{0.05}$</v>
      </c>
      <c r="I30" t="str">
        <f t="shared" si="16"/>
        <v>$0.13_{0.02}$</v>
      </c>
      <c r="J30" t="str">
        <f t="shared" si="16"/>
        <v>$-0.15_{0.03}$</v>
      </c>
      <c r="K30" t="str">
        <f t="shared" si="16"/>
        <v>$\mathbf{0.25}_{0.01}$</v>
      </c>
      <c r="L30" t="str">
        <f t="shared" si="16"/>
        <v>$0.32_{0.01}$</v>
      </c>
    </row>
    <row r="31" spans="1:12" x14ac:dyDescent="0.35">
      <c r="C31" t="str">
        <f>IF(C24,"$\mathbf{"&amp;C16&amp;"}$","$"&amp;C16&amp;"$")</f>
        <v>$\mathbf{0.18}$</v>
      </c>
      <c r="D31" t="str">
        <f t="shared" ref="D31:L31" si="17">IF(D24,"$\mathbf{"&amp;D16&amp;"}$","$"&amp;D16&amp;"$")</f>
        <v>$\mathbf{0.07}$</v>
      </c>
      <c r="E31" t="str">
        <f t="shared" si="17"/>
        <v>$0.03$</v>
      </c>
      <c r="F31" t="str">
        <f t="shared" si="17"/>
        <v>$\mathbf{0.14}$</v>
      </c>
      <c r="G31" t="str">
        <f t="shared" si="17"/>
        <v>$\mathbf{0.19}$</v>
      </c>
      <c r="H31" t="str">
        <f t="shared" si="17"/>
        <v>$\mathbf{0.34}$</v>
      </c>
      <c r="I31" t="str">
        <f t="shared" si="17"/>
        <v>$\mathbf{0.29}$</v>
      </c>
      <c r="J31" t="str">
        <f t="shared" si="17"/>
        <v>$-0.11$</v>
      </c>
      <c r="K31" t="str">
        <f t="shared" si="17"/>
        <v>$\mathbf{0.38}$</v>
      </c>
      <c r="L31" t="str">
        <f t="shared" si="17"/>
        <v>$\mathbf{0.47}$</v>
      </c>
    </row>
    <row r="32" spans="1:12" x14ac:dyDescent="0.35">
      <c r="C32" t="str">
        <f>IF(C25,"$\mathbf{"&amp;C17&amp;"}$","$"&amp;C17&amp;"$")</f>
        <v>$0.01$</v>
      </c>
      <c r="D32" t="str">
        <f t="shared" ref="D32:L32" si="18">IF(D25,"$\mathbf{"&amp;D17&amp;"}$","$"&amp;D17&amp;"$")</f>
        <v>$-0.03$</v>
      </c>
      <c r="E32" t="str">
        <f t="shared" si="18"/>
        <v>$\mathbf{0.11}$</v>
      </c>
      <c r="F32" t="str">
        <f t="shared" si="18"/>
        <v>$0.11$</v>
      </c>
      <c r="G32" t="str">
        <f t="shared" si="18"/>
        <v>$0.14$</v>
      </c>
      <c r="H32" t="str">
        <f t="shared" si="18"/>
        <v>$0.28$</v>
      </c>
      <c r="I32" t="str">
        <f t="shared" si="18"/>
        <v>$0.21$</v>
      </c>
      <c r="J32" t="str">
        <f t="shared" si="18"/>
        <v>$\mathbf{-0.10}$</v>
      </c>
      <c r="K32" t="str">
        <f t="shared" si="18"/>
        <v>$0.30$</v>
      </c>
      <c r="L32" t="str">
        <f t="shared" si="18"/>
        <v>$0.37$</v>
      </c>
    </row>
    <row r="33" spans="3:12" x14ac:dyDescent="0.35">
      <c r="C33" t="str">
        <f>IF(C26,"$\mathbf{"&amp;C18&amp;"}","$"&amp;C18)&amp;"_{"&amp;C19&amp;"}$"</f>
        <v>$0.00_{0.00}$</v>
      </c>
      <c r="D33" t="str">
        <f t="shared" ref="D33:L33" si="19">IF(D26,"$\mathbf{"&amp;D18&amp;"}","$"&amp;D18)&amp;"_{"&amp;D19&amp;"}$"</f>
        <v>$0.00_{0.00}$</v>
      </c>
      <c r="E33" t="str">
        <f t="shared" si="19"/>
        <v>$0.00_{0.00}$</v>
      </c>
      <c r="F33" t="str">
        <f t="shared" si="19"/>
        <v>$0.00_{0.00}$</v>
      </c>
      <c r="G33" t="str">
        <f t="shared" si="19"/>
        <v>$0.00_{0.00}$</v>
      </c>
      <c r="H33" t="str">
        <f t="shared" si="19"/>
        <v>$0.00_{0.00}$</v>
      </c>
      <c r="I33" t="str">
        <f t="shared" si="19"/>
        <v>$0.00_{0.00}$</v>
      </c>
      <c r="J33" t="str">
        <f t="shared" si="19"/>
        <v>$0.00_{0.00}$</v>
      </c>
      <c r="K33" t="str">
        <f t="shared" si="19"/>
        <v>$0.00_{0.00}$</v>
      </c>
      <c r="L33" t="str">
        <f t="shared" si="19"/>
        <v>$0.00_{0.00}$</v>
      </c>
    </row>
  </sheetData>
  <mergeCells count="7">
    <mergeCell ref="J1:L1"/>
    <mergeCell ref="A3:A6"/>
    <mergeCell ref="A7:A10"/>
    <mergeCell ref="B9:B10"/>
    <mergeCell ref="B5:B6"/>
    <mergeCell ref="C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5830-F05C-4E33-8DEA-0D543C9BBC8A}">
  <dimension ref="A1:H41"/>
  <sheetViews>
    <sheetView workbookViewId="0"/>
  </sheetViews>
  <sheetFormatPr defaultRowHeight="14.5" x14ac:dyDescent="0.35"/>
  <cols>
    <col min="1" max="1" width="13" bestFit="1" customWidth="1"/>
    <col min="2" max="2" width="7.54296875" bestFit="1" customWidth="1"/>
    <col min="3" max="5" width="14.6328125" bestFit="1" customWidth="1"/>
    <col min="6" max="6" width="21.26953125" bestFit="1" customWidth="1"/>
    <col min="7" max="7" width="15.26953125" bestFit="1" customWidth="1"/>
    <col min="8" max="8" width="14.6328125" bestFit="1" customWidth="1"/>
  </cols>
  <sheetData>
    <row r="1" spans="1:8" x14ac:dyDescent="0.35">
      <c r="A1" s="1"/>
      <c r="B1" s="1"/>
      <c r="C1" s="24" t="s">
        <v>16</v>
      </c>
      <c r="D1" s="24"/>
      <c r="E1" s="24"/>
      <c r="F1" s="24" t="s">
        <v>17</v>
      </c>
      <c r="G1" s="24"/>
      <c r="H1" s="24"/>
    </row>
    <row r="2" spans="1:8" x14ac:dyDescent="0.35">
      <c r="A2" s="1"/>
      <c r="B2" s="1"/>
      <c r="C2" s="10" t="s">
        <v>18</v>
      </c>
      <c r="D2" s="10" t="s">
        <v>19</v>
      </c>
      <c r="E2" s="10" t="s">
        <v>20</v>
      </c>
      <c r="F2" s="10" t="s">
        <v>18</v>
      </c>
      <c r="G2" s="10" t="s">
        <v>19</v>
      </c>
      <c r="H2" s="10" t="s">
        <v>20</v>
      </c>
    </row>
    <row r="3" spans="1:8" x14ac:dyDescent="0.35">
      <c r="A3" s="23" t="s">
        <v>13</v>
      </c>
      <c r="B3" s="2" t="s">
        <v>31</v>
      </c>
      <c r="C3" s="14">
        <v>32.14</v>
      </c>
      <c r="D3" s="14">
        <v>32.300000000000004</v>
      </c>
      <c r="E3" s="18">
        <v>34.9</v>
      </c>
      <c r="F3" s="19">
        <v>-0.03</v>
      </c>
      <c r="G3" s="7">
        <v>-0.02</v>
      </c>
      <c r="H3" s="19">
        <v>0.02</v>
      </c>
    </row>
    <row r="4" spans="1:8" x14ac:dyDescent="0.35">
      <c r="A4" s="23"/>
      <c r="B4" s="2" t="s">
        <v>32</v>
      </c>
      <c r="C4" s="14">
        <v>31.3</v>
      </c>
      <c r="D4" s="18">
        <v>33.300000000000004</v>
      </c>
      <c r="E4" s="14">
        <v>34.5</v>
      </c>
      <c r="F4" s="7">
        <v>-0.04</v>
      </c>
      <c r="G4" s="19">
        <v>0</v>
      </c>
      <c r="H4" s="7">
        <v>0.01</v>
      </c>
    </row>
    <row r="5" spans="1:8" x14ac:dyDescent="0.35">
      <c r="A5" s="23"/>
      <c r="B5" s="23" t="s">
        <v>33</v>
      </c>
      <c r="C5" s="18">
        <f>AVERAGE(31.9,33.5,31.2,31.1,31.5)</f>
        <v>31.840000000000003</v>
      </c>
      <c r="D5" s="14">
        <f>AVERAGE(32,30.5,31.3,31.7,31.6)</f>
        <v>31.419999999999998</v>
      </c>
      <c r="E5" s="14">
        <f>AVERAGE(34.4,34.4,34,35.1,33.8)</f>
        <v>34.339999999999996</v>
      </c>
      <c r="F5" s="19">
        <f>AVERAGE(-0.02,-0.01,-0.04,-0.04,-0.03)</f>
        <v>-2.8000000000000004E-2</v>
      </c>
      <c r="G5" s="7">
        <f>AVERAGE(-0.02,-0.04,-0.03,-0.03,-0.03)</f>
        <v>-0.03</v>
      </c>
      <c r="H5" s="7">
        <f>AVERAGE(0.01,0.01,0.01,0.03,0)</f>
        <v>1.2E-2</v>
      </c>
    </row>
    <row r="6" spans="1:8" x14ac:dyDescent="0.35">
      <c r="A6" s="23"/>
      <c r="B6" s="23"/>
      <c r="C6" s="16">
        <f>_xlfn.STDEV.S(31.9,33.5,31.2,31.1,31.5)</f>
        <v>0.97877474425937239</v>
      </c>
      <c r="D6" s="16">
        <f>_xlfn.STDEV.S(32,30.5,31.3,31.7,31.6)</f>
        <v>0.5718391382198319</v>
      </c>
      <c r="E6" s="16">
        <f>_xlfn.STDEV.S(34.4,34.4,34,35.1,33.8)</f>
        <v>0.49799598391955052</v>
      </c>
      <c r="F6" s="17">
        <f>_xlfn.STDEV.S(-0.02,-0.01,-0.04,-0.04,-0.03)</f>
        <v>1.303840481040529E-2</v>
      </c>
      <c r="G6" s="17">
        <f>_xlfn.STDEV.S(-0.02,-0.04,-0.03,-0.03,-0.03)</f>
        <v>7.0710678118654693E-3</v>
      </c>
      <c r="H6" s="17">
        <f>_xlfn.STDEV.S(0.01,0.01,0.01,0.03,0)</f>
        <v>1.0954451150103324E-2</v>
      </c>
    </row>
    <row r="7" spans="1:8" x14ac:dyDescent="0.35">
      <c r="A7" s="23" t="s">
        <v>14</v>
      </c>
      <c r="B7" s="2" t="s">
        <v>31</v>
      </c>
      <c r="C7" s="14">
        <v>32.4</v>
      </c>
      <c r="D7" s="14">
        <v>30.14</v>
      </c>
      <c r="E7" s="14">
        <v>36.799999999999997</v>
      </c>
      <c r="F7" s="7">
        <v>-0.01</v>
      </c>
      <c r="G7" s="7">
        <v>-0.05</v>
      </c>
      <c r="H7" s="7">
        <v>0.05</v>
      </c>
    </row>
    <row r="8" spans="1:8" x14ac:dyDescent="0.35">
      <c r="A8" s="23"/>
      <c r="B8" s="2" t="s">
        <v>32</v>
      </c>
      <c r="C8" s="14">
        <v>29.099999999999998</v>
      </c>
      <c r="D8" s="14">
        <v>31.7</v>
      </c>
      <c r="E8" s="14">
        <v>34.799999999999997</v>
      </c>
      <c r="F8" s="7">
        <v>-0.06</v>
      </c>
      <c r="G8" s="7">
        <v>-0.03</v>
      </c>
      <c r="H8" s="7">
        <v>0.02</v>
      </c>
    </row>
    <row r="9" spans="1:8" x14ac:dyDescent="0.35">
      <c r="A9" s="23"/>
      <c r="B9" s="23" t="s">
        <v>33</v>
      </c>
      <c r="C9" s="3"/>
      <c r="D9" s="3"/>
      <c r="E9" s="3"/>
      <c r="F9" s="7"/>
      <c r="G9" s="7"/>
      <c r="H9" s="7"/>
    </row>
    <row r="10" spans="1:8" x14ac:dyDescent="0.35">
      <c r="A10" s="23"/>
      <c r="B10" s="23"/>
      <c r="C10" s="16"/>
      <c r="D10" s="16"/>
      <c r="E10" s="16"/>
      <c r="F10" s="16"/>
      <c r="G10" s="16"/>
      <c r="H10" s="16"/>
    </row>
    <row r="11" spans="1:8" x14ac:dyDescent="0.35">
      <c r="A11" s="23" t="s">
        <v>15</v>
      </c>
      <c r="B11" s="2" t="s">
        <v>31</v>
      </c>
      <c r="C11" s="14">
        <v>58.5</v>
      </c>
      <c r="D11" s="14">
        <v>48.3</v>
      </c>
      <c r="E11" s="14">
        <v>50.1</v>
      </c>
      <c r="F11" s="6" t="s">
        <v>70</v>
      </c>
      <c r="G11" s="6" t="s">
        <v>70</v>
      </c>
      <c r="H11" s="6" t="s">
        <v>70</v>
      </c>
    </row>
    <row r="12" spans="1:8" x14ac:dyDescent="0.35">
      <c r="A12" s="23"/>
      <c r="B12" s="2" t="s">
        <v>33</v>
      </c>
      <c r="C12" s="18">
        <v>65.099999999999994</v>
      </c>
      <c r="D12" s="18">
        <v>49.1</v>
      </c>
      <c r="E12" s="18">
        <v>52.8</v>
      </c>
      <c r="F12" s="6" t="s">
        <v>70</v>
      </c>
      <c r="G12" s="6" t="s">
        <v>70</v>
      </c>
      <c r="H12" s="6" t="s">
        <v>70</v>
      </c>
    </row>
    <row r="14" spans="1:8" x14ac:dyDescent="0.35">
      <c r="A14" s="9" t="s">
        <v>73</v>
      </c>
      <c r="C14" t="str">
        <f>FIXED(C3,1)</f>
        <v>32.1</v>
      </c>
      <c r="D14" t="str">
        <f t="shared" ref="D14:E14" si="0">FIXED(D3,1)</f>
        <v>32.3</v>
      </c>
      <c r="E14" t="str">
        <f t="shared" si="0"/>
        <v>34.9</v>
      </c>
      <c r="F14" t="str">
        <f>FIXED(F3,2)</f>
        <v>-0.03</v>
      </c>
      <c r="G14" t="str">
        <f t="shared" ref="G14:H14" si="1">FIXED(G3,2)</f>
        <v>-0.02</v>
      </c>
      <c r="H14" t="str">
        <f t="shared" si="1"/>
        <v>0.02</v>
      </c>
    </row>
    <row r="15" spans="1:8" x14ac:dyDescent="0.35">
      <c r="C15" t="str">
        <f t="shared" ref="C15:E15" si="2">FIXED(C4,1)</f>
        <v>31.3</v>
      </c>
      <c r="D15" t="str">
        <f t="shared" si="2"/>
        <v>33.3</v>
      </c>
      <c r="E15" t="str">
        <f t="shared" si="2"/>
        <v>34.5</v>
      </c>
      <c r="F15" t="str">
        <f t="shared" ref="F15:H15" si="3">FIXED(F4,2)</f>
        <v>-0.04</v>
      </c>
      <c r="G15" t="str">
        <f t="shared" si="3"/>
        <v>0.00</v>
      </c>
      <c r="H15" t="str">
        <f t="shared" si="3"/>
        <v>0.01</v>
      </c>
    </row>
    <row r="16" spans="1:8" x14ac:dyDescent="0.35">
      <c r="C16" t="str">
        <f t="shared" ref="C16:E16" si="4">FIXED(C5,1)</f>
        <v>31.8</v>
      </c>
      <c r="D16" t="str">
        <f t="shared" si="4"/>
        <v>31.4</v>
      </c>
      <c r="E16" t="str">
        <f t="shared" si="4"/>
        <v>34.3</v>
      </c>
      <c r="F16" t="str">
        <f t="shared" ref="F16:H16" si="5">FIXED(F5,2)</f>
        <v>-0.03</v>
      </c>
      <c r="G16" t="str">
        <f t="shared" si="5"/>
        <v>-0.03</v>
      </c>
      <c r="H16" t="str">
        <f t="shared" si="5"/>
        <v>0.01</v>
      </c>
    </row>
    <row r="17" spans="1:8" x14ac:dyDescent="0.35">
      <c r="C17" t="str">
        <f t="shared" ref="C17:E17" si="6">FIXED(C6,1)</f>
        <v>1.0</v>
      </c>
      <c r="D17" t="str">
        <f t="shared" si="6"/>
        <v>0.6</v>
      </c>
      <c r="E17" t="str">
        <f t="shared" si="6"/>
        <v>0.5</v>
      </c>
      <c r="F17" t="str">
        <f t="shared" ref="F17:H17" si="7">FIXED(F6,2)</f>
        <v>0.01</v>
      </c>
      <c r="G17" t="str">
        <f t="shared" si="7"/>
        <v>0.01</v>
      </c>
      <c r="H17" t="str">
        <f t="shared" si="7"/>
        <v>0.01</v>
      </c>
    </row>
    <row r="18" spans="1:8" x14ac:dyDescent="0.35">
      <c r="C18" t="str">
        <f t="shared" ref="C18:E18" si="8">FIXED(C7,1)</f>
        <v>32.4</v>
      </c>
      <c r="D18" t="str">
        <f t="shared" si="8"/>
        <v>30.1</v>
      </c>
      <c r="E18" t="str">
        <f t="shared" si="8"/>
        <v>36.8</v>
      </c>
      <c r="F18" t="str">
        <f t="shared" ref="F18:H18" si="9">FIXED(F7,2)</f>
        <v>-0.01</v>
      </c>
      <c r="G18" t="str">
        <f t="shared" si="9"/>
        <v>-0.05</v>
      </c>
      <c r="H18" t="str">
        <f t="shared" si="9"/>
        <v>0.05</v>
      </c>
    </row>
    <row r="19" spans="1:8" x14ac:dyDescent="0.35">
      <c r="C19" t="str">
        <f t="shared" ref="C19:E19" si="10">FIXED(C8,1)</f>
        <v>29.1</v>
      </c>
      <c r="D19" t="str">
        <f t="shared" si="10"/>
        <v>31.7</v>
      </c>
      <c r="E19" t="str">
        <f t="shared" si="10"/>
        <v>34.8</v>
      </c>
      <c r="F19" t="str">
        <f t="shared" ref="F19:H19" si="11">FIXED(F8,2)</f>
        <v>-0.06</v>
      </c>
      <c r="G19" t="str">
        <f t="shared" si="11"/>
        <v>-0.03</v>
      </c>
      <c r="H19" t="str">
        <f t="shared" si="11"/>
        <v>0.02</v>
      </c>
    </row>
    <row r="20" spans="1:8" x14ac:dyDescent="0.35">
      <c r="C20" t="str">
        <f t="shared" ref="C20:E20" si="12">FIXED(C9,1)</f>
        <v>0.0</v>
      </c>
      <c r="D20" t="str">
        <f t="shared" si="12"/>
        <v>0.0</v>
      </c>
      <c r="E20" t="str">
        <f t="shared" si="12"/>
        <v>0.0</v>
      </c>
      <c r="F20" t="str">
        <f t="shared" ref="F20:H20" si="13">FIXED(F9,2)</f>
        <v>0.00</v>
      </c>
      <c r="G20" t="str">
        <f t="shared" si="13"/>
        <v>0.00</v>
      </c>
      <c r="H20" t="str">
        <f t="shared" si="13"/>
        <v>0.00</v>
      </c>
    </row>
    <row r="21" spans="1:8" x14ac:dyDescent="0.35">
      <c r="C21" t="str">
        <f t="shared" ref="C21:E21" si="14">FIXED(C10,1)</f>
        <v>0.0</v>
      </c>
      <c r="D21" t="str">
        <f t="shared" si="14"/>
        <v>0.0</v>
      </c>
      <c r="E21" t="str">
        <f t="shared" si="14"/>
        <v>0.0</v>
      </c>
      <c r="F21" t="str">
        <f t="shared" ref="F21:H21" si="15">FIXED(F10,2)</f>
        <v>0.00</v>
      </c>
      <c r="G21" t="str">
        <f t="shared" si="15"/>
        <v>0.00</v>
      </c>
      <c r="H21" t="str">
        <f t="shared" si="15"/>
        <v>0.00</v>
      </c>
    </row>
    <row r="22" spans="1:8" x14ac:dyDescent="0.35">
      <c r="C22" t="str">
        <f t="shared" ref="C22:E22" si="16">FIXED(C11,1)</f>
        <v>58.5</v>
      </c>
      <c r="D22" t="str">
        <f t="shared" si="16"/>
        <v>48.3</v>
      </c>
      <c r="E22" t="str">
        <f t="shared" si="16"/>
        <v>50.1</v>
      </c>
      <c r="F22" s="6" t="s">
        <v>70</v>
      </c>
      <c r="G22" s="6" t="s">
        <v>70</v>
      </c>
      <c r="H22" s="6" t="s">
        <v>70</v>
      </c>
    </row>
    <row r="23" spans="1:8" x14ac:dyDescent="0.35">
      <c r="C23" t="str">
        <f t="shared" ref="C23:E23" si="17">FIXED(C12,1)</f>
        <v>65.1</v>
      </c>
      <c r="D23" t="str">
        <f t="shared" si="17"/>
        <v>49.1</v>
      </c>
      <c r="E23" t="str">
        <f t="shared" si="17"/>
        <v>52.8</v>
      </c>
      <c r="F23" s="6" t="s">
        <v>70</v>
      </c>
      <c r="G23" s="6" t="s">
        <v>70</v>
      </c>
      <c r="H23" s="6" t="s">
        <v>70</v>
      </c>
    </row>
    <row r="25" spans="1:8" x14ac:dyDescent="0.35">
      <c r="A25" s="9" t="s">
        <v>72</v>
      </c>
      <c r="C25" t="b">
        <f>C3=MAX(C$3:C$5)</f>
        <v>1</v>
      </c>
      <c r="D25" t="b">
        <f t="shared" ref="D25:H25" si="18">D3=MAX(D$3:D$5)</f>
        <v>0</v>
      </c>
      <c r="E25" t="b">
        <f t="shared" si="18"/>
        <v>1</v>
      </c>
      <c r="F25" t="b">
        <f t="shared" si="18"/>
        <v>0</v>
      </c>
      <c r="G25" t="b">
        <f t="shared" si="18"/>
        <v>0</v>
      </c>
      <c r="H25" t="b">
        <f t="shared" si="18"/>
        <v>1</v>
      </c>
    </row>
    <row r="26" spans="1:8" x14ac:dyDescent="0.35">
      <c r="C26" t="b">
        <f t="shared" ref="C26:H26" si="19">C4=MAX(C$3:C$5)</f>
        <v>0</v>
      </c>
      <c r="D26" t="b">
        <f t="shared" si="19"/>
        <v>1</v>
      </c>
      <c r="E26" t="b">
        <f t="shared" si="19"/>
        <v>0</v>
      </c>
      <c r="F26" t="b">
        <f t="shared" si="19"/>
        <v>0</v>
      </c>
      <c r="G26" t="b">
        <f t="shared" si="19"/>
        <v>1</v>
      </c>
      <c r="H26" t="b">
        <f t="shared" si="19"/>
        <v>0</v>
      </c>
    </row>
    <row r="27" spans="1:8" x14ac:dyDescent="0.35">
      <c r="C27" t="b">
        <f>AND(NOT(C25),NOT(C26))</f>
        <v>0</v>
      </c>
      <c r="D27" t="b">
        <f t="shared" ref="D27:E27" si="20">AND(NOT(D25),NOT(D26))</f>
        <v>0</v>
      </c>
      <c r="E27" t="b">
        <f t="shared" si="20"/>
        <v>0</v>
      </c>
      <c r="F27" t="b">
        <f t="shared" ref="F27" si="21">AND(NOT(F25),NOT(F26))</f>
        <v>1</v>
      </c>
      <c r="G27" t="b">
        <f t="shared" ref="G27" si="22">AND(NOT(G25),NOT(G26))</f>
        <v>0</v>
      </c>
      <c r="H27" t="b">
        <f t="shared" ref="H27" si="23">AND(NOT(H25),NOT(H26))</f>
        <v>0</v>
      </c>
    </row>
    <row r="28" spans="1:8" x14ac:dyDescent="0.35">
      <c r="C28" t="b">
        <f>C7=MAX(C$7:C$9)</f>
        <v>1</v>
      </c>
      <c r="D28" t="b">
        <f t="shared" ref="D28:H28" si="24">D7=MAX(D$7:D$9)</f>
        <v>0</v>
      </c>
      <c r="E28" t="b">
        <f t="shared" si="24"/>
        <v>1</v>
      </c>
      <c r="F28" t="b">
        <f t="shared" si="24"/>
        <v>1</v>
      </c>
      <c r="G28" t="b">
        <f t="shared" si="24"/>
        <v>0</v>
      </c>
      <c r="H28" t="b">
        <f t="shared" si="24"/>
        <v>1</v>
      </c>
    </row>
    <row r="29" spans="1:8" x14ac:dyDescent="0.35">
      <c r="C29" t="b">
        <f>C8=MAX(C$7:C$9)</f>
        <v>0</v>
      </c>
      <c r="D29" t="b">
        <f t="shared" ref="D29:H29" si="25">D8=MAX(D$7:D$9)</f>
        <v>1</v>
      </c>
      <c r="E29" t="b">
        <f t="shared" si="25"/>
        <v>0</v>
      </c>
      <c r="F29" t="b">
        <f t="shared" si="25"/>
        <v>0</v>
      </c>
      <c r="G29" t="b">
        <f t="shared" si="25"/>
        <v>1</v>
      </c>
      <c r="H29" t="b">
        <f t="shared" si="25"/>
        <v>0</v>
      </c>
    </row>
    <row r="30" spans="1:8" x14ac:dyDescent="0.35">
      <c r="C30" t="b">
        <f>AND(NOT(C28),NOT(C29))</f>
        <v>0</v>
      </c>
      <c r="D30" t="b">
        <f t="shared" ref="D30:E30" si="26">AND(NOT(D28),NOT(D29))</f>
        <v>0</v>
      </c>
      <c r="E30" t="b">
        <f t="shared" si="26"/>
        <v>0</v>
      </c>
      <c r="F30" t="b">
        <f t="shared" ref="F30" si="27">AND(NOT(F28),NOT(F29))</f>
        <v>0</v>
      </c>
      <c r="G30" t="b">
        <f t="shared" ref="G30" si="28">AND(NOT(G28),NOT(G29))</f>
        <v>0</v>
      </c>
      <c r="H30" t="b">
        <f t="shared" ref="H30" si="29">AND(NOT(H28),NOT(H29))</f>
        <v>0</v>
      </c>
    </row>
    <row r="31" spans="1:8" x14ac:dyDescent="0.35">
      <c r="C31" t="b">
        <f>C11=MAX(C$11:C$12)</f>
        <v>0</v>
      </c>
      <c r="D31" t="b">
        <f t="shared" ref="D31:H31" si="30">D11=MAX(D$11:D$12)</f>
        <v>0</v>
      </c>
      <c r="E31" t="b">
        <f t="shared" si="30"/>
        <v>0</v>
      </c>
      <c r="F31" s="6" t="s">
        <v>70</v>
      </c>
      <c r="G31" s="6" t="s">
        <v>70</v>
      </c>
      <c r="H31" s="6" t="s">
        <v>70</v>
      </c>
    </row>
    <row r="32" spans="1:8" x14ac:dyDescent="0.35">
      <c r="C32" t="b">
        <f>NOT(C31)</f>
        <v>1</v>
      </c>
      <c r="D32" t="b">
        <f t="shared" ref="D32:H32" si="31">NOT(D31)</f>
        <v>1</v>
      </c>
      <c r="E32" t="b">
        <f t="shared" si="31"/>
        <v>1</v>
      </c>
      <c r="F32" s="6" t="s">
        <v>70</v>
      </c>
      <c r="G32" s="6" t="s">
        <v>70</v>
      </c>
      <c r="H32" s="6" t="s">
        <v>70</v>
      </c>
    </row>
    <row r="34" spans="1:8" x14ac:dyDescent="0.35">
      <c r="A34" s="9" t="s">
        <v>71</v>
      </c>
      <c r="C34" t="str">
        <f>IF(C25,"$\mathbf{"&amp;C14&amp;"}$","$"&amp;C14&amp;"$")</f>
        <v>$\mathbf{32.1}$</v>
      </c>
      <c r="D34" t="str">
        <f t="shared" ref="D34:H34" si="32">IF(D25,"$\mathbf{"&amp;D14&amp;"}$","$"&amp;D14&amp;"$")</f>
        <v>$32.3$</v>
      </c>
      <c r="E34" t="str">
        <f t="shared" si="32"/>
        <v>$\mathbf{34.9}$</v>
      </c>
      <c r="F34" t="str">
        <f t="shared" si="32"/>
        <v>$-0.03$</v>
      </c>
      <c r="G34" t="str">
        <f t="shared" si="32"/>
        <v>$-0.02$</v>
      </c>
      <c r="H34" t="str">
        <f t="shared" si="32"/>
        <v>$\mathbf{0.02}$</v>
      </c>
    </row>
    <row r="35" spans="1:8" x14ac:dyDescent="0.35">
      <c r="C35" t="str">
        <f>IF(C26,"$\mathbf{"&amp;C15&amp;"}$","$"&amp;C15&amp;"$")</f>
        <v>$31.3$</v>
      </c>
      <c r="D35" t="str">
        <f t="shared" ref="D35:H35" si="33">IF(D26,"$\mathbf{"&amp;D15&amp;"}$","$"&amp;D15&amp;"$")</f>
        <v>$\mathbf{33.3}$</v>
      </c>
      <c r="E35" t="str">
        <f t="shared" si="33"/>
        <v>$34.5$</v>
      </c>
      <c r="F35" t="str">
        <f t="shared" si="33"/>
        <v>$-0.04$</v>
      </c>
      <c r="G35" t="str">
        <f t="shared" si="33"/>
        <v>$\mathbf{0.00}$</v>
      </c>
      <c r="H35" t="str">
        <f t="shared" si="33"/>
        <v>$0.01$</v>
      </c>
    </row>
    <row r="36" spans="1:8" x14ac:dyDescent="0.35">
      <c r="C36" t="str">
        <f>IF(C27,"$\mathbf{"&amp;C16&amp;"}","$"&amp;C16)&amp;"_{"&amp;C17&amp;"}$"</f>
        <v>$31.8_{1.0}$</v>
      </c>
      <c r="D36" t="str">
        <f t="shared" ref="D36:H36" si="34">IF(D27,"$\mathbf{"&amp;D16&amp;"}","$"&amp;D16)&amp;"_{"&amp;D17&amp;"}$"</f>
        <v>$31.4_{0.6}$</v>
      </c>
      <c r="E36" t="str">
        <f t="shared" si="34"/>
        <v>$34.3_{0.5}$</v>
      </c>
      <c r="F36" t="str">
        <f t="shared" si="34"/>
        <v>$\mathbf{-0.03}_{0.01}$</v>
      </c>
      <c r="G36" t="str">
        <f t="shared" si="34"/>
        <v>$-0.03_{0.01}$</v>
      </c>
      <c r="H36" t="str">
        <f t="shared" si="34"/>
        <v>$0.01_{0.01}$</v>
      </c>
    </row>
    <row r="37" spans="1:8" x14ac:dyDescent="0.35">
      <c r="C37" t="str">
        <f>IF(C28,"$\mathbf{"&amp;C18&amp;"}$","$"&amp;C18&amp;"$")</f>
        <v>$\mathbf{32.4}$</v>
      </c>
      <c r="D37" t="str">
        <f t="shared" ref="D37:H37" si="35">IF(D28,"$\mathbf{"&amp;D18&amp;"}$","$"&amp;D18&amp;"$")</f>
        <v>$30.1$</v>
      </c>
      <c r="E37" t="str">
        <f t="shared" si="35"/>
        <v>$\mathbf{36.8}$</v>
      </c>
      <c r="F37" t="str">
        <f t="shared" si="35"/>
        <v>$\mathbf{-0.01}$</v>
      </c>
      <c r="G37" t="str">
        <f t="shared" si="35"/>
        <v>$-0.05$</v>
      </c>
      <c r="H37" t="str">
        <f t="shared" si="35"/>
        <v>$\mathbf{0.05}$</v>
      </c>
    </row>
    <row r="38" spans="1:8" x14ac:dyDescent="0.35">
      <c r="C38" t="str">
        <f>IF(C29,"$\mathbf{"&amp;C19&amp;"}$","$"&amp;C19&amp;"$")</f>
        <v>$29.1$</v>
      </c>
      <c r="D38" t="str">
        <f t="shared" ref="D38:H38" si="36">IF(D29,"$\mathbf{"&amp;D19&amp;"}$","$"&amp;D19&amp;"$")</f>
        <v>$\mathbf{31.7}$</v>
      </c>
      <c r="E38" t="str">
        <f t="shared" si="36"/>
        <v>$34.8$</v>
      </c>
      <c r="F38" t="str">
        <f t="shared" si="36"/>
        <v>$-0.06$</v>
      </c>
      <c r="G38" t="str">
        <f t="shared" si="36"/>
        <v>$\mathbf{-0.03}$</v>
      </c>
      <c r="H38" t="str">
        <f t="shared" si="36"/>
        <v>$0.02$</v>
      </c>
    </row>
    <row r="39" spans="1:8" x14ac:dyDescent="0.35">
      <c r="C39" t="str">
        <f>IF(C30,"$\mathbf{"&amp;C20&amp;"}","$"&amp;C20)&amp;"_{"&amp;C21&amp;"}$"</f>
        <v>$0.0_{0.0}$</v>
      </c>
      <c r="D39" t="str">
        <f t="shared" ref="D39:H39" si="37">IF(D30,"$\mathbf{"&amp;D20&amp;"}","$"&amp;D20)&amp;"_{"&amp;D21&amp;"}$"</f>
        <v>$0.0_{0.0}$</v>
      </c>
      <c r="E39" t="str">
        <f t="shared" si="37"/>
        <v>$0.0_{0.0}$</v>
      </c>
      <c r="F39" t="str">
        <f t="shared" si="37"/>
        <v>$0.00_{0.00}$</v>
      </c>
      <c r="G39" t="str">
        <f t="shared" si="37"/>
        <v>$0.00_{0.00}$</v>
      </c>
      <c r="H39" t="str">
        <f t="shared" si="37"/>
        <v>$0.00_{0.00}$</v>
      </c>
    </row>
    <row r="40" spans="1:8" x14ac:dyDescent="0.35">
      <c r="C40" t="str">
        <f>IF(C31,"$\mathbf{"&amp;C22&amp;"}$","$"&amp;C22&amp;"$")</f>
        <v>$58.5$</v>
      </c>
      <c r="D40" t="str">
        <f t="shared" ref="D40:H40" si="38">IF(D31,"$\mathbf{"&amp;D22&amp;"}$","$"&amp;D22&amp;"$")</f>
        <v>$48.3$</v>
      </c>
      <c r="E40" t="str">
        <f t="shared" si="38"/>
        <v>$50.1$</v>
      </c>
      <c r="F40" s="6" t="s">
        <v>70</v>
      </c>
      <c r="G40" s="6" t="s">
        <v>70</v>
      </c>
      <c r="H40" s="6" t="s">
        <v>70</v>
      </c>
    </row>
    <row r="41" spans="1:8" x14ac:dyDescent="0.35">
      <c r="C41" t="str">
        <f t="shared" ref="C41:H41" si="39">IF(C32,"$\mathbf{"&amp;C23&amp;"}$","$"&amp;C23&amp;"$")</f>
        <v>$\mathbf{65.1}$</v>
      </c>
      <c r="D41" t="str">
        <f t="shared" si="39"/>
        <v>$\mathbf{49.1}$</v>
      </c>
      <c r="E41" t="str">
        <f t="shared" si="39"/>
        <v>$\mathbf{52.8}$</v>
      </c>
      <c r="F41" s="6" t="s">
        <v>70</v>
      </c>
      <c r="G41" s="6" t="s">
        <v>70</v>
      </c>
      <c r="H41" s="6" t="s">
        <v>70</v>
      </c>
    </row>
  </sheetData>
  <mergeCells count="7">
    <mergeCell ref="A11:A12"/>
    <mergeCell ref="B5:B6"/>
    <mergeCell ref="B9:B10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54F6-5B98-4678-AB8B-55C91574BC43}">
  <dimension ref="A1:F10"/>
  <sheetViews>
    <sheetView workbookViewId="0"/>
  </sheetViews>
  <sheetFormatPr defaultRowHeight="14.5" x14ac:dyDescent="0.35"/>
  <cols>
    <col min="1" max="1" width="9.6328125" bestFit="1" customWidth="1"/>
    <col min="2" max="2" width="9.81640625" bestFit="1" customWidth="1"/>
    <col min="3" max="3" width="14.08984375" bestFit="1" customWidth="1"/>
    <col min="4" max="4" width="18.1796875" bestFit="1" customWidth="1"/>
    <col min="5" max="5" width="18.6328125" style="4" bestFit="1" customWidth="1"/>
    <col min="6" max="6" width="19.453125" bestFit="1" customWidth="1"/>
  </cols>
  <sheetData>
    <row r="1" spans="1:6" x14ac:dyDescent="0.3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</row>
    <row r="2" spans="1:6" x14ac:dyDescent="0.35">
      <c r="A2" t="s">
        <v>22</v>
      </c>
      <c r="B2" t="s">
        <v>26</v>
      </c>
      <c r="C2" t="s">
        <v>24</v>
      </c>
      <c r="D2" s="5">
        <v>446</v>
      </c>
      <c r="E2" s="3">
        <v>2.7E-2</v>
      </c>
      <c r="F2" s="5">
        <f t="shared" ref="F2:F10" si="0">INT(D2/E2*(1-E2))</f>
        <v>16072</v>
      </c>
    </row>
    <row r="3" spans="1:6" x14ac:dyDescent="0.35">
      <c r="A3" t="s">
        <v>22</v>
      </c>
      <c r="B3" t="s">
        <v>26</v>
      </c>
      <c r="C3" t="s">
        <v>25</v>
      </c>
      <c r="D3" s="5">
        <v>23</v>
      </c>
      <c r="E3" s="3">
        <v>2.3E-2</v>
      </c>
      <c r="F3" s="5">
        <f t="shared" si="0"/>
        <v>977</v>
      </c>
    </row>
    <row r="4" spans="1:6" x14ac:dyDescent="0.35">
      <c r="A4" t="s">
        <v>22</v>
      </c>
      <c r="B4" t="s">
        <v>27</v>
      </c>
      <c r="C4" t="s">
        <v>24</v>
      </c>
      <c r="D4" s="5">
        <v>944</v>
      </c>
      <c r="E4" s="3">
        <v>2.1000000000000001E-2</v>
      </c>
      <c r="F4" s="5">
        <f t="shared" si="0"/>
        <v>44008</v>
      </c>
    </row>
    <row r="5" spans="1:6" x14ac:dyDescent="0.35">
      <c r="A5" t="s">
        <v>22</v>
      </c>
      <c r="B5" t="s">
        <v>27</v>
      </c>
      <c r="C5" t="s">
        <v>25</v>
      </c>
      <c r="D5" s="5">
        <v>18</v>
      </c>
      <c r="E5" s="3">
        <v>1.7999999999999999E-2</v>
      </c>
      <c r="F5" s="5">
        <f t="shared" si="0"/>
        <v>982</v>
      </c>
    </row>
    <row r="6" spans="1:6" x14ac:dyDescent="0.35">
      <c r="A6" t="s">
        <v>22</v>
      </c>
      <c r="B6" t="s">
        <v>28</v>
      </c>
      <c r="C6" t="s">
        <v>24</v>
      </c>
      <c r="D6" s="5">
        <v>7468</v>
      </c>
      <c r="E6" s="3">
        <v>0.08</v>
      </c>
      <c r="F6" s="5">
        <f t="shared" si="0"/>
        <v>85882</v>
      </c>
    </row>
    <row r="7" spans="1:6" x14ac:dyDescent="0.35">
      <c r="A7" t="s">
        <v>22</v>
      </c>
      <c r="B7" t="s">
        <v>28</v>
      </c>
      <c r="C7" t="s">
        <v>25</v>
      </c>
      <c r="D7" s="5">
        <v>90</v>
      </c>
      <c r="E7" s="3">
        <v>8.1000000000000003E-2</v>
      </c>
      <c r="F7" s="5">
        <f t="shared" si="0"/>
        <v>1021</v>
      </c>
    </row>
    <row r="8" spans="1:6" x14ac:dyDescent="0.35">
      <c r="A8" t="s">
        <v>23</v>
      </c>
      <c r="B8" t="s">
        <v>29</v>
      </c>
      <c r="C8" t="s">
        <v>25</v>
      </c>
      <c r="D8" s="5">
        <v>396</v>
      </c>
      <c r="E8" s="3">
        <v>1.7000000000000001E-2</v>
      </c>
      <c r="F8" s="5">
        <f t="shared" si="0"/>
        <v>22898</v>
      </c>
    </row>
    <row r="9" spans="1:6" x14ac:dyDescent="0.35">
      <c r="A9" t="s">
        <v>23</v>
      </c>
      <c r="B9" t="s">
        <v>30</v>
      </c>
      <c r="C9" t="s">
        <v>25</v>
      </c>
      <c r="D9" s="5">
        <v>1060</v>
      </c>
      <c r="E9" s="3">
        <v>4.0000000000000001E-3</v>
      </c>
      <c r="F9" s="5">
        <f t="shared" si="0"/>
        <v>263940</v>
      </c>
    </row>
    <row r="10" spans="1:6" x14ac:dyDescent="0.35">
      <c r="A10" t="s">
        <v>23</v>
      </c>
      <c r="B10" t="s">
        <v>12</v>
      </c>
      <c r="C10" t="s">
        <v>25</v>
      </c>
      <c r="D10" s="5">
        <v>1070</v>
      </c>
      <c r="E10" s="3">
        <v>3.0000000000000001E-3</v>
      </c>
      <c r="F10" s="5">
        <f t="shared" si="0"/>
        <v>355596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D9DB877A07CC41A0C1C0E1F0AD9513" ma:contentTypeVersion="5" ma:contentTypeDescription="Create a new document." ma:contentTypeScope="" ma:versionID="9cb8589f9e7692a862949d36515caa36">
  <xsd:schema xmlns:xsd="http://www.w3.org/2001/XMLSchema" xmlns:xs="http://www.w3.org/2001/XMLSchema" xmlns:p="http://schemas.microsoft.com/office/2006/metadata/properties" xmlns:ns3="b9670051-61f4-46ca-b7eb-25470a300aac" xmlns:ns4="051aaf90-6e41-44c5-91e1-87583fba0e7a" targetNamespace="http://schemas.microsoft.com/office/2006/metadata/properties" ma:root="true" ma:fieldsID="1d0282e6a0397b33362a2794104166d5" ns3:_="" ns4:_="">
    <xsd:import namespace="b9670051-61f4-46ca-b7eb-25470a300aac"/>
    <xsd:import namespace="051aaf90-6e41-44c5-91e1-87583fba0e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70051-61f4-46ca-b7eb-25470a300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aaf90-6e41-44c5-91e1-87583fba0e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5E6712-CF87-4A66-BD83-30D60A0BF6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22236C-FB4F-4110-95D1-88B383F7F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70051-61f4-46ca-b7eb-25470a300aac"/>
    <ds:schemaRef ds:uri="051aaf90-6e41-44c5-91e1-87583fba0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5614B4-5B98-4469-AE07-14701B5EB499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051aaf90-6e41-44c5-91e1-87583fba0e7a"/>
    <ds:schemaRef ds:uri="http://schemas.microsoft.com/office/infopath/2007/PartnerControls"/>
    <ds:schemaRef ds:uri="b9670051-61f4-46ca-b7eb-25470a300aac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0S In-Distribution (SNLI)</vt:lpstr>
      <vt:lpstr>0S Acc - Out-of-Dist</vt:lpstr>
      <vt:lpstr>0S R_K - Out-of-Dist</vt:lpstr>
      <vt:lpstr>FT ANLI</vt:lpstr>
      <vt:lpstr>Exclusions (128)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2022-08-03T16:36:59Z</dcterms:created>
  <dcterms:modified xsi:type="dcterms:W3CDTF">2022-08-04T17:49:59Z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0x010100C5D9DB877A07CC41A0C1C0E1F0AD9513</vt:lpwstr>
  </property>
</Properties>
</file>