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Shashvat\00. COLEJ\Sem 4\01. Financial\03. Final Project\Sendout\"/>
    </mc:Choice>
  </mc:AlternateContent>
  <xr:revisionPtr revIDLastSave="0" documentId="13_ncr:1_{3803683E-3B91-4E46-A839-6E30195EBA9F}" xr6:coauthVersionLast="47" xr6:coauthVersionMax="47" xr10:uidLastSave="{00000000-0000-0000-0000-000000000000}"/>
  <bookViews>
    <workbookView xWindow="-120" yWindow="-120" windowWidth="24240" windowHeight="17520" firstSheet="1" activeTab="5" xr2:uid="{00000000-000D-0000-FFFF-FFFF00000000}"/>
  </bookViews>
  <sheets>
    <sheet name="XOM_2yrs_Data" sheetId="2" r:id="rId1"/>
    <sheet name="Income_Statement_XOM" sheetId="5" r:id="rId2"/>
    <sheet name="Balance_Sheet_XOM" sheetId="7" r:id="rId3"/>
    <sheet name="Ratio_Analysis_XOM" sheetId="6" r:id="rId4"/>
    <sheet name="MCS_XOM" sheetId="8" r:id="rId5"/>
    <sheet name="CAPM_XOM" sheetId="9" r:id="rId6"/>
  </sheets>
  <definedNames>
    <definedName name="_xlnm._FilterDatabase" localSheetId="0" hidden="1">XOM_2yrs_Data!$A$1:$B$252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9" i="6" l="1"/>
  <c r="C100" i="6" s="1"/>
  <c r="C98" i="6"/>
  <c r="C97" i="6"/>
  <c r="C96" i="6"/>
  <c r="C95" i="6"/>
  <c r="C87" i="6"/>
  <c r="C88" i="6"/>
  <c r="C81" i="6"/>
  <c r="C80" i="6"/>
  <c r="C66" i="6"/>
  <c r="C67" i="6"/>
  <c r="C60" i="6"/>
  <c r="C59" i="6"/>
  <c r="C53" i="6"/>
  <c r="C52" i="6"/>
  <c r="C45" i="6"/>
  <c r="C46" i="6"/>
  <c r="C39" i="6"/>
  <c r="C38" i="6"/>
  <c r="C7" i="6"/>
  <c r="C8" i="6"/>
  <c r="C32" i="6"/>
  <c r="C31" i="6"/>
  <c r="C23" i="6"/>
  <c r="C22" i="6"/>
  <c r="C16" i="6"/>
  <c r="C15" i="6"/>
  <c r="C14" i="6"/>
  <c r="F6" i="8"/>
  <c r="I2" i="9"/>
  <c r="I10" i="9" s="1"/>
  <c r="I6" i="9"/>
  <c r="I5" i="9"/>
  <c r="I4"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2" i="9"/>
  <c r="F4"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 i="8"/>
  <c r="C89" i="6" l="1"/>
  <c r="C24" i="6"/>
  <c r="C9" i="6"/>
  <c r="C82" i="6"/>
  <c r="C68" i="6"/>
  <c r="C74" i="6" s="1"/>
  <c r="C75" i="6" s="1"/>
  <c r="C61" i="6"/>
  <c r="C54" i="6"/>
  <c r="C47" i="6"/>
  <c r="C40" i="6"/>
  <c r="C33" i="6"/>
  <c r="C17" i="6"/>
  <c r="F2" i="8"/>
  <c r="F5" i="8" s="1"/>
  <c r="F3" i="8"/>
  <c r="F9" i="8" l="1"/>
  <c r="V10" i="8"/>
  <c r="AL10" i="8"/>
  <c r="BB10" i="8"/>
  <c r="U11" i="8"/>
  <c r="AK11" i="8"/>
  <c r="BA11" i="8"/>
  <c r="T12" i="8"/>
  <c r="AJ12" i="8"/>
  <c r="AZ12" i="8"/>
  <c r="S13" i="8"/>
  <c r="AI13" i="8"/>
  <c r="AY13" i="8"/>
  <c r="R14" i="8"/>
  <c r="AH14" i="8"/>
  <c r="AX14" i="8"/>
  <c r="Q15" i="8"/>
  <c r="AG15" i="8"/>
  <c r="AW15" i="8"/>
  <c r="P16" i="8"/>
  <c r="AF16" i="8"/>
  <c r="AV16" i="8"/>
  <c r="W10" i="8"/>
  <c r="AR10" i="8"/>
  <c r="P11" i="8"/>
  <c r="AL11" i="8"/>
  <c r="J12" i="8"/>
  <c r="AE12" i="8"/>
  <c r="BA12" i="8"/>
  <c r="Y13" i="8"/>
  <c r="AT13" i="8"/>
  <c r="S14" i="8"/>
  <c r="AN14" i="8"/>
  <c r="L15" i="8"/>
  <c r="AH15" i="8"/>
  <c r="BC15" i="8"/>
  <c r="AA16" i="8"/>
  <c r="AW16" i="8"/>
  <c r="P17" i="8"/>
  <c r="AF17" i="8"/>
  <c r="AV17" i="8"/>
  <c r="O18" i="8"/>
  <c r="AE18" i="8"/>
  <c r="AU18" i="8"/>
  <c r="N19" i="8"/>
  <c r="AD19" i="8"/>
  <c r="AT19" i="8"/>
  <c r="M20" i="8"/>
  <c r="AC20" i="8"/>
  <c r="AS20" i="8"/>
  <c r="L21" i="8"/>
  <c r="AB21" i="8"/>
  <c r="AR21" i="8"/>
  <c r="K22" i="8"/>
  <c r="AA22" i="8"/>
  <c r="AQ22" i="8"/>
  <c r="J23" i="8"/>
  <c r="Z23" i="8"/>
  <c r="AP23" i="8"/>
  <c r="I9" i="8"/>
  <c r="Y9" i="8"/>
  <c r="AO9" i="8"/>
  <c r="F11" i="8"/>
  <c r="H10" i="8"/>
  <c r="AC10" i="8"/>
  <c r="AY10" i="8"/>
  <c r="W11" i="8"/>
  <c r="AR11" i="8"/>
  <c r="Q12" i="8"/>
  <c r="AL12" i="8"/>
  <c r="J13" i="8"/>
  <c r="AF13" i="8"/>
  <c r="BA13" i="8"/>
  <c r="O10" i="8"/>
  <c r="AJ10" i="8"/>
  <c r="H11" i="8"/>
  <c r="AD11" i="8"/>
  <c r="AY11" i="8"/>
  <c r="W12" i="8"/>
  <c r="AS12" i="8"/>
  <c r="Q13" i="8"/>
  <c r="AL13" i="8"/>
  <c r="K14" i="8"/>
  <c r="AF14" i="8"/>
  <c r="BA14" i="8"/>
  <c r="Z15" i="8"/>
  <c r="AU15" i="8"/>
  <c r="S16" i="8"/>
  <c r="AO16" i="8"/>
  <c r="J17" i="8"/>
  <c r="Z17" i="8"/>
  <c r="AP17" i="8"/>
  <c r="I18" i="8"/>
  <c r="Y18" i="8"/>
  <c r="K10" i="8"/>
  <c r="AU11" i="8"/>
  <c r="AH13" i="8"/>
  <c r="AR14" i="8"/>
  <c r="AL15" i="8"/>
  <c r="AE16" i="8"/>
  <c r="S17" i="8"/>
  <c r="AY17" i="8"/>
  <c r="AH18" i="8"/>
  <c r="H19" i="8"/>
  <c r="AC19" i="8"/>
  <c r="AY19" i="8"/>
  <c r="W20" i="8"/>
  <c r="AR20" i="8"/>
  <c r="Q21" i="8"/>
  <c r="AL21" i="8"/>
  <c r="J22" i="8"/>
  <c r="AF22" i="8"/>
  <c r="BA22" i="8"/>
  <c r="Y23" i="8"/>
  <c r="AU23" i="8"/>
  <c r="S9" i="8"/>
  <c r="AN9" i="8"/>
  <c r="F16" i="8"/>
  <c r="J11" i="8"/>
  <c r="AT12" i="8"/>
  <c r="Y14" i="8"/>
  <c r="S15" i="8"/>
  <c r="M16" i="8"/>
  <c r="BB16" i="8"/>
  <c r="AK17" i="8"/>
  <c r="T18" i="8"/>
  <c r="AV18" i="8"/>
  <c r="T19" i="8"/>
  <c r="AO19" i="8"/>
  <c r="N20" i="8"/>
  <c r="AI20" i="8"/>
  <c r="G21" i="8"/>
  <c r="AC21" i="8"/>
  <c r="AX21" i="8"/>
  <c r="V22" i="8"/>
  <c r="AR22" i="8"/>
  <c r="P23" i="8"/>
  <c r="AY12" i="8"/>
  <c r="V15" i="8"/>
  <c r="G17" i="8"/>
  <c r="V18" i="8"/>
  <c r="U19" i="8"/>
  <c r="O20" i="8"/>
  <c r="I21" i="8"/>
  <c r="AY21" i="8"/>
  <c r="AS22" i="8"/>
  <c r="AF23" i="8"/>
  <c r="K9" i="8"/>
  <c r="AM9" i="8"/>
  <c r="F22" i="8"/>
  <c r="T20" i="8"/>
  <c r="H22" i="8"/>
  <c r="AB23" i="8"/>
  <c r="AB9" i="8"/>
  <c r="T11" i="8"/>
  <c r="AE14" i="8"/>
  <c r="R16" i="8"/>
  <c r="AO17" i="8"/>
  <c r="AX18" i="8"/>
  <c r="AR19" i="8"/>
  <c r="AL20" i="8"/>
  <c r="AE21" i="8"/>
  <c r="Y22" i="8"/>
  <c r="S23" i="8"/>
  <c r="AV23" i="8"/>
  <c r="AA9" i="8"/>
  <c r="BC9" i="8"/>
  <c r="AD12" i="8"/>
  <c r="K15" i="8"/>
  <c r="O17" i="8"/>
  <c r="AD18" i="8"/>
  <c r="AK19" i="8"/>
  <c r="Y21" i="8"/>
  <c r="U23" i="8"/>
  <c r="AJ9" i="8"/>
  <c r="P9" i="8"/>
  <c r="O21" i="8"/>
  <c r="Q17" i="8"/>
  <c r="AL9" i="8"/>
  <c r="AU21" i="8"/>
  <c r="P18" i="8"/>
  <c r="F13" i="8"/>
  <c r="AD22" i="8"/>
  <c r="G19" i="8"/>
  <c r="AP11" i="8"/>
  <c r="M23" i="8"/>
  <c r="AM19" i="8"/>
  <c r="T14" i="8"/>
  <c r="AV15" i="8"/>
  <c r="AK22" i="8"/>
  <c r="AZ23" i="8"/>
  <c r="AT9" i="8"/>
  <c r="AE11" i="8"/>
  <c r="AJ14" i="8"/>
  <c r="W16" i="8"/>
  <c r="AS17" i="8"/>
  <c r="BA18" i="8"/>
  <c r="AU19" i="8"/>
  <c r="AN20" i="8"/>
  <c r="AH21" i="8"/>
  <c r="AB22" i="8"/>
  <c r="U10" i="8"/>
  <c r="AQ15" i="8"/>
  <c r="AL18" i="8"/>
  <c r="Z20" i="8"/>
  <c r="M22" i="8"/>
  <c r="AM23" i="8"/>
  <c r="AU9" i="8"/>
  <c r="Z16" i="8"/>
  <c r="AC22" i="8"/>
  <c r="AQ9" i="8"/>
  <c r="N12" i="8"/>
  <c r="AM16" i="8"/>
  <c r="L19" i="8"/>
  <c r="AV20" i="8"/>
  <c r="AJ22" i="8"/>
  <c r="BC23" i="8"/>
  <c r="F17" i="8"/>
  <c r="X13" i="8"/>
  <c r="AE17" i="8"/>
  <c r="AT21" i="8"/>
  <c r="AX9" i="8"/>
  <c r="V20" i="8"/>
  <c r="J9" i="8"/>
  <c r="AX16" i="8"/>
  <c r="AK21" i="8"/>
  <c r="AZ9" i="8"/>
  <c r="AS18" i="8"/>
  <c r="R21" i="8"/>
  <c r="AD21" i="8"/>
  <c r="Z9" i="8"/>
  <c r="N21" i="8"/>
  <c r="AW23" i="8"/>
  <c r="X15" i="8"/>
  <c r="X18" i="8"/>
  <c r="W19" i="8"/>
  <c r="J21" i="8"/>
  <c r="AT22" i="8"/>
  <c r="AP9" i="8"/>
  <c r="Q14" i="8"/>
  <c r="AU17" i="8"/>
  <c r="R22" i="8"/>
  <c r="F12" i="8"/>
  <c r="AZ22" i="8"/>
  <c r="AC13" i="8"/>
  <c r="K20" i="8"/>
  <c r="N15" i="8"/>
  <c r="AC16" i="8"/>
  <c r="Z21" i="8"/>
  <c r="J10" i="8"/>
  <c r="Z10" i="8"/>
  <c r="AP10" i="8"/>
  <c r="I11" i="8"/>
  <c r="Y11" i="8"/>
  <c r="AO11" i="8"/>
  <c r="H12" i="8"/>
  <c r="X12" i="8"/>
  <c r="AN12" i="8"/>
  <c r="G13" i="8"/>
  <c r="W13" i="8"/>
  <c r="AM13" i="8"/>
  <c r="BC13" i="8"/>
  <c r="V14" i="8"/>
  <c r="AL14" i="8"/>
  <c r="BB14" i="8"/>
  <c r="U15" i="8"/>
  <c r="AK15" i="8"/>
  <c r="BA15" i="8"/>
  <c r="T16" i="8"/>
  <c r="AJ16" i="8"/>
  <c r="G10" i="8"/>
  <c r="AB10" i="8"/>
  <c r="AW10" i="8"/>
  <c r="V11" i="8"/>
  <c r="AQ11" i="8"/>
  <c r="O12" i="8"/>
  <c r="AK12" i="8"/>
  <c r="I13" i="8"/>
  <c r="AD13" i="8"/>
  <c r="AZ13" i="8"/>
  <c r="X14" i="8"/>
  <c r="AS14" i="8"/>
  <c r="R15" i="8"/>
  <c r="AM15" i="8"/>
  <c r="K16" i="8"/>
  <c r="AG16" i="8"/>
  <c r="BA16" i="8"/>
  <c r="T17" i="8"/>
  <c r="AJ17" i="8"/>
  <c r="AZ17" i="8"/>
  <c r="S18" i="8"/>
  <c r="AI18" i="8"/>
  <c r="AY18" i="8"/>
  <c r="R19" i="8"/>
  <c r="AH19" i="8"/>
  <c r="AX19" i="8"/>
  <c r="Q20" i="8"/>
  <c r="AG20" i="8"/>
  <c r="AW20" i="8"/>
  <c r="P21" i="8"/>
  <c r="AF21" i="8"/>
  <c r="AV21" i="8"/>
  <c r="O22" i="8"/>
  <c r="AE22" i="8"/>
  <c r="AU22" i="8"/>
  <c r="N23" i="8"/>
  <c r="AD23" i="8"/>
  <c r="AT23" i="8"/>
  <c r="M9" i="8"/>
  <c r="AC9" i="8"/>
  <c r="AS9" i="8"/>
  <c r="F15" i="8"/>
  <c r="M10" i="8"/>
  <c r="AI10" i="8"/>
  <c r="G11" i="8"/>
  <c r="AB11" i="8"/>
  <c r="AX11" i="8"/>
  <c r="V12" i="8"/>
  <c r="AQ12" i="8"/>
  <c r="P13" i="8"/>
  <c r="AK13" i="8"/>
  <c r="I14" i="8"/>
  <c r="T10" i="8"/>
  <c r="AO10" i="8"/>
  <c r="N11" i="8"/>
  <c r="AI11" i="8"/>
  <c r="G12" i="8"/>
  <c r="AC12" i="8"/>
  <c r="AX12" i="8"/>
  <c r="V13" i="8"/>
  <c r="AR13" i="8"/>
  <c r="P14" i="8"/>
  <c r="AK14" i="8"/>
  <c r="J15" i="8"/>
  <c r="AE15" i="8"/>
  <c r="AZ15" i="8"/>
  <c r="Y16" i="8"/>
  <c r="AT16" i="8"/>
  <c r="N17" i="8"/>
  <c r="AD17" i="8"/>
  <c r="AT17" i="8"/>
  <c r="M18" i="8"/>
  <c r="AC18" i="8"/>
  <c r="AF10" i="8"/>
  <c r="S12" i="8"/>
  <c r="G14" i="8"/>
  <c r="BC14" i="8"/>
  <c r="AP16" i="8"/>
  <c r="AA17" i="8"/>
  <c r="J18" i="8"/>
  <c r="AO18" i="8"/>
  <c r="M19" i="8"/>
  <c r="AI19" i="8"/>
  <c r="G20" i="8"/>
  <c r="AB20" i="8"/>
  <c r="AX20" i="8"/>
  <c r="V21" i="8"/>
  <c r="AQ21" i="8"/>
  <c r="P22" i="8"/>
  <c r="I23" i="8"/>
  <c r="AE23" i="8"/>
  <c r="X9" i="8"/>
  <c r="F21" i="8"/>
  <c r="R13" i="8"/>
  <c r="AD15" i="8"/>
  <c r="M17" i="8"/>
  <c r="AB18" i="8"/>
  <c r="Y19" i="8"/>
  <c r="S20" i="8"/>
  <c r="M21" i="8"/>
  <c r="BC21" i="8"/>
  <c r="AW22" i="8"/>
  <c r="AS13" i="8"/>
  <c r="W17" i="8"/>
  <c r="AF19" i="8"/>
  <c r="S21" i="8"/>
  <c r="G23" i="8"/>
  <c r="R9" i="8"/>
  <c r="AP20" i="8"/>
  <c r="AQ23" i="8"/>
  <c r="AZ14" i="8"/>
  <c r="H18" i="8"/>
  <c r="BC19" i="8"/>
  <c r="AP21" i="8"/>
  <c r="AA23" i="8"/>
  <c r="AH9" i="8"/>
  <c r="AF15" i="8"/>
  <c r="AR18" i="8"/>
  <c r="J20" i="8"/>
  <c r="AI23" i="8"/>
  <c r="AK23" i="8"/>
  <c r="AI15" i="8"/>
  <c r="BB20" i="8"/>
  <c r="AE9" i="8"/>
  <c r="AW17" i="8"/>
  <c r="T22" i="8"/>
  <c r="AV10" i="8"/>
  <c r="AT20" i="8"/>
  <c r="X22" i="8"/>
  <c r="AS23" i="8"/>
  <c r="BB18" i="8"/>
  <c r="AX22" i="8"/>
  <c r="F18" i="8"/>
  <c r="I17" i="8"/>
  <c r="P20" i="8"/>
  <c r="BA21" i="8"/>
  <c r="L9" i="8"/>
  <c r="AQ10" i="8"/>
  <c r="BB15" i="8"/>
  <c r="P19" i="8"/>
  <c r="G9" i="8"/>
  <c r="AC23" i="8"/>
  <c r="AY23" i="8"/>
  <c r="W9" i="8"/>
  <c r="AG17" i="8"/>
  <c r="R10" i="8"/>
  <c r="AX10" i="8"/>
  <c r="Q11" i="8"/>
  <c r="AW11" i="8"/>
  <c r="N10" i="8"/>
  <c r="AD10" i="8"/>
  <c r="AT10" i="8"/>
  <c r="M11" i="8"/>
  <c r="AC11" i="8"/>
  <c r="AS11" i="8"/>
  <c r="L12" i="8"/>
  <c r="AB12" i="8"/>
  <c r="AR12" i="8"/>
  <c r="K13" i="8"/>
  <c r="AA13" i="8"/>
  <c r="AQ13" i="8"/>
  <c r="J14" i="8"/>
  <c r="Z14" i="8"/>
  <c r="AP14" i="8"/>
  <c r="I15" i="8"/>
  <c r="Y15" i="8"/>
  <c r="AO15" i="8"/>
  <c r="H16" i="8"/>
  <c r="X16" i="8"/>
  <c r="AN16" i="8"/>
  <c r="L10" i="8"/>
  <c r="AG10" i="8"/>
  <c r="BC10" i="8"/>
  <c r="AA11" i="8"/>
  <c r="AV11" i="8"/>
  <c r="U12" i="8"/>
  <c r="AP12" i="8"/>
  <c r="N13" i="8"/>
  <c r="AJ13" i="8"/>
  <c r="H14" i="8"/>
  <c r="AC14" i="8"/>
  <c r="AY14" i="8"/>
  <c r="W15" i="8"/>
  <c r="AR15" i="8"/>
  <c r="Q16" i="8"/>
  <c r="AL16" i="8"/>
  <c r="H17" i="8"/>
  <c r="X17" i="8"/>
  <c r="AN17" i="8"/>
  <c r="G18" i="8"/>
  <c r="W18" i="8"/>
  <c r="AM18" i="8"/>
  <c r="BC18" i="8"/>
  <c r="V19" i="8"/>
  <c r="AL19" i="8"/>
  <c r="BB19" i="8"/>
  <c r="U20" i="8"/>
  <c r="AK20" i="8"/>
  <c r="BA20" i="8"/>
  <c r="T21" i="8"/>
  <c r="AJ21" i="8"/>
  <c r="AZ21" i="8"/>
  <c r="S22" i="8"/>
  <c r="AI22" i="8"/>
  <c r="AY22" i="8"/>
  <c r="R23" i="8"/>
  <c r="AH23" i="8"/>
  <c r="AX23" i="8"/>
  <c r="Q9" i="8"/>
  <c r="AG9" i="8"/>
  <c r="AW9" i="8"/>
  <c r="F19" i="8"/>
  <c r="S10" i="8"/>
  <c r="AN10" i="8"/>
  <c r="L11" i="8"/>
  <c r="AH11" i="8"/>
  <c r="BC11" i="8"/>
  <c r="AA12" i="8"/>
  <c r="AW12" i="8"/>
  <c r="U13" i="8"/>
  <c r="AP13" i="8"/>
  <c r="O14" i="8"/>
  <c r="Y10" i="8"/>
  <c r="AU10" i="8"/>
  <c r="S11" i="8"/>
  <c r="AN11" i="8"/>
  <c r="M12" i="8"/>
  <c r="AH12" i="8"/>
  <c r="BC12" i="8"/>
  <c r="AB13" i="8"/>
  <c r="AW13" i="8"/>
  <c r="U14" i="8"/>
  <c r="AQ14" i="8"/>
  <c r="O15" i="8"/>
  <c r="AJ15" i="8"/>
  <c r="I16" i="8"/>
  <c r="AD16" i="8"/>
  <c r="AY16" i="8"/>
  <c r="R17" i="8"/>
  <c r="AH17" i="8"/>
  <c r="AX17" i="8"/>
  <c r="Q18" i="8"/>
  <c r="AG18" i="8"/>
  <c r="BA10" i="8"/>
  <c r="AO12" i="8"/>
  <c r="W14" i="8"/>
  <c r="P15" i="8"/>
  <c r="J16" i="8"/>
  <c r="AZ16" i="8"/>
  <c r="AI17" i="8"/>
  <c r="R18" i="8"/>
  <c r="AT18" i="8"/>
  <c r="S19" i="8"/>
  <c r="AN19" i="8"/>
  <c r="L20" i="8"/>
  <c r="AH20" i="8"/>
  <c r="BC20" i="8"/>
  <c r="AA21" i="8"/>
  <c r="AW21" i="8"/>
  <c r="U22" i="8"/>
  <c r="AP22" i="8"/>
  <c r="O23" i="8"/>
  <c r="AJ23" i="8"/>
  <c r="H9" i="8"/>
  <c r="AD9" i="8"/>
  <c r="AY9" i="8"/>
  <c r="P10" i="8"/>
  <c r="AZ11" i="8"/>
  <c r="AN13" i="8"/>
  <c r="AU14" i="8"/>
  <c r="AN15" i="8"/>
  <c r="AH16" i="8"/>
  <c r="U17" i="8"/>
  <c r="BA17" i="8"/>
  <c r="AJ18" i="8"/>
  <c r="I19" i="8"/>
  <c r="AE19" i="8"/>
  <c r="AZ19" i="8"/>
  <c r="X20" i="8"/>
  <c r="AM21" i="8"/>
  <c r="L22" i="8"/>
  <c r="AG22" i="8"/>
  <c r="BB22" i="8"/>
  <c r="O11" i="8"/>
  <c r="AB14" i="8"/>
  <c r="O16" i="8"/>
  <c r="AM17" i="8"/>
  <c r="AW18" i="8"/>
  <c r="AQ19" i="8"/>
  <c r="AJ20" i="8"/>
  <c r="Q23" i="8"/>
  <c r="BB9" i="8"/>
  <c r="H13" i="8"/>
  <c r="AG23" i="8"/>
  <c r="AE20" i="8"/>
  <c r="AB19" i="8"/>
  <c r="AQ20" i="8"/>
  <c r="AH10" i="8"/>
  <c r="AG11" i="8"/>
  <c r="AF12" i="8"/>
  <c r="AV12" i="8"/>
  <c r="AO14" i="8"/>
  <c r="AZ20" i="8"/>
  <c r="AN23" i="8"/>
  <c r="AF9" i="8"/>
  <c r="BC17" i="8"/>
  <c r="W21" i="8"/>
  <c r="AC17" i="8"/>
  <c r="AV22" i="8"/>
  <c r="X19" i="8"/>
  <c r="BB17" i="8"/>
  <c r="AV14" i="8"/>
  <c r="X11" i="8"/>
  <c r="K12" i="8"/>
  <c r="U9" i="8"/>
  <c r="AN21" i="8"/>
  <c r="Y20" i="8"/>
  <c r="J19" i="8"/>
  <c r="AR17" i="8"/>
  <c r="V16" i="8"/>
  <c r="AI14" i="8"/>
  <c r="AU12" i="8"/>
  <c r="AB16" i="8"/>
  <c r="M15" i="8"/>
  <c r="AU13" i="8"/>
  <c r="G16" i="8"/>
  <c r="AW19" i="8"/>
  <c r="AO22" i="8"/>
  <c r="AR9" i="8"/>
  <c r="AA19" i="8"/>
  <c r="AJ11" i="8"/>
  <c r="H23" i="8"/>
  <c r="AG19" i="8"/>
  <c r="AX13" i="8"/>
  <c r="AI21" i="8"/>
  <c r="BA23" i="8"/>
  <c r="AU20" i="8"/>
  <c r="AK16" i="8"/>
  <c r="AL22" i="8"/>
  <c r="AY20" i="8"/>
  <c r="O19" i="8"/>
  <c r="AS16" i="8"/>
  <c r="Y12" i="8"/>
  <c r="N9" i="8"/>
  <c r="Z22" i="8"/>
  <c r="AM20" i="8"/>
  <c r="AZ18" i="8"/>
  <c r="U16" i="8"/>
  <c r="Z11" i="8"/>
  <c r="AL17" i="8"/>
  <c r="N16" i="8"/>
  <c r="AA14" i="8"/>
  <c r="AM12" i="8"/>
  <c r="AZ10" i="8"/>
  <c r="Z13" i="8"/>
  <c r="AM11" i="8"/>
  <c r="F23" i="8"/>
  <c r="BB23" i="8"/>
  <c r="AM22" i="8"/>
  <c r="X21" i="8"/>
  <c r="I20" i="8"/>
  <c r="AQ18" i="8"/>
  <c r="AB17" i="8"/>
  <c r="AX15" i="8"/>
  <c r="M14" i="8"/>
  <c r="Z12" i="8"/>
  <c r="AM10" i="8"/>
  <c r="L16" i="8"/>
  <c r="AT14" i="8"/>
  <c r="AE13" i="8"/>
  <c r="I22" i="8"/>
  <c r="L23" i="8"/>
  <c r="K23" i="8"/>
  <c r="AI9" i="8"/>
  <c r="K17" i="8"/>
  <c r="AI16" i="8"/>
  <c r="L13" i="8"/>
  <c r="AV13" i="8"/>
  <c r="BC22" i="8"/>
  <c r="K11" i="8"/>
  <c r="AF20" i="8"/>
  <c r="W23" i="8"/>
  <c r="F20" i="8"/>
  <c r="V9" i="8"/>
  <c r="N18" i="8"/>
  <c r="AV9" i="8"/>
  <c r="N22" i="8"/>
  <c r="AN18" i="8"/>
  <c r="AA10" i="8"/>
  <c r="AV19" i="8"/>
  <c r="X23" i="8"/>
  <c r="BA19" i="8"/>
  <c r="AW14" i="8"/>
  <c r="Q22" i="8"/>
  <c r="AD20" i="8"/>
  <c r="AP18" i="8"/>
  <c r="AY15" i="8"/>
  <c r="AK10" i="8"/>
  <c r="AO23" i="8"/>
  <c r="BB21" i="8"/>
  <c r="R20" i="8"/>
  <c r="Z18" i="8"/>
  <c r="AA15" i="8"/>
  <c r="AK18" i="8"/>
  <c r="V17" i="8"/>
  <c r="AP15" i="8"/>
  <c r="BB13" i="8"/>
  <c r="R12" i="8"/>
  <c r="AE10" i="8"/>
  <c r="BB12" i="8"/>
  <c r="R11" i="8"/>
  <c r="BA9" i="8"/>
  <c r="AL23" i="8"/>
  <c r="W22" i="8"/>
  <c r="H21" i="8"/>
  <c r="AP19" i="8"/>
  <c r="AA18" i="8"/>
  <c r="L17" i="8"/>
  <c r="AB15" i="8"/>
  <c r="AO13" i="8"/>
  <c r="BB11" i="8"/>
  <c r="Q10" i="8"/>
  <c r="AS15" i="8"/>
  <c r="AD14" i="8"/>
  <c r="O13" i="8"/>
  <c r="Q19" i="8"/>
  <c r="AM14" i="8"/>
  <c r="AA20" i="8"/>
  <c r="AT15" i="8"/>
  <c r="AO21" i="8"/>
  <c r="AJ19" i="8"/>
  <c r="L14" i="8"/>
  <c r="K21" i="8"/>
  <c r="M13" i="8"/>
  <c r="X10" i="8"/>
  <c r="AR23" i="8"/>
  <c r="AI12" i="8"/>
  <c r="AF18" i="8"/>
  <c r="AN22" i="8"/>
  <c r="AU16" i="8"/>
  <c r="T9" i="8"/>
  <c r="U21" i="8"/>
  <c r="Y17" i="8"/>
  <c r="O9" i="8"/>
  <c r="F14" i="8"/>
  <c r="AH22" i="8"/>
  <c r="K19" i="8"/>
  <c r="I12" i="8"/>
  <c r="AS21" i="8"/>
  <c r="H20" i="8"/>
  <c r="L18" i="8"/>
  <c r="H15" i="8"/>
  <c r="F10" i="8"/>
  <c r="T23" i="8"/>
  <c r="AG21" i="8"/>
  <c r="AS19" i="8"/>
  <c r="AQ17" i="8"/>
  <c r="AG14" i="8"/>
  <c r="U18" i="8"/>
  <c r="BC16" i="8"/>
  <c r="T15" i="8"/>
  <c r="AG13" i="8"/>
  <c r="AT11" i="8"/>
  <c r="I10" i="8"/>
  <c r="AG12" i="8"/>
  <c r="AS10" i="8"/>
  <c r="AK9" i="8"/>
  <c r="V23" i="8"/>
  <c r="G22" i="8"/>
  <c r="AO20" i="8"/>
  <c r="Z19" i="8"/>
  <c r="K18" i="8"/>
  <c r="AQ16" i="8"/>
  <c r="G15" i="8"/>
  <c r="T13" i="8"/>
  <c r="AF11" i="8"/>
  <c r="AR16" i="8"/>
  <c r="AC15" i="8"/>
  <c r="N14" i="8"/>
  <c r="P12" i="8"/>
  <c r="AV24" i="8" l="1"/>
  <c r="AI24" i="8"/>
  <c r="AY24" i="8"/>
  <c r="AR24" i="8"/>
  <c r="AF24" i="8"/>
  <c r="Q24" i="8"/>
  <c r="L24" i="8"/>
  <c r="AS24" i="8"/>
  <c r="AP24" i="8"/>
  <c r="Z24" i="8"/>
  <c r="AZ24" i="8"/>
  <c r="AQ24" i="8"/>
  <c r="AL24" i="8"/>
  <c r="AJ24" i="8"/>
  <c r="BC24" i="8"/>
  <c r="O24" i="8"/>
  <c r="BA24" i="8"/>
  <c r="V24" i="8"/>
  <c r="N24" i="8"/>
  <c r="BB24" i="8"/>
  <c r="H24" i="8"/>
  <c r="W24" i="8"/>
  <c r="AE24" i="8"/>
  <c r="AH24" i="8"/>
  <c r="R24" i="8"/>
  <c r="X24" i="8"/>
  <c r="AC24" i="8"/>
  <c r="AX24" i="8"/>
  <c r="AA24" i="8"/>
  <c r="AB24" i="8"/>
  <c r="AO24" i="8"/>
  <c r="AG24" i="8"/>
  <c r="J24" i="8"/>
  <c r="AU24" i="8"/>
  <c r="AT24" i="8"/>
  <c r="P24" i="8"/>
  <c r="K24" i="8"/>
  <c r="S24" i="8"/>
  <c r="I24" i="8"/>
  <c r="T24" i="8"/>
  <c r="AD24" i="8"/>
  <c r="G24" i="8"/>
  <c r="AK24" i="8"/>
  <c r="U24" i="8"/>
  <c r="AW24" i="8"/>
  <c r="M24" i="8"/>
  <c r="AM24" i="8"/>
  <c r="AN24" i="8"/>
  <c r="Y24" i="8"/>
  <c r="F24" i="8"/>
  <c r="F25" i="8" l="1"/>
</calcChain>
</file>

<file path=xl/sharedStrings.xml><?xml version="1.0" encoding="utf-8"?>
<sst xmlns="http://schemas.openxmlformats.org/spreadsheetml/2006/main" count="242" uniqueCount="197">
  <si>
    <t>Date</t>
  </si>
  <si>
    <t>Adj Close</t>
  </si>
  <si>
    <t>Total Revenue</t>
  </si>
  <si>
    <t>Cost of Revenue</t>
  </si>
  <si>
    <t>Gross Profit</t>
  </si>
  <si>
    <t>Interest Expense</t>
  </si>
  <si>
    <t>Basic EPS</t>
  </si>
  <si>
    <t>-</t>
  </si>
  <si>
    <t>Diluted EPS</t>
  </si>
  <si>
    <t>Basic Average Shares</t>
  </si>
  <si>
    <t>Diluted Average Shares</t>
  </si>
  <si>
    <t>EBITDA</t>
  </si>
  <si>
    <t>Operating Expense</t>
  </si>
  <si>
    <t>Operating Income</t>
  </si>
  <si>
    <t>Net Non Operating Interest Income Expense</t>
  </si>
  <si>
    <t>Other Income Expense</t>
  </si>
  <si>
    <t>Pretax Income</t>
  </si>
  <si>
    <t>Tax Provision</t>
  </si>
  <si>
    <t>Earnings From Equity Interest Net Of Tax</t>
  </si>
  <si>
    <t>Net Income Common Stockholders</t>
  </si>
  <si>
    <t>Dividend Per Share</t>
  </si>
  <si>
    <t>Total Operating Income As Reported</t>
  </si>
  <si>
    <t>Reported Normalized Basic E P S</t>
  </si>
  <si>
    <t>Reported Normalized Diluted E P S</t>
  </si>
  <si>
    <t>Rent Expense Supplemental</t>
  </si>
  <si>
    <t>Total Expenses</t>
  </si>
  <si>
    <t>Net Income From Continuing And Discontinued Operation</t>
  </si>
  <si>
    <t>Normalized Income</t>
  </si>
  <si>
    <t>EBIT</t>
  </si>
  <si>
    <t>Particulars</t>
  </si>
  <si>
    <t>Dividend Payout Ratio</t>
  </si>
  <si>
    <t>Current Ratio</t>
  </si>
  <si>
    <t>Quick Ratio</t>
  </si>
  <si>
    <t>Cash Ratio</t>
  </si>
  <si>
    <t>Inventories</t>
  </si>
  <si>
    <t>Other Current Assets</t>
  </si>
  <si>
    <t>Total Current Assets</t>
  </si>
  <si>
    <t>Total Assets</t>
  </si>
  <si>
    <t>Accounts Payable</t>
  </si>
  <si>
    <t>Other Current Liabilities</t>
  </si>
  <si>
    <t>Total Current Liabilities</t>
  </si>
  <si>
    <t>Long-Term Debt</t>
  </si>
  <si>
    <t>Convertible Debt</t>
  </si>
  <si>
    <t>Total Liabilities</t>
  </si>
  <si>
    <t>Retained Earnings</t>
  </si>
  <si>
    <t>Treasury Stock</t>
  </si>
  <si>
    <t>12/31/2022</t>
  </si>
  <si>
    <t>Assets</t>
  </si>
  <si>
    <t>Cash &amp; Equivalents</t>
  </si>
  <si>
    <t>Receivables</t>
  </si>
  <si>
    <t>Notes Receivable</t>
  </si>
  <si>
    <t>Net Property &amp; Equipment</t>
  </si>
  <si>
    <t>Investments &amp; Advances</t>
  </si>
  <si>
    <t>Other Non-Current Assets</t>
  </si>
  <si>
    <t>Deferred Charges</t>
  </si>
  <si>
    <t>Intangibles</t>
  </si>
  <si>
    <t>Deposits &amp; Other Assets</t>
  </si>
  <si>
    <t>Liabilities &amp; Shareholders Equity</t>
  </si>
  <si>
    <t>Notes Payable</t>
  </si>
  <si>
    <t>Current Portion Long-Term Debt</t>
  </si>
  <si>
    <t>Current Portion Capital Leases</t>
  </si>
  <si>
    <t>Accrued Expenses</t>
  </si>
  <si>
    <t>Income Taxes Payable</t>
  </si>
  <si>
    <t>Mortgages</t>
  </si>
  <si>
    <t>Deferred Taxes/Income</t>
  </si>
  <si>
    <t>Non-Current Capital Leases</t>
  </si>
  <si>
    <t>Other Non-Current Liabilities</t>
  </si>
  <si>
    <t>Minority Interest (Liabilities)</t>
  </si>
  <si>
    <t>Shareholders Equity</t>
  </si>
  <si>
    <t>Preferred Stock</t>
  </si>
  <si>
    <t>Common Stock (Par)</t>
  </si>
  <si>
    <t>Capital Surplus</t>
  </si>
  <si>
    <t>Other Equity</t>
  </si>
  <si>
    <t>Total Shareholder's Equity</t>
  </si>
  <si>
    <t>Total Liabilities &amp; Shareholder's Equity</t>
  </si>
  <si>
    <t>Total Common Equity</t>
  </si>
  <si>
    <t>Shares Outstanding</t>
  </si>
  <si>
    <t>Book Value Per Share</t>
  </si>
  <si>
    <t>Return</t>
  </si>
  <si>
    <t>Averge Return</t>
  </si>
  <si>
    <t>Variance</t>
  </si>
  <si>
    <t>Standard Deviation</t>
  </si>
  <si>
    <t>Drift</t>
  </si>
  <si>
    <t>Sim 1</t>
  </si>
  <si>
    <t>Sim 2</t>
  </si>
  <si>
    <t>Sim 3</t>
  </si>
  <si>
    <t>Sim 4</t>
  </si>
  <si>
    <t>Sim 5</t>
  </si>
  <si>
    <t>Sim 6</t>
  </si>
  <si>
    <t>Sim 7</t>
  </si>
  <si>
    <t>Sim 8</t>
  </si>
  <si>
    <t>Sim 9</t>
  </si>
  <si>
    <t>Sim 10</t>
  </si>
  <si>
    <t>Sim 11</t>
  </si>
  <si>
    <t>Sim 12</t>
  </si>
  <si>
    <t>Sim 13</t>
  </si>
  <si>
    <t>Sim 14</t>
  </si>
  <si>
    <t>Sim 15</t>
  </si>
  <si>
    <t>Sim 16</t>
  </si>
  <si>
    <t>Sim 17</t>
  </si>
  <si>
    <t>Sim 18</t>
  </si>
  <si>
    <t>Sim 19</t>
  </si>
  <si>
    <t>Sim 20</t>
  </si>
  <si>
    <t>Sim 21</t>
  </si>
  <si>
    <t>Sim 22</t>
  </si>
  <si>
    <t>Sim 23</t>
  </si>
  <si>
    <t>Sim 24</t>
  </si>
  <si>
    <t>Sim 25</t>
  </si>
  <si>
    <t>Sim 26</t>
  </si>
  <si>
    <t>Sim 27</t>
  </si>
  <si>
    <t>Sim 28</t>
  </si>
  <si>
    <t>Sim 29</t>
  </si>
  <si>
    <t>Sim 30</t>
  </si>
  <si>
    <t>Sim 31</t>
  </si>
  <si>
    <t>Sim 32</t>
  </si>
  <si>
    <t>Sim 33</t>
  </si>
  <si>
    <t>Sim 34</t>
  </si>
  <si>
    <t>Sim 35</t>
  </si>
  <si>
    <t>Sim 36</t>
  </si>
  <si>
    <t>Sim 37</t>
  </si>
  <si>
    <t>Sim 38</t>
  </si>
  <si>
    <t>Sim 39</t>
  </si>
  <si>
    <t>Sim 40</t>
  </si>
  <si>
    <t>Sim 41</t>
  </si>
  <si>
    <t>Sim 42</t>
  </si>
  <si>
    <t>Sim 43</t>
  </si>
  <si>
    <t>Sim 44</t>
  </si>
  <si>
    <t>Sim 45</t>
  </si>
  <si>
    <t>Sim 46</t>
  </si>
  <si>
    <t>Sim 47</t>
  </si>
  <si>
    <t>Sim 48</t>
  </si>
  <si>
    <t>Sim 49</t>
  </si>
  <si>
    <t>Sim 50</t>
  </si>
  <si>
    <t>https://finance.yahoo.com/quote/XOM.SW/key-statistics?p=XOM.SW</t>
  </si>
  <si>
    <t>Adj Close(XOM)</t>
  </si>
  <si>
    <t>Adj Close(S&amp;P 500)</t>
  </si>
  <si>
    <t>Beta(5yrs Monthly)</t>
  </si>
  <si>
    <t>Beta (Calculated)</t>
  </si>
  <si>
    <t>https://finance.yahoo.com/bonds</t>
  </si>
  <si>
    <t>Return(Ra)</t>
  </si>
  <si>
    <t>Return(Rm)</t>
  </si>
  <si>
    <t>Monthly Return(Rm)</t>
  </si>
  <si>
    <t>Annual Compounded Return</t>
  </si>
  <si>
    <t>% Monthly Return (Rm)</t>
  </si>
  <si>
    <t>Ra = Rf + βa (Rm – Rf)</t>
  </si>
  <si>
    <t>Required retrun for the assest or investment(Ra)</t>
  </si>
  <si>
    <t>Treasury Yield 5 Years(Rf)</t>
  </si>
  <si>
    <t>&gt;1</t>
  </si>
  <si>
    <t>Next day forecast</t>
  </si>
  <si>
    <t>AVERAGE</t>
  </si>
  <si>
    <t>Average of all Sim</t>
  </si>
  <si>
    <t>1) Liquidity Ratio: This ratio indicates a company's capacity to fulfil its short-term financial commitments when they come due.</t>
  </si>
  <si>
    <t>a) Current Ratio = Current Assets / Current Liabilities</t>
  </si>
  <si>
    <t>Name</t>
  </si>
  <si>
    <t>Values</t>
  </si>
  <si>
    <t>Current Assets</t>
  </si>
  <si>
    <t>Current Liabilities</t>
  </si>
  <si>
    <t>b) Acid-test / Quick Ratio (Current Assets - Inventory) / Current Liabilities: Because inventory is less liquid than other current assets, the current ratio is tougher than the current ratio.</t>
  </si>
  <si>
    <t>Inventory</t>
  </si>
  <si>
    <t>c) Cash ratio = Cash + Cash Equivalents / Current Liabilities: It is the most stringent since it solely analyses a company's most liquid assets - cash, cash equivalents, and marketable securities.</t>
  </si>
  <si>
    <t>Cash and Cash equivalents</t>
  </si>
  <si>
    <t>2) Profitability Ratio: It measures profitability, which is a way to measure a company's performance</t>
  </si>
  <si>
    <t>a) Gross Profit Margin = Gross Profit/Net Sales</t>
  </si>
  <si>
    <t>Net Sales</t>
  </si>
  <si>
    <t>GPM</t>
  </si>
  <si>
    <t>b) Net Profit Margin = Net Income/Total Revenue</t>
  </si>
  <si>
    <t>Net Income</t>
  </si>
  <si>
    <t xml:space="preserve">c) Return on Assets = Net Income / Total Assets </t>
  </si>
  <si>
    <t>ROA</t>
  </si>
  <si>
    <t>Shareholders' equity</t>
  </si>
  <si>
    <t>ROE</t>
  </si>
  <si>
    <t>Operating Profit</t>
  </si>
  <si>
    <t>Operating profit margin</t>
  </si>
  <si>
    <t>d) Return on equity = Net income / Shareholders' equity</t>
  </si>
  <si>
    <t>e) Operating profit margin = Operating profit / Total revenue</t>
  </si>
  <si>
    <t>Avg Outstanding Shares</t>
  </si>
  <si>
    <t>EPS</t>
  </si>
  <si>
    <t>13.26 According to Yahoo Finance</t>
  </si>
  <si>
    <t>f) Earnings per share (EPS) = Net income / Average number of outstanding shares</t>
  </si>
  <si>
    <t>(CURRENT PRICE DATE(31-03-2023)</t>
  </si>
  <si>
    <t>PE Ratio</t>
  </si>
  <si>
    <t>3) P/E Ratio = Market value per share/Earnings per share (EPS) </t>
  </si>
  <si>
    <t>Market Value Per Share</t>
  </si>
  <si>
    <t>4) Dividend Payout Ratio = Dividends / Net income</t>
  </si>
  <si>
    <t>Dividends</t>
  </si>
  <si>
    <t>In 1,000,000(Mn)</t>
  </si>
  <si>
    <t>Total Debt</t>
  </si>
  <si>
    <t>Shareholder’s equity</t>
  </si>
  <si>
    <t>Debt to Equity</t>
  </si>
  <si>
    <t>5) Debt to Equity Ratio = Total Debt  (total Liabilities)/ Shareholders’ Equity </t>
  </si>
  <si>
    <t>5) Growth Rate(Considering Total Revenue as a factor for 5 years)</t>
  </si>
  <si>
    <t>Total Revenue - 2018</t>
  </si>
  <si>
    <t>Total Revenue - 2019</t>
  </si>
  <si>
    <t>Total Revenue - 2020</t>
  </si>
  <si>
    <t>Total Revenue - 2021</t>
  </si>
  <si>
    <t>Total Revenue - 2022</t>
  </si>
  <si>
    <t>NPM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</si>
</sst>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00000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Segoe UI"/>
      <family val="2"/>
    </font>
    <font>
      <u/>
      <sz val="11"/>
      <color theme="10"/>
      <name val="Calibri"/>
      <family val="2"/>
      <scheme val="minor"/>
    </font>
    <font>
      <sz val="8"/>
      <name val="Calibri"/>
      <family val="2"/>
      <scheme val="minor"/>
    </font>
    <font>
      <b/>
      <sz val="14"/>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s>
  <borders count="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cellStyleXfs>
  <cellXfs count="30">
    <xf numFmtId="0" fontId="0" fillId="0" borderId="0" xfId="0"/>
    <xf numFmtId="2" fontId="0" fillId="0" borderId="0" xfId="0" applyNumberFormat="1" applyAlignment="1">
      <alignment horizontal="center"/>
    </xf>
    <xf numFmtId="0" fontId="0" fillId="0" borderId="0" xfId="0" applyAlignment="1">
      <alignment horizontal="center"/>
    </xf>
    <xf numFmtId="14" fontId="0" fillId="0" borderId="0" xfId="0" applyNumberFormat="1" applyAlignment="1">
      <alignment horizontal="center"/>
    </xf>
    <xf numFmtId="0" fontId="2" fillId="0" borderId="0" xfId="0" applyFont="1"/>
    <xf numFmtId="0" fontId="3" fillId="0" borderId="0" xfId="0" applyFont="1" applyAlignment="1">
      <alignment vertical="center"/>
    </xf>
    <xf numFmtId="43" fontId="3" fillId="0" borderId="0" xfId="1" applyFont="1" applyFill="1" applyBorder="1" applyAlignment="1">
      <alignment vertical="center" wrapText="1"/>
    </xf>
    <xf numFmtId="2" fontId="0" fillId="0" borderId="0" xfId="0" applyNumberFormat="1"/>
    <xf numFmtId="14" fontId="0" fillId="0" borderId="0" xfId="0" applyNumberFormat="1"/>
    <xf numFmtId="164" fontId="0" fillId="0" borderId="0" xfId="0" applyNumberFormat="1" applyAlignment="1">
      <alignment horizontal="center"/>
    </xf>
    <xf numFmtId="0" fontId="4" fillId="0" borderId="0" xfId="2"/>
    <xf numFmtId="10" fontId="0" fillId="0" borderId="0" xfId="0" applyNumberFormat="1"/>
    <xf numFmtId="10" fontId="0" fillId="0" borderId="0" xfId="3" applyNumberFormat="1" applyFont="1"/>
    <xf numFmtId="10" fontId="2" fillId="2" borderId="0" xfId="0" applyNumberFormat="1" applyFont="1" applyFill="1"/>
    <xf numFmtId="0" fontId="0" fillId="3" borderId="0" xfId="0" applyFill="1"/>
    <xf numFmtId="14" fontId="2" fillId="0" borderId="0" xfId="0" applyNumberFormat="1" applyFont="1" applyAlignment="1">
      <alignment horizontal="right"/>
    </xf>
    <xf numFmtId="2" fontId="2" fillId="0" borderId="0" xfId="0" applyNumberFormat="1" applyFont="1" applyAlignment="1">
      <alignment horizontal="center"/>
    </xf>
    <xf numFmtId="0" fontId="2" fillId="0" borderId="0" xfId="0" applyFont="1" applyAlignment="1">
      <alignment horizontal="center"/>
    </xf>
    <xf numFmtId="2" fontId="2" fillId="2" borderId="0" xfId="0" applyNumberFormat="1" applyFont="1" applyFill="1" applyAlignment="1">
      <alignment horizontal="center"/>
    </xf>
    <xf numFmtId="0" fontId="6" fillId="0" borderId="0" xfId="0" applyFont="1"/>
    <xf numFmtId="0" fontId="7" fillId="0" borderId="0" xfId="0" applyFont="1"/>
    <xf numFmtId="0" fontId="2" fillId="4" borderId="1" xfId="0" applyFont="1" applyFill="1" applyBorder="1"/>
    <xf numFmtId="0" fontId="2" fillId="4" borderId="2" xfId="0" applyFont="1" applyFill="1" applyBorder="1"/>
    <xf numFmtId="0" fontId="2" fillId="4" borderId="3" xfId="0" applyFont="1" applyFill="1" applyBorder="1"/>
    <xf numFmtId="0" fontId="7" fillId="0" borderId="0" xfId="0" applyFont="1" applyAlignment="1">
      <alignment horizontal="center"/>
    </xf>
    <xf numFmtId="3" fontId="0" fillId="0" borderId="0" xfId="0" applyNumberFormat="1" applyAlignment="1">
      <alignment horizontal="center"/>
    </xf>
    <xf numFmtId="4" fontId="0" fillId="0" borderId="0" xfId="0" applyNumberFormat="1" applyAlignment="1">
      <alignment horizontal="center"/>
    </xf>
    <xf numFmtId="10" fontId="2" fillId="0" borderId="0" xfId="3" applyNumberFormat="1" applyFont="1" applyBorder="1" applyAlignment="1">
      <alignment horizontal="center"/>
    </xf>
    <xf numFmtId="0" fontId="0" fillId="4" borderId="0" xfId="0" applyFill="1"/>
    <xf numFmtId="2" fontId="2" fillId="0" borderId="0" xfId="3" applyNumberFormat="1" applyFont="1" applyBorder="1" applyAlignment="1">
      <alignment horizontal="center"/>
    </xf>
  </cellXfs>
  <cellStyles count="4">
    <cellStyle name="Comma" xfId="1" builtinId="3"/>
    <cellStyle name="Hyperlink" xfId="2" builtinId="8"/>
    <cellStyle name="Normal" xfId="0" builtinId="0"/>
    <cellStyle name="Percent" xfId="3" builtinId="5"/>
  </cellStyles>
  <dxfs count="39">
    <dxf>
      <numFmt numFmtId="4"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numFmt numFmtId="3"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numFmt numFmtId="3" formatCode="#,##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MCS</a:t>
            </a:r>
            <a:r>
              <a:rPr lang="en-IN" baseline="0"/>
              <a:t> on XOM</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MCS_XOM!$F$8:$F$23</c:f>
              <c:numCache>
                <c:formatCode>0.00</c:formatCode>
                <c:ptCount val="16"/>
                <c:pt idx="0">
                  <c:v>101.620003</c:v>
                </c:pt>
                <c:pt idx="1">
                  <c:v>103.25477133124797</c:v>
                </c:pt>
                <c:pt idx="2">
                  <c:v>101.74710672523189</c:v>
                </c:pt>
                <c:pt idx="3">
                  <c:v>102.41070361019079</c:v>
                </c:pt>
                <c:pt idx="4">
                  <c:v>103.98032886276721</c:v>
                </c:pt>
                <c:pt idx="5">
                  <c:v>104.13248113174274</c:v>
                </c:pt>
                <c:pt idx="6">
                  <c:v>105.13395663657364</c:v>
                </c:pt>
                <c:pt idx="7">
                  <c:v>104.41245052856137</c:v>
                </c:pt>
                <c:pt idx="8">
                  <c:v>103.28762356288604</c:v>
                </c:pt>
                <c:pt idx="9">
                  <c:v>103.40134877282854</c:v>
                </c:pt>
                <c:pt idx="10">
                  <c:v>104.1380847943787</c:v>
                </c:pt>
                <c:pt idx="11">
                  <c:v>104.80268130951738</c:v>
                </c:pt>
                <c:pt idx="12">
                  <c:v>102.61516907932837</c:v>
                </c:pt>
                <c:pt idx="13">
                  <c:v>102.23718631333726</c:v>
                </c:pt>
                <c:pt idx="14">
                  <c:v>104.9570511680955</c:v>
                </c:pt>
                <c:pt idx="15">
                  <c:v>103.96487630046425</c:v>
                </c:pt>
              </c:numCache>
            </c:numRef>
          </c:val>
          <c:smooth val="0"/>
          <c:extLst>
            <c:ext xmlns:c16="http://schemas.microsoft.com/office/drawing/2014/chart" uri="{C3380CC4-5D6E-409C-BE32-E72D297353CC}">
              <c16:uniqueId val="{00000000-2FD5-4A62-AD60-4F97E5DDA8A8}"/>
            </c:ext>
          </c:extLst>
        </c:ser>
        <c:ser>
          <c:idx val="1"/>
          <c:order val="1"/>
          <c:spPr>
            <a:ln w="28575" cap="rnd">
              <a:solidFill>
                <a:schemeClr val="accent2"/>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MCS_XOM!$G$8:$G$23</c:f>
              <c:numCache>
                <c:formatCode>0.00</c:formatCode>
                <c:ptCount val="16"/>
                <c:pt idx="0">
                  <c:v>101.620003</c:v>
                </c:pt>
                <c:pt idx="1">
                  <c:v>103.15381172676447</c:v>
                </c:pt>
                <c:pt idx="2">
                  <c:v>102.0155132754122</c:v>
                </c:pt>
                <c:pt idx="3">
                  <c:v>105.13832603867064</c:v>
                </c:pt>
                <c:pt idx="4">
                  <c:v>104.45732575243778</c:v>
                </c:pt>
                <c:pt idx="5">
                  <c:v>104.10739661378359</c:v>
                </c:pt>
                <c:pt idx="6">
                  <c:v>103.73060040736358</c:v>
                </c:pt>
                <c:pt idx="7">
                  <c:v>103.77369736920348</c:v>
                </c:pt>
                <c:pt idx="8">
                  <c:v>104.50175765049273</c:v>
                </c:pt>
                <c:pt idx="9">
                  <c:v>103.92829856815591</c:v>
                </c:pt>
                <c:pt idx="10">
                  <c:v>104.1079531458853</c:v>
                </c:pt>
                <c:pt idx="11">
                  <c:v>103.84544646261689</c:v>
                </c:pt>
                <c:pt idx="12">
                  <c:v>104.29029503366209</c:v>
                </c:pt>
                <c:pt idx="13">
                  <c:v>103.01970994454921</c:v>
                </c:pt>
                <c:pt idx="14">
                  <c:v>104.31374335779493</c:v>
                </c:pt>
                <c:pt idx="15">
                  <c:v>103.72126246227887</c:v>
                </c:pt>
              </c:numCache>
            </c:numRef>
          </c:val>
          <c:smooth val="0"/>
          <c:extLst>
            <c:ext xmlns:c16="http://schemas.microsoft.com/office/drawing/2014/chart" uri="{C3380CC4-5D6E-409C-BE32-E72D297353CC}">
              <c16:uniqueId val="{00000001-2FD5-4A62-AD60-4F97E5DDA8A8}"/>
            </c:ext>
          </c:extLst>
        </c:ser>
        <c:ser>
          <c:idx val="2"/>
          <c:order val="2"/>
          <c:spPr>
            <a:ln w="28575" cap="rnd">
              <a:solidFill>
                <a:schemeClr val="accent3"/>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MCS_XOM!$H$8:$H$23</c:f>
              <c:numCache>
                <c:formatCode>0.00</c:formatCode>
                <c:ptCount val="16"/>
                <c:pt idx="0">
                  <c:v>101.620003</c:v>
                </c:pt>
                <c:pt idx="1">
                  <c:v>102.73216482883798</c:v>
                </c:pt>
                <c:pt idx="2">
                  <c:v>105.11317581546224</c:v>
                </c:pt>
                <c:pt idx="3">
                  <c:v>103.3583502008829</c:v>
                </c:pt>
                <c:pt idx="4">
                  <c:v>104.68366262184963</c:v>
                </c:pt>
                <c:pt idx="5">
                  <c:v>103.16988110635991</c:v>
                </c:pt>
                <c:pt idx="6">
                  <c:v>102.51485834564495</c:v>
                </c:pt>
                <c:pt idx="7">
                  <c:v>102.93076527527241</c:v>
                </c:pt>
                <c:pt idx="8">
                  <c:v>103.66492635774085</c:v>
                </c:pt>
                <c:pt idx="9">
                  <c:v>103.35509533501407</c:v>
                </c:pt>
                <c:pt idx="10">
                  <c:v>102.90038017617016</c:v>
                </c:pt>
                <c:pt idx="11">
                  <c:v>104.75892750430532</c:v>
                </c:pt>
                <c:pt idx="12">
                  <c:v>103.36296113990694</c:v>
                </c:pt>
                <c:pt idx="13">
                  <c:v>104.09835873287683</c:v>
                </c:pt>
                <c:pt idx="14">
                  <c:v>103.87731780641198</c:v>
                </c:pt>
                <c:pt idx="15">
                  <c:v>103.91128377879573</c:v>
                </c:pt>
              </c:numCache>
            </c:numRef>
          </c:val>
          <c:smooth val="0"/>
          <c:extLst>
            <c:ext xmlns:c16="http://schemas.microsoft.com/office/drawing/2014/chart" uri="{C3380CC4-5D6E-409C-BE32-E72D297353CC}">
              <c16:uniqueId val="{00000002-2FD5-4A62-AD60-4F97E5DDA8A8}"/>
            </c:ext>
          </c:extLst>
        </c:ser>
        <c:ser>
          <c:idx val="3"/>
          <c:order val="3"/>
          <c:spPr>
            <a:ln w="28575" cap="rnd">
              <a:solidFill>
                <a:schemeClr val="accent4"/>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MCS_XOM!$I$8:$I$23</c:f>
              <c:numCache>
                <c:formatCode>0.00</c:formatCode>
                <c:ptCount val="16"/>
                <c:pt idx="0">
                  <c:v>101.620003</c:v>
                </c:pt>
                <c:pt idx="1">
                  <c:v>104.01380286811838</c:v>
                </c:pt>
                <c:pt idx="2">
                  <c:v>103.50598154187476</c:v>
                </c:pt>
                <c:pt idx="3">
                  <c:v>103.73271053028807</c:v>
                </c:pt>
                <c:pt idx="4">
                  <c:v>102.05620656356683</c:v>
                </c:pt>
                <c:pt idx="5">
                  <c:v>103.18002647255388</c:v>
                </c:pt>
                <c:pt idx="6">
                  <c:v>105.89057530706901</c:v>
                </c:pt>
                <c:pt idx="7">
                  <c:v>103.62323646549113</c:v>
                </c:pt>
                <c:pt idx="8">
                  <c:v>104.33112783146392</c:v>
                </c:pt>
                <c:pt idx="9">
                  <c:v>102.02459010009329</c:v>
                </c:pt>
                <c:pt idx="10">
                  <c:v>104.77076446831703</c:v>
                </c:pt>
                <c:pt idx="11">
                  <c:v>103.8802945229434</c:v>
                </c:pt>
                <c:pt idx="12">
                  <c:v>104.12265402985723</c:v>
                </c:pt>
                <c:pt idx="13">
                  <c:v>104.47338783151945</c:v>
                </c:pt>
                <c:pt idx="14">
                  <c:v>103.63136939076134</c:v>
                </c:pt>
                <c:pt idx="15">
                  <c:v>104.2388558227551</c:v>
                </c:pt>
              </c:numCache>
            </c:numRef>
          </c:val>
          <c:smooth val="0"/>
          <c:extLst>
            <c:ext xmlns:c16="http://schemas.microsoft.com/office/drawing/2014/chart" uri="{C3380CC4-5D6E-409C-BE32-E72D297353CC}">
              <c16:uniqueId val="{00000003-2FD5-4A62-AD60-4F97E5DDA8A8}"/>
            </c:ext>
          </c:extLst>
        </c:ser>
        <c:ser>
          <c:idx val="4"/>
          <c:order val="4"/>
          <c:spPr>
            <a:ln w="28575" cap="rnd">
              <a:solidFill>
                <a:schemeClr val="accent5"/>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MCS_XOM!$J$8:$J$23</c:f>
              <c:numCache>
                <c:formatCode>0.00</c:formatCode>
                <c:ptCount val="16"/>
                <c:pt idx="0">
                  <c:v>101.620003</c:v>
                </c:pt>
                <c:pt idx="1">
                  <c:v>102.58048849669132</c:v>
                </c:pt>
                <c:pt idx="2">
                  <c:v>101.34270438904882</c:v>
                </c:pt>
                <c:pt idx="3">
                  <c:v>104.45052987863713</c:v>
                </c:pt>
                <c:pt idx="4">
                  <c:v>105.88520889502992</c:v>
                </c:pt>
                <c:pt idx="5">
                  <c:v>104.44151738748452</c:v>
                </c:pt>
                <c:pt idx="6">
                  <c:v>104.82736964103962</c:v>
                </c:pt>
                <c:pt idx="7">
                  <c:v>105.00318607728939</c:v>
                </c:pt>
                <c:pt idx="8">
                  <c:v>104.33191622364249</c:v>
                </c:pt>
                <c:pt idx="9">
                  <c:v>103.88215998091322</c:v>
                </c:pt>
                <c:pt idx="10">
                  <c:v>103.63819827944675</c:v>
                </c:pt>
                <c:pt idx="11">
                  <c:v>103.7864976255817</c:v>
                </c:pt>
                <c:pt idx="12">
                  <c:v>102.84422891882087</c:v>
                </c:pt>
                <c:pt idx="13">
                  <c:v>104.23891190474478</c:v>
                </c:pt>
                <c:pt idx="14">
                  <c:v>104.3538362243567</c:v>
                </c:pt>
                <c:pt idx="15">
                  <c:v>102.41550271437728</c:v>
                </c:pt>
              </c:numCache>
            </c:numRef>
          </c:val>
          <c:smooth val="0"/>
          <c:extLst>
            <c:ext xmlns:c16="http://schemas.microsoft.com/office/drawing/2014/chart" uri="{C3380CC4-5D6E-409C-BE32-E72D297353CC}">
              <c16:uniqueId val="{00000004-2FD5-4A62-AD60-4F97E5DDA8A8}"/>
            </c:ext>
          </c:extLst>
        </c:ser>
        <c:ser>
          <c:idx val="5"/>
          <c:order val="5"/>
          <c:spPr>
            <a:ln w="28575" cap="rnd">
              <a:solidFill>
                <a:schemeClr val="accent6"/>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MCS_XOM!$K$8:$K$23</c:f>
              <c:numCache>
                <c:formatCode>0.00</c:formatCode>
                <c:ptCount val="16"/>
                <c:pt idx="0">
                  <c:v>101.620003</c:v>
                </c:pt>
                <c:pt idx="1">
                  <c:v>103.93917317601476</c:v>
                </c:pt>
                <c:pt idx="2">
                  <c:v>103.3518618315145</c:v>
                </c:pt>
                <c:pt idx="3">
                  <c:v>103.64539325474799</c:v>
                </c:pt>
                <c:pt idx="4">
                  <c:v>102.98156224622534</c:v>
                </c:pt>
                <c:pt idx="5">
                  <c:v>104.1375105325926</c:v>
                </c:pt>
                <c:pt idx="6">
                  <c:v>105.16058096088653</c:v>
                </c:pt>
                <c:pt idx="7">
                  <c:v>104.87242020270196</c:v>
                </c:pt>
                <c:pt idx="8">
                  <c:v>104.89668978750132</c:v>
                </c:pt>
                <c:pt idx="9">
                  <c:v>104.93487899640454</c:v>
                </c:pt>
                <c:pt idx="10">
                  <c:v>103.59088653576232</c:v>
                </c:pt>
                <c:pt idx="11">
                  <c:v>105.28803981391869</c:v>
                </c:pt>
                <c:pt idx="12">
                  <c:v>104.56731791074623</c:v>
                </c:pt>
                <c:pt idx="13">
                  <c:v>105.10807756694025</c:v>
                </c:pt>
                <c:pt idx="14">
                  <c:v>104.94224980735424</c:v>
                </c:pt>
                <c:pt idx="15">
                  <c:v>104.2116734046668</c:v>
                </c:pt>
              </c:numCache>
            </c:numRef>
          </c:val>
          <c:smooth val="0"/>
          <c:extLst>
            <c:ext xmlns:c16="http://schemas.microsoft.com/office/drawing/2014/chart" uri="{C3380CC4-5D6E-409C-BE32-E72D297353CC}">
              <c16:uniqueId val="{00000005-2FD5-4A62-AD60-4F97E5DDA8A8}"/>
            </c:ext>
          </c:extLst>
        </c:ser>
        <c:ser>
          <c:idx val="6"/>
          <c:order val="6"/>
          <c:spPr>
            <a:ln w="28575" cap="rnd">
              <a:solidFill>
                <a:schemeClr val="accent1">
                  <a:lumMod val="6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MCS_XOM!$L$8:$L$23</c:f>
              <c:numCache>
                <c:formatCode>0.00</c:formatCode>
                <c:ptCount val="16"/>
                <c:pt idx="0">
                  <c:v>101.620003</c:v>
                </c:pt>
                <c:pt idx="1">
                  <c:v>103.45598662790559</c:v>
                </c:pt>
                <c:pt idx="2">
                  <c:v>105.00022684233791</c:v>
                </c:pt>
                <c:pt idx="3">
                  <c:v>102.94254695317306</c:v>
                </c:pt>
                <c:pt idx="4">
                  <c:v>103.21153859136444</c:v>
                </c:pt>
                <c:pt idx="5">
                  <c:v>103.95650071384755</c:v>
                </c:pt>
                <c:pt idx="6">
                  <c:v>102.08257179319597</c:v>
                </c:pt>
                <c:pt idx="7">
                  <c:v>103.2416179329939</c:v>
                </c:pt>
                <c:pt idx="8">
                  <c:v>103.50497195853674</c:v>
                </c:pt>
                <c:pt idx="9">
                  <c:v>104.27267211229123</c:v>
                </c:pt>
                <c:pt idx="10">
                  <c:v>102.13612272200562</c:v>
                </c:pt>
                <c:pt idx="11">
                  <c:v>103.74784126121702</c:v>
                </c:pt>
                <c:pt idx="12">
                  <c:v>103.32505620022127</c:v>
                </c:pt>
                <c:pt idx="13">
                  <c:v>103.90572600435692</c:v>
                </c:pt>
                <c:pt idx="14">
                  <c:v>103.93681519067547</c:v>
                </c:pt>
                <c:pt idx="15">
                  <c:v>105.59060465841722</c:v>
                </c:pt>
              </c:numCache>
            </c:numRef>
          </c:val>
          <c:smooth val="0"/>
          <c:extLst>
            <c:ext xmlns:c16="http://schemas.microsoft.com/office/drawing/2014/chart" uri="{C3380CC4-5D6E-409C-BE32-E72D297353CC}">
              <c16:uniqueId val="{00000006-2FD5-4A62-AD60-4F97E5DDA8A8}"/>
            </c:ext>
          </c:extLst>
        </c:ser>
        <c:ser>
          <c:idx val="7"/>
          <c:order val="7"/>
          <c:spPr>
            <a:ln w="28575" cap="rnd">
              <a:solidFill>
                <a:schemeClr val="accent2">
                  <a:lumMod val="6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MCS_XOM!$M$8:$M$23</c:f>
              <c:numCache>
                <c:formatCode>0.00</c:formatCode>
                <c:ptCount val="16"/>
                <c:pt idx="0">
                  <c:v>101.620003</c:v>
                </c:pt>
                <c:pt idx="1">
                  <c:v>101.58670440290751</c:v>
                </c:pt>
                <c:pt idx="2">
                  <c:v>104.38287381661964</c:v>
                </c:pt>
                <c:pt idx="3">
                  <c:v>103.05239695338226</c:v>
                </c:pt>
                <c:pt idx="4">
                  <c:v>103.88003612137632</c:v>
                </c:pt>
                <c:pt idx="5">
                  <c:v>104.29622310428421</c:v>
                </c:pt>
                <c:pt idx="6">
                  <c:v>103.51739550876776</c:v>
                </c:pt>
                <c:pt idx="7">
                  <c:v>102.58065725992476</c:v>
                </c:pt>
                <c:pt idx="8">
                  <c:v>103.50705722993237</c:v>
                </c:pt>
                <c:pt idx="9">
                  <c:v>104.828037027476</c:v>
                </c:pt>
                <c:pt idx="10">
                  <c:v>102.93977273601762</c:v>
                </c:pt>
                <c:pt idx="11">
                  <c:v>104.43031870457634</c:v>
                </c:pt>
                <c:pt idx="12">
                  <c:v>102.63172565844917</c:v>
                </c:pt>
                <c:pt idx="13">
                  <c:v>103.44255407760612</c:v>
                </c:pt>
                <c:pt idx="14">
                  <c:v>104.07260952643756</c:v>
                </c:pt>
                <c:pt idx="15">
                  <c:v>105.19414018217758</c:v>
                </c:pt>
              </c:numCache>
            </c:numRef>
          </c:val>
          <c:smooth val="0"/>
          <c:extLst>
            <c:ext xmlns:c16="http://schemas.microsoft.com/office/drawing/2014/chart" uri="{C3380CC4-5D6E-409C-BE32-E72D297353CC}">
              <c16:uniqueId val="{00000007-2FD5-4A62-AD60-4F97E5DDA8A8}"/>
            </c:ext>
          </c:extLst>
        </c:ser>
        <c:ser>
          <c:idx val="8"/>
          <c:order val="8"/>
          <c:spPr>
            <a:ln w="28575" cap="rnd">
              <a:solidFill>
                <a:schemeClr val="accent3">
                  <a:lumMod val="6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MCS_XOM!$N$8:$N$23</c:f>
              <c:numCache>
                <c:formatCode>0.00</c:formatCode>
                <c:ptCount val="16"/>
                <c:pt idx="0">
                  <c:v>101.620003</c:v>
                </c:pt>
                <c:pt idx="1">
                  <c:v>103.85708499273831</c:v>
                </c:pt>
                <c:pt idx="2">
                  <c:v>102.11533128149958</c:v>
                </c:pt>
                <c:pt idx="3">
                  <c:v>103.20458265175937</c:v>
                </c:pt>
                <c:pt idx="4">
                  <c:v>104.17239176303035</c:v>
                </c:pt>
                <c:pt idx="5">
                  <c:v>102.95092332652813</c:v>
                </c:pt>
                <c:pt idx="6">
                  <c:v>102.66769745489954</c:v>
                </c:pt>
                <c:pt idx="7">
                  <c:v>104.60600965049044</c:v>
                </c:pt>
                <c:pt idx="8">
                  <c:v>104.76959159694582</c:v>
                </c:pt>
                <c:pt idx="9">
                  <c:v>103.82044015152987</c:v>
                </c:pt>
                <c:pt idx="10">
                  <c:v>105.13569062159738</c:v>
                </c:pt>
                <c:pt idx="11">
                  <c:v>103.88697200011457</c:v>
                </c:pt>
                <c:pt idx="12">
                  <c:v>104.16230952149546</c:v>
                </c:pt>
                <c:pt idx="13">
                  <c:v>103.03729282760133</c:v>
                </c:pt>
                <c:pt idx="14">
                  <c:v>104.47406786728247</c:v>
                </c:pt>
                <c:pt idx="15">
                  <c:v>102.74822173375323</c:v>
                </c:pt>
              </c:numCache>
            </c:numRef>
          </c:val>
          <c:smooth val="0"/>
          <c:extLst>
            <c:ext xmlns:c16="http://schemas.microsoft.com/office/drawing/2014/chart" uri="{C3380CC4-5D6E-409C-BE32-E72D297353CC}">
              <c16:uniqueId val="{00000008-2FD5-4A62-AD60-4F97E5DDA8A8}"/>
            </c:ext>
          </c:extLst>
        </c:ser>
        <c:ser>
          <c:idx val="9"/>
          <c:order val="9"/>
          <c:spPr>
            <a:ln w="28575" cap="rnd">
              <a:solidFill>
                <a:schemeClr val="accent4">
                  <a:lumMod val="6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MCS_XOM!$O$8:$O$23</c:f>
              <c:numCache>
                <c:formatCode>0.00</c:formatCode>
                <c:ptCount val="16"/>
                <c:pt idx="0">
                  <c:v>101.620003</c:v>
                </c:pt>
                <c:pt idx="1">
                  <c:v>103.33490099509967</c:v>
                </c:pt>
                <c:pt idx="2">
                  <c:v>103.8374291418302</c:v>
                </c:pt>
                <c:pt idx="3">
                  <c:v>103.09539828727323</c:v>
                </c:pt>
                <c:pt idx="4">
                  <c:v>103.88017393628249</c:v>
                </c:pt>
                <c:pt idx="5">
                  <c:v>105.50664539149308</c:v>
                </c:pt>
                <c:pt idx="6">
                  <c:v>105.05358947431316</c:v>
                </c:pt>
                <c:pt idx="7">
                  <c:v>102.14445249561409</c:v>
                </c:pt>
                <c:pt idx="8">
                  <c:v>104.60365579863154</c:v>
                </c:pt>
                <c:pt idx="9">
                  <c:v>101.75705956427811</c:v>
                </c:pt>
                <c:pt idx="10">
                  <c:v>103.6304594619458</c:v>
                </c:pt>
                <c:pt idx="11">
                  <c:v>103.37025067549556</c:v>
                </c:pt>
                <c:pt idx="12">
                  <c:v>102.71950070250207</c:v>
                </c:pt>
                <c:pt idx="13">
                  <c:v>103.12205637412384</c:v>
                </c:pt>
                <c:pt idx="14">
                  <c:v>103.39461380386838</c:v>
                </c:pt>
                <c:pt idx="15">
                  <c:v>104.28750170741073</c:v>
                </c:pt>
              </c:numCache>
            </c:numRef>
          </c:val>
          <c:smooth val="0"/>
          <c:extLst>
            <c:ext xmlns:c16="http://schemas.microsoft.com/office/drawing/2014/chart" uri="{C3380CC4-5D6E-409C-BE32-E72D297353CC}">
              <c16:uniqueId val="{00000009-2FD5-4A62-AD60-4F97E5DDA8A8}"/>
            </c:ext>
          </c:extLst>
        </c:ser>
        <c:ser>
          <c:idx val="10"/>
          <c:order val="10"/>
          <c:spPr>
            <a:ln w="28575" cap="rnd">
              <a:solidFill>
                <a:schemeClr val="accent5">
                  <a:lumMod val="6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MCS_XOM!$P$8:$P$23</c:f>
              <c:numCache>
                <c:formatCode>0.00</c:formatCode>
                <c:ptCount val="16"/>
                <c:pt idx="0">
                  <c:v>101.620003</c:v>
                </c:pt>
                <c:pt idx="1">
                  <c:v>104.56618838315705</c:v>
                </c:pt>
                <c:pt idx="2">
                  <c:v>103.60712634252152</c:v>
                </c:pt>
                <c:pt idx="3">
                  <c:v>101.72134406308236</c:v>
                </c:pt>
                <c:pt idx="4">
                  <c:v>104.51957322697673</c:v>
                </c:pt>
                <c:pt idx="5">
                  <c:v>104.58696347848559</c:v>
                </c:pt>
                <c:pt idx="6">
                  <c:v>103.73195018759053</c:v>
                </c:pt>
                <c:pt idx="7">
                  <c:v>103.27793366028867</c:v>
                </c:pt>
                <c:pt idx="8">
                  <c:v>104.21527571602897</c:v>
                </c:pt>
                <c:pt idx="9">
                  <c:v>103.13632526464106</c:v>
                </c:pt>
                <c:pt idx="10">
                  <c:v>103.66617159912578</c:v>
                </c:pt>
                <c:pt idx="11">
                  <c:v>104.06595743733769</c:v>
                </c:pt>
                <c:pt idx="12">
                  <c:v>105.78277699660121</c:v>
                </c:pt>
                <c:pt idx="13">
                  <c:v>104.01048532010284</c:v>
                </c:pt>
                <c:pt idx="14">
                  <c:v>104.73827395348152</c:v>
                </c:pt>
                <c:pt idx="15">
                  <c:v>103.20086693115144</c:v>
                </c:pt>
              </c:numCache>
            </c:numRef>
          </c:val>
          <c:smooth val="0"/>
          <c:extLst>
            <c:ext xmlns:c16="http://schemas.microsoft.com/office/drawing/2014/chart" uri="{C3380CC4-5D6E-409C-BE32-E72D297353CC}">
              <c16:uniqueId val="{0000000A-2FD5-4A62-AD60-4F97E5DDA8A8}"/>
            </c:ext>
          </c:extLst>
        </c:ser>
        <c:ser>
          <c:idx val="11"/>
          <c:order val="11"/>
          <c:spPr>
            <a:ln w="28575" cap="rnd">
              <a:solidFill>
                <a:schemeClr val="accent6">
                  <a:lumMod val="6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MCS_XOM!$Q$8:$Q$23</c:f>
              <c:numCache>
                <c:formatCode>0.00</c:formatCode>
                <c:ptCount val="16"/>
                <c:pt idx="0">
                  <c:v>101.620003</c:v>
                </c:pt>
                <c:pt idx="1">
                  <c:v>103.22547973148552</c:v>
                </c:pt>
                <c:pt idx="2">
                  <c:v>103.79264829377387</c:v>
                </c:pt>
                <c:pt idx="3">
                  <c:v>102.7142009465267</c:v>
                </c:pt>
                <c:pt idx="4">
                  <c:v>103.34860279960424</c:v>
                </c:pt>
                <c:pt idx="5">
                  <c:v>104.69618048695637</c:v>
                </c:pt>
                <c:pt idx="6">
                  <c:v>104.88494999136317</c:v>
                </c:pt>
                <c:pt idx="7">
                  <c:v>103.92150786314599</c:v>
                </c:pt>
                <c:pt idx="8">
                  <c:v>105.55118068609168</c:v>
                </c:pt>
                <c:pt idx="9">
                  <c:v>105.60523871363442</c:v>
                </c:pt>
                <c:pt idx="10">
                  <c:v>104.0443987949281</c:v>
                </c:pt>
                <c:pt idx="11">
                  <c:v>103.68058650394107</c:v>
                </c:pt>
                <c:pt idx="12">
                  <c:v>103.87599143884638</c:v>
                </c:pt>
                <c:pt idx="13">
                  <c:v>103.78078938449318</c:v>
                </c:pt>
                <c:pt idx="14">
                  <c:v>103.9571646846165</c:v>
                </c:pt>
                <c:pt idx="15">
                  <c:v>103.75061874817833</c:v>
                </c:pt>
              </c:numCache>
            </c:numRef>
          </c:val>
          <c:smooth val="0"/>
          <c:extLst>
            <c:ext xmlns:c16="http://schemas.microsoft.com/office/drawing/2014/chart" uri="{C3380CC4-5D6E-409C-BE32-E72D297353CC}">
              <c16:uniqueId val="{0000000B-2FD5-4A62-AD60-4F97E5DDA8A8}"/>
            </c:ext>
          </c:extLst>
        </c:ser>
        <c:ser>
          <c:idx val="12"/>
          <c:order val="12"/>
          <c:spPr>
            <a:ln w="28575" cap="rnd">
              <a:solidFill>
                <a:schemeClr val="accent1">
                  <a:lumMod val="80000"/>
                  <a:lumOff val="2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MCS_XOM!$R$8:$R$23</c:f>
              <c:numCache>
                <c:formatCode>0.00</c:formatCode>
                <c:ptCount val="16"/>
                <c:pt idx="0">
                  <c:v>101.620003</c:v>
                </c:pt>
                <c:pt idx="1">
                  <c:v>102.6428774661838</c:v>
                </c:pt>
                <c:pt idx="2">
                  <c:v>102.75701335487872</c:v>
                </c:pt>
                <c:pt idx="3">
                  <c:v>102.44057408292973</c:v>
                </c:pt>
                <c:pt idx="4">
                  <c:v>102.55934266990141</c:v>
                </c:pt>
                <c:pt idx="5">
                  <c:v>102.31911736843804</c:v>
                </c:pt>
                <c:pt idx="6">
                  <c:v>103.5745711264224</c:v>
                </c:pt>
                <c:pt idx="7">
                  <c:v>103.14348119434453</c:v>
                </c:pt>
                <c:pt idx="8">
                  <c:v>102.71868777169898</c:v>
                </c:pt>
                <c:pt idx="9">
                  <c:v>102.43899005486445</c:v>
                </c:pt>
                <c:pt idx="10">
                  <c:v>102.67818677150622</c:v>
                </c:pt>
                <c:pt idx="11">
                  <c:v>101.75989055470717</c:v>
                </c:pt>
                <c:pt idx="12">
                  <c:v>103.58279116121271</c:v>
                </c:pt>
                <c:pt idx="13">
                  <c:v>102.81530005829131</c:v>
                </c:pt>
                <c:pt idx="14">
                  <c:v>104.21027826972302</c:v>
                </c:pt>
                <c:pt idx="15">
                  <c:v>104.03655669541362</c:v>
                </c:pt>
              </c:numCache>
            </c:numRef>
          </c:val>
          <c:smooth val="0"/>
          <c:extLst>
            <c:ext xmlns:c16="http://schemas.microsoft.com/office/drawing/2014/chart" uri="{C3380CC4-5D6E-409C-BE32-E72D297353CC}">
              <c16:uniqueId val="{0000000C-2FD5-4A62-AD60-4F97E5DDA8A8}"/>
            </c:ext>
          </c:extLst>
        </c:ser>
        <c:ser>
          <c:idx val="13"/>
          <c:order val="13"/>
          <c:spPr>
            <a:ln w="28575" cap="rnd">
              <a:solidFill>
                <a:schemeClr val="accent2">
                  <a:lumMod val="80000"/>
                  <a:lumOff val="2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MCS_XOM!$S$8:$S$23</c:f>
              <c:numCache>
                <c:formatCode>0.00</c:formatCode>
                <c:ptCount val="16"/>
                <c:pt idx="0">
                  <c:v>101.620003</c:v>
                </c:pt>
                <c:pt idx="1">
                  <c:v>104.9431444852187</c:v>
                </c:pt>
                <c:pt idx="2">
                  <c:v>102.673448122604</c:v>
                </c:pt>
                <c:pt idx="3">
                  <c:v>103.79481726184196</c:v>
                </c:pt>
                <c:pt idx="4">
                  <c:v>104.39473832888964</c:v>
                </c:pt>
                <c:pt idx="5">
                  <c:v>104.82337959527044</c:v>
                </c:pt>
                <c:pt idx="6">
                  <c:v>103.57888215728399</c:v>
                </c:pt>
                <c:pt idx="7">
                  <c:v>105.44328036298863</c:v>
                </c:pt>
                <c:pt idx="8">
                  <c:v>102.04883903452848</c:v>
                </c:pt>
                <c:pt idx="9">
                  <c:v>101.82890982923315</c:v>
                </c:pt>
                <c:pt idx="10">
                  <c:v>104.65676488583169</c:v>
                </c:pt>
                <c:pt idx="11">
                  <c:v>102.50268122423805</c:v>
                </c:pt>
                <c:pt idx="12">
                  <c:v>104.5496471190838</c:v>
                </c:pt>
                <c:pt idx="13">
                  <c:v>103.56343423769843</c:v>
                </c:pt>
                <c:pt idx="14">
                  <c:v>104.38440272193276</c:v>
                </c:pt>
                <c:pt idx="15">
                  <c:v>104.58302908026232</c:v>
                </c:pt>
              </c:numCache>
            </c:numRef>
          </c:val>
          <c:smooth val="0"/>
          <c:extLst>
            <c:ext xmlns:c16="http://schemas.microsoft.com/office/drawing/2014/chart" uri="{C3380CC4-5D6E-409C-BE32-E72D297353CC}">
              <c16:uniqueId val="{0000000D-2FD5-4A62-AD60-4F97E5DDA8A8}"/>
            </c:ext>
          </c:extLst>
        </c:ser>
        <c:ser>
          <c:idx val="14"/>
          <c:order val="14"/>
          <c:spPr>
            <a:ln w="28575" cap="rnd">
              <a:solidFill>
                <a:schemeClr val="accent3">
                  <a:lumMod val="80000"/>
                  <a:lumOff val="2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MCS_XOM!$T$8:$T$23</c:f>
              <c:numCache>
                <c:formatCode>0.00</c:formatCode>
                <c:ptCount val="16"/>
                <c:pt idx="0">
                  <c:v>101.620003</c:v>
                </c:pt>
                <c:pt idx="1">
                  <c:v>103.73981346736213</c:v>
                </c:pt>
                <c:pt idx="2">
                  <c:v>104.43230194653833</c:v>
                </c:pt>
                <c:pt idx="3">
                  <c:v>103.57261823181176</c:v>
                </c:pt>
                <c:pt idx="4">
                  <c:v>105.40053085192355</c:v>
                </c:pt>
                <c:pt idx="5">
                  <c:v>104.06694262715247</c:v>
                </c:pt>
                <c:pt idx="6">
                  <c:v>103.51301796519026</c:v>
                </c:pt>
                <c:pt idx="7">
                  <c:v>103.37294396190906</c:v>
                </c:pt>
                <c:pt idx="8">
                  <c:v>105.11450900319619</c:v>
                </c:pt>
                <c:pt idx="9">
                  <c:v>102.62311589175286</c:v>
                </c:pt>
                <c:pt idx="10">
                  <c:v>102.02458734676816</c:v>
                </c:pt>
                <c:pt idx="11">
                  <c:v>104.20899711941077</c:v>
                </c:pt>
                <c:pt idx="12">
                  <c:v>104.7174605011928</c:v>
                </c:pt>
                <c:pt idx="13">
                  <c:v>104.64436766297423</c:v>
                </c:pt>
                <c:pt idx="14">
                  <c:v>105.58721274287035</c:v>
                </c:pt>
                <c:pt idx="15">
                  <c:v>106.93459996081526</c:v>
                </c:pt>
              </c:numCache>
            </c:numRef>
          </c:val>
          <c:smooth val="0"/>
          <c:extLst>
            <c:ext xmlns:c16="http://schemas.microsoft.com/office/drawing/2014/chart" uri="{C3380CC4-5D6E-409C-BE32-E72D297353CC}">
              <c16:uniqueId val="{0000000E-2FD5-4A62-AD60-4F97E5DDA8A8}"/>
            </c:ext>
          </c:extLst>
        </c:ser>
        <c:ser>
          <c:idx val="15"/>
          <c:order val="15"/>
          <c:spPr>
            <a:ln w="28575" cap="rnd">
              <a:solidFill>
                <a:schemeClr val="accent4">
                  <a:lumMod val="80000"/>
                  <a:lumOff val="2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MCS_XOM!$U$8:$U$23</c:f>
              <c:numCache>
                <c:formatCode>0.00</c:formatCode>
                <c:ptCount val="16"/>
                <c:pt idx="0">
                  <c:v>101.620003</c:v>
                </c:pt>
                <c:pt idx="1">
                  <c:v>103.71811518894624</c:v>
                </c:pt>
                <c:pt idx="2">
                  <c:v>104.24672743421468</c:v>
                </c:pt>
                <c:pt idx="3">
                  <c:v>103.07901360243143</c:v>
                </c:pt>
                <c:pt idx="4">
                  <c:v>103.79639245612923</c:v>
                </c:pt>
                <c:pt idx="5">
                  <c:v>105.30805156519044</c:v>
                </c:pt>
                <c:pt idx="6">
                  <c:v>105.23123724829878</c:v>
                </c:pt>
                <c:pt idx="7">
                  <c:v>104.16429857529762</c:v>
                </c:pt>
                <c:pt idx="8">
                  <c:v>102.87404906815718</c:v>
                </c:pt>
                <c:pt idx="9">
                  <c:v>102.77379548014957</c:v>
                </c:pt>
                <c:pt idx="10">
                  <c:v>103.06453601236284</c:v>
                </c:pt>
                <c:pt idx="11">
                  <c:v>103.12601308562398</c:v>
                </c:pt>
                <c:pt idx="12">
                  <c:v>103.37339248463421</c:v>
                </c:pt>
                <c:pt idx="13">
                  <c:v>104.3286494495611</c:v>
                </c:pt>
                <c:pt idx="14">
                  <c:v>103.65344845938156</c:v>
                </c:pt>
                <c:pt idx="15">
                  <c:v>104.22223941563416</c:v>
                </c:pt>
              </c:numCache>
            </c:numRef>
          </c:val>
          <c:smooth val="0"/>
          <c:extLst>
            <c:ext xmlns:c16="http://schemas.microsoft.com/office/drawing/2014/chart" uri="{C3380CC4-5D6E-409C-BE32-E72D297353CC}">
              <c16:uniqueId val="{0000000F-2FD5-4A62-AD60-4F97E5DDA8A8}"/>
            </c:ext>
          </c:extLst>
        </c:ser>
        <c:ser>
          <c:idx val="16"/>
          <c:order val="16"/>
          <c:spPr>
            <a:ln w="28575" cap="rnd">
              <a:solidFill>
                <a:schemeClr val="accent5">
                  <a:lumMod val="80000"/>
                  <a:lumOff val="2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MCS_XOM!$V$8:$V$23</c:f>
              <c:numCache>
                <c:formatCode>0.00</c:formatCode>
                <c:ptCount val="16"/>
                <c:pt idx="0">
                  <c:v>101.620003</c:v>
                </c:pt>
                <c:pt idx="1">
                  <c:v>103.38497856122966</c:v>
                </c:pt>
                <c:pt idx="2">
                  <c:v>104.24981983353914</c:v>
                </c:pt>
                <c:pt idx="3">
                  <c:v>102.57532590682939</c:v>
                </c:pt>
                <c:pt idx="4">
                  <c:v>104.68673578819926</c:v>
                </c:pt>
                <c:pt idx="5">
                  <c:v>104.19705321866037</c:v>
                </c:pt>
                <c:pt idx="6">
                  <c:v>103.41031207861514</c:v>
                </c:pt>
                <c:pt idx="7">
                  <c:v>103.93023300824461</c:v>
                </c:pt>
                <c:pt idx="8">
                  <c:v>102.47056442425138</c:v>
                </c:pt>
                <c:pt idx="9">
                  <c:v>106.49342111748047</c:v>
                </c:pt>
                <c:pt idx="10">
                  <c:v>102.89417031523323</c:v>
                </c:pt>
                <c:pt idx="11">
                  <c:v>105.51755811397724</c:v>
                </c:pt>
                <c:pt idx="12">
                  <c:v>103.10344371999545</c:v>
                </c:pt>
                <c:pt idx="13">
                  <c:v>104.77000632424753</c:v>
                </c:pt>
                <c:pt idx="14">
                  <c:v>104.20866614159827</c:v>
                </c:pt>
                <c:pt idx="15">
                  <c:v>104.17285432515087</c:v>
                </c:pt>
              </c:numCache>
            </c:numRef>
          </c:val>
          <c:smooth val="0"/>
          <c:extLst>
            <c:ext xmlns:c16="http://schemas.microsoft.com/office/drawing/2014/chart" uri="{C3380CC4-5D6E-409C-BE32-E72D297353CC}">
              <c16:uniqueId val="{00000010-2FD5-4A62-AD60-4F97E5DDA8A8}"/>
            </c:ext>
          </c:extLst>
        </c:ser>
        <c:ser>
          <c:idx val="17"/>
          <c:order val="17"/>
          <c:spPr>
            <a:ln w="28575" cap="rnd">
              <a:solidFill>
                <a:schemeClr val="accent6">
                  <a:lumMod val="80000"/>
                  <a:lumOff val="2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MCS_XOM!$W$8:$W$23</c:f>
              <c:numCache>
                <c:formatCode>0.00</c:formatCode>
                <c:ptCount val="16"/>
                <c:pt idx="0">
                  <c:v>101.620003</c:v>
                </c:pt>
                <c:pt idx="1">
                  <c:v>103.69395828125776</c:v>
                </c:pt>
                <c:pt idx="2">
                  <c:v>103.6796667288376</c:v>
                </c:pt>
                <c:pt idx="3">
                  <c:v>103.44084120938901</c:v>
                </c:pt>
                <c:pt idx="4">
                  <c:v>103.48694875865735</c:v>
                </c:pt>
                <c:pt idx="5">
                  <c:v>104.50479239911165</c:v>
                </c:pt>
                <c:pt idx="6">
                  <c:v>104.03978407559376</c:v>
                </c:pt>
                <c:pt idx="7">
                  <c:v>103.79890842412365</c:v>
                </c:pt>
                <c:pt idx="8">
                  <c:v>105.47832848780318</c:v>
                </c:pt>
                <c:pt idx="9">
                  <c:v>103.69804387273786</c:v>
                </c:pt>
                <c:pt idx="10">
                  <c:v>103.15192731968044</c:v>
                </c:pt>
                <c:pt idx="11">
                  <c:v>103.63831927381537</c:v>
                </c:pt>
                <c:pt idx="12">
                  <c:v>104.42254972182468</c:v>
                </c:pt>
                <c:pt idx="13">
                  <c:v>105.0308318270981</c:v>
                </c:pt>
                <c:pt idx="14">
                  <c:v>105.19320196508059</c:v>
                </c:pt>
                <c:pt idx="15">
                  <c:v>104.47273747404343</c:v>
                </c:pt>
              </c:numCache>
            </c:numRef>
          </c:val>
          <c:smooth val="0"/>
          <c:extLst>
            <c:ext xmlns:c16="http://schemas.microsoft.com/office/drawing/2014/chart" uri="{C3380CC4-5D6E-409C-BE32-E72D297353CC}">
              <c16:uniqueId val="{00000011-2FD5-4A62-AD60-4F97E5DDA8A8}"/>
            </c:ext>
          </c:extLst>
        </c:ser>
        <c:ser>
          <c:idx val="18"/>
          <c:order val="18"/>
          <c:spPr>
            <a:ln w="28575" cap="rnd">
              <a:solidFill>
                <a:schemeClr val="accent1">
                  <a:lumMod val="8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MCS_XOM!$X$8:$X$23</c:f>
              <c:numCache>
                <c:formatCode>0.00</c:formatCode>
                <c:ptCount val="16"/>
                <c:pt idx="0">
                  <c:v>101.620003</c:v>
                </c:pt>
                <c:pt idx="1">
                  <c:v>106.9956293668447</c:v>
                </c:pt>
                <c:pt idx="2">
                  <c:v>104.78942046248029</c:v>
                </c:pt>
                <c:pt idx="3">
                  <c:v>103.71490209067888</c:v>
                </c:pt>
                <c:pt idx="4">
                  <c:v>102.95982539892299</c:v>
                </c:pt>
                <c:pt idx="5">
                  <c:v>103.54174559810279</c:v>
                </c:pt>
                <c:pt idx="6">
                  <c:v>104.40678056517193</c:v>
                </c:pt>
                <c:pt idx="7">
                  <c:v>103.84475889753446</c:v>
                </c:pt>
                <c:pt idx="8">
                  <c:v>102.84543558901105</c:v>
                </c:pt>
                <c:pt idx="9">
                  <c:v>103.32566759879421</c:v>
                </c:pt>
                <c:pt idx="10">
                  <c:v>104.53031361866282</c:v>
                </c:pt>
                <c:pt idx="11">
                  <c:v>103.31013007155373</c:v>
                </c:pt>
                <c:pt idx="12">
                  <c:v>104.0144720415926</c:v>
                </c:pt>
                <c:pt idx="13">
                  <c:v>104.41208188033701</c:v>
                </c:pt>
                <c:pt idx="14">
                  <c:v>105.2592957817098</c:v>
                </c:pt>
                <c:pt idx="15">
                  <c:v>102.5896036367966</c:v>
                </c:pt>
              </c:numCache>
            </c:numRef>
          </c:val>
          <c:smooth val="0"/>
          <c:extLst>
            <c:ext xmlns:c16="http://schemas.microsoft.com/office/drawing/2014/chart" uri="{C3380CC4-5D6E-409C-BE32-E72D297353CC}">
              <c16:uniqueId val="{00000012-2FD5-4A62-AD60-4F97E5DDA8A8}"/>
            </c:ext>
          </c:extLst>
        </c:ser>
        <c:ser>
          <c:idx val="19"/>
          <c:order val="19"/>
          <c:spPr>
            <a:ln w="28575" cap="rnd">
              <a:solidFill>
                <a:schemeClr val="accent2">
                  <a:lumMod val="8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MCS_XOM!$Y$8:$Y$23</c:f>
              <c:numCache>
                <c:formatCode>0.00</c:formatCode>
                <c:ptCount val="16"/>
                <c:pt idx="0">
                  <c:v>101.620003</c:v>
                </c:pt>
                <c:pt idx="1">
                  <c:v>104.24339431406624</c:v>
                </c:pt>
                <c:pt idx="2">
                  <c:v>101.84437649303709</c:v>
                </c:pt>
                <c:pt idx="3">
                  <c:v>104.4901698212261</c:v>
                </c:pt>
                <c:pt idx="4">
                  <c:v>103.74239132033981</c:v>
                </c:pt>
                <c:pt idx="5">
                  <c:v>103.48465805769146</c:v>
                </c:pt>
                <c:pt idx="6">
                  <c:v>106.36542388253082</c:v>
                </c:pt>
                <c:pt idx="7">
                  <c:v>104.97098699984636</c:v>
                </c:pt>
                <c:pt idx="8">
                  <c:v>104.87192568968641</c:v>
                </c:pt>
                <c:pt idx="9">
                  <c:v>104.33705253734641</c:v>
                </c:pt>
                <c:pt idx="10">
                  <c:v>103.48542629965084</c:v>
                </c:pt>
                <c:pt idx="11">
                  <c:v>102.63804382029235</c:v>
                </c:pt>
                <c:pt idx="12">
                  <c:v>103.02762794172008</c:v>
                </c:pt>
                <c:pt idx="13">
                  <c:v>103.78326407486082</c:v>
                </c:pt>
                <c:pt idx="14">
                  <c:v>105.56595882551797</c:v>
                </c:pt>
                <c:pt idx="15">
                  <c:v>103.50395194522895</c:v>
                </c:pt>
              </c:numCache>
            </c:numRef>
          </c:val>
          <c:smooth val="0"/>
          <c:extLst>
            <c:ext xmlns:c16="http://schemas.microsoft.com/office/drawing/2014/chart" uri="{C3380CC4-5D6E-409C-BE32-E72D297353CC}">
              <c16:uniqueId val="{00000013-2FD5-4A62-AD60-4F97E5DDA8A8}"/>
            </c:ext>
          </c:extLst>
        </c:ser>
        <c:ser>
          <c:idx val="20"/>
          <c:order val="20"/>
          <c:spPr>
            <a:ln w="28575" cap="rnd">
              <a:solidFill>
                <a:schemeClr val="accent3">
                  <a:lumMod val="8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MCS_XOM!$Z$8:$Z$23</c:f>
              <c:numCache>
                <c:formatCode>0.00</c:formatCode>
                <c:ptCount val="16"/>
                <c:pt idx="0">
                  <c:v>101.620003</c:v>
                </c:pt>
                <c:pt idx="1">
                  <c:v>103.29442579840874</c:v>
                </c:pt>
                <c:pt idx="2">
                  <c:v>104.25876942497059</c:v>
                </c:pt>
                <c:pt idx="3">
                  <c:v>103.46244765790756</c:v>
                </c:pt>
                <c:pt idx="4">
                  <c:v>104.83354482883557</c:v>
                </c:pt>
                <c:pt idx="5">
                  <c:v>103.13584344757102</c:v>
                </c:pt>
                <c:pt idx="6">
                  <c:v>103.26318234910826</c:v>
                </c:pt>
                <c:pt idx="7">
                  <c:v>103.34395343328498</c:v>
                </c:pt>
                <c:pt idx="8">
                  <c:v>103.21395182831785</c:v>
                </c:pt>
                <c:pt idx="9">
                  <c:v>104.27612074396502</c:v>
                </c:pt>
                <c:pt idx="10">
                  <c:v>102.61950127774723</c:v>
                </c:pt>
                <c:pt idx="11">
                  <c:v>103.84944849342399</c:v>
                </c:pt>
                <c:pt idx="12">
                  <c:v>102.77095284325203</c:v>
                </c:pt>
                <c:pt idx="13">
                  <c:v>103.26090513392134</c:v>
                </c:pt>
                <c:pt idx="14">
                  <c:v>102.62968568259681</c:v>
                </c:pt>
                <c:pt idx="15">
                  <c:v>104.78812815240479</c:v>
                </c:pt>
              </c:numCache>
            </c:numRef>
          </c:val>
          <c:smooth val="0"/>
          <c:extLst>
            <c:ext xmlns:c16="http://schemas.microsoft.com/office/drawing/2014/chart" uri="{C3380CC4-5D6E-409C-BE32-E72D297353CC}">
              <c16:uniqueId val="{00000014-2FD5-4A62-AD60-4F97E5DDA8A8}"/>
            </c:ext>
          </c:extLst>
        </c:ser>
        <c:ser>
          <c:idx val="21"/>
          <c:order val="21"/>
          <c:spPr>
            <a:ln w="28575" cap="rnd">
              <a:solidFill>
                <a:schemeClr val="accent4">
                  <a:lumMod val="8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MCS_XOM!$AA$8:$AA$23</c:f>
              <c:numCache>
                <c:formatCode>0.00</c:formatCode>
                <c:ptCount val="16"/>
                <c:pt idx="0">
                  <c:v>101.620003</c:v>
                </c:pt>
                <c:pt idx="1">
                  <c:v>103.31354206827399</c:v>
                </c:pt>
                <c:pt idx="2">
                  <c:v>103.6168897963524</c:v>
                </c:pt>
                <c:pt idx="3">
                  <c:v>102.77479867580183</c:v>
                </c:pt>
                <c:pt idx="4">
                  <c:v>105.0371752825141</c:v>
                </c:pt>
                <c:pt idx="5">
                  <c:v>103.86581380467892</c:v>
                </c:pt>
                <c:pt idx="6">
                  <c:v>103.75594374093697</c:v>
                </c:pt>
                <c:pt idx="7">
                  <c:v>104.21752982312353</c:v>
                </c:pt>
                <c:pt idx="8">
                  <c:v>104.00115926490015</c:v>
                </c:pt>
                <c:pt idx="9">
                  <c:v>103.112967841898</c:v>
                </c:pt>
                <c:pt idx="10">
                  <c:v>104.15493475138247</c:v>
                </c:pt>
                <c:pt idx="11">
                  <c:v>102.61420919098241</c:v>
                </c:pt>
                <c:pt idx="12">
                  <c:v>104.06024600781311</c:v>
                </c:pt>
                <c:pt idx="13">
                  <c:v>103.01132178433289</c:v>
                </c:pt>
                <c:pt idx="14">
                  <c:v>103.6071212676668</c:v>
                </c:pt>
                <c:pt idx="15">
                  <c:v>105.11870934324421</c:v>
                </c:pt>
              </c:numCache>
            </c:numRef>
          </c:val>
          <c:smooth val="0"/>
          <c:extLst>
            <c:ext xmlns:c16="http://schemas.microsoft.com/office/drawing/2014/chart" uri="{C3380CC4-5D6E-409C-BE32-E72D297353CC}">
              <c16:uniqueId val="{00000015-2FD5-4A62-AD60-4F97E5DDA8A8}"/>
            </c:ext>
          </c:extLst>
        </c:ser>
        <c:ser>
          <c:idx val="22"/>
          <c:order val="22"/>
          <c:spPr>
            <a:ln w="28575" cap="rnd">
              <a:solidFill>
                <a:schemeClr val="accent5">
                  <a:lumMod val="8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MCS_XOM!$AB$8:$AB$23</c:f>
              <c:numCache>
                <c:formatCode>0.00</c:formatCode>
                <c:ptCount val="16"/>
                <c:pt idx="0">
                  <c:v>101.620003</c:v>
                </c:pt>
                <c:pt idx="1">
                  <c:v>102.50888288009094</c:v>
                </c:pt>
                <c:pt idx="2">
                  <c:v>104.05505494601128</c:v>
                </c:pt>
                <c:pt idx="3">
                  <c:v>105.69512837499565</c:v>
                </c:pt>
                <c:pt idx="4">
                  <c:v>103.74603796782939</c:v>
                </c:pt>
                <c:pt idx="5">
                  <c:v>104.10462939132449</c:v>
                </c:pt>
                <c:pt idx="6">
                  <c:v>103.22324526442462</c:v>
                </c:pt>
                <c:pt idx="7">
                  <c:v>103.25209951032583</c:v>
                </c:pt>
                <c:pt idx="8">
                  <c:v>105.08185910643189</c:v>
                </c:pt>
                <c:pt idx="9">
                  <c:v>102.07768079348483</c:v>
                </c:pt>
                <c:pt idx="10">
                  <c:v>104.37951892622182</c:v>
                </c:pt>
                <c:pt idx="11">
                  <c:v>104.41549444582637</c:v>
                </c:pt>
                <c:pt idx="12">
                  <c:v>103.58867819413939</c:v>
                </c:pt>
                <c:pt idx="13">
                  <c:v>103.4915727299466</c:v>
                </c:pt>
                <c:pt idx="14">
                  <c:v>101.60371485600609</c:v>
                </c:pt>
                <c:pt idx="15">
                  <c:v>103.15780259601347</c:v>
                </c:pt>
              </c:numCache>
            </c:numRef>
          </c:val>
          <c:smooth val="0"/>
          <c:extLst>
            <c:ext xmlns:c16="http://schemas.microsoft.com/office/drawing/2014/chart" uri="{C3380CC4-5D6E-409C-BE32-E72D297353CC}">
              <c16:uniqueId val="{00000016-2FD5-4A62-AD60-4F97E5DDA8A8}"/>
            </c:ext>
          </c:extLst>
        </c:ser>
        <c:ser>
          <c:idx val="23"/>
          <c:order val="23"/>
          <c:spPr>
            <a:ln w="28575" cap="rnd">
              <a:solidFill>
                <a:schemeClr val="accent6">
                  <a:lumMod val="8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MCS_XOM!$AC$8:$AC$23</c:f>
              <c:numCache>
                <c:formatCode>0.00</c:formatCode>
                <c:ptCount val="16"/>
                <c:pt idx="0">
                  <c:v>101.620003</c:v>
                </c:pt>
                <c:pt idx="1">
                  <c:v>103.10766510913773</c:v>
                </c:pt>
                <c:pt idx="2">
                  <c:v>101.61957177569862</c:v>
                </c:pt>
                <c:pt idx="3">
                  <c:v>104.5050328851579</c:v>
                </c:pt>
                <c:pt idx="4">
                  <c:v>104.70843497091366</c:v>
                </c:pt>
                <c:pt idx="5">
                  <c:v>103.5685836253864</c:v>
                </c:pt>
                <c:pt idx="6">
                  <c:v>104.43705976924625</c:v>
                </c:pt>
                <c:pt idx="7">
                  <c:v>102.53965503466468</c:v>
                </c:pt>
                <c:pt idx="8">
                  <c:v>104.70465941350214</c:v>
                </c:pt>
                <c:pt idx="9">
                  <c:v>103.765022496504</c:v>
                </c:pt>
                <c:pt idx="10">
                  <c:v>103.84323514680953</c:v>
                </c:pt>
                <c:pt idx="11">
                  <c:v>103.87521896260674</c:v>
                </c:pt>
                <c:pt idx="12">
                  <c:v>102.45039886926938</c:v>
                </c:pt>
                <c:pt idx="13">
                  <c:v>105.18555456190876</c:v>
                </c:pt>
                <c:pt idx="14">
                  <c:v>102.96621034140175</c:v>
                </c:pt>
                <c:pt idx="15">
                  <c:v>105.25080085476311</c:v>
                </c:pt>
              </c:numCache>
            </c:numRef>
          </c:val>
          <c:smooth val="0"/>
          <c:extLst>
            <c:ext xmlns:c16="http://schemas.microsoft.com/office/drawing/2014/chart" uri="{C3380CC4-5D6E-409C-BE32-E72D297353CC}">
              <c16:uniqueId val="{00000017-2FD5-4A62-AD60-4F97E5DDA8A8}"/>
            </c:ext>
          </c:extLst>
        </c:ser>
        <c:ser>
          <c:idx val="24"/>
          <c:order val="24"/>
          <c:spPr>
            <a:ln w="28575" cap="rnd">
              <a:solidFill>
                <a:schemeClr val="accent1">
                  <a:lumMod val="60000"/>
                  <a:lumOff val="4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MCS_XOM!$AD$8:$AD$23</c:f>
              <c:numCache>
                <c:formatCode>0.00</c:formatCode>
                <c:ptCount val="16"/>
                <c:pt idx="0">
                  <c:v>101.620003</c:v>
                </c:pt>
                <c:pt idx="1">
                  <c:v>103.27047910819897</c:v>
                </c:pt>
                <c:pt idx="2">
                  <c:v>102.85491622019074</c:v>
                </c:pt>
                <c:pt idx="3">
                  <c:v>104.05978739546626</c:v>
                </c:pt>
                <c:pt idx="4">
                  <c:v>104.19381151527735</c:v>
                </c:pt>
                <c:pt idx="5">
                  <c:v>103.64561327566075</c:v>
                </c:pt>
                <c:pt idx="6">
                  <c:v>105.45621443336624</c:v>
                </c:pt>
                <c:pt idx="7">
                  <c:v>103.69694310939846</c:v>
                </c:pt>
                <c:pt idx="8">
                  <c:v>104.43106608953109</c:v>
                </c:pt>
                <c:pt idx="9">
                  <c:v>103.04656503066394</c:v>
                </c:pt>
                <c:pt idx="10">
                  <c:v>103.37262053261456</c:v>
                </c:pt>
                <c:pt idx="11">
                  <c:v>104.13692827449499</c:v>
                </c:pt>
                <c:pt idx="12">
                  <c:v>102.95342200427547</c:v>
                </c:pt>
                <c:pt idx="13">
                  <c:v>103.43744504298689</c:v>
                </c:pt>
                <c:pt idx="14">
                  <c:v>105.70931446131858</c:v>
                </c:pt>
                <c:pt idx="15">
                  <c:v>103.69093790490327</c:v>
                </c:pt>
              </c:numCache>
            </c:numRef>
          </c:val>
          <c:smooth val="0"/>
          <c:extLst>
            <c:ext xmlns:c16="http://schemas.microsoft.com/office/drawing/2014/chart" uri="{C3380CC4-5D6E-409C-BE32-E72D297353CC}">
              <c16:uniqueId val="{00000018-2FD5-4A62-AD60-4F97E5DDA8A8}"/>
            </c:ext>
          </c:extLst>
        </c:ser>
        <c:ser>
          <c:idx val="25"/>
          <c:order val="25"/>
          <c:spPr>
            <a:ln w="28575" cap="rnd">
              <a:solidFill>
                <a:schemeClr val="accent2">
                  <a:lumMod val="60000"/>
                  <a:lumOff val="4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MCS_XOM!$AE$8:$AE$23</c:f>
              <c:numCache>
                <c:formatCode>0.00</c:formatCode>
                <c:ptCount val="16"/>
                <c:pt idx="0">
                  <c:v>101.620003</c:v>
                </c:pt>
                <c:pt idx="1">
                  <c:v>102.95992295675926</c:v>
                </c:pt>
                <c:pt idx="2">
                  <c:v>104.10069697533662</c:v>
                </c:pt>
                <c:pt idx="3">
                  <c:v>102.97830947118479</c:v>
                </c:pt>
                <c:pt idx="4">
                  <c:v>106.3837955077116</c:v>
                </c:pt>
                <c:pt idx="5">
                  <c:v>105.15701403547502</c:v>
                </c:pt>
                <c:pt idx="6">
                  <c:v>104.25625702625959</c:v>
                </c:pt>
                <c:pt idx="7">
                  <c:v>103.71240033743213</c:v>
                </c:pt>
                <c:pt idx="8">
                  <c:v>103.33533514474146</c:v>
                </c:pt>
                <c:pt idx="9">
                  <c:v>104.41900251050821</c:v>
                </c:pt>
                <c:pt idx="10">
                  <c:v>103.9646932839219</c:v>
                </c:pt>
                <c:pt idx="11">
                  <c:v>104.82674431213648</c:v>
                </c:pt>
                <c:pt idx="12">
                  <c:v>104.92746300206728</c:v>
                </c:pt>
                <c:pt idx="13">
                  <c:v>103.67378589309477</c:v>
                </c:pt>
                <c:pt idx="14">
                  <c:v>103.79476100663723</c:v>
                </c:pt>
                <c:pt idx="15">
                  <c:v>104.51386011181216</c:v>
                </c:pt>
              </c:numCache>
            </c:numRef>
          </c:val>
          <c:smooth val="0"/>
          <c:extLst>
            <c:ext xmlns:c16="http://schemas.microsoft.com/office/drawing/2014/chart" uri="{C3380CC4-5D6E-409C-BE32-E72D297353CC}">
              <c16:uniqueId val="{00000019-2FD5-4A62-AD60-4F97E5DDA8A8}"/>
            </c:ext>
          </c:extLst>
        </c:ser>
        <c:ser>
          <c:idx val="26"/>
          <c:order val="26"/>
          <c:spPr>
            <a:ln w="28575" cap="rnd">
              <a:solidFill>
                <a:schemeClr val="accent3">
                  <a:lumMod val="60000"/>
                  <a:lumOff val="4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MCS_XOM!$AF$8:$AF$23</c:f>
              <c:numCache>
                <c:formatCode>0.00</c:formatCode>
                <c:ptCount val="16"/>
                <c:pt idx="0">
                  <c:v>101.620003</c:v>
                </c:pt>
                <c:pt idx="1">
                  <c:v>102.64765659706846</c:v>
                </c:pt>
                <c:pt idx="2">
                  <c:v>103.89046273332762</c:v>
                </c:pt>
                <c:pt idx="3">
                  <c:v>104.32260138417016</c:v>
                </c:pt>
                <c:pt idx="4">
                  <c:v>104.06683335791443</c:v>
                </c:pt>
                <c:pt idx="5">
                  <c:v>103.48293832640643</c:v>
                </c:pt>
                <c:pt idx="6">
                  <c:v>103.33434034568974</c:v>
                </c:pt>
                <c:pt idx="7">
                  <c:v>103.38837856746933</c:v>
                </c:pt>
                <c:pt idx="8">
                  <c:v>105.45513693254365</c:v>
                </c:pt>
                <c:pt idx="9">
                  <c:v>103.39402978455435</c:v>
                </c:pt>
                <c:pt idx="10">
                  <c:v>105.16883190616653</c:v>
                </c:pt>
                <c:pt idx="11">
                  <c:v>105.24121291310449</c:v>
                </c:pt>
                <c:pt idx="12">
                  <c:v>104.03885110831999</c:v>
                </c:pt>
                <c:pt idx="13">
                  <c:v>103.13750598169824</c:v>
                </c:pt>
                <c:pt idx="14">
                  <c:v>105.41474324291997</c:v>
                </c:pt>
                <c:pt idx="15">
                  <c:v>102.64121722857946</c:v>
                </c:pt>
              </c:numCache>
            </c:numRef>
          </c:val>
          <c:smooth val="0"/>
          <c:extLst>
            <c:ext xmlns:c16="http://schemas.microsoft.com/office/drawing/2014/chart" uri="{C3380CC4-5D6E-409C-BE32-E72D297353CC}">
              <c16:uniqueId val="{0000001A-2FD5-4A62-AD60-4F97E5DDA8A8}"/>
            </c:ext>
          </c:extLst>
        </c:ser>
        <c:ser>
          <c:idx val="27"/>
          <c:order val="27"/>
          <c:spPr>
            <a:ln w="28575" cap="rnd">
              <a:solidFill>
                <a:schemeClr val="accent4">
                  <a:lumMod val="60000"/>
                  <a:lumOff val="4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MCS_XOM!$AG$8:$AG$23</c:f>
              <c:numCache>
                <c:formatCode>0.00</c:formatCode>
                <c:ptCount val="16"/>
                <c:pt idx="0">
                  <c:v>101.620003</c:v>
                </c:pt>
                <c:pt idx="1">
                  <c:v>103.47386616185035</c:v>
                </c:pt>
                <c:pt idx="2">
                  <c:v>103.10234523737148</c:v>
                </c:pt>
                <c:pt idx="3">
                  <c:v>104.10505580606672</c:v>
                </c:pt>
                <c:pt idx="4">
                  <c:v>101.83078382494334</c:v>
                </c:pt>
                <c:pt idx="5">
                  <c:v>101.76394150508902</c:v>
                </c:pt>
                <c:pt idx="6">
                  <c:v>104.72233949379495</c:v>
                </c:pt>
                <c:pt idx="7">
                  <c:v>101.93793960647628</c:v>
                </c:pt>
                <c:pt idx="8">
                  <c:v>104.19139160390368</c:v>
                </c:pt>
                <c:pt idx="9">
                  <c:v>104.33468265064613</c:v>
                </c:pt>
                <c:pt idx="10">
                  <c:v>103.4466957101922</c:v>
                </c:pt>
                <c:pt idx="11">
                  <c:v>103.83216812178814</c:v>
                </c:pt>
                <c:pt idx="12">
                  <c:v>104.55382594475331</c:v>
                </c:pt>
                <c:pt idx="13">
                  <c:v>101.82853063203152</c:v>
                </c:pt>
                <c:pt idx="14">
                  <c:v>103.96629068684419</c:v>
                </c:pt>
                <c:pt idx="15">
                  <c:v>106.14571407655792</c:v>
                </c:pt>
              </c:numCache>
            </c:numRef>
          </c:val>
          <c:smooth val="0"/>
          <c:extLst>
            <c:ext xmlns:c16="http://schemas.microsoft.com/office/drawing/2014/chart" uri="{C3380CC4-5D6E-409C-BE32-E72D297353CC}">
              <c16:uniqueId val="{0000001B-2FD5-4A62-AD60-4F97E5DDA8A8}"/>
            </c:ext>
          </c:extLst>
        </c:ser>
        <c:ser>
          <c:idx val="28"/>
          <c:order val="28"/>
          <c:spPr>
            <a:ln w="28575" cap="rnd">
              <a:solidFill>
                <a:schemeClr val="accent5">
                  <a:lumMod val="60000"/>
                  <a:lumOff val="4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MCS_XOM!$AH$8:$AH$23</c:f>
              <c:numCache>
                <c:formatCode>0.00</c:formatCode>
                <c:ptCount val="16"/>
                <c:pt idx="0">
                  <c:v>101.620003</c:v>
                </c:pt>
                <c:pt idx="1">
                  <c:v>101.36222920986403</c:v>
                </c:pt>
                <c:pt idx="2">
                  <c:v>104.2725151246805</c:v>
                </c:pt>
                <c:pt idx="3">
                  <c:v>103.30403916541603</c:v>
                </c:pt>
                <c:pt idx="4">
                  <c:v>104.55270345922494</c:v>
                </c:pt>
                <c:pt idx="5">
                  <c:v>104.05248447120677</c:v>
                </c:pt>
                <c:pt idx="6">
                  <c:v>105.75624401453349</c:v>
                </c:pt>
                <c:pt idx="7">
                  <c:v>102.13265536737967</c:v>
                </c:pt>
                <c:pt idx="8">
                  <c:v>103.76839805846573</c:v>
                </c:pt>
                <c:pt idx="9">
                  <c:v>104.22498969481231</c:v>
                </c:pt>
                <c:pt idx="10">
                  <c:v>104.5877816733213</c:v>
                </c:pt>
                <c:pt idx="11">
                  <c:v>103.77495518303647</c:v>
                </c:pt>
                <c:pt idx="12">
                  <c:v>103.96243140932363</c:v>
                </c:pt>
                <c:pt idx="13">
                  <c:v>103.333420299644</c:v>
                </c:pt>
                <c:pt idx="14">
                  <c:v>105.1507186252833</c:v>
                </c:pt>
                <c:pt idx="15">
                  <c:v>105.26702459843969</c:v>
                </c:pt>
              </c:numCache>
            </c:numRef>
          </c:val>
          <c:smooth val="0"/>
          <c:extLst>
            <c:ext xmlns:c16="http://schemas.microsoft.com/office/drawing/2014/chart" uri="{C3380CC4-5D6E-409C-BE32-E72D297353CC}">
              <c16:uniqueId val="{0000001C-2FD5-4A62-AD60-4F97E5DDA8A8}"/>
            </c:ext>
          </c:extLst>
        </c:ser>
        <c:ser>
          <c:idx val="29"/>
          <c:order val="29"/>
          <c:spPr>
            <a:ln w="28575" cap="rnd">
              <a:solidFill>
                <a:schemeClr val="accent6">
                  <a:lumMod val="60000"/>
                  <a:lumOff val="4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MCS_XOM!$AI$8:$AI$23</c:f>
              <c:numCache>
                <c:formatCode>0.00</c:formatCode>
                <c:ptCount val="16"/>
                <c:pt idx="0">
                  <c:v>101.620003</c:v>
                </c:pt>
                <c:pt idx="1">
                  <c:v>105.357288981648</c:v>
                </c:pt>
                <c:pt idx="2">
                  <c:v>103.20202109635822</c:v>
                </c:pt>
                <c:pt idx="3">
                  <c:v>102.62742186163128</c:v>
                </c:pt>
                <c:pt idx="4">
                  <c:v>105.35784192487114</c:v>
                </c:pt>
                <c:pt idx="5">
                  <c:v>103.64593747019285</c:v>
                </c:pt>
                <c:pt idx="6">
                  <c:v>102.79621287352188</c:v>
                </c:pt>
                <c:pt idx="7">
                  <c:v>105.08905016485927</c:v>
                </c:pt>
                <c:pt idx="8">
                  <c:v>103.5732915378544</c:v>
                </c:pt>
                <c:pt idx="9">
                  <c:v>104.49082376426399</c:v>
                </c:pt>
                <c:pt idx="10">
                  <c:v>104.10303185303448</c:v>
                </c:pt>
                <c:pt idx="11">
                  <c:v>103.26003430920505</c:v>
                </c:pt>
                <c:pt idx="12">
                  <c:v>105.7455408586176</c:v>
                </c:pt>
                <c:pt idx="13">
                  <c:v>105.11657226059022</c:v>
                </c:pt>
                <c:pt idx="14">
                  <c:v>104.594195467905</c:v>
                </c:pt>
                <c:pt idx="15">
                  <c:v>102.92972781918129</c:v>
                </c:pt>
              </c:numCache>
            </c:numRef>
          </c:val>
          <c:smooth val="0"/>
          <c:extLst>
            <c:ext xmlns:c16="http://schemas.microsoft.com/office/drawing/2014/chart" uri="{C3380CC4-5D6E-409C-BE32-E72D297353CC}">
              <c16:uniqueId val="{0000001D-2FD5-4A62-AD60-4F97E5DDA8A8}"/>
            </c:ext>
          </c:extLst>
        </c:ser>
        <c:ser>
          <c:idx val="30"/>
          <c:order val="30"/>
          <c:spPr>
            <a:ln w="28575" cap="rnd">
              <a:solidFill>
                <a:schemeClr val="accent1">
                  <a:lumMod val="5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MCS_XOM!$AJ$8:$AJ$23</c:f>
              <c:numCache>
                <c:formatCode>0.00</c:formatCode>
                <c:ptCount val="16"/>
                <c:pt idx="0">
                  <c:v>101.620003</c:v>
                </c:pt>
                <c:pt idx="1">
                  <c:v>102.48864811736576</c:v>
                </c:pt>
                <c:pt idx="2">
                  <c:v>103.15068566346619</c:v>
                </c:pt>
                <c:pt idx="3">
                  <c:v>102.62349394681135</c:v>
                </c:pt>
                <c:pt idx="4">
                  <c:v>103.34266572243278</c:v>
                </c:pt>
                <c:pt idx="5">
                  <c:v>105.80640608902921</c:v>
                </c:pt>
                <c:pt idx="6">
                  <c:v>104.34388943327178</c:v>
                </c:pt>
                <c:pt idx="7">
                  <c:v>104.71131368231866</c:v>
                </c:pt>
                <c:pt idx="8">
                  <c:v>103.07647224846649</c:v>
                </c:pt>
                <c:pt idx="9">
                  <c:v>104.23539561791488</c:v>
                </c:pt>
                <c:pt idx="10">
                  <c:v>101.42502907399289</c:v>
                </c:pt>
                <c:pt idx="11">
                  <c:v>102.39614029468964</c:v>
                </c:pt>
                <c:pt idx="12">
                  <c:v>102.51504291515823</c:v>
                </c:pt>
                <c:pt idx="13">
                  <c:v>102.17893073101506</c:v>
                </c:pt>
                <c:pt idx="14">
                  <c:v>103.08574417300959</c:v>
                </c:pt>
                <c:pt idx="15">
                  <c:v>103.0258991697511</c:v>
                </c:pt>
              </c:numCache>
            </c:numRef>
          </c:val>
          <c:smooth val="0"/>
          <c:extLst>
            <c:ext xmlns:c16="http://schemas.microsoft.com/office/drawing/2014/chart" uri="{C3380CC4-5D6E-409C-BE32-E72D297353CC}">
              <c16:uniqueId val="{0000001E-2FD5-4A62-AD60-4F97E5DDA8A8}"/>
            </c:ext>
          </c:extLst>
        </c:ser>
        <c:ser>
          <c:idx val="31"/>
          <c:order val="31"/>
          <c:spPr>
            <a:ln w="28575" cap="rnd">
              <a:solidFill>
                <a:schemeClr val="accent2">
                  <a:lumMod val="5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MCS_XOM!$AK$8:$AK$23</c:f>
              <c:numCache>
                <c:formatCode>0.00</c:formatCode>
                <c:ptCount val="16"/>
                <c:pt idx="0">
                  <c:v>101.620003</c:v>
                </c:pt>
                <c:pt idx="1">
                  <c:v>103.47910023808768</c:v>
                </c:pt>
                <c:pt idx="2">
                  <c:v>103.77561201026387</c:v>
                </c:pt>
                <c:pt idx="3">
                  <c:v>103.5714353368008</c:v>
                </c:pt>
                <c:pt idx="4">
                  <c:v>103.82808790789774</c:v>
                </c:pt>
                <c:pt idx="5">
                  <c:v>105.19248106124154</c:v>
                </c:pt>
                <c:pt idx="6">
                  <c:v>102.97388330170163</c:v>
                </c:pt>
                <c:pt idx="7">
                  <c:v>102.91018068884162</c:v>
                </c:pt>
                <c:pt idx="8">
                  <c:v>104.72873111620483</c:v>
                </c:pt>
                <c:pt idx="9">
                  <c:v>102.94192108303346</c:v>
                </c:pt>
                <c:pt idx="10">
                  <c:v>102.87674827545848</c:v>
                </c:pt>
                <c:pt idx="11">
                  <c:v>105.04063090660031</c:v>
                </c:pt>
                <c:pt idx="12">
                  <c:v>104.35174680803962</c:v>
                </c:pt>
                <c:pt idx="13">
                  <c:v>103.64983162455071</c:v>
                </c:pt>
                <c:pt idx="14">
                  <c:v>102.49436866425926</c:v>
                </c:pt>
                <c:pt idx="15">
                  <c:v>105.32696393011847</c:v>
                </c:pt>
              </c:numCache>
            </c:numRef>
          </c:val>
          <c:smooth val="0"/>
          <c:extLst>
            <c:ext xmlns:c16="http://schemas.microsoft.com/office/drawing/2014/chart" uri="{C3380CC4-5D6E-409C-BE32-E72D297353CC}">
              <c16:uniqueId val="{0000001F-2FD5-4A62-AD60-4F97E5DDA8A8}"/>
            </c:ext>
          </c:extLst>
        </c:ser>
        <c:ser>
          <c:idx val="32"/>
          <c:order val="32"/>
          <c:spPr>
            <a:ln w="28575" cap="rnd">
              <a:solidFill>
                <a:schemeClr val="accent3">
                  <a:lumMod val="5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MCS_XOM!$AL$8:$AL$23</c:f>
              <c:numCache>
                <c:formatCode>0.00</c:formatCode>
                <c:ptCount val="16"/>
                <c:pt idx="0">
                  <c:v>101.620003</c:v>
                </c:pt>
                <c:pt idx="1">
                  <c:v>103.22544591779534</c:v>
                </c:pt>
                <c:pt idx="2">
                  <c:v>104.66134606917819</c:v>
                </c:pt>
                <c:pt idx="3">
                  <c:v>103.03735112501889</c:v>
                </c:pt>
                <c:pt idx="4">
                  <c:v>103.80563246894528</c:v>
                </c:pt>
                <c:pt idx="5">
                  <c:v>103.73476950453568</c:v>
                </c:pt>
                <c:pt idx="6">
                  <c:v>102.73766792504928</c:v>
                </c:pt>
                <c:pt idx="7">
                  <c:v>104.39093403768098</c:v>
                </c:pt>
                <c:pt idx="8">
                  <c:v>103.85212439485528</c:v>
                </c:pt>
                <c:pt idx="9">
                  <c:v>103.74893958030769</c:v>
                </c:pt>
                <c:pt idx="10">
                  <c:v>103.80865308206012</c:v>
                </c:pt>
                <c:pt idx="11">
                  <c:v>102.36964764013079</c:v>
                </c:pt>
                <c:pt idx="12">
                  <c:v>103.61411689562283</c:v>
                </c:pt>
                <c:pt idx="13">
                  <c:v>103.18735900102163</c:v>
                </c:pt>
                <c:pt idx="14">
                  <c:v>103.35689920593212</c:v>
                </c:pt>
                <c:pt idx="15">
                  <c:v>103.79828862618079</c:v>
                </c:pt>
              </c:numCache>
            </c:numRef>
          </c:val>
          <c:smooth val="0"/>
          <c:extLst>
            <c:ext xmlns:c16="http://schemas.microsoft.com/office/drawing/2014/chart" uri="{C3380CC4-5D6E-409C-BE32-E72D297353CC}">
              <c16:uniqueId val="{00000020-2FD5-4A62-AD60-4F97E5DDA8A8}"/>
            </c:ext>
          </c:extLst>
        </c:ser>
        <c:ser>
          <c:idx val="33"/>
          <c:order val="33"/>
          <c:spPr>
            <a:ln w="28575" cap="rnd">
              <a:solidFill>
                <a:schemeClr val="accent4">
                  <a:lumMod val="5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MCS_XOM!$AM$8:$AM$23</c:f>
              <c:numCache>
                <c:formatCode>0.00</c:formatCode>
                <c:ptCount val="16"/>
                <c:pt idx="0">
                  <c:v>101.620003</c:v>
                </c:pt>
                <c:pt idx="1">
                  <c:v>103.15636151167513</c:v>
                </c:pt>
                <c:pt idx="2">
                  <c:v>103.18019403641131</c:v>
                </c:pt>
                <c:pt idx="3">
                  <c:v>103.12243504138172</c:v>
                </c:pt>
                <c:pt idx="4">
                  <c:v>104.53685078883133</c:v>
                </c:pt>
                <c:pt idx="5">
                  <c:v>103.04853296493749</c:v>
                </c:pt>
                <c:pt idx="6">
                  <c:v>102.77042282972154</c:v>
                </c:pt>
                <c:pt idx="7">
                  <c:v>104.76182145553146</c:v>
                </c:pt>
                <c:pt idx="8">
                  <c:v>103.97663750122335</c:v>
                </c:pt>
                <c:pt idx="9">
                  <c:v>103.66150137087021</c:v>
                </c:pt>
                <c:pt idx="10">
                  <c:v>103.74247463738816</c:v>
                </c:pt>
                <c:pt idx="11">
                  <c:v>104.77443345210274</c:v>
                </c:pt>
                <c:pt idx="12">
                  <c:v>103.2142403731271</c:v>
                </c:pt>
                <c:pt idx="13">
                  <c:v>104.94095399417294</c:v>
                </c:pt>
                <c:pt idx="14">
                  <c:v>102.85244126227276</c:v>
                </c:pt>
                <c:pt idx="15">
                  <c:v>102.89647305804644</c:v>
                </c:pt>
              </c:numCache>
            </c:numRef>
          </c:val>
          <c:smooth val="0"/>
          <c:extLst>
            <c:ext xmlns:c16="http://schemas.microsoft.com/office/drawing/2014/chart" uri="{C3380CC4-5D6E-409C-BE32-E72D297353CC}">
              <c16:uniqueId val="{00000021-2FD5-4A62-AD60-4F97E5DDA8A8}"/>
            </c:ext>
          </c:extLst>
        </c:ser>
        <c:ser>
          <c:idx val="34"/>
          <c:order val="34"/>
          <c:spPr>
            <a:ln w="28575" cap="rnd">
              <a:solidFill>
                <a:schemeClr val="accent5">
                  <a:lumMod val="5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MCS_XOM!$AN$8:$AN$23</c:f>
              <c:numCache>
                <c:formatCode>0.00</c:formatCode>
                <c:ptCount val="16"/>
                <c:pt idx="0">
                  <c:v>101.620003</c:v>
                </c:pt>
                <c:pt idx="1">
                  <c:v>103.0217760208206</c:v>
                </c:pt>
                <c:pt idx="2">
                  <c:v>104.75533837215472</c:v>
                </c:pt>
                <c:pt idx="3">
                  <c:v>102.59927892504253</c:v>
                </c:pt>
                <c:pt idx="4">
                  <c:v>104.28577554976516</c:v>
                </c:pt>
                <c:pt idx="5">
                  <c:v>102.65037764987434</c:v>
                </c:pt>
                <c:pt idx="6">
                  <c:v>101.75422276639927</c:v>
                </c:pt>
                <c:pt idx="7">
                  <c:v>102.6680706043023</c:v>
                </c:pt>
                <c:pt idx="8">
                  <c:v>101.86025737096418</c:v>
                </c:pt>
                <c:pt idx="9">
                  <c:v>105.69418625949017</c:v>
                </c:pt>
                <c:pt idx="10">
                  <c:v>104.60651776171065</c:v>
                </c:pt>
                <c:pt idx="11">
                  <c:v>102.67130416452326</c:v>
                </c:pt>
                <c:pt idx="12">
                  <c:v>105.54781969019442</c:v>
                </c:pt>
                <c:pt idx="13">
                  <c:v>104.02816466148276</c:v>
                </c:pt>
                <c:pt idx="14">
                  <c:v>103.98750509689148</c:v>
                </c:pt>
                <c:pt idx="15">
                  <c:v>103.71886577488995</c:v>
                </c:pt>
              </c:numCache>
            </c:numRef>
          </c:val>
          <c:smooth val="0"/>
          <c:extLst>
            <c:ext xmlns:c16="http://schemas.microsoft.com/office/drawing/2014/chart" uri="{C3380CC4-5D6E-409C-BE32-E72D297353CC}">
              <c16:uniqueId val="{00000022-2FD5-4A62-AD60-4F97E5DDA8A8}"/>
            </c:ext>
          </c:extLst>
        </c:ser>
        <c:ser>
          <c:idx val="35"/>
          <c:order val="35"/>
          <c:spPr>
            <a:ln w="28575" cap="rnd">
              <a:solidFill>
                <a:schemeClr val="accent6">
                  <a:lumMod val="5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MCS_XOM!$AO$8:$AO$23</c:f>
              <c:numCache>
                <c:formatCode>0.00</c:formatCode>
                <c:ptCount val="16"/>
                <c:pt idx="0">
                  <c:v>101.620003</c:v>
                </c:pt>
                <c:pt idx="1">
                  <c:v>104.21134827887154</c:v>
                </c:pt>
                <c:pt idx="2">
                  <c:v>104.50288620431081</c:v>
                </c:pt>
                <c:pt idx="3">
                  <c:v>102.36932111149429</c:v>
                </c:pt>
                <c:pt idx="4">
                  <c:v>105.41342086660512</c:v>
                </c:pt>
                <c:pt idx="5">
                  <c:v>103.34051929218056</c:v>
                </c:pt>
                <c:pt idx="6">
                  <c:v>102.14956457576898</c:v>
                </c:pt>
                <c:pt idx="7">
                  <c:v>103.10117317185085</c:v>
                </c:pt>
                <c:pt idx="8">
                  <c:v>103.57250743815861</c:v>
                </c:pt>
                <c:pt idx="9">
                  <c:v>104.30694783155103</c:v>
                </c:pt>
                <c:pt idx="10">
                  <c:v>103.32528922486631</c:v>
                </c:pt>
                <c:pt idx="11">
                  <c:v>105.03046263275137</c:v>
                </c:pt>
                <c:pt idx="12">
                  <c:v>104.11644446706138</c:v>
                </c:pt>
                <c:pt idx="13">
                  <c:v>103.59694241271994</c:v>
                </c:pt>
                <c:pt idx="14">
                  <c:v>105.95746521400663</c:v>
                </c:pt>
                <c:pt idx="15">
                  <c:v>103.42700397444325</c:v>
                </c:pt>
              </c:numCache>
            </c:numRef>
          </c:val>
          <c:smooth val="0"/>
          <c:extLst>
            <c:ext xmlns:c16="http://schemas.microsoft.com/office/drawing/2014/chart" uri="{C3380CC4-5D6E-409C-BE32-E72D297353CC}">
              <c16:uniqueId val="{00000023-2FD5-4A62-AD60-4F97E5DDA8A8}"/>
            </c:ext>
          </c:extLst>
        </c:ser>
        <c:ser>
          <c:idx val="36"/>
          <c:order val="36"/>
          <c:spPr>
            <a:ln w="28575" cap="rnd">
              <a:solidFill>
                <a:schemeClr val="accent1">
                  <a:lumMod val="70000"/>
                  <a:lumOff val="3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MCS_XOM!$AP$8:$AP$23</c:f>
              <c:numCache>
                <c:formatCode>0.00</c:formatCode>
                <c:ptCount val="16"/>
                <c:pt idx="0">
                  <c:v>101.620003</c:v>
                </c:pt>
                <c:pt idx="1">
                  <c:v>104.73741994766334</c:v>
                </c:pt>
                <c:pt idx="2">
                  <c:v>102.7412227800161</c:v>
                </c:pt>
                <c:pt idx="3">
                  <c:v>102.3532062691895</c:v>
                </c:pt>
                <c:pt idx="4">
                  <c:v>104.25585823322696</c:v>
                </c:pt>
                <c:pt idx="5">
                  <c:v>104.8571447802636</c:v>
                </c:pt>
                <c:pt idx="6">
                  <c:v>101.90245908626224</c:v>
                </c:pt>
                <c:pt idx="7">
                  <c:v>103.89101719931391</c:v>
                </c:pt>
                <c:pt idx="8">
                  <c:v>103.84075981259821</c:v>
                </c:pt>
                <c:pt idx="9">
                  <c:v>102.74091617271144</c:v>
                </c:pt>
                <c:pt idx="10">
                  <c:v>102.74757777472365</c:v>
                </c:pt>
                <c:pt idx="11">
                  <c:v>102.38222605805923</c:v>
                </c:pt>
                <c:pt idx="12">
                  <c:v>104.76645267497265</c:v>
                </c:pt>
                <c:pt idx="13">
                  <c:v>103.86643026899715</c:v>
                </c:pt>
                <c:pt idx="14">
                  <c:v>103.84907458203087</c:v>
                </c:pt>
                <c:pt idx="15">
                  <c:v>103.9899471590162</c:v>
                </c:pt>
              </c:numCache>
            </c:numRef>
          </c:val>
          <c:smooth val="0"/>
          <c:extLst>
            <c:ext xmlns:c16="http://schemas.microsoft.com/office/drawing/2014/chart" uri="{C3380CC4-5D6E-409C-BE32-E72D297353CC}">
              <c16:uniqueId val="{00000024-2FD5-4A62-AD60-4F97E5DDA8A8}"/>
            </c:ext>
          </c:extLst>
        </c:ser>
        <c:ser>
          <c:idx val="37"/>
          <c:order val="37"/>
          <c:spPr>
            <a:ln w="28575" cap="rnd">
              <a:solidFill>
                <a:schemeClr val="accent2">
                  <a:lumMod val="70000"/>
                  <a:lumOff val="3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MCS_XOM!$AQ$8:$AQ$23</c:f>
              <c:numCache>
                <c:formatCode>0.00</c:formatCode>
                <c:ptCount val="16"/>
                <c:pt idx="0">
                  <c:v>101.620003</c:v>
                </c:pt>
                <c:pt idx="1">
                  <c:v>104.93951935633021</c:v>
                </c:pt>
                <c:pt idx="2">
                  <c:v>102.7545094305555</c:v>
                </c:pt>
                <c:pt idx="3">
                  <c:v>103.20093757724223</c:v>
                </c:pt>
                <c:pt idx="4">
                  <c:v>103.42155683962491</c:v>
                </c:pt>
                <c:pt idx="5">
                  <c:v>102.70601421363301</c:v>
                </c:pt>
                <c:pt idx="6">
                  <c:v>104.94708877000046</c:v>
                </c:pt>
                <c:pt idx="7">
                  <c:v>103.85630108068497</c:v>
                </c:pt>
                <c:pt idx="8">
                  <c:v>103.35170850724096</c:v>
                </c:pt>
                <c:pt idx="9">
                  <c:v>102.74761947427693</c:v>
                </c:pt>
                <c:pt idx="10">
                  <c:v>103.95498051742149</c:v>
                </c:pt>
                <c:pt idx="11">
                  <c:v>101.08930136048356</c:v>
                </c:pt>
                <c:pt idx="12">
                  <c:v>102.08528606363419</c:v>
                </c:pt>
                <c:pt idx="13">
                  <c:v>104.63274888440485</c:v>
                </c:pt>
                <c:pt idx="14">
                  <c:v>104.72318271018833</c:v>
                </c:pt>
                <c:pt idx="15">
                  <c:v>104.64034463072424</c:v>
                </c:pt>
              </c:numCache>
            </c:numRef>
          </c:val>
          <c:smooth val="0"/>
          <c:extLst>
            <c:ext xmlns:c16="http://schemas.microsoft.com/office/drawing/2014/chart" uri="{C3380CC4-5D6E-409C-BE32-E72D297353CC}">
              <c16:uniqueId val="{00000025-2FD5-4A62-AD60-4F97E5DDA8A8}"/>
            </c:ext>
          </c:extLst>
        </c:ser>
        <c:ser>
          <c:idx val="38"/>
          <c:order val="38"/>
          <c:spPr>
            <a:ln w="28575" cap="rnd">
              <a:solidFill>
                <a:schemeClr val="accent3">
                  <a:lumMod val="70000"/>
                  <a:lumOff val="3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MCS_XOM!$AR$8:$AR$23</c:f>
              <c:numCache>
                <c:formatCode>0.00</c:formatCode>
                <c:ptCount val="16"/>
                <c:pt idx="0">
                  <c:v>101.620003</c:v>
                </c:pt>
                <c:pt idx="1">
                  <c:v>102.34490184250832</c:v>
                </c:pt>
                <c:pt idx="2">
                  <c:v>103.90506722254717</c:v>
                </c:pt>
                <c:pt idx="3">
                  <c:v>103.41709642721456</c:v>
                </c:pt>
                <c:pt idx="4">
                  <c:v>102.62554220124417</c:v>
                </c:pt>
                <c:pt idx="5">
                  <c:v>104.67235708276696</c:v>
                </c:pt>
                <c:pt idx="6">
                  <c:v>103.17933103400583</c:v>
                </c:pt>
                <c:pt idx="7">
                  <c:v>103.34773640102487</c:v>
                </c:pt>
                <c:pt idx="8">
                  <c:v>102.95317348807014</c:v>
                </c:pt>
                <c:pt idx="9">
                  <c:v>102.61445756936696</c:v>
                </c:pt>
                <c:pt idx="10">
                  <c:v>102.99796008308316</c:v>
                </c:pt>
                <c:pt idx="11">
                  <c:v>103.41365674903328</c:v>
                </c:pt>
                <c:pt idx="12">
                  <c:v>102.95266108536201</c:v>
                </c:pt>
                <c:pt idx="13">
                  <c:v>102.69505178344734</c:v>
                </c:pt>
                <c:pt idx="14">
                  <c:v>105.42966212188946</c:v>
                </c:pt>
                <c:pt idx="15">
                  <c:v>105.43372790214987</c:v>
                </c:pt>
              </c:numCache>
            </c:numRef>
          </c:val>
          <c:smooth val="0"/>
          <c:extLst>
            <c:ext xmlns:c16="http://schemas.microsoft.com/office/drawing/2014/chart" uri="{C3380CC4-5D6E-409C-BE32-E72D297353CC}">
              <c16:uniqueId val="{00000026-2FD5-4A62-AD60-4F97E5DDA8A8}"/>
            </c:ext>
          </c:extLst>
        </c:ser>
        <c:ser>
          <c:idx val="39"/>
          <c:order val="39"/>
          <c:spPr>
            <a:ln w="28575" cap="rnd">
              <a:solidFill>
                <a:schemeClr val="accent4">
                  <a:lumMod val="70000"/>
                  <a:lumOff val="3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MCS_XOM!$AS$8:$AS$23</c:f>
              <c:numCache>
                <c:formatCode>0.00</c:formatCode>
                <c:ptCount val="16"/>
                <c:pt idx="0">
                  <c:v>101.620003</c:v>
                </c:pt>
                <c:pt idx="1">
                  <c:v>105.07764714048277</c:v>
                </c:pt>
                <c:pt idx="2">
                  <c:v>103.63434636716759</c:v>
                </c:pt>
                <c:pt idx="3">
                  <c:v>103.72431832890848</c:v>
                </c:pt>
                <c:pt idx="4">
                  <c:v>104.8102569063967</c:v>
                </c:pt>
                <c:pt idx="5">
                  <c:v>103.76505957337181</c:v>
                </c:pt>
                <c:pt idx="6">
                  <c:v>104.29670404636745</c:v>
                </c:pt>
                <c:pt idx="7">
                  <c:v>103.56986938950719</c:v>
                </c:pt>
                <c:pt idx="8">
                  <c:v>103.10841170146881</c:v>
                </c:pt>
                <c:pt idx="9">
                  <c:v>103.20394212301306</c:v>
                </c:pt>
                <c:pt idx="10">
                  <c:v>105.14607083118175</c:v>
                </c:pt>
                <c:pt idx="11">
                  <c:v>105.83084889178799</c:v>
                </c:pt>
                <c:pt idx="12">
                  <c:v>105.32168768037623</c:v>
                </c:pt>
                <c:pt idx="13">
                  <c:v>103.1884400031489</c:v>
                </c:pt>
                <c:pt idx="14">
                  <c:v>103.78186780462299</c:v>
                </c:pt>
                <c:pt idx="15">
                  <c:v>102.2753042099592</c:v>
                </c:pt>
              </c:numCache>
            </c:numRef>
          </c:val>
          <c:smooth val="0"/>
          <c:extLst>
            <c:ext xmlns:c16="http://schemas.microsoft.com/office/drawing/2014/chart" uri="{C3380CC4-5D6E-409C-BE32-E72D297353CC}">
              <c16:uniqueId val="{00000027-2FD5-4A62-AD60-4F97E5DDA8A8}"/>
            </c:ext>
          </c:extLst>
        </c:ser>
        <c:ser>
          <c:idx val="40"/>
          <c:order val="40"/>
          <c:spPr>
            <a:ln w="28575" cap="rnd">
              <a:solidFill>
                <a:schemeClr val="accent5">
                  <a:lumMod val="70000"/>
                  <a:lumOff val="3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MCS_XOM!$AT$8:$AT$23</c:f>
              <c:numCache>
                <c:formatCode>0.00</c:formatCode>
                <c:ptCount val="16"/>
                <c:pt idx="0">
                  <c:v>101.620003</c:v>
                </c:pt>
                <c:pt idx="1">
                  <c:v>103.91245598534992</c:v>
                </c:pt>
                <c:pt idx="2">
                  <c:v>103.05614485272962</c:v>
                </c:pt>
                <c:pt idx="3">
                  <c:v>105.12159783075603</c:v>
                </c:pt>
                <c:pt idx="4">
                  <c:v>104.21996117133247</c:v>
                </c:pt>
                <c:pt idx="5">
                  <c:v>104.48886444629932</c:v>
                </c:pt>
                <c:pt idx="6">
                  <c:v>102.12987425097704</c:v>
                </c:pt>
                <c:pt idx="7">
                  <c:v>102.58987756398298</c:v>
                </c:pt>
                <c:pt idx="8">
                  <c:v>102.77893742478494</c:v>
                </c:pt>
                <c:pt idx="9">
                  <c:v>103.9440287105751</c:v>
                </c:pt>
                <c:pt idx="10">
                  <c:v>103.37366643562348</c:v>
                </c:pt>
                <c:pt idx="11">
                  <c:v>103.01332212696641</c:v>
                </c:pt>
                <c:pt idx="12">
                  <c:v>103.9331306958285</c:v>
                </c:pt>
                <c:pt idx="13">
                  <c:v>102.93271408093148</c:v>
                </c:pt>
                <c:pt idx="14">
                  <c:v>104.49442215946371</c:v>
                </c:pt>
                <c:pt idx="15">
                  <c:v>103.52190918987891</c:v>
                </c:pt>
              </c:numCache>
            </c:numRef>
          </c:val>
          <c:smooth val="0"/>
          <c:extLst>
            <c:ext xmlns:c16="http://schemas.microsoft.com/office/drawing/2014/chart" uri="{C3380CC4-5D6E-409C-BE32-E72D297353CC}">
              <c16:uniqueId val="{00000028-2FD5-4A62-AD60-4F97E5DDA8A8}"/>
            </c:ext>
          </c:extLst>
        </c:ser>
        <c:ser>
          <c:idx val="41"/>
          <c:order val="41"/>
          <c:spPr>
            <a:ln w="28575" cap="rnd">
              <a:solidFill>
                <a:schemeClr val="accent6">
                  <a:lumMod val="70000"/>
                  <a:lumOff val="3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MCS_XOM!$AU$8:$AU$23</c:f>
              <c:numCache>
                <c:formatCode>0.00</c:formatCode>
                <c:ptCount val="16"/>
                <c:pt idx="0">
                  <c:v>101.620003</c:v>
                </c:pt>
                <c:pt idx="1">
                  <c:v>104.18398756040209</c:v>
                </c:pt>
                <c:pt idx="2">
                  <c:v>104.3542774621374</c:v>
                </c:pt>
                <c:pt idx="3">
                  <c:v>103.53915613663116</c:v>
                </c:pt>
                <c:pt idx="4">
                  <c:v>105.85880229239207</c:v>
                </c:pt>
                <c:pt idx="5">
                  <c:v>103.87096569289686</c:v>
                </c:pt>
                <c:pt idx="6">
                  <c:v>104.86886902816967</c:v>
                </c:pt>
                <c:pt idx="7">
                  <c:v>102.62768329394183</c:v>
                </c:pt>
                <c:pt idx="8">
                  <c:v>102.17762018249262</c:v>
                </c:pt>
                <c:pt idx="9">
                  <c:v>101.45149234421392</c:v>
                </c:pt>
                <c:pt idx="10">
                  <c:v>104.30530530919781</c:v>
                </c:pt>
                <c:pt idx="11">
                  <c:v>103.92174835139237</c:v>
                </c:pt>
                <c:pt idx="12">
                  <c:v>102.72458594362766</c:v>
                </c:pt>
                <c:pt idx="13">
                  <c:v>103.48125513115816</c:v>
                </c:pt>
                <c:pt idx="14">
                  <c:v>102.76167387935369</c:v>
                </c:pt>
                <c:pt idx="15">
                  <c:v>104.17657009953844</c:v>
                </c:pt>
              </c:numCache>
            </c:numRef>
          </c:val>
          <c:smooth val="0"/>
          <c:extLst>
            <c:ext xmlns:c16="http://schemas.microsoft.com/office/drawing/2014/chart" uri="{C3380CC4-5D6E-409C-BE32-E72D297353CC}">
              <c16:uniqueId val="{00000029-2FD5-4A62-AD60-4F97E5DDA8A8}"/>
            </c:ext>
          </c:extLst>
        </c:ser>
        <c:ser>
          <c:idx val="42"/>
          <c:order val="42"/>
          <c:spPr>
            <a:ln w="28575" cap="rnd">
              <a:solidFill>
                <a:schemeClr val="accent1">
                  <a:lumMod val="7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MCS_XOM!$AV$8:$AV$23</c:f>
              <c:numCache>
                <c:formatCode>0.00</c:formatCode>
                <c:ptCount val="16"/>
                <c:pt idx="0">
                  <c:v>101.620003</c:v>
                </c:pt>
                <c:pt idx="1">
                  <c:v>102.50591088470122</c:v>
                </c:pt>
                <c:pt idx="2">
                  <c:v>103.79949237649041</c:v>
                </c:pt>
                <c:pt idx="3">
                  <c:v>103.31901398049816</c:v>
                </c:pt>
                <c:pt idx="4">
                  <c:v>103.3932033892693</c:v>
                </c:pt>
                <c:pt idx="5">
                  <c:v>103.36256960782499</c:v>
                </c:pt>
                <c:pt idx="6">
                  <c:v>103.43449420242135</c:v>
                </c:pt>
                <c:pt idx="7">
                  <c:v>103.24662559630602</c:v>
                </c:pt>
                <c:pt idx="8">
                  <c:v>103.89334138350435</c:v>
                </c:pt>
                <c:pt idx="9">
                  <c:v>104.09962853313567</c:v>
                </c:pt>
                <c:pt idx="10">
                  <c:v>104.94675829656779</c:v>
                </c:pt>
                <c:pt idx="11">
                  <c:v>104.34642571818327</c:v>
                </c:pt>
                <c:pt idx="12">
                  <c:v>102.69508029709505</c:v>
                </c:pt>
                <c:pt idx="13">
                  <c:v>106.13059981644726</c:v>
                </c:pt>
                <c:pt idx="14">
                  <c:v>103.16701328361856</c:v>
                </c:pt>
                <c:pt idx="15">
                  <c:v>104.42300020738159</c:v>
                </c:pt>
              </c:numCache>
            </c:numRef>
          </c:val>
          <c:smooth val="0"/>
          <c:extLst>
            <c:ext xmlns:c16="http://schemas.microsoft.com/office/drawing/2014/chart" uri="{C3380CC4-5D6E-409C-BE32-E72D297353CC}">
              <c16:uniqueId val="{0000002A-2FD5-4A62-AD60-4F97E5DDA8A8}"/>
            </c:ext>
          </c:extLst>
        </c:ser>
        <c:ser>
          <c:idx val="43"/>
          <c:order val="43"/>
          <c:spPr>
            <a:ln w="28575" cap="rnd">
              <a:solidFill>
                <a:schemeClr val="accent2">
                  <a:lumMod val="7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MCS_XOM!$AW$8:$AW$23</c:f>
              <c:numCache>
                <c:formatCode>0.00</c:formatCode>
                <c:ptCount val="16"/>
                <c:pt idx="0">
                  <c:v>101.620003</c:v>
                </c:pt>
                <c:pt idx="1">
                  <c:v>104.36948195377953</c:v>
                </c:pt>
                <c:pt idx="2">
                  <c:v>104.13775763696877</c:v>
                </c:pt>
                <c:pt idx="3">
                  <c:v>105.33625982711996</c:v>
                </c:pt>
                <c:pt idx="4">
                  <c:v>103.17974597596022</c:v>
                </c:pt>
                <c:pt idx="5">
                  <c:v>102.85689098127278</c:v>
                </c:pt>
                <c:pt idx="6">
                  <c:v>101.53527844741812</c:v>
                </c:pt>
                <c:pt idx="7">
                  <c:v>103.91033169242299</c:v>
                </c:pt>
                <c:pt idx="8">
                  <c:v>103.2968996235092</c:v>
                </c:pt>
                <c:pt idx="9">
                  <c:v>104.28133534838263</c:v>
                </c:pt>
                <c:pt idx="10">
                  <c:v>103.7753696698957</c:v>
                </c:pt>
                <c:pt idx="11">
                  <c:v>103.43661753991209</c:v>
                </c:pt>
                <c:pt idx="12">
                  <c:v>102.8622545770735</c:v>
                </c:pt>
                <c:pt idx="13">
                  <c:v>103.76939435642136</c:v>
                </c:pt>
                <c:pt idx="14">
                  <c:v>103.93360765106175</c:v>
                </c:pt>
                <c:pt idx="15">
                  <c:v>103.61089721854405</c:v>
                </c:pt>
              </c:numCache>
            </c:numRef>
          </c:val>
          <c:smooth val="0"/>
          <c:extLst>
            <c:ext xmlns:c16="http://schemas.microsoft.com/office/drawing/2014/chart" uri="{C3380CC4-5D6E-409C-BE32-E72D297353CC}">
              <c16:uniqueId val="{0000002B-2FD5-4A62-AD60-4F97E5DDA8A8}"/>
            </c:ext>
          </c:extLst>
        </c:ser>
        <c:ser>
          <c:idx val="44"/>
          <c:order val="44"/>
          <c:spPr>
            <a:ln w="28575" cap="rnd">
              <a:solidFill>
                <a:schemeClr val="accent3">
                  <a:lumMod val="7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MCS_XOM!$AX$8:$AX$23</c:f>
              <c:numCache>
                <c:formatCode>0.00</c:formatCode>
                <c:ptCount val="16"/>
                <c:pt idx="0">
                  <c:v>101.620003</c:v>
                </c:pt>
                <c:pt idx="1">
                  <c:v>105.30176433414221</c:v>
                </c:pt>
                <c:pt idx="2">
                  <c:v>104.79268517843687</c:v>
                </c:pt>
                <c:pt idx="3">
                  <c:v>103.32596596011675</c:v>
                </c:pt>
                <c:pt idx="4">
                  <c:v>103.42011212326966</c:v>
                </c:pt>
                <c:pt idx="5">
                  <c:v>103.10167016345865</c:v>
                </c:pt>
                <c:pt idx="6">
                  <c:v>102.68062555348375</c:v>
                </c:pt>
                <c:pt idx="7">
                  <c:v>102.59036100365913</c:v>
                </c:pt>
                <c:pt idx="8">
                  <c:v>104.56790393005306</c:v>
                </c:pt>
                <c:pt idx="9">
                  <c:v>103.62300000367092</c:v>
                </c:pt>
                <c:pt idx="10">
                  <c:v>103.5678286301715</c:v>
                </c:pt>
                <c:pt idx="11">
                  <c:v>103.9612713586513</c:v>
                </c:pt>
                <c:pt idx="12">
                  <c:v>103.98720527039869</c:v>
                </c:pt>
                <c:pt idx="13">
                  <c:v>103.61328377971641</c:v>
                </c:pt>
                <c:pt idx="14">
                  <c:v>103.55031307004495</c:v>
                </c:pt>
                <c:pt idx="15">
                  <c:v>102.17374759716033</c:v>
                </c:pt>
              </c:numCache>
            </c:numRef>
          </c:val>
          <c:smooth val="0"/>
          <c:extLst>
            <c:ext xmlns:c16="http://schemas.microsoft.com/office/drawing/2014/chart" uri="{C3380CC4-5D6E-409C-BE32-E72D297353CC}">
              <c16:uniqueId val="{0000002C-2FD5-4A62-AD60-4F97E5DDA8A8}"/>
            </c:ext>
          </c:extLst>
        </c:ser>
        <c:ser>
          <c:idx val="45"/>
          <c:order val="45"/>
          <c:spPr>
            <a:ln w="28575" cap="rnd">
              <a:solidFill>
                <a:schemeClr val="accent4">
                  <a:lumMod val="7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MCS_XOM!$AY$8:$AY$23</c:f>
              <c:numCache>
                <c:formatCode>0.00</c:formatCode>
                <c:ptCount val="16"/>
                <c:pt idx="0">
                  <c:v>101.620003</c:v>
                </c:pt>
                <c:pt idx="1">
                  <c:v>105.0208382882814</c:v>
                </c:pt>
                <c:pt idx="2">
                  <c:v>102.71612520422455</c:v>
                </c:pt>
                <c:pt idx="3">
                  <c:v>102.61962266167578</c:v>
                </c:pt>
                <c:pt idx="4">
                  <c:v>104.68770074123982</c:v>
                </c:pt>
                <c:pt idx="5">
                  <c:v>104.78037711188244</c:v>
                </c:pt>
                <c:pt idx="6">
                  <c:v>103.05622649107809</c:v>
                </c:pt>
                <c:pt idx="7">
                  <c:v>104.7215113309431</c:v>
                </c:pt>
                <c:pt idx="8">
                  <c:v>102.60429623796207</c:v>
                </c:pt>
                <c:pt idx="9">
                  <c:v>104.45733356033101</c:v>
                </c:pt>
                <c:pt idx="10">
                  <c:v>104.35212211148456</c:v>
                </c:pt>
                <c:pt idx="11">
                  <c:v>103.29038599592995</c:v>
                </c:pt>
                <c:pt idx="12">
                  <c:v>104.02053073290882</c:v>
                </c:pt>
                <c:pt idx="13">
                  <c:v>103.98308886296388</c:v>
                </c:pt>
                <c:pt idx="14">
                  <c:v>102.642759876341</c:v>
                </c:pt>
                <c:pt idx="15">
                  <c:v>102.08450372497842</c:v>
                </c:pt>
              </c:numCache>
            </c:numRef>
          </c:val>
          <c:smooth val="0"/>
          <c:extLst>
            <c:ext xmlns:c16="http://schemas.microsoft.com/office/drawing/2014/chart" uri="{C3380CC4-5D6E-409C-BE32-E72D297353CC}">
              <c16:uniqueId val="{0000002D-2FD5-4A62-AD60-4F97E5DDA8A8}"/>
            </c:ext>
          </c:extLst>
        </c:ser>
        <c:ser>
          <c:idx val="46"/>
          <c:order val="46"/>
          <c:spPr>
            <a:ln w="28575" cap="rnd">
              <a:solidFill>
                <a:schemeClr val="accent5">
                  <a:lumMod val="7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MCS_XOM!$AZ$8:$AZ$23</c:f>
              <c:numCache>
                <c:formatCode>0.00</c:formatCode>
                <c:ptCount val="16"/>
                <c:pt idx="0">
                  <c:v>101.620003</c:v>
                </c:pt>
                <c:pt idx="1">
                  <c:v>104.92565786720569</c:v>
                </c:pt>
                <c:pt idx="2">
                  <c:v>102.37010060627932</c:v>
                </c:pt>
                <c:pt idx="3">
                  <c:v>105.28417487996033</c:v>
                </c:pt>
                <c:pt idx="4">
                  <c:v>102.6286391657915</c:v>
                </c:pt>
                <c:pt idx="5">
                  <c:v>102.55310504002061</c:v>
                </c:pt>
                <c:pt idx="6">
                  <c:v>105.26646808370558</c:v>
                </c:pt>
                <c:pt idx="7">
                  <c:v>105.22934787877244</c:v>
                </c:pt>
                <c:pt idx="8">
                  <c:v>103.39932918816544</c:v>
                </c:pt>
                <c:pt idx="9">
                  <c:v>104.12580522653636</c:v>
                </c:pt>
                <c:pt idx="10">
                  <c:v>101.39005255846284</c:v>
                </c:pt>
                <c:pt idx="11">
                  <c:v>104.30158276398217</c:v>
                </c:pt>
                <c:pt idx="12">
                  <c:v>103.69709861784622</c:v>
                </c:pt>
                <c:pt idx="13">
                  <c:v>103.47779665310479</c:v>
                </c:pt>
                <c:pt idx="14">
                  <c:v>104.13595631077555</c:v>
                </c:pt>
                <c:pt idx="15">
                  <c:v>103.54036942376727</c:v>
                </c:pt>
              </c:numCache>
            </c:numRef>
          </c:val>
          <c:smooth val="0"/>
          <c:extLst>
            <c:ext xmlns:c16="http://schemas.microsoft.com/office/drawing/2014/chart" uri="{C3380CC4-5D6E-409C-BE32-E72D297353CC}">
              <c16:uniqueId val="{0000002E-2FD5-4A62-AD60-4F97E5DDA8A8}"/>
            </c:ext>
          </c:extLst>
        </c:ser>
        <c:ser>
          <c:idx val="47"/>
          <c:order val="47"/>
          <c:spPr>
            <a:ln w="28575" cap="rnd">
              <a:solidFill>
                <a:schemeClr val="accent6">
                  <a:lumMod val="7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MCS_XOM!$BA$8:$BA$23</c:f>
              <c:numCache>
                <c:formatCode>0.00</c:formatCode>
                <c:ptCount val="16"/>
                <c:pt idx="0">
                  <c:v>101.620003</c:v>
                </c:pt>
                <c:pt idx="1">
                  <c:v>104.2078443779661</c:v>
                </c:pt>
                <c:pt idx="2">
                  <c:v>101.91736611090151</c:v>
                </c:pt>
                <c:pt idx="3">
                  <c:v>103.51596282384386</c:v>
                </c:pt>
                <c:pt idx="4">
                  <c:v>102.45892249204492</c:v>
                </c:pt>
                <c:pt idx="5">
                  <c:v>103.56857330013653</c:v>
                </c:pt>
                <c:pt idx="6">
                  <c:v>104.1011121411498</c:v>
                </c:pt>
                <c:pt idx="7">
                  <c:v>103.17559447993861</c:v>
                </c:pt>
                <c:pt idx="8">
                  <c:v>104.72061759070741</c:v>
                </c:pt>
                <c:pt idx="9">
                  <c:v>104.99055274852476</c:v>
                </c:pt>
                <c:pt idx="10">
                  <c:v>104.21564753690957</c:v>
                </c:pt>
                <c:pt idx="11">
                  <c:v>104.9880553935462</c:v>
                </c:pt>
                <c:pt idx="12">
                  <c:v>104.65098269066831</c:v>
                </c:pt>
                <c:pt idx="13">
                  <c:v>104.10268226737207</c:v>
                </c:pt>
                <c:pt idx="14">
                  <c:v>103.70298558904543</c:v>
                </c:pt>
                <c:pt idx="15">
                  <c:v>104.14454050489263</c:v>
                </c:pt>
              </c:numCache>
            </c:numRef>
          </c:val>
          <c:smooth val="0"/>
          <c:extLst>
            <c:ext xmlns:c16="http://schemas.microsoft.com/office/drawing/2014/chart" uri="{C3380CC4-5D6E-409C-BE32-E72D297353CC}">
              <c16:uniqueId val="{0000002F-2FD5-4A62-AD60-4F97E5DDA8A8}"/>
            </c:ext>
          </c:extLst>
        </c:ser>
        <c:ser>
          <c:idx val="48"/>
          <c:order val="48"/>
          <c:spPr>
            <a:ln w="28575" cap="rnd">
              <a:solidFill>
                <a:schemeClr val="accent1">
                  <a:lumMod val="50000"/>
                  <a:lumOff val="5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MCS_XOM!$BB$8:$BB$23</c:f>
              <c:numCache>
                <c:formatCode>0.00</c:formatCode>
                <c:ptCount val="16"/>
                <c:pt idx="0">
                  <c:v>101.620003</c:v>
                </c:pt>
                <c:pt idx="1">
                  <c:v>102.50138593052915</c:v>
                </c:pt>
                <c:pt idx="2">
                  <c:v>103.5949379729215</c:v>
                </c:pt>
                <c:pt idx="3">
                  <c:v>105.12453067107575</c:v>
                </c:pt>
                <c:pt idx="4">
                  <c:v>103.75164823114395</c:v>
                </c:pt>
                <c:pt idx="5">
                  <c:v>103.45663457124955</c:v>
                </c:pt>
                <c:pt idx="6">
                  <c:v>102.52733308585894</c:v>
                </c:pt>
                <c:pt idx="7">
                  <c:v>102.648501411251</c:v>
                </c:pt>
                <c:pt idx="8">
                  <c:v>104.24290919986841</c:v>
                </c:pt>
                <c:pt idx="9">
                  <c:v>102.7844082093897</c:v>
                </c:pt>
                <c:pt idx="10">
                  <c:v>104.0542241328028</c:v>
                </c:pt>
                <c:pt idx="11">
                  <c:v>105.24156337256883</c:v>
                </c:pt>
                <c:pt idx="12">
                  <c:v>104.98440414955533</c:v>
                </c:pt>
                <c:pt idx="13">
                  <c:v>103.09861745891531</c:v>
                </c:pt>
                <c:pt idx="14">
                  <c:v>104.3603296208271</c:v>
                </c:pt>
                <c:pt idx="15">
                  <c:v>103.05452630315621</c:v>
                </c:pt>
              </c:numCache>
            </c:numRef>
          </c:val>
          <c:smooth val="0"/>
          <c:extLst>
            <c:ext xmlns:c16="http://schemas.microsoft.com/office/drawing/2014/chart" uri="{C3380CC4-5D6E-409C-BE32-E72D297353CC}">
              <c16:uniqueId val="{00000030-2FD5-4A62-AD60-4F97E5DDA8A8}"/>
            </c:ext>
          </c:extLst>
        </c:ser>
        <c:ser>
          <c:idx val="49"/>
          <c:order val="49"/>
          <c:spPr>
            <a:ln w="28575" cap="rnd">
              <a:solidFill>
                <a:schemeClr val="accent2">
                  <a:lumMod val="50000"/>
                  <a:lumOff val="50000"/>
                </a:schemeClr>
              </a:solidFill>
              <a:round/>
            </a:ln>
            <a:effectLst/>
          </c:spPr>
          <c:marker>
            <c:symbol val="none"/>
          </c:marker>
          <c:cat>
            <c:numRef>
              <c:f>MCS_XOM!$E$8:$E$23</c:f>
              <c:numCache>
                <c:formatCode>m/d/yyyy</c:formatCode>
                <c:ptCount val="16"/>
                <c:pt idx="0">
                  <c:v>45000</c:v>
                </c:pt>
                <c:pt idx="1">
                  <c:v>45001</c:v>
                </c:pt>
                <c:pt idx="2">
                  <c:v>45002</c:v>
                </c:pt>
                <c:pt idx="3">
                  <c:v>45005</c:v>
                </c:pt>
                <c:pt idx="4">
                  <c:v>45006</c:v>
                </c:pt>
                <c:pt idx="5">
                  <c:v>45007</c:v>
                </c:pt>
                <c:pt idx="6">
                  <c:v>45008</c:v>
                </c:pt>
                <c:pt idx="7">
                  <c:v>45009</c:v>
                </c:pt>
                <c:pt idx="8">
                  <c:v>45012</c:v>
                </c:pt>
                <c:pt idx="9">
                  <c:v>45013</c:v>
                </c:pt>
                <c:pt idx="10">
                  <c:v>45014</c:v>
                </c:pt>
                <c:pt idx="11">
                  <c:v>45015</c:v>
                </c:pt>
                <c:pt idx="12">
                  <c:v>45016</c:v>
                </c:pt>
                <c:pt idx="13">
                  <c:v>45020</c:v>
                </c:pt>
                <c:pt idx="14">
                  <c:v>45021</c:v>
                </c:pt>
                <c:pt idx="15">
                  <c:v>45022</c:v>
                </c:pt>
              </c:numCache>
            </c:numRef>
          </c:cat>
          <c:val>
            <c:numRef>
              <c:f>MCS_XOM!$BC$8:$BC$23</c:f>
              <c:numCache>
                <c:formatCode>0.00</c:formatCode>
                <c:ptCount val="16"/>
                <c:pt idx="0">
                  <c:v>101.620003</c:v>
                </c:pt>
                <c:pt idx="1">
                  <c:v>102.89472353598642</c:v>
                </c:pt>
                <c:pt idx="2">
                  <c:v>104.87979610918423</c:v>
                </c:pt>
                <c:pt idx="3">
                  <c:v>104.78235448369512</c:v>
                </c:pt>
                <c:pt idx="4">
                  <c:v>103.4807552400284</c:v>
                </c:pt>
                <c:pt idx="5">
                  <c:v>104.66528191133303</c:v>
                </c:pt>
                <c:pt idx="6">
                  <c:v>103.72277561822796</c:v>
                </c:pt>
                <c:pt idx="7">
                  <c:v>102.9754174279765</c:v>
                </c:pt>
                <c:pt idx="8">
                  <c:v>104.65454817031207</c:v>
                </c:pt>
                <c:pt idx="9">
                  <c:v>105.02019886053201</c:v>
                </c:pt>
                <c:pt idx="10">
                  <c:v>104.80588863179823</c:v>
                </c:pt>
                <c:pt idx="11">
                  <c:v>102.38985993702836</c:v>
                </c:pt>
                <c:pt idx="12">
                  <c:v>103.79624798367821</c:v>
                </c:pt>
                <c:pt idx="13">
                  <c:v>102.15083628613279</c:v>
                </c:pt>
                <c:pt idx="14">
                  <c:v>103.58160036379097</c:v>
                </c:pt>
                <c:pt idx="15">
                  <c:v>103.83148868693362</c:v>
                </c:pt>
              </c:numCache>
            </c:numRef>
          </c:val>
          <c:smooth val="0"/>
          <c:extLst>
            <c:ext xmlns:c16="http://schemas.microsoft.com/office/drawing/2014/chart" uri="{C3380CC4-5D6E-409C-BE32-E72D297353CC}">
              <c16:uniqueId val="{00000031-2FD5-4A62-AD60-4F97E5DDA8A8}"/>
            </c:ext>
          </c:extLst>
        </c:ser>
        <c:dLbls>
          <c:showLegendKey val="0"/>
          <c:showVal val="0"/>
          <c:showCatName val="0"/>
          <c:showSerName val="0"/>
          <c:showPercent val="0"/>
          <c:showBubbleSize val="0"/>
        </c:dLbls>
        <c:smooth val="0"/>
        <c:axId val="707774479"/>
        <c:axId val="1001321295"/>
      </c:lineChart>
      <c:dateAx>
        <c:axId val="70777447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321295"/>
        <c:crosses val="autoZero"/>
        <c:auto val="1"/>
        <c:lblOffset val="100"/>
        <c:baseTimeUnit val="days"/>
      </c:dateAx>
      <c:valAx>
        <c:axId val="10013212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7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575309</xdr:colOff>
      <xdr:row>25</xdr:row>
      <xdr:rowOff>146684</xdr:rowOff>
    </xdr:from>
    <xdr:to>
      <xdr:col>22</xdr:col>
      <xdr:colOff>41910</xdr:colOff>
      <xdr:row>45</xdr:row>
      <xdr:rowOff>72390</xdr:rowOff>
    </xdr:to>
    <xdr:graphicFrame macro="">
      <xdr:nvGraphicFramePr>
        <xdr:cNvPr id="2" name="Chart 1">
          <a:extLst>
            <a:ext uri="{FF2B5EF4-FFF2-40B4-BE49-F238E27FC236}">
              <a16:creationId xmlns:a16="http://schemas.microsoft.com/office/drawing/2014/main" id="{85ACDC10-1B46-309D-2569-DCB4793FC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xdr:colOff>
      <xdr:row>46</xdr:row>
      <xdr:rowOff>120015</xdr:rowOff>
    </xdr:from>
    <xdr:to>
      <xdr:col>16</xdr:col>
      <xdr:colOff>32385</xdr:colOff>
      <xdr:row>52</xdr:row>
      <xdr:rowOff>45720</xdr:rowOff>
    </xdr:to>
    <xdr:sp macro="" textlink="">
      <xdr:nvSpPr>
        <xdr:cNvPr id="3" name="TextBox 2">
          <a:extLst>
            <a:ext uri="{FF2B5EF4-FFF2-40B4-BE49-F238E27FC236}">
              <a16:creationId xmlns:a16="http://schemas.microsoft.com/office/drawing/2014/main" id="{F594DAFB-F20C-7CC4-0B43-84F42CC34883}"/>
            </a:ext>
          </a:extLst>
        </xdr:cNvPr>
        <xdr:cNvSpPr txBox="1"/>
      </xdr:nvSpPr>
      <xdr:spPr>
        <a:xfrm>
          <a:off x="2527935" y="8883015"/>
          <a:ext cx="8180070" cy="1068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Finally, a Monte Carlo simulation of Exxon Mobil's (XOM) adjusted close price over the previous two years reveals that the average projected stock price for the next 15 days is greater than the present market price. This indicates that the stock price has the potential to rise in the short term. Investors should bear in mind, however, that this simulation is not a guarantee of future stock price movements, and it is critical to undertake additional research and analysis before making any investment choices. Additionally, stock investment is risky, and previous performance is not usually predictive of future outcomes.</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xdr:colOff>
      <xdr:row>10</xdr:row>
      <xdr:rowOff>188595</xdr:rowOff>
    </xdr:from>
    <xdr:to>
      <xdr:col>13</xdr:col>
      <xdr:colOff>573405</xdr:colOff>
      <xdr:row>16</xdr:row>
      <xdr:rowOff>160020</xdr:rowOff>
    </xdr:to>
    <xdr:sp macro="" textlink="">
      <xdr:nvSpPr>
        <xdr:cNvPr id="3" name="TextBox 2">
          <a:extLst>
            <a:ext uri="{FF2B5EF4-FFF2-40B4-BE49-F238E27FC236}">
              <a16:creationId xmlns:a16="http://schemas.microsoft.com/office/drawing/2014/main" id="{EC84549E-B81C-61B9-A745-16E40DFEC043}"/>
            </a:ext>
          </a:extLst>
        </xdr:cNvPr>
        <xdr:cNvSpPr txBox="1"/>
      </xdr:nvSpPr>
      <xdr:spPr>
        <a:xfrm>
          <a:off x="5598795" y="2093595"/>
          <a:ext cx="6244590" cy="111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According to Yahoo Finance, the beta value is approximately 1.08, and we received around 1.81, which is a significant difference from the original estimate.According to our data, if a stock's beta is more than one, it is more volatile than the market. This suggests that the stock is more likely to make better returns in a bull market but may suffer more substantial losses in a down market. If an investor is risk-averse and believes the market will continue to perform well, he should consider purchasing the stock. If the investor is risk-averse, he may wish to sell the stock or avoid it entirely.</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E12E88-B359-4941-91AE-6FDA2070EFDA}" name="Table5" displayName="Table5" ref="B6:C9" totalsRowShown="0" tableBorderDxfId="38">
  <autoFilter ref="B6:C9" xr:uid="{15E12E88-B359-4941-91AE-6FDA2070EFDA}"/>
  <tableColumns count="2">
    <tableColumn id="1" xr3:uid="{8D75A719-2438-4908-A920-B42C1FA998E8}" name="Particulars" dataDxfId="37"/>
    <tableColumn id="2" xr3:uid="{551F1A5E-3936-4EFE-BCCA-9E6CA3722110}" name="Values" dataDxfId="36"/>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6444B9-487C-4A99-A404-8C0825013BF9}" name="Table810111314" displayName="Table810111314" ref="B72:C75" totalsRowShown="0" tableBorderDxfId="11">
  <autoFilter ref="B72:C75" xr:uid="{8B6444B9-487C-4A99-A404-8C0825013BF9}"/>
  <tableColumns count="2">
    <tableColumn id="1" xr3:uid="{1D26F9EC-24F0-4373-BBE5-671DC1E75BBC}" name="Name" dataDxfId="10"/>
    <tableColumn id="2" xr3:uid="{FF258AD6-6939-4235-ACDA-C0C3E800D042}" name="Values" dataDxfId="9"/>
  </tableColumns>
  <tableStyleInfo name="TableStyleLight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69319D5-8847-4406-A622-A92DE12DC7D2}" name="Table81011131412" displayName="Table81011131412" ref="B79:C82" totalsRowShown="0" tableBorderDxfId="8">
  <autoFilter ref="B79:C82" xr:uid="{B69319D5-8847-4406-A622-A92DE12DC7D2}"/>
  <tableColumns count="2">
    <tableColumn id="1" xr3:uid="{F249C28F-EE2C-420B-BCF8-FDC26A147670}" name="Name" dataDxfId="7"/>
    <tableColumn id="2" xr3:uid="{75CCF02B-2C6B-48A3-AB52-AF3DD51623BA}" name="Values" dataDxfId="6"/>
  </tableColumns>
  <tableStyleInfo name="TableStyleLight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FEF79F5-CF0F-40E4-AE95-E84B98E85A05}" name="Table8101113" displayName="Table8101113" ref="B86:C89" totalsRowShown="0" tableBorderDxfId="5">
  <autoFilter ref="B86:C89" xr:uid="{AFEF79F5-CF0F-40E4-AE95-E84B98E85A05}"/>
  <tableColumns count="2">
    <tableColumn id="1" xr3:uid="{C2A09E5C-F79F-4ADF-B355-02E224DD4C8E}" name="Name" dataDxfId="4"/>
    <tableColumn id="2" xr3:uid="{579C2B64-30B3-45FA-B5C9-5179C0E21D63}" name="Values" dataDxfId="3"/>
  </tableColumns>
  <tableStyleInfo name="TableStyleLight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12D5339-4B00-4811-9733-0D072AEEA1D3}" name="Table810111315" displayName="Table810111315" ref="B94:C100" totalsRowShown="0" tableBorderDxfId="2">
  <autoFilter ref="B94:C100" xr:uid="{A12D5339-4B00-4811-9733-0D072AEEA1D3}"/>
  <tableColumns count="2">
    <tableColumn id="1" xr3:uid="{804BAD1A-6154-4113-AE44-45A3D15D6779}" name="Name" dataDxfId="1"/>
    <tableColumn id="2" xr3:uid="{0D787587-3257-4A3E-A83A-7CFAC9D40B80}" name="Values" dataDxfId="0"/>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8D8368C-C59D-41E1-AEE0-1C344697E78C}" name="Table4" displayName="Table4" ref="B13:C17" totalsRowShown="0" tableBorderDxfId="35">
  <autoFilter ref="B13:C17" xr:uid="{08D8368C-C59D-41E1-AEE0-1C344697E78C}"/>
  <tableColumns count="2">
    <tableColumn id="1" xr3:uid="{02C90CA2-EC02-49A1-928A-2DCDD9494719}" name="Particulars" dataDxfId="34"/>
    <tableColumn id="2" xr3:uid="{EE12F3FD-79CC-4CFB-8F76-B63F485EA18D}" name="Values" dataDxfId="33"/>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F9A39B-35D0-4D5A-B5EE-4D2C10F92202}" name="Table6" displayName="Table6" ref="B21:C24" totalsRowShown="0" tableBorderDxfId="32">
  <autoFilter ref="B21:C24" xr:uid="{44F9A39B-35D0-4D5A-B5EE-4D2C10F92202}"/>
  <tableColumns count="2">
    <tableColumn id="1" xr3:uid="{139BC218-2DFD-40F6-98F7-EABBB2F013E8}" name="Particulars" dataDxfId="31"/>
    <tableColumn id="2" xr3:uid="{6AD0D728-21FE-4D0E-9A88-BF1E5064C238}" name="Values" dataDxfId="30"/>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AFEE76-FF7C-4083-B36D-65644ECAE36E}" name="Table7" displayName="Table7" ref="B30:C33" totalsRowShown="0" tableBorderDxfId="29">
  <autoFilter ref="B30:C33" xr:uid="{C9AFEE76-FF7C-4083-B36D-65644ECAE36E}"/>
  <tableColumns count="2">
    <tableColumn id="1" xr3:uid="{3834DF6D-0E30-4C29-8E92-6F30E0E97367}" name="Particulars" dataDxfId="28"/>
    <tableColumn id="2" xr3:uid="{5CAF22AF-98D7-4F12-9CED-A361EAEFC9BA}" name="Values" dataDxfId="27"/>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6C4EF6-935C-4FAE-929C-480FD1F914F5}" name="Table76" displayName="Table76" ref="B37:C40" totalsRowShown="0" tableBorderDxfId="26">
  <autoFilter ref="B37:C40" xr:uid="{786C4EF6-935C-4FAE-929C-480FD1F914F5}"/>
  <tableColumns count="2">
    <tableColumn id="1" xr3:uid="{A984C354-9D52-4B82-A330-7307B1E60F1B}" name="Particulars" dataDxfId="25"/>
    <tableColumn id="2" xr3:uid="{4C49BE51-5CB5-4E19-AC6C-8EFE6BAB4F19}" name="Values" dataDxfId="24"/>
  </tableColumns>
  <tableStyleInfo name="TableStyleLight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368D641-AE31-4AAE-83B9-86BEF4B0BA82}" name="Table810" displayName="Table810" ref="B44:C47" totalsRowShown="0" tableBorderDxfId="23">
  <autoFilter ref="B44:C47" xr:uid="{5368D641-AE31-4AAE-83B9-86BEF4B0BA82}"/>
  <tableColumns count="2">
    <tableColumn id="1" xr3:uid="{8FD0E9E9-1CBC-494C-9920-7666E8697C9D}" name="Name" dataDxfId="22"/>
    <tableColumn id="2" xr3:uid="{6843A6B7-D262-48D3-90E4-A500EACFD9CB}" name="Values" dataDxfId="21"/>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544CE8-20E6-4AEE-B0F0-C3F2F4CB8DC2}" name="Table8108" displayName="Table8108" ref="B51:C54" totalsRowShown="0" tableBorderDxfId="20">
  <autoFilter ref="B51:C54" xr:uid="{CD544CE8-20E6-4AEE-B0F0-C3F2F4CB8DC2}"/>
  <tableColumns count="2">
    <tableColumn id="1" xr3:uid="{B75E9DB2-6B78-46CF-BF4C-9B32916E5D6B}" name="Name" dataDxfId="19"/>
    <tableColumn id="2" xr3:uid="{5DB6270E-F6BB-493A-936E-8AC0FFD5F67D}" name="Values" dataDxfId="18"/>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6B4E2FE-0BAA-430F-84D1-ABCBD14CC03B}" name="Table81089" displayName="Table81089" ref="B58:C61" totalsRowShown="0" tableBorderDxfId="17">
  <autoFilter ref="B58:C61" xr:uid="{26B4E2FE-0BAA-430F-84D1-ABCBD14CC03B}"/>
  <tableColumns count="2">
    <tableColumn id="1" xr3:uid="{2487C1FA-0553-43DB-ABBF-7BD62E852680}" name="Name" dataDxfId="16"/>
    <tableColumn id="2" xr3:uid="{264E20DF-0D8D-4E17-9130-27D693981069}" name="Values" dataDxfId="15"/>
  </tableColumns>
  <tableStyleInfo name="TableStyleLight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457A3C9-9773-4640-91E7-829C15E18759}" name="Table8108910" displayName="Table8108910" ref="B65:C68" totalsRowShown="0" tableBorderDxfId="14">
  <autoFilter ref="B65:C68" xr:uid="{6457A3C9-9773-4640-91E7-829C15E18759}"/>
  <tableColumns count="2">
    <tableColumn id="1" xr3:uid="{48F6EBA4-314B-4A6F-B3D7-742DEA383EE8}" name="Name" dataDxfId="13"/>
    <tableColumn id="2" xr3:uid="{68CA4B47-A6E4-42F7-B6F2-D3D91B7E5D59}" name="Values" dataDxfId="12"/>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finance.yahoo.com/bonds" TargetMode="External"/><Relationship Id="rId1" Type="http://schemas.openxmlformats.org/officeDocument/2006/relationships/hyperlink" Target="https://finance.yahoo.com/quote/XOM.SW/key-statistics?p=XOM.S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14CAF-A4F3-47C8-BBD2-8E55B8C1F5DC}">
  <dimension ref="A1:B252"/>
  <sheetViews>
    <sheetView workbookViewId="0"/>
  </sheetViews>
  <sheetFormatPr defaultRowHeight="15" x14ac:dyDescent="0.25"/>
  <cols>
    <col min="1" max="1" width="10.7109375" style="2" bestFit="1" customWidth="1"/>
    <col min="2" max="2" width="12.5703125" style="1" bestFit="1" customWidth="1"/>
  </cols>
  <sheetData>
    <row r="1" spans="1:2" x14ac:dyDescent="0.25">
      <c r="A1" s="2" t="s">
        <v>0</v>
      </c>
      <c r="B1" s="1" t="s">
        <v>1</v>
      </c>
    </row>
    <row r="2" spans="1:2" x14ac:dyDescent="0.25">
      <c r="A2" s="3">
        <v>45000</v>
      </c>
      <c r="B2" s="1">
        <v>101.620003</v>
      </c>
    </row>
    <row r="3" spans="1:2" x14ac:dyDescent="0.25">
      <c r="A3" s="3">
        <v>44999</v>
      </c>
      <c r="B3" s="1">
        <v>106.94000200000001</v>
      </c>
    </row>
    <row r="4" spans="1:2" x14ac:dyDescent="0.25">
      <c r="A4" s="3">
        <v>44998</v>
      </c>
      <c r="B4" s="1">
        <v>106.540001</v>
      </c>
    </row>
    <row r="5" spans="1:2" x14ac:dyDescent="0.25">
      <c r="A5" s="3">
        <v>44995</v>
      </c>
      <c r="B5" s="1">
        <v>107.779999</v>
      </c>
    </row>
    <row r="6" spans="1:2" x14ac:dyDescent="0.25">
      <c r="A6" s="3">
        <v>44994</v>
      </c>
      <c r="B6" s="1">
        <v>109.129997</v>
      </c>
    </row>
    <row r="7" spans="1:2" x14ac:dyDescent="0.25">
      <c r="A7" s="3">
        <v>44993</v>
      </c>
      <c r="B7" s="1">
        <v>109.980003</v>
      </c>
    </row>
    <row r="8" spans="1:2" x14ac:dyDescent="0.25">
      <c r="A8" s="3">
        <v>44992</v>
      </c>
      <c r="B8" s="1">
        <v>111.610001</v>
      </c>
    </row>
    <row r="9" spans="1:2" x14ac:dyDescent="0.25">
      <c r="A9" s="3">
        <v>44991</v>
      </c>
      <c r="B9" s="1">
        <v>113.80999799999999</v>
      </c>
    </row>
    <row r="10" spans="1:2" x14ac:dyDescent="0.25">
      <c r="A10" s="3">
        <v>44988</v>
      </c>
      <c r="B10" s="1">
        <v>112.80999799999999</v>
      </c>
    </row>
    <row r="11" spans="1:2" x14ac:dyDescent="0.25">
      <c r="A11" s="3">
        <v>44987</v>
      </c>
      <c r="B11" s="1">
        <v>111.400002</v>
      </c>
    </row>
    <row r="12" spans="1:2" x14ac:dyDescent="0.25">
      <c r="A12" s="3">
        <v>44986</v>
      </c>
      <c r="B12" s="1">
        <v>110.889999</v>
      </c>
    </row>
    <row r="13" spans="1:2" x14ac:dyDescent="0.25">
      <c r="A13" s="3">
        <v>44985</v>
      </c>
      <c r="B13" s="1">
        <v>109.910004</v>
      </c>
    </row>
    <row r="14" spans="1:2" x14ac:dyDescent="0.25">
      <c r="A14" s="3">
        <v>44984</v>
      </c>
      <c r="B14" s="1">
        <v>110.550003</v>
      </c>
    </row>
    <row r="15" spans="1:2" x14ac:dyDescent="0.25">
      <c r="A15" s="3">
        <v>44981</v>
      </c>
      <c r="B15" s="1">
        <v>110.75</v>
      </c>
    </row>
    <row r="16" spans="1:2" x14ac:dyDescent="0.25">
      <c r="A16" s="3">
        <v>44980</v>
      </c>
      <c r="B16" s="1">
        <v>110.739998</v>
      </c>
    </row>
    <row r="17" spans="1:2" x14ac:dyDescent="0.25">
      <c r="A17" s="3">
        <v>44979</v>
      </c>
      <c r="B17" s="1">
        <v>109.730003</v>
      </c>
    </row>
    <row r="18" spans="1:2" x14ac:dyDescent="0.25">
      <c r="A18" s="3">
        <v>44978</v>
      </c>
      <c r="B18" s="1">
        <v>111.16999800000001</v>
      </c>
    </row>
    <row r="19" spans="1:2" x14ac:dyDescent="0.25">
      <c r="A19" s="3">
        <v>44974</v>
      </c>
      <c r="B19" s="1">
        <v>111.279999</v>
      </c>
    </row>
    <row r="20" spans="1:2" x14ac:dyDescent="0.25">
      <c r="A20" s="3">
        <v>44973</v>
      </c>
      <c r="B20" s="1">
        <v>115.730003</v>
      </c>
    </row>
    <row r="21" spans="1:2" x14ac:dyDescent="0.25">
      <c r="A21" s="3">
        <v>44972</v>
      </c>
      <c r="B21" s="1">
        <v>116.07</v>
      </c>
    </row>
    <row r="22" spans="1:2" x14ac:dyDescent="0.25">
      <c r="A22" s="3">
        <v>44971</v>
      </c>
      <c r="B22" s="1">
        <v>116.41999800000001</v>
      </c>
    </row>
    <row r="23" spans="1:2" x14ac:dyDescent="0.25">
      <c r="A23" s="3">
        <v>44970</v>
      </c>
      <c r="B23" s="1">
        <v>117.800003</v>
      </c>
    </row>
    <row r="24" spans="1:2" x14ac:dyDescent="0.25">
      <c r="A24" s="3">
        <v>44967</v>
      </c>
      <c r="B24" s="1">
        <v>118.260002</v>
      </c>
    </row>
    <row r="25" spans="1:2" x14ac:dyDescent="0.25">
      <c r="A25" s="3">
        <v>44966</v>
      </c>
      <c r="B25" s="1">
        <v>113.47680699999999</v>
      </c>
    </row>
    <row r="26" spans="1:2" x14ac:dyDescent="0.25">
      <c r="A26" s="3">
        <v>44965</v>
      </c>
      <c r="B26" s="1">
        <v>113.050087</v>
      </c>
    </row>
    <row r="27" spans="1:2" x14ac:dyDescent="0.25">
      <c r="A27" s="3">
        <v>44964</v>
      </c>
      <c r="B27" s="1">
        <v>114.042458</v>
      </c>
    </row>
    <row r="28" spans="1:2" x14ac:dyDescent="0.25">
      <c r="A28" s="3">
        <v>44963</v>
      </c>
      <c r="B28" s="1">
        <v>110.87681600000001</v>
      </c>
    </row>
    <row r="29" spans="1:2" x14ac:dyDescent="0.25">
      <c r="A29" s="3">
        <v>44960</v>
      </c>
      <c r="B29" s="1">
        <v>111.065361</v>
      </c>
    </row>
    <row r="30" spans="1:2" x14ac:dyDescent="0.25">
      <c r="A30" s="3">
        <v>44959</v>
      </c>
      <c r="B30" s="1">
        <v>110.301247</v>
      </c>
    </row>
    <row r="31" spans="1:2" x14ac:dyDescent="0.25">
      <c r="A31" s="3">
        <v>44958</v>
      </c>
      <c r="B31" s="1">
        <v>113.863831</v>
      </c>
    </row>
    <row r="32" spans="1:2" x14ac:dyDescent="0.25">
      <c r="A32" s="3">
        <v>44957</v>
      </c>
      <c r="B32" s="1">
        <v>115.124138</v>
      </c>
    </row>
    <row r="33" spans="1:2" x14ac:dyDescent="0.25">
      <c r="A33" s="3">
        <v>44956</v>
      </c>
      <c r="B33" s="1">
        <v>112.692841</v>
      </c>
    </row>
    <row r="34" spans="1:2" x14ac:dyDescent="0.25">
      <c r="A34" s="3">
        <v>44953</v>
      </c>
      <c r="B34" s="1">
        <v>114.727188</v>
      </c>
    </row>
    <row r="35" spans="1:2" x14ac:dyDescent="0.25">
      <c r="A35" s="3">
        <v>44952</v>
      </c>
      <c r="B35" s="1">
        <v>116.860771</v>
      </c>
    </row>
    <row r="36" spans="1:2" x14ac:dyDescent="0.25">
      <c r="A36" s="3">
        <v>44951</v>
      </c>
      <c r="B36" s="1">
        <v>112.345512</v>
      </c>
    </row>
    <row r="37" spans="1:2" x14ac:dyDescent="0.25">
      <c r="A37" s="3">
        <v>44950</v>
      </c>
      <c r="B37" s="1">
        <v>112.940933</v>
      </c>
    </row>
    <row r="38" spans="1:2" x14ac:dyDescent="0.25">
      <c r="A38" s="3">
        <v>44949</v>
      </c>
      <c r="B38" s="1">
        <v>111.898949</v>
      </c>
    </row>
    <row r="39" spans="1:2" x14ac:dyDescent="0.25">
      <c r="A39" s="3">
        <v>44946</v>
      </c>
      <c r="B39" s="1">
        <v>112.484444</v>
      </c>
    </row>
    <row r="40" spans="1:2" x14ac:dyDescent="0.25">
      <c r="A40" s="3">
        <v>44945</v>
      </c>
      <c r="B40" s="1">
        <v>110.469948</v>
      </c>
    </row>
    <row r="41" spans="1:2" x14ac:dyDescent="0.25">
      <c r="A41" s="3">
        <v>44944</v>
      </c>
      <c r="B41" s="1">
        <v>109.765366</v>
      </c>
    </row>
    <row r="42" spans="1:2" x14ac:dyDescent="0.25">
      <c r="A42" s="3">
        <v>44943</v>
      </c>
      <c r="B42" s="1">
        <v>112.06765</v>
      </c>
    </row>
    <row r="43" spans="1:2" x14ac:dyDescent="0.25">
      <c r="A43" s="3">
        <v>44939</v>
      </c>
      <c r="B43" s="1">
        <v>112.285973</v>
      </c>
    </row>
    <row r="44" spans="1:2" x14ac:dyDescent="0.25">
      <c r="A44" s="3">
        <v>44938</v>
      </c>
      <c r="B44" s="1">
        <v>112.35543800000001</v>
      </c>
    </row>
    <row r="45" spans="1:2" x14ac:dyDescent="0.25">
      <c r="A45" s="3">
        <v>44937</v>
      </c>
      <c r="B45" s="1">
        <v>110.519569</v>
      </c>
    </row>
    <row r="46" spans="1:2" x14ac:dyDescent="0.25">
      <c r="A46" s="3">
        <v>44936</v>
      </c>
      <c r="B46" s="1">
        <v>109.249336</v>
      </c>
    </row>
    <row r="47" spans="1:2" x14ac:dyDescent="0.25">
      <c r="A47" s="3">
        <v>44935</v>
      </c>
      <c r="B47" s="1">
        <v>107.64170799999999</v>
      </c>
    </row>
    <row r="48" spans="1:2" x14ac:dyDescent="0.25">
      <c r="A48" s="3">
        <v>44932</v>
      </c>
      <c r="B48" s="1">
        <v>109.685974</v>
      </c>
    </row>
    <row r="49" spans="1:2" x14ac:dyDescent="0.25">
      <c r="A49" s="3">
        <v>44931</v>
      </c>
      <c r="B49" s="1">
        <v>108.37606</v>
      </c>
    </row>
    <row r="50" spans="1:2" x14ac:dyDescent="0.25">
      <c r="A50" s="3">
        <v>44930</v>
      </c>
      <c r="B50" s="1">
        <v>106.004311</v>
      </c>
    </row>
    <row r="51" spans="1:2" x14ac:dyDescent="0.25">
      <c r="A51" s="3">
        <v>44929</v>
      </c>
      <c r="B51" s="1">
        <v>105.69667800000001</v>
      </c>
    </row>
    <row r="52" spans="1:2" x14ac:dyDescent="0.25">
      <c r="A52" s="3">
        <v>44925</v>
      </c>
      <c r="B52" s="1">
        <v>109.457741</v>
      </c>
    </row>
    <row r="53" spans="1:2" x14ac:dyDescent="0.25">
      <c r="A53" s="3">
        <v>44924</v>
      </c>
      <c r="B53" s="1">
        <v>108.366135</v>
      </c>
    </row>
    <row r="54" spans="1:2" x14ac:dyDescent="0.25">
      <c r="A54" s="3">
        <v>44923</v>
      </c>
      <c r="B54" s="1">
        <v>107.552391</v>
      </c>
    </row>
    <row r="55" spans="1:2" x14ac:dyDescent="0.25">
      <c r="A55" s="3">
        <v>44922</v>
      </c>
      <c r="B55" s="1">
        <v>109.348579</v>
      </c>
    </row>
    <row r="56" spans="1:2" x14ac:dyDescent="0.25">
      <c r="A56" s="3">
        <v>44918</v>
      </c>
      <c r="B56" s="1">
        <v>107.850105</v>
      </c>
    </row>
    <row r="57" spans="1:2" x14ac:dyDescent="0.25">
      <c r="A57" s="3">
        <v>44917</v>
      </c>
      <c r="B57" s="1">
        <v>105.071487</v>
      </c>
    </row>
    <row r="58" spans="1:2" x14ac:dyDescent="0.25">
      <c r="A58" s="3">
        <v>44916</v>
      </c>
      <c r="B58" s="1">
        <v>107.23484000000001</v>
      </c>
    </row>
    <row r="59" spans="1:2" x14ac:dyDescent="0.25">
      <c r="A59" s="3">
        <v>44915</v>
      </c>
      <c r="B59" s="1">
        <v>105.875305</v>
      </c>
    </row>
    <row r="60" spans="1:2" x14ac:dyDescent="0.25">
      <c r="A60" s="3">
        <v>44914</v>
      </c>
      <c r="B60" s="1">
        <v>104.366905</v>
      </c>
    </row>
    <row r="61" spans="1:2" x14ac:dyDescent="0.25">
      <c r="A61" s="3">
        <v>44911</v>
      </c>
      <c r="B61" s="1">
        <v>103.900497</v>
      </c>
    </row>
    <row r="62" spans="1:2" x14ac:dyDescent="0.25">
      <c r="A62" s="3">
        <v>44910</v>
      </c>
      <c r="B62" s="1">
        <v>104.63485</v>
      </c>
    </row>
    <row r="63" spans="1:2" x14ac:dyDescent="0.25">
      <c r="A63" s="3">
        <v>44909</v>
      </c>
      <c r="B63" s="1">
        <v>105.647057</v>
      </c>
    </row>
    <row r="64" spans="1:2" x14ac:dyDescent="0.25">
      <c r="A64" s="3">
        <v>44908</v>
      </c>
      <c r="B64" s="1">
        <v>106.431023</v>
      </c>
    </row>
    <row r="65" spans="1:2" x14ac:dyDescent="0.25">
      <c r="A65" s="3">
        <v>44907</v>
      </c>
      <c r="B65" s="1">
        <v>105.279877</v>
      </c>
    </row>
    <row r="66" spans="1:2" x14ac:dyDescent="0.25">
      <c r="A66" s="3">
        <v>44904</v>
      </c>
      <c r="B66" s="1">
        <v>102.749359</v>
      </c>
    </row>
    <row r="67" spans="1:2" x14ac:dyDescent="0.25">
      <c r="A67" s="3">
        <v>44903</v>
      </c>
      <c r="B67" s="1">
        <v>103.622635</v>
      </c>
    </row>
    <row r="68" spans="1:2" x14ac:dyDescent="0.25">
      <c r="A68" s="3">
        <v>44902</v>
      </c>
      <c r="B68" s="1">
        <v>102.858513</v>
      </c>
    </row>
    <row r="69" spans="1:2" x14ac:dyDescent="0.25">
      <c r="A69" s="3">
        <v>44901</v>
      </c>
      <c r="B69" s="1">
        <v>103.086754</v>
      </c>
    </row>
    <row r="70" spans="1:2" x14ac:dyDescent="0.25">
      <c r="A70" s="3">
        <v>44900</v>
      </c>
      <c r="B70" s="1">
        <v>106.034081</v>
      </c>
    </row>
    <row r="71" spans="1:2" x14ac:dyDescent="0.25">
      <c r="A71" s="3">
        <v>44897</v>
      </c>
      <c r="B71" s="1">
        <v>109.021095</v>
      </c>
    </row>
    <row r="72" spans="1:2" x14ac:dyDescent="0.25">
      <c r="A72" s="3">
        <v>44896</v>
      </c>
      <c r="B72" s="1">
        <v>109.953918</v>
      </c>
    </row>
    <row r="73" spans="1:2" x14ac:dyDescent="0.25">
      <c r="A73" s="3">
        <v>44895</v>
      </c>
      <c r="B73" s="1">
        <v>110.48979199999999</v>
      </c>
    </row>
    <row r="74" spans="1:2" x14ac:dyDescent="0.25">
      <c r="A74" s="3">
        <v>44894</v>
      </c>
      <c r="B74" s="1">
        <v>109.69589999999999</v>
      </c>
    </row>
    <row r="75" spans="1:2" x14ac:dyDescent="0.25">
      <c r="A75" s="3">
        <v>44893</v>
      </c>
      <c r="B75" s="1">
        <v>108.971474</v>
      </c>
    </row>
    <row r="76" spans="1:2" x14ac:dyDescent="0.25">
      <c r="A76" s="3">
        <v>44890</v>
      </c>
      <c r="B76" s="1">
        <v>112.345512</v>
      </c>
    </row>
    <row r="77" spans="1:2" x14ac:dyDescent="0.25">
      <c r="A77" s="3">
        <v>44888</v>
      </c>
      <c r="B77" s="1">
        <v>112.742462</v>
      </c>
    </row>
    <row r="78" spans="1:2" x14ac:dyDescent="0.25">
      <c r="A78" s="3">
        <v>44887</v>
      </c>
      <c r="B78" s="1">
        <v>113.308105</v>
      </c>
    </row>
    <row r="79" spans="1:2" x14ac:dyDescent="0.25">
      <c r="A79" s="3">
        <v>44886</v>
      </c>
      <c r="B79" s="1">
        <v>110.12262</v>
      </c>
    </row>
    <row r="80" spans="1:2" x14ac:dyDescent="0.25">
      <c r="A80" s="3">
        <v>44883</v>
      </c>
      <c r="B80" s="1">
        <v>111.224144</v>
      </c>
    </row>
    <row r="81" spans="1:2" x14ac:dyDescent="0.25">
      <c r="A81" s="3">
        <v>44882</v>
      </c>
      <c r="B81" s="1">
        <v>112.19665500000001</v>
      </c>
    </row>
    <row r="82" spans="1:2" x14ac:dyDescent="0.25">
      <c r="A82" s="3">
        <v>44881</v>
      </c>
      <c r="B82" s="1">
        <v>112.04780599999999</v>
      </c>
    </row>
    <row r="83" spans="1:2" x14ac:dyDescent="0.25">
      <c r="A83" s="3">
        <v>44880</v>
      </c>
      <c r="B83" s="1">
        <v>113.258484</v>
      </c>
    </row>
    <row r="84" spans="1:2" x14ac:dyDescent="0.25">
      <c r="A84" s="3">
        <v>44879</v>
      </c>
      <c r="B84" s="1">
        <v>112.504295</v>
      </c>
    </row>
    <row r="85" spans="1:2" x14ac:dyDescent="0.25">
      <c r="A85" s="3">
        <v>44876</v>
      </c>
      <c r="B85" s="1">
        <v>112.176811</v>
      </c>
    </row>
    <row r="86" spans="1:2" x14ac:dyDescent="0.25">
      <c r="A86" s="3">
        <v>44875</v>
      </c>
      <c r="B86" s="1">
        <v>108.780502</v>
      </c>
    </row>
    <row r="87" spans="1:2" x14ac:dyDescent="0.25">
      <c r="A87" s="3">
        <v>44874</v>
      </c>
      <c r="B87" s="1">
        <v>107.205399</v>
      </c>
    </row>
    <row r="88" spans="1:2" x14ac:dyDescent="0.25">
      <c r="A88" s="3">
        <v>44873</v>
      </c>
      <c r="B88" s="1">
        <v>112.22603599999999</v>
      </c>
    </row>
    <row r="89" spans="1:2" x14ac:dyDescent="0.25">
      <c r="A89" s="3">
        <v>44872</v>
      </c>
      <c r="B89" s="1">
        <v>111.871635</v>
      </c>
    </row>
    <row r="90" spans="1:2" x14ac:dyDescent="0.25">
      <c r="A90" s="3">
        <v>44869</v>
      </c>
      <c r="B90" s="1">
        <v>110.562332</v>
      </c>
    </row>
    <row r="91" spans="1:2" x14ac:dyDescent="0.25">
      <c r="A91" s="3">
        <v>44868</v>
      </c>
      <c r="B91" s="1">
        <v>109.371162</v>
      </c>
    </row>
    <row r="92" spans="1:2" x14ac:dyDescent="0.25">
      <c r="A92" s="3">
        <v>44867</v>
      </c>
      <c r="B92" s="1">
        <v>107.904343</v>
      </c>
    </row>
    <row r="93" spans="1:2" x14ac:dyDescent="0.25">
      <c r="A93" s="3">
        <v>44866</v>
      </c>
      <c r="B93" s="1">
        <v>110.168564</v>
      </c>
    </row>
    <row r="94" spans="1:2" x14ac:dyDescent="0.25">
      <c r="A94" s="3">
        <v>44865</v>
      </c>
      <c r="B94" s="1">
        <v>109.08566999999999</v>
      </c>
    </row>
    <row r="95" spans="1:2" x14ac:dyDescent="0.25">
      <c r="A95" s="3">
        <v>44862</v>
      </c>
      <c r="B95" s="1">
        <v>108.977386</v>
      </c>
    </row>
    <row r="96" spans="1:2" x14ac:dyDescent="0.25">
      <c r="A96" s="3">
        <v>44861</v>
      </c>
      <c r="B96" s="1">
        <v>105.876411</v>
      </c>
    </row>
    <row r="97" spans="1:2" x14ac:dyDescent="0.25">
      <c r="A97" s="3">
        <v>44860</v>
      </c>
      <c r="B97" s="1">
        <v>105.472786</v>
      </c>
    </row>
    <row r="98" spans="1:2" x14ac:dyDescent="0.25">
      <c r="A98" s="3">
        <v>44859</v>
      </c>
      <c r="B98" s="1">
        <v>104.23239100000001</v>
      </c>
    </row>
    <row r="99" spans="1:2" x14ac:dyDescent="0.25">
      <c r="A99" s="3">
        <v>44858</v>
      </c>
      <c r="B99" s="1">
        <v>104.941185</v>
      </c>
    </row>
    <row r="100" spans="1:2" x14ac:dyDescent="0.25">
      <c r="A100" s="3">
        <v>44855</v>
      </c>
      <c r="B100" s="1">
        <v>104.21270800000001</v>
      </c>
    </row>
    <row r="101" spans="1:2" x14ac:dyDescent="0.25">
      <c r="A101" s="3">
        <v>44854</v>
      </c>
      <c r="B101" s="1">
        <v>102.312737</v>
      </c>
    </row>
    <row r="102" spans="1:2" x14ac:dyDescent="0.25">
      <c r="A102" s="3">
        <v>44853</v>
      </c>
      <c r="B102" s="1">
        <v>102.17491099999999</v>
      </c>
    </row>
    <row r="103" spans="1:2" x14ac:dyDescent="0.25">
      <c r="A103" s="3">
        <v>44852</v>
      </c>
      <c r="B103" s="1">
        <v>99.231444999999994</v>
      </c>
    </row>
    <row r="104" spans="1:2" x14ac:dyDescent="0.25">
      <c r="A104" s="3">
        <v>44851</v>
      </c>
      <c r="B104" s="1">
        <v>99.054244999999995</v>
      </c>
    </row>
    <row r="105" spans="1:2" x14ac:dyDescent="0.25">
      <c r="A105" s="3">
        <v>44848</v>
      </c>
      <c r="B105" s="1">
        <v>97.646491999999995</v>
      </c>
    </row>
    <row r="106" spans="1:2" x14ac:dyDescent="0.25">
      <c r="A106" s="3">
        <v>44847</v>
      </c>
      <c r="B106" s="1">
        <v>100.28479</v>
      </c>
    </row>
    <row r="107" spans="1:2" x14ac:dyDescent="0.25">
      <c r="A107" s="3">
        <v>44846</v>
      </c>
      <c r="B107" s="1">
        <v>96.898323000000005</v>
      </c>
    </row>
    <row r="108" spans="1:2" x14ac:dyDescent="0.25">
      <c r="A108" s="3">
        <v>44845</v>
      </c>
      <c r="B108" s="1">
        <v>96.475014000000002</v>
      </c>
    </row>
    <row r="109" spans="1:2" x14ac:dyDescent="0.25">
      <c r="A109" s="3">
        <v>44844</v>
      </c>
      <c r="B109" s="1">
        <v>97.301940999999999</v>
      </c>
    </row>
    <row r="110" spans="1:2" x14ac:dyDescent="0.25">
      <c r="A110" s="3">
        <v>44841</v>
      </c>
      <c r="B110" s="1">
        <v>99.457854999999995</v>
      </c>
    </row>
    <row r="111" spans="1:2" x14ac:dyDescent="0.25">
      <c r="A111" s="3">
        <v>44840</v>
      </c>
      <c r="B111" s="1">
        <v>100.47183200000001</v>
      </c>
    </row>
    <row r="112" spans="1:2" x14ac:dyDescent="0.25">
      <c r="A112" s="3">
        <v>44839</v>
      </c>
      <c r="B112" s="1">
        <v>97.577590999999998</v>
      </c>
    </row>
    <row r="113" spans="1:2" x14ac:dyDescent="0.25">
      <c r="A113" s="3">
        <v>44838</v>
      </c>
      <c r="B113" s="1">
        <v>93.787491000000003</v>
      </c>
    </row>
    <row r="114" spans="1:2" x14ac:dyDescent="0.25">
      <c r="A114" s="3">
        <v>44837</v>
      </c>
      <c r="B114" s="1">
        <v>90.489624000000006</v>
      </c>
    </row>
    <row r="115" spans="1:2" x14ac:dyDescent="0.25">
      <c r="A115" s="3">
        <v>44834</v>
      </c>
      <c r="B115" s="1">
        <v>85.951363000000001</v>
      </c>
    </row>
    <row r="116" spans="1:2" x14ac:dyDescent="0.25">
      <c r="A116" s="3">
        <v>44833</v>
      </c>
      <c r="B116" s="1">
        <v>87.300049000000001</v>
      </c>
    </row>
    <row r="117" spans="1:2" x14ac:dyDescent="0.25">
      <c r="A117" s="3">
        <v>44832</v>
      </c>
      <c r="B117" s="1">
        <v>87.477242000000004</v>
      </c>
    </row>
    <row r="118" spans="1:2" x14ac:dyDescent="0.25">
      <c r="A118" s="3">
        <v>44831</v>
      </c>
      <c r="B118" s="1">
        <v>84.405792000000005</v>
      </c>
    </row>
    <row r="119" spans="1:2" x14ac:dyDescent="0.25">
      <c r="A119" s="3">
        <v>44830</v>
      </c>
      <c r="B119" s="1">
        <v>82.673180000000002</v>
      </c>
    </row>
    <row r="120" spans="1:2" x14ac:dyDescent="0.25">
      <c r="A120" s="3">
        <v>44827</v>
      </c>
      <c r="B120" s="1">
        <v>84.415642000000005</v>
      </c>
    </row>
    <row r="121" spans="1:2" x14ac:dyDescent="0.25">
      <c r="A121" s="3">
        <v>44826</v>
      </c>
      <c r="B121" s="1">
        <v>89.160629</v>
      </c>
    </row>
    <row r="122" spans="1:2" x14ac:dyDescent="0.25">
      <c r="A122" s="3">
        <v>44825</v>
      </c>
      <c r="B122" s="1">
        <v>89.534721000000005</v>
      </c>
    </row>
    <row r="123" spans="1:2" x14ac:dyDescent="0.25">
      <c r="A123" s="3">
        <v>44824</v>
      </c>
      <c r="B123" s="1">
        <v>91.001534000000007</v>
      </c>
    </row>
    <row r="124" spans="1:2" x14ac:dyDescent="0.25">
      <c r="A124" s="3">
        <v>44823</v>
      </c>
      <c r="B124" s="1">
        <v>91.749701999999999</v>
      </c>
    </row>
    <row r="125" spans="1:2" x14ac:dyDescent="0.25">
      <c r="A125" s="3">
        <v>44820</v>
      </c>
      <c r="B125" s="1">
        <v>91.759551999999999</v>
      </c>
    </row>
    <row r="126" spans="1:2" x14ac:dyDescent="0.25">
      <c r="A126" s="3">
        <v>44819</v>
      </c>
      <c r="B126" s="1">
        <v>93.354339999999993</v>
      </c>
    </row>
    <row r="127" spans="1:2" x14ac:dyDescent="0.25">
      <c r="A127" s="3">
        <v>44818</v>
      </c>
      <c r="B127" s="1">
        <v>96.150138999999996</v>
      </c>
    </row>
    <row r="128" spans="1:2" x14ac:dyDescent="0.25">
      <c r="A128" s="3">
        <v>44817</v>
      </c>
      <c r="B128" s="1">
        <v>93.846564999999998</v>
      </c>
    </row>
    <row r="129" spans="1:2" x14ac:dyDescent="0.25">
      <c r="A129" s="3">
        <v>44816</v>
      </c>
      <c r="B129" s="1">
        <v>96.091080000000005</v>
      </c>
    </row>
    <row r="130" spans="1:2" x14ac:dyDescent="0.25">
      <c r="A130" s="3">
        <v>44813</v>
      </c>
      <c r="B130" s="1">
        <v>94.998351999999997</v>
      </c>
    </row>
    <row r="131" spans="1:2" x14ac:dyDescent="0.25">
      <c r="A131" s="3">
        <v>44812</v>
      </c>
      <c r="B131" s="1">
        <v>93.433098000000001</v>
      </c>
    </row>
    <row r="132" spans="1:2" x14ac:dyDescent="0.25">
      <c r="A132" s="3">
        <v>44811</v>
      </c>
      <c r="B132" s="1">
        <v>92.675072</v>
      </c>
    </row>
    <row r="133" spans="1:2" x14ac:dyDescent="0.25">
      <c r="A133" s="3">
        <v>44810</v>
      </c>
      <c r="B133" s="1">
        <v>93.472472999999994</v>
      </c>
    </row>
    <row r="134" spans="1:2" x14ac:dyDescent="0.25">
      <c r="A134" s="3">
        <v>44806</v>
      </c>
      <c r="B134" s="1">
        <v>94.102515999999994</v>
      </c>
    </row>
    <row r="135" spans="1:2" x14ac:dyDescent="0.25">
      <c r="A135" s="3">
        <v>44805</v>
      </c>
      <c r="B135" s="1">
        <v>92.409278999999998</v>
      </c>
    </row>
    <row r="136" spans="1:2" x14ac:dyDescent="0.25">
      <c r="A136" s="3">
        <v>44804</v>
      </c>
      <c r="B136" s="1">
        <v>94.102515999999994</v>
      </c>
    </row>
    <row r="137" spans="1:2" x14ac:dyDescent="0.25">
      <c r="A137" s="3">
        <v>44803</v>
      </c>
      <c r="B137" s="1">
        <v>94.811310000000006</v>
      </c>
    </row>
    <row r="138" spans="1:2" x14ac:dyDescent="0.25">
      <c r="A138" s="3">
        <v>44802</v>
      </c>
      <c r="B138" s="1">
        <v>98.562027</v>
      </c>
    </row>
    <row r="139" spans="1:2" x14ac:dyDescent="0.25">
      <c r="A139" s="3">
        <v>44799</v>
      </c>
      <c r="B139" s="1">
        <v>96.347037999999998</v>
      </c>
    </row>
    <row r="140" spans="1:2" x14ac:dyDescent="0.25">
      <c r="A140" s="3">
        <v>44798</v>
      </c>
      <c r="B140" s="1">
        <v>97.548050000000003</v>
      </c>
    </row>
    <row r="141" spans="1:2" x14ac:dyDescent="0.25">
      <c r="A141" s="3">
        <v>44797</v>
      </c>
      <c r="B141" s="1">
        <v>97.045990000000003</v>
      </c>
    </row>
    <row r="142" spans="1:2" x14ac:dyDescent="0.25">
      <c r="A142" s="3">
        <v>44796</v>
      </c>
      <c r="B142" s="1">
        <v>96.475014000000002</v>
      </c>
    </row>
    <row r="143" spans="1:2" x14ac:dyDescent="0.25">
      <c r="A143" s="3">
        <v>44795</v>
      </c>
      <c r="B143" s="1">
        <v>92.547095999999996</v>
      </c>
    </row>
    <row r="144" spans="1:2" x14ac:dyDescent="0.25">
      <c r="A144" s="3">
        <v>44792</v>
      </c>
      <c r="B144" s="1">
        <v>92.616012999999995</v>
      </c>
    </row>
    <row r="145" spans="1:2" x14ac:dyDescent="0.25">
      <c r="A145" s="3">
        <v>44791</v>
      </c>
      <c r="B145" s="1">
        <v>92.911338999999998</v>
      </c>
    </row>
    <row r="146" spans="1:2" x14ac:dyDescent="0.25">
      <c r="A146" s="3">
        <v>44790</v>
      </c>
      <c r="B146" s="1">
        <v>90.765265999999997</v>
      </c>
    </row>
    <row r="147" spans="1:2" x14ac:dyDescent="0.25">
      <c r="A147" s="3">
        <v>44789</v>
      </c>
      <c r="B147" s="1">
        <v>90.036781000000005</v>
      </c>
    </row>
    <row r="148" spans="1:2" x14ac:dyDescent="0.25">
      <c r="A148" s="3">
        <v>44788</v>
      </c>
      <c r="B148" s="1">
        <v>90.883392000000001</v>
      </c>
    </row>
    <row r="149" spans="1:2" x14ac:dyDescent="0.25">
      <c r="A149" s="3">
        <v>44785</v>
      </c>
      <c r="B149" s="1">
        <v>92.537254000000004</v>
      </c>
    </row>
    <row r="150" spans="1:2" x14ac:dyDescent="0.25">
      <c r="A150" s="3">
        <v>44784</v>
      </c>
      <c r="B150" s="1">
        <v>91.739868000000001</v>
      </c>
    </row>
    <row r="151" spans="1:2" x14ac:dyDescent="0.25">
      <c r="A151" s="3">
        <v>44783</v>
      </c>
      <c r="B151" s="1">
        <v>89.160629</v>
      </c>
    </row>
    <row r="152" spans="1:2" x14ac:dyDescent="0.25">
      <c r="A152" s="3">
        <v>44782</v>
      </c>
      <c r="B152" s="1">
        <v>88.322158999999999</v>
      </c>
    </row>
    <row r="153" spans="1:2" x14ac:dyDescent="0.25">
      <c r="A153" s="3">
        <v>44781</v>
      </c>
      <c r="B153" s="1">
        <v>86.723213000000001</v>
      </c>
    </row>
    <row r="154" spans="1:2" x14ac:dyDescent="0.25">
      <c r="A154" s="3">
        <v>44778</v>
      </c>
      <c r="B154" s="1">
        <v>86.235725000000002</v>
      </c>
    </row>
    <row r="155" spans="1:2" x14ac:dyDescent="0.25">
      <c r="A155" s="3">
        <v>44777</v>
      </c>
      <c r="B155" s="1">
        <v>85.007277999999999</v>
      </c>
    </row>
    <row r="156" spans="1:2" x14ac:dyDescent="0.25">
      <c r="A156" s="3">
        <v>44776</v>
      </c>
      <c r="B156" s="1">
        <v>88.741394</v>
      </c>
    </row>
    <row r="157" spans="1:2" x14ac:dyDescent="0.25">
      <c r="A157" s="3">
        <v>44775</v>
      </c>
      <c r="B157" s="1">
        <v>91.715041999999997</v>
      </c>
    </row>
    <row r="158" spans="1:2" x14ac:dyDescent="0.25">
      <c r="A158" s="3">
        <v>44774</v>
      </c>
      <c r="B158" s="1">
        <v>92.114777000000004</v>
      </c>
    </row>
    <row r="159" spans="1:2" x14ac:dyDescent="0.25">
      <c r="A159" s="3">
        <v>44771</v>
      </c>
      <c r="B159" s="1">
        <v>94.503440999999995</v>
      </c>
    </row>
    <row r="160" spans="1:2" x14ac:dyDescent="0.25">
      <c r="A160" s="3">
        <v>44770</v>
      </c>
      <c r="B160" s="1">
        <v>90.320847000000001</v>
      </c>
    </row>
    <row r="161" spans="1:2" x14ac:dyDescent="0.25">
      <c r="A161" s="3">
        <v>44769</v>
      </c>
      <c r="B161" s="1">
        <v>89.277625999999998</v>
      </c>
    </row>
    <row r="162" spans="1:2" x14ac:dyDescent="0.25">
      <c r="A162" s="3">
        <v>44768</v>
      </c>
      <c r="B162" s="1">
        <v>87.386191999999994</v>
      </c>
    </row>
    <row r="163" spans="1:2" x14ac:dyDescent="0.25">
      <c r="A163" s="3">
        <v>44767</v>
      </c>
      <c r="B163" s="1">
        <v>87.727431999999993</v>
      </c>
    </row>
    <row r="164" spans="1:2" x14ac:dyDescent="0.25">
      <c r="A164" s="3">
        <v>44764</v>
      </c>
      <c r="B164" s="1">
        <v>84.900024000000002</v>
      </c>
    </row>
    <row r="165" spans="1:2" x14ac:dyDescent="0.25">
      <c r="A165" s="3">
        <v>44763</v>
      </c>
      <c r="B165" s="1">
        <v>85.553252999999998</v>
      </c>
    </row>
    <row r="166" spans="1:2" x14ac:dyDescent="0.25">
      <c r="A166" s="3">
        <v>44762</v>
      </c>
      <c r="B166" s="1">
        <v>87.005950999999996</v>
      </c>
    </row>
    <row r="167" spans="1:2" x14ac:dyDescent="0.25">
      <c r="A167" s="3">
        <v>44761</v>
      </c>
      <c r="B167" s="1">
        <v>86.060233999999994</v>
      </c>
    </row>
    <row r="168" spans="1:2" x14ac:dyDescent="0.25">
      <c r="A168" s="3">
        <v>44760</v>
      </c>
      <c r="B168" s="1">
        <v>83.944557000000003</v>
      </c>
    </row>
    <row r="169" spans="1:2" x14ac:dyDescent="0.25">
      <c r="A169" s="3">
        <v>44757</v>
      </c>
      <c r="B169" s="1">
        <v>82.423621999999995</v>
      </c>
    </row>
    <row r="170" spans="1:2" x14ac:dyDescent="0.25">
      <c r="A170" s="3">
        <v>44756</v>
      </c>
      <c r="B170" s="1">
        <v>81.058661999999998</v>
      </c>
    </row>
    <row r="171" spans="1:2" x14ac:dyDescent="0.25">
      <c r="A171" s="3">
        <v>44755</v>
      </c>
      <c r="B171" s="1">
        <v>82.71611</v>
      </c>
    </row>
    <row r="172" spans="1:2" x14ac:dyDescent="0.25">
      <c r="A172" s="3">
        <v>44754</v>
      </c>
      <c r="B172" s="1">
        <v>82.384613000000002</v>
      </c>
    </row>
    <row r="173" spans="1:2" x14ac:dyDescent="0.25">
      <c r="A173" s="3">
        <v>44753</v>
      </c>
      <c r="B173" s="1">
        <v>83.496077999999997</v>
      </c>
    </row>
    <row r="174" spans="1:2" x14ac:dyDescent="0.25">
      <c r="A174" s="3">
        <v>44750</v>
      </c>
      <c r="B174" s="1">
        <v>83.925064000000006</v>
      </c>
    </row>
    <row r="175" spans="1:2" x14ac:dyDescent="0.25">
      <c r="A175" s="3">
        <v>44749</v>
      </c>
      <c r="B175" s="1">
        <v>83.788567</v>
      </c>
    </row>
    <row r="176" spans="1:2" x14ac:dyDescent="0.25">
      <c r="A176" s="3">
        <v>44748</v>
      </c>
      <c r="B176" s="1">
        <v>81.195160000000001</v>
      </c>
    </row>
    <row r="177" spans="1:2" x14ac:dyDescent="0.25">
      <c r="A177" s="3">
        <v>44747</v>
      </c>
      <c r="B177" s="1">
        <v>82.686852000000002</v>
      </c>
    </row>
    <row r="178" spans="1:2" x14ac:dyDescent="0.25">
      <c r="A178" s="3">
        <v>44743</v>
      </c>
      <c r="B178" s="1">
        <v>85.358269000000007</v>
      </c>
    </row>
    <row r="179" spans="1:2" x14ac:dyDescent="0.25">
      <c r="A179" s="3">
        <v>44742</v>
      </c>
      <c r="B179" s="1">
        <v>83.496077999999997</v>
      </c>
    </row>
    <row r="180" spans="1:2" x14ac:dyDescent="0.25">
      <c r="A180" s="3">
        <v>44741</v>
      </c>
      <c r="B180" s="1">
        <v>85.913994000000002</v>
      </c>
    </row>
    <row r="181" spans="1:2" x14ac:dyDescent="0.25">
      <c r="A181" s="3">
        <v>44740</v>
      </c>
      <c r="B181" s="1">
        <v>89.209372999999999</v>
      </c>
    </row>
    <row r="182" spans="1:2" x14ac:dyDescent="0.25">
      <c r="A182" s="3">
        <v>44739</v>
      </c>
      <c r="B182" s="1">
        <v>86.801215999999997</v>
      </c>
    </row>
    <row r="183" spans="1:2" x14ac:dyDescent="0.25">
      <c r="A183" s="3">
        <v>44736</v>
      </c>
      <c r="B183" s="1">
        <v>84.724532999999994</v>
      </c>
    </row>
    <row r="184" spans="1:2" x14ac:dyDescent="0.25">
      <c r="A184" s="3">
        <v>44735</v>
      </c>
      <c r="B184" s="1">
        <v>83.076842999999997</v>
      </c>
    </row>
    <row r="185" spans="1:2" x14ac:dyDescent="0.25">
      <c r="A185" s="3">
        <v>44734</v>
      </c>
      <c r="B185" s="1">
        <v>85.660506999999996</v>
      </c>
    </row>
    <row r="186" spans="1:2" x14ac:dyDescent="0.25">
      <c r="A186" s="3">
        <v>44733</v>
      </c>
      <c r="B186" s="1">
        <v>89.189880000000002</v>
      </c>
    </row>
    <row r="187" spans="1:2" x14ac:dyDescent="0.25">
      <c r="A187" s="3">
        <v>44729</v>
      </c>
      <c r="B187" s="1">
        <v>83.964066000000003</v>
      </c>
    </row>
    <row r="188" spans="1:2" x14ac:dyDescent="0.25">
      <c r="A188" s="3">
        <v>44728</v>
      </c>
      <c r="B188" s="1">
        <v>89.102126999999996</v>
      </c>
    </row>
    <row r="189" spans="1:2" x14ac:dyDescent="0.25">
      <c r="A189" s="3">
        <v>44727</v>
      </c>
      <c r="B189" s="1">
        <v>92.514510999999999</v>
      </c>
    </row>
    <row r="190" spans="1:2" x14ac:dyDescent="0.25">
      <c r="A190" s="3">
        <v>44726</v>
      </c>
      <c r="B190" s="1">
        <v>93.694220999999999</v>
      </c>
    </row>
    <row r="191" spans="1:2" x14ac:dyDescent="0.25">
      <c r="A191" s="3">
        <v>44725</v>
      </c>
      <c r="B191" s="1">
        <v>93.450478000000004</v>
      </c>
    </row>
    <row r="192" spans="1:2" x14ac:dyDescent="0.25">
      <c r="A192" s="3">
        <v>44722</v>
      </c>
      <c r="B192" s="1">
        <v>97.945068000000006</v>
      </c>
    </row>
    <row r="193" spans="1:2" x14ac:dyDescent="0.25">
      <c r="A193" s="3">
        <v>44721</v>
      </c>
      <c r="B193" s="1">
        <v>99.768257000000006</v>
      </c>
    </row>
    <row r="194" spans="1:2" x14ac:dyDescent="0.25">
      <c r="A194" s="3">
        <v>44720</v>
      </c>
      <c r="B194" s="1">
        <v>101.97168000000001</v>
      </c>
    </row>
    <row r="195" spans="1:2" x14ac:dyDescent="0.25">
      <c r="A195" s="3">
        <v>44719</v>
      </c>
      <c r="B195" s="1">
        <v>100.78222700000001</v>
      </c>
    </row>
    <row r="196" spans="1:2" x14ac:dyDescent="0.25">
      <c r="A196" s="3">
        <v>44718</v>
      </c>
      <c r="B196" s="1">
        <v>96.365622999999999</v>
      </c>
    </row>
    <row r="197" spans="1:2" x14ac:dyDescent="0.25">
      <c r="A197" s="3">
        <v>44715</v>
      </c>
      <c r="B197" s="1">
        <v>96.609359999999995</v>
      </c>
    </row>
    <row r="198" spans="1:2" x14ac:dyDescent="0.25">
      <c r="A198" s="3">
        <v>44714</v>
      </c>
      <c r="B198" s="1">
        <v>95.224914999999996</v>
      </c>
    </row>
    <row r="199" spans="1:2" x14ac:dyDescent="0.25">
      <c r="A199" s="3">
        <v>44713</v>
      </c>
      <c r="B199" s="1">
        <v>95.390656000000007</v>
      </c>
    </row>
    <row r="200" spans="1:2" x14ac:dyDescent="0.25">
      <c r="A200" s="3">
        <v>44712</v>
      </c>
      <c r="B200" s="1">
        <v>93.596725000000006</v>
      </c>
    </row>
    <row r="201" spans="1:2" x14ac:dyDescent="0.25">
      <c r="A201" s="3">
        <v>44708</v>
      </c>
      <c r="B201" s="1">
        <v>95.146912</v>
      </c>
    </row>
    <row r="202" spans="1:2" x14ac:dyDescent="0.25">
      <c r="A202" s="3">
        <v>44707</v>
      </c>
      <c r="B202" s="1">
        <v>94.220703</v>
      </c>
    </row>
    <row r="203" spans="1:2" x14ac:dyDescent="0.25">
      <c r="A203" s="3">
        <v>44706</v>
      </c>
      <c r="B203" s="1">
        <v>93.889213999999996</v>
      </c>
    </row>
    <row r="204" spans="1:2" x14ac:dyDescent="0.25">
      <c r="A204" s="3">
        <v>44705</v>
      </c>
      <c r="B204" s="1">
        <v>92.036781000000005</v>
      </c>
    </row>
    <row r="205" spans="1:2" x14ac:dyDescent="0.25">
      <c r="A205" s="3">
        <v>44704</v>
      </c>
      <c r="B205" s="1">
        <v>91.539551000000003</v>
      </c>
    </row>
    <row r="206" spans="1:2" x14ac:dyDescent="0.25">
      <c r="A206" s="3">
        <v>44701</v>
      </c>
      <c r="B206" s="1">
        <v>89.560364000000007</v>
      </c>
    </row>
    <row r="207" spans="1:2" x14ac:dyDescent="0.25">
      <c r="A207" s="3">
        <v>44700</v>
      </c>
      <c r="B207" s="1">
        <v>88.858397999999994</v>
      </c>
    </row>
    <row r="208" spans="1:2" x14ac:dyDescent="0.25">
      <c r="A208" s="3">
        <v>44699</v>
      </c>
      <c r="B208" s="1">
        <v>88.380668999999997</v>
      </c>
    </row>
    <row r="209" spans="1:2" x14ac:dyDescent="0.25">
      <c r="A209" s="3">
        <v>44698</v>
      </c>
      <c r="B209" s="1">
        <v>89.804107999999999</v>
      </c>
    </row>
    <row r="210" spans="1:2" x14ac:dyDescent="0.25">
      <c r="A210" s="3">
        <v>44697</v>
      </c>
      <c r="B210" s="1">
        <v>88.673148999999995</v>
      </c>
    </row>
    <row r="211" spans="1:2" x14ac:dyDescent="0.25">
      <c r="A211" s="3">
        <v>44694</v>
      </c>
      <c r="B211" s="1">
        <v>86.635468000000003</v>
      </c>
    </row>
    <row r="212" spans="1:2" x14ac:dyDescent="0.25">
      <c r="A212" s="3">
        <v>44693</v>
      </c>
      <c r="B212" s="1">
        <v>84.139556999999996</v>
      </c>
    </row>
    <row r="213" spans="1:2" x14ac:dyDescent="0.25">
      <c r="A213" s="3">
        <v>44692</v>
      </c>
      <c r="B213" s="1">
        <v>83.759322999999995</v>
      </c>
    </row>
    <row r="214" spans="1:2" x14ac:dyDescent="0.25">
      <c r="A214" s="3">
        <v>44691</v>
      </c>
      <c r="B214" s="1">
        <v>82.051131999999996</v>
      </c>
    </row>
    <row r="215" spans="1:2" x14ac:dyDescent="0.25">
      <c r="A215" s="3">
        <v>44690</v>
      </c>
      <c r="B215" s="1">
        <v>81.510688999999999</v>
      </c>
    </row>
    <row r="216" spans="1:2" x14ac:dyDescent="0.25">
      <c r="A216" s="3">
        <v>44687</v>
      </c>
      <c r="B216" s="1">
        <v>88.488213000000002</v>
      </c>
    </row>
    <row r="217" spans="1:2" x14ac:dyDescent="0.25">
      <c r="A217" s="3">
        <v>44686</v>
      </c>
      <c r="B217" s="1">
        <v>87.156395000000003</v>
      </c>
    </row>
    <row r="218" spans="1:2" x14ac:dyDescent="0.25">
      <c r="A218" s="3">
        <v>44685</v>
      </c>
      <c r="B218" s="1">
        <v>88.497855999999999</v>
      </c>
    </row>
    <row r="219" spans="1:2" x14ac:dyDescent="0.25">
      <c r="A219" s="3">
        <v>44684</v>
      </c>
      <c r="B219" s="1">
        <v>85.110434999999995</v>
      </c>
    </row>
    <row r="220" spans="1:2" x14ac:dyDescent="0.25">
      <c r="A220" s="3">
        <v>44683</v>
      </c>
      <c r="B220" s="1">
        <v>83.392593000000005</v>
      </c>
    </row>
    <row r="221" spans="1:2" x14ac:dyDescent="0.25">
      <c r="A221" s="3">
        <v>44680</v>
      </c>
      <c r="B221" s="1">
        <v>82.273101999999994</v>
      </c>
    </row>
    <row r="222" spans="1:2" x14ac:dyDescent="0.25">
      <c r="A222" s="3">
        <v>44679</v>
      </c>
      <c r="B222" s="1">
        <v>84.155006</v>
      </c>
    </row>
    <row r="223" spans="1:2" x14ac:dyDescent="0.25">
      <c r="A223" s="3">
        <v>44678</v>
      </c>
      <c r="B223" s="1">
        <v>81.684394999999995</v>
      </c>
    </row>
    <row r="224" spans="1:2" x14ac:dyDescent="0.25">
      <c r="A224" s="3">
        <v>44677</v>
      </c>
      <c r="B224" s="1">
        <v>79.416466</v>
      </c>
    </row>
    <row r="225" spans="1:2" x14ac:dyDescent="0.25">
      <c r="A225" s="3">
        <v>44676</v>
      </c>
      <c r="B225" s="1">
        <v>79.387512000000001</v>
      </c>
    </row>
    <row r="226" spans="1:2" x14ac:dyDescent="0.25">
      <c r="A226" s="3">
        <v>44673</v>
      </c>
      <c r="B226" s="1">
        <v>82.15728</v>
      </c>
    </row>
    <row r="227" spans="1:2" x14ac:dyDescent="0.25">
      <c r="A227" s="3">
        <v>44672</v>
      </c>
      <c r="B227" s="1">
        <v>83.990936000000005</v>
      </c>
    </row>
    <row r="228" spans="1:2" x14ac:dyDescent="0.25">
      <c r="A228" s="3">
        <v>44671</v>
      </c>
      <c r="B228" s="1">
        <v>84.888458</v>
      </c>
    </row>
    <row r="229" spans="1:2" x14ac:dyDescent="0.25">
      <c r="A229" s="3">
        <v>44670</v>
      </c>
      <c r="B229" s="1">
        <v>84.695449999999994</v>
      </c>
    </row>
    <row r="230" spans="1:2" x14ac:dyDescent="0.25">
      <c r="A230" s="3">
        <v>44669</v>
      </c>
      <c r="B230" s="1">
        <v>85.45787</v>
      </c>
    </row>
    <row r="231" spans="1:2" x14ac:dyDescent="0.25">
      <c r="A231" s="3">
        <v>44665</v>
      </c>
      <c r="B231" s="1">
        <v>84.763000000000005</v>
      </c>
    </row>
    <row r="232" spans="1:2" x14ac:dyDescent="0.25">
      <c r="A232" s="3">
        <v>44664</v>
      </c>
      <c r="B232" s="1">
        <v>83.778617999999994</v>
      </c>
    </row>
    <row r="233" spans="1:2" x14ac:dyDescent="0.25">
      <c r="A233" s="3">
        <v>44663</v>
      </c>
      <c r="B233" s="1">
        <v>82.610878</v>
      </c>
    </row>
    <row r="234" spans="1:2" x14ac:dyDescent="0.25">
      <c r="A234" s="3">
        <v>44662</v>
      </c>
      <c r="B234" s="1">
        <v>80.921982</v>
      </c>
    </row>
    <row r="235" spans="1:2" x14ac:dyDescent="0.25">
      <c r="A235" s="3">
        <v>44659</v>
      </c>
      <c r="B235" s="1">
        <v>83.807570999999996</v>
      </c>
    </row>
    <row r="236" spans="1:2" x14ac:dyDescent="0.25">
      <c r="A236" s="3">
        <v>44658</v>
      </c>
      <c r="B236" s="1">
        <v>82.080085999999994</v>
      </c>
    </row>
    <row r="237" spans="1:2" x14ac:dyDescent="0.25">
      <c r="A237" s="3">
        <v>44657</v>
      </c>
      <c r="B237" s="1">
        <v>80.728966</v>
      </c>
    </row>
    <row r="238" spans="1:2" x14ac:dyDescent="0.25">
      <c r="A238" s="3">
        <v>44656</v>
      </c>
      <c r="B238" s="1">
        <v>79.841103000000004</v>
      </c>
    </row>
    <row r="239" spans="1:2" x14ac:dyDescent="0.25">
      <c r="A239" s="3">
        <v>44655</v>
      </c>
      <c r="B239" s="1">
        <v>80.256080999999995</v>
      </c>
    </row>
    <row r="240" spans="1:2" x14ac:dyDescent="0.25">
      <c r="A240" s="3">
        <v>44652</v>
      </c>
      <c r="B240" s="1">
        <v>80.217483999999999</v>
      </c>
    </row>
    <row r="241" spans="1:2" x14ac:dyDescent="0.25">
      <c r="A241" s="3">
        <v>44651</v>
      </c>
      <c r="B241" s="1">
        <v>79.705978000000002</v>
      </c>
    </row>
    <row r="242" spans="1:2" x14ac:dyDescent="0.25">
      <c r="A242" s="3">
        <v>44650</v>
      </c>
      <c r="B242" s="1">
        <v>80.854423999999995</v>
      </c>
    </row>
    <row r="243" spans="1:2" x14ac:dyDescent="0.25">
      <c r="A243" s="3">
        <v>44649</v>
      </c>
      <c r="B243" s="1">
        <v>79.493668</v>
      </c>
    </row>
    <row r="244" spans="1:2" x14ac:dyDescent="0.25">
      <c r="A244" s="3">
        <v>44648</v>
      </c>
      <c r="B244" s="1">
        <v>79.918304000000006</v>
      </c>
    </row>
    <row r="245" spans="1:2" x14ac:dyDescent="0.25">
      <c r="A245" s="3">
        <v>44645</v>
      </c>
      <c r="B245" s="1">
        <v>82.224838000000005</v>
      </c>
    </row>
    <row r="246" spans="1:2" x14ac:dyDescent="0.25">
      <c r="A246" s="3">
        <v>44644</v>
      </c>
      <c r="B246" s="1">
        <v>80.468390999999997</v>
      </c>
    </row>
    <row r="247" spans="1:2" x14ac:dyDescent="0.25">
      <c r="A247" s="3">
        <v>44643</v>
      </c>
      <c r="B247" s="1">
        <v>80.227119000000002</v>
      </c>
    </row>
    <row r="248" spans="1:2" x14ac:dyDescent="0.25">
      <c r="A248" s="3">
        <v>44642</v>
      </c>
      <c r="B248" s="1">
        <v>78.982169999999996</v>
      </c>
    </row>
    <row r="249" spans="1:2" x14ac:dyDescent="0.25">
      <c r="A249" s="3">
        <v>44641</v>
      </c>
      <c r="B249" s="1">
        <v>79.329589999999996</v>
      </c>
    </row>
    <row r="250" spans="1:2" x14ac:dyDescent="0.25">
      <c r="A250" s="3">
        <v>44638</v>
      </c>
      <c r="B250" s="1">
        <v>75.922866999999997</v>
      </c>
    </row>
    <row r="251" spans="1:2" x14ac:dyDescent="0.25">
      <c r="A251" s="3">
        <v>44637</v>
      </c>
      <c r="B251" s="1">
        <v>76.222046000000006</v>
      </c>
    </row>
    <row r="252" spans="1:2" x14ac:dyDescent="0.25">
      <c r="A252" s="3">
        <v>44636</v>
      </c>
      <c r="B252" s="1">
        <v>74.243628999999999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10600-9A80-49F5-B564-2EFADD8BEC89}">
  <dimension ref="A1:H27"/>
  <sheetViews>
    <sheetView zoomScaleNormal="100" workbookViewId="0"/>
  </sheetViews>
  <sheetFormatPr defaultRowHeight="15" x14ac:dyDescent="0.25"/>
  <cols>
    <col min="1" max="1" width="35.28515625" customWidth="1"/>
    <col min="2" max="6" width="10" bestFit="1" customWidth="1"/>
    <col min="8" max="8" width="15.7109375" bestFit="1" customWidth="1"/>
  </cols>
  <sheetData>
    <row r="1" spans="1:8" x14ac:dyDescent="0.25">
      <c r="A1" s="4" t="s">
        <v>29</v>
      </c>
      <c r="B1" s="4">
        <v>2022</v>
      </c>
      <c r="C1" s="4">
        <v>2021</v>
      </c>
      <c r="D1" s="4">
        <v>2020</v>
      </c>
      <c r="E1" s="4">
        <v>2019</v>
      </c>
      <c r="F1" s="4">
        <v>2018</v>
      </c>
      <c r="H1" s="4" t="s">
        <v>185</v>
      </c>
    </row>
    <row r="2" spans="1:8" x14ac:dyDescent="0.25">
      <c r="A2" s="5" t="s">
        <v>2</v>
      </c>
      <c r="B2" s="6">
        <v>398.68</v>
      </c>
      <c r="C2" s="6">
        <v>276.69</v>
      </c>
      <c r="D2" s="6">
        <v>178.57</v>
      </c>
      <c r="E2" s="6">
        <v>255.58</v>
      </c>
      <c r="F2" s="6">
        <v>279.33</v>
      </c>
    </row>
    <row r="3" spans="1:8" x14ac:dyDescent="0.25">
      <c r="A3" s="5" t="s">
        <v>3</v>
      </c>
      <c r="B3" s="6">
        <v>295.61</v>
      </c>
      <c r="C3" s="6">
        <v>211.81</v>
      </c>
      <c r="D3" s="6">
        <v>170.45</v>
      </c>
      <c r="E3" s="6">
        <v>199.63</v>
      </c>
      <c r="F3" s="6">
        <v>211.6</v>
      </c>
    </row>
    <row r="4" spans="1:8" x14ac:dyDescent="0.25">
      <c r="A4" s="5" t="s">
        <v>4</v>
      </c>
      <c r="B4" s="6">
        <v>103.07</v>
      </c>
      <c r="C4" s="6">
        <v>64.89</v>
      </c>
      <c r="D4" s="6">
        <v>8.1300000000000008</v>
      </c>
      <c r="E4" s="6">
        <v>55.96</v>
      </c>
      <c r="F4" s="6">
        <v>67.73</v>
      </c>
    </row>
    <row r="5" spans="1:8" x14ac:dyDescent="0.25">
      <c r="A5" s="5" t="s">
        <v>12</v>
      </c>
      <c r="B5" s="6">
        <v>39.520000000000003</v>
      </c>
      <c r="C5" s="6">
        <v>40.869999999999997</v>
      </c>
      <c r="D5" s="6">
        <v>37.58</v>
      </c>
      <c r="E5" s="6">
        <v>43.19</v>
      </c>
      <c r="F5" s="6">
        <v>45.61</v>
      </c>
    </row>
    <row r="6" spans="1:8" x14ac:dyDescent="0.25">
      <c r="A6" s="5" t="s">
        <v>13</v>
      </c>
      <c r="B6" s="6">
        <v>63.55</v>
      </c>
      <c r="C6" s="6">
        <v>24.02</v>
      </c>
      <c r="D6" s="6">
        <v>-29.45</v>
      </c>
      <c r="E6" s="6">
        <v>12.77</v>
      </c>
      <c r="F6" s="6">
        <v>22.12</v>
      </c>
    </row>
    <row r="7" spans="1:8" x14ac:dyDescent="0.25">
      <c r="A7" s="5" t="s">
        <v>14</v>
      </c>
      <c r="B7" s="6">
        <v>-0.79800000000000004</v>
      </c>
      <c r="C7" s="6">
        <v>-0.94699999999999995</v>
      </c>
      <c r="D7" s="6">
        <v>-1.1599999999999999</v>
      </c>
      <c r="E7" s="6">
        <v>-0.83</v>
      </c>
      <c r="F7" s="6">
        <v>-0.76600000000000001</v>
      </c>
    </row>
    <row r="8" spans="1:8" x14ac:dyDescent="0.25">
      <c r="A8" s="5" t="s">
        <v>15</v>
      </c>
      <c r="B8" s="6">
        <v>15.01</v>
      </c>
      <c r="C8" s="6">
        <v>8.16</v>
      </c>
      <c r="D8" s="6">
        <v>1.72</v>
      </c>
      <c r="E8" s="6">
        <v>8.1199999999999992</v>
      </c>
      <c r="F8" s="6">
        <v>9.6</v>
      </c>
    </row>
    <row r="9" spans="1:8" x14ac:dyDescent="0.25">
      <c r="A9" s="5" t="s">
        <v>16</v>
      </c>
      <c r="B9" s="6">
        <v>77.75</v>
      </c>
      <c r="C9" s="6">
        <v>31.23</v>
      </c>
      <c r="D9" s="6">
        <v>-28.88</v>
      </c>
      <c r="E9" s="6">
        <v>20.059999999999999</v>
      </c>
      <c r="F9" s="6">
        <v>30.95</v>
      </c>
    </row>
    <row r="10" spans="1:8" x14ac:dyDescent="0.25">
      <c r="A10" s="5" t="s">
        <v>17</v>
      </c>
      <c r="B10" s="6">
        <v>20.18</v>
      </c>
      <c r="C10" s="6">
        <v>7.64</v>
      </c>
      <c r="D10" s="6">
        <v>-5.63</v>
      </c>
      <c r="E10" s="6">
        <v>5.28</v>
      </c>
      <c r="F10" s="6">
        <v>9.5299999999999994</v>
      </c>
    </row>
    <row r="11" spans="1:8" x14ac:dyDescent="0.25">
      <c r="A11" s="5" t="s">
        <v>18</v>
      </c>
      <c r="B11" s="6" t="s">
        <v>7</v>
      </c>
      <c r="C11" s="6" t="s">
        <v>7</v>
      </c>
      <c r="D11" s="6" t="s">
        <v>7</v>
      </c>
      <c r="E11" s="6" t="s">
        <v>7</v>
      </c>
      <c r="F11" s="6" t="s">
        <v>7</v>
      </c>
    </row>
    <row r="12" spans="1:8" x14ac:dyDescent="0.25">
      <c r="A12" s="5" t="s">
        <v>19</v>
      </c>
      <c r="B12" s="6">
        <v>55.74</v>
      </c>
      <c r="C12" s="6">
        <v>23.04</v>
      </c>
      <c r="D12" s="6">
        <v>-22.44</v>
      </c>
      <c r="E12" s="6">
        <v>14.34</v>
      </c>
      <c r="F12" s="6">
        <v>20.84</v>
      </c>
    </row>
    <row r="13" spans="1:8" x14ac:dyDescent="0.25">
      <c r="A13" s="5" t="s">
        <v>6</v>
      </c>
      <c r="B13" s="6">
        <v>13.26</v>
      </c>
      <c r="C13" s="6">
        <v>5.39</v>
      </c>
      <c r="D13" s="6">
        <v>-5.25</v>
      </c>
      <c r="E13" s="6">
        <v>3.36</v>
      </c>
      <c r="F13" s="6">
        <v>4.88</v>
      </c>
    </row>
    <row r="14" spans="1:8" x14ac:dyDescent="0.25">
      <c r="A14" s="5" t="s">
        <v>8</v>
      </c>
      <c r="B14" s="6">
        <v>13.26</v>
      </c>
      <c r="C14" s="6">
        <v>5.39</v>
      </c>
      <c r="D14" s="6">
        <v>-5.25</v>
      </c>
      <c r="E14" s="6">
        <v>3.36</v>
      </c>
      <c r="F14" s="6">
        <v>4.88</v>
      </c>
    </row>
    <row r="15" spans="1:8" x14ac:dyDescent="0.25">
      <c r="A15" s="5" t="s">
        <v>9</v>
      </c>
      <c r="B15" s="6">
        <v>4.28</v>
      </c>
      <c r="C15" s="6">
        <v>4.28</v>
      </c>
      <c r="D15" s="6">
        <v>4.2699999999999996</v>
      </c>
      <c r="E15" s="6">
        <v>4.2699999999999996</v>
      </c>
      <c r="F15" s="6">
        <v>4.2699999999999996</v>
      </c>
    </row>
    <row r="16" spans="1:8" x14ac:dyDescent="0.25">
      <c r="A16" s="5" t="s">
        <v>10</v>
      </c>
      <c r="B16" s="6">
        <v>4.28</v>
      </c>
      <c r="C16" s="6">
        <v>4.28</v>
      </c>
      <c r="D16" s="6">
        <v>4.2699999999999996</v>
      </c>
      <c r="E16" s="6">
        <v>4.2699999999999996</v>
      </c>
      <c r="F16" s="6">
        <v>4.2699999999999996</v>
      </c>
    </row>
    <row r="17" spans="1:7" x14ac:dyDescent="0.25">
      <c r="A17" s="5" t="s">
        <v>20</v>
      </c>
      <c r="B17" s="6">
        <v>3.55</v>
      </c>
      <c r="C17" s="6">
        <v>3.49</v>
      </c>
      <c r="D17" s="6">
        <v>3.48</v>
      </c>
      <c r="E17" s="6">
        <v>3.43</v>
      </c>
      <c r="F17" s="6">
        <v>3.23</v>
      </c>
    </row>
    <row r="18" spans="1:7" x14ac:dyDescent="0.25">
      <c r="A18" s="5" t="s">
        <v>21</v>
      </c>
      <c r="B18" s="6">
        <v>0</v>
      </c>
      <c r="C18" s="6">
        <v>0</v>
      </c>
      <c r="D18" s="6">
        <v>0</v>
      </c>
      <c r="E18" s="6">
        <v>0</v>
      </c>
      <c r="F18" s="6">
        <v>0</v>
      </c>
    </row>
    <row r="19" spans="1:7" x14ac:dyDescent="0.25">
      <c r="A19" s="5" t="s">
        <v>22</v>
      </c>
      <c r="B19" s="6">
        <v>0</v>
      </c>
      <c r="C19" s="6">
        <v>0</v>
      </c>
      <c r="D19" s="6">
        <v>0</v>
      </c>
      <c r="E19" s="6">
        <v>0</v>
      </c>
      <c r="F19" s="6">
        <v>0</v>
      </c>
      <c r="G19" s="6"/>
    </row>
    <row r="20" spans="1:7" x14ac:dyDescent="0.25">
      <c r="A20" s="5" t="s">
        <v>23</v>
      </c>
      <c r="B20" s="6">
        <v>14.06</v>
      </c>
      <c r="C20" s="6">
        <v>5.38</v>
      </c>
      <c r="D20" s="6">
        <v>0</v>
      </c>
      <c r="E20" s="6">
        <v>0</v>
      </c>
      <c r="F20" s="6">
        <v>0</v>
      </c>
    </row>
    <row r="21" spans="1:7" x14ac:dyDescent="0.25">
      <c r="A21" s="5" t="s">
        <v>24</v>
      </c>
      <c r="B21" s="6">
        <v>0</v>
      </c>
      <c r="C21" s="6">
        <v>0</v>
      </c>
      <c r="D21" s="6">
        <v>0</v>
      </c>
      <c r="E21" s="6">
        <v>0</v>
      </c>
      <c r="F21" s="6">
        <v>0</v>
      </c>
    </row>
    <row r="22" spans="1:7" x14ac:dyDescent="0.25">
      <c r="A22" s="5" t="s">
        <v>25</v>
      </c>
      <c r="B22" s="6">
        <v>335.13</v>
      </c>
      <c r="C22" s="6">
        <v>252.67</v>
      </c>
      <c r="D22" s="6">
        <v>208.02</v>
      </c>
      <c r="E22" s="6">
        <v>242.82</v>
      </c>
      <c r="F22" s="6">
        <v>257.20999999999998</v>
      </c>
    </row>
    <row r="23" spans="1:7" x14ac:dyDescent="0.25">
      <c r="A23" s="5" t="s">
        <v>5</v>
      </c>
      <c r="B23" s="6">
        <v>0.79800000000000004</v>
      </c>
      <c r="C23" s="6">
        <v>0.94699999999999995</v>
      </c>
      <c r="D23" s="6">
        <v>1.1599999999999999</v>
      </c>
      <c r="E23" s="6">
        <v>0.83</v>
      </c>
      <c r="F23" s="6">
        <v>0.76600000000000001</v>
      </c>
    </row>
    <row r="24" spans="1:7" x14ac:dyDescent="0.25">
      <c r="A24" s="5" t="s">
        <v>26</v>
      </c>
      <c r="B24" s="6">
        <v>55.74</v>
      </c>
      <c r="C24" s="6">
        <v>23.04</v>
      </c>
      <c r="D24" s="6">
        <v>-22.44</v>
      </c>
      <c r="E24" s="6">
        <v>14.34</v>
      </c>
      <c r="F24" s="6">
        <v>20.84</v>
      </c>
    </row>
    <row r="25" spans="1:7" x14ac:dyDescent="0.25">
      <c r="A25" s="5" t="s">
        <v>27</v>
      </c>
      <c r="B25" s="6">
        <v>55.74</v>
      </c>
      <c r="C25" s="6">
        <v>23.04</v>
      </c>
      <c r="D25" s="6">
        <v>-22.44</v>
      </c>
      <c r="E25" s="6">
        <v>14.34</v>
      </c>
      <c r="F25" s="6">
        <v>20.84</v>
      </c>
    </row>
    <row r="26" spans="1:7" x14ac:dyDescent="0.25">
      <c r="A26" s="5" t="s">
        <v>28</v>
      </c>
      <c r="B26" s="6">
        <v>78.55</v>
      </c>
      <c r="C26" s="6">
        <v>32.18</v>
      </c>
      <c r="D26" s="6">
        <v>-27.73</v>
      </c>
      <c r="E26" s="6">
        <v>20.89</v>
      </c>
      <c r="F26" s="6">
        <v>31.72</v>
      </c>
    </row>
    <row r="27" spans="1:7" x14ac:dyDescent="0.25">
      <c r="A27" s="5" t="s">
        <v>11</v>
      </c>
      <c r="B27" s="6">
        <v>102.59</v>
      </c>
      <c r="C27" s="6">
        <v>52.79</v>
      </c>
      <c r="D27" s="6">
        <v>18.28</v>
      </c>
      <c r="E27" s="6">
        <v>39.880000000000003</v>
      </c>
      <c r="F27" s="6">
        <v>50.46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7185B-0A17-47EE-AF81-FC8BBC21E807}">
  <dimension ref="A1:B44"/>
  <sheetViews>
    <sheetView workbookViewId="0"/>
  </sheetViews>
  <sheetFormatPr defaultRowHeight="15" x14ac:dyDescent="0.25"/>
  <cols>
    <col min="1" max="1" width="35.7109375" bestFit="1" customWidth="1"/>
    <col min="2" max="2" width="16.85546875" customWidth="1"/>
  </cols>
  <sheetData>
    <row r="1" spans="1:2" x14ac:dyDescent="0.25">
      <c r="B1" s="4" t="s">
        <v>46</v>
      </c>
    </row>
    <row r="2" spans="1:2" x14ac:dyDescent="0.25">
      <c r="A2" t="s">
        <v>47</v>
      </c>
    </row>
    <row r="3" spans="1:2" x14ac:dyDescent="0.25">
      <c r="A3" t="s">
        <v>48</v>
      </c>
      <c r="B3">
        <v>29665000</v>
      </c>
    </row>
    <row r="4" spans="1:2" x14ac:dyDescent="0.25">
      <c r="A4" t="s">
        <v>49</v>
      </c>
      <c r="B4">
        <v>0</v>
      </c>
    </row>
    <row r="5" spans="1:2" x14ac:dyDescent="0.25">
      <c r="A5" t="s">
        <v>50</v>
      </c>
      <c r="B5">
        <v>41749000</v>
      </c>
    </row>
    <row r="6" spans="1:2" x14ac:dyDescent="0.25">
      <c r="A6" t="s">
        <v>34</v>
      </c>
      <c r="B6">
        <v>24435000</v>
      </c>
    </row>
    <row r="7" spans="1:2" x14ac:dyDescent="0.25">
      <c r="A7" t="s">
        <v>35</v>
      </c>
      <c r="B7">
        <v>1782000</v>
      </c>
    </row>
    <row r="8" spans="1:2" x14ac:dyDescent="0.25">
      <c r="A8" t="s">
        <v>36</v>
      </c>
      <c r="B8">
        <v>97631000</v>
      </c>
    </row>
    <row r="9" spans="1:2" x14ac:dyDescent="0.25">
      <c r="A9" t="s">
        <v>51</v>
      </c>
      <c r="B9">
        <v>204692000</v>
      </c>
    </row>
    <row r="10" spans="1:2" x14ac:dyDescent="0.25">
      <c r="A10" t="s">
        <v>52</v>
      </c>
      <c r="B10">
        <v>49793000</v>
      </c>
    </row>
    <row r="11" spans="1:2" x14ac:dyDescent="0.25">
      <c r="A11" t="s">
        <v>53</v>
      </c>
      <c r="B11">
        <v>0</v>
      </c>
    </row>
    <row r="12" spans="1:2" x14ac:dyDescent="0.25">
      <c r="A12" t="s">
        <v>54</v>
      </c>
      <c r="B12">
        <v>0</v>
      </c>
    </row>
    <row r="13" spans="1:2" x14ac:dyDescent="0.25">
      <c r="A13" t="s">
        <v>55</v>
      </c>
      <c r="B13">
        <v>0</v>
      </c>
    </row>
    <row r="14" spans="1:2" x14ac:dyDescent="0.25">
      <c r="A14" t="s">
        <v>56</v>
      </c>
      <c r="B14">
        <v>16951000</v>
      </c>
    </row>
    <row r="15" spans="1:2" x14ac:dyDescent="0.25">
      <c r="A15" t="s">
        <v>37</v>
      </c>
      <c r="B15">
        <v>369067000</v>
      </c>
    </row>
    <row r="16" spans="1:2" x14ac:dyDescent="0.25">
      <c r="A16" t="s">
        <v>57</v>
      </c>
      <c r="B16" s="4" t="s">
        <v>46</v>
      </c>
    </row>
    <row r="17" spans="1:2" x14ac:dyDescent="0.25">
      <c r="A17" t="s">
        <v>58</v>
      </c>
      <c r="B17">
        <v>634000</v>
      </c>
    </row>
    <row r="18" spans="1:2" x14ac:dyDescent="0.25">
      <c r="A18" t="s">
        <v>38</v>
      </c>
      <c r="B18">
        <v>63197000</v>
      </c>
    </row>
    <row r="19" spans="1:2" x14ac:dyDescent="0.25">
      <c r="A19" t="s">
        <v>59</v>
      </c>
      <c r="B19">
        <v>0</v>
      </c>
    </row>
    <row r="20" spans="1:2" x14ac:dyDescent="0.25">
      <c r="A20" t="s">
        <v>60</v>
      </c>
      <c r="B20">
        <v>0</v>
      </c>
    </row>
    <row r="21" spans="1:2" x14ac:dyDescent="0.25">
      <c r="A21" t="s">
        <v>61</v>
      </c>
      <c r="B21">
        <v>0</v>
      </c>
    </row>
    <row r="22" spans="1:2" x14ac:dyDescent="0.25">
      <c r="A22" t="s">
        <v>62</v>
      </c>
      <c r="B22">
        <v>5214000</v>
      </c>
    </row>
    <row r="23" spans="1:2" x14ac:dyDescent="0.25">
      <c r="A23" t="s">
        <v>39</v>
      </c>
      <c r="B23">
        <v>0</v>
      </c>
    </row>
    <row r="24" spans="1:2" x14ac:dyDescent="0.25">
      <c r="A24" t="s">
        <v>40</v>
      </c>
      <c r="B24">
        <v>69045000</v>
      </c>
    </row>
    <row r="25" spans="1:2" x14ac:dyDescent="0.25">
      <c r="A25" t="s">
        <v>63</v>
      </c>
      <c r="B25">
        <v>0</v>
      </c>
    </row>
    <row r="26" spans="1:2" x14ac:dyDescent="0.25">
      <c r="A26" t="s">
        <v>64</v>
      </c>
      <c r="B26">
        <v>22874000</v>
      </c>
    </row>
    <row r="27" spans="1:2" x14ac:dyDescent="0.25">
      <c r="A27" t="s">
        <v>42</v>
      </c>
      <c r="B27">
        <v>0</v>
      </c>
    </row>
    <row r="28" spans="1:2" x14ac:dyDescent="0.25">
      <c r="A28" t="s">
        <v>41</v>
      </c>
      <c r="B28">
        <v>40559000</v>
      </c>
    </row>
    <row r="29" spans="1:2" x14ac:dyDescent="0.25">
      <c r="A29" t="s">
        <v>65</v>
      </c>
      <c r="B29">
        <v>0</v>
      </c>
    </row>
    <row r="30" spans="1:2" x14ac:dyDescent="0.25">
      <c r="A30" t="s">
        <v>66</v>
      </c>
      <c r="B30">
        <v>34116000</v>
      </c>
    </row>
    <row r="31" spans="1:2" x14ac:dyDescent="0.25">
      <c r="A31" t="s">
        <v>67</v>
      </c>
      <c r="B31">
        <v>0</v>
      </c>
    </row>
    <row r="32" spans="1:2" x14ac:dyDescent="0.25">
      <c r="A32" t="s">
        <v>43</v>
      </c>
      <c r="B32">
        <v>166594000</v>
      </c>
    </row>
    <row r="33" spans="1:2" x14ac:dyDescent="0.25">
      <c r="A33" t="s">
        <v>68</v>
      </c>
      <c r="B33">
        <v>195049000</v>
      </c>
    </row>
    <row r="34" spans="1:2" x14ac:dyDescent="0.25">
      <c r="A34" t="s">
        <v>69</v>
      </c>
      <c r="B34">
        <v>0</v>
      </c>
    </row>
    <row r="35" spans="1:2" x14ac:dyDescent="0.25">
      <c r="A35" t="s">
        <v>70</v>
      </c>
      <c r="B35">
        <v>15752000</v>
      </c>
    </row>
    <row r="36" spans="1:2" x14ac:dyDescent="0.25">
      <c r="A36" t="s">
        <v>71</v>
      </c>
      <c r="B36">
        <v>0</v>
      </c>
    </row>
    <row r="37" spans="1:2" x14ac:dyDescent="0.25">
      <c r="A37" t="s">
        <v>44</v>
      </c>
      <c r="B37">
        <v>432860000</v>
      </c>
    </row>
    <row r="38" spans="1:2" x14ac:dyDescent="0.25">
      <c r="A38" t="s">
        <v>72</v>
      </c>
      <c r="B38">
        <v>-5846000</v>
      </c>
    </row>
    <row r="39" spans="1:2" x14ac:dyDescent="0.25">
      <c r="A39" t="s">
        <v>45</v>
      </c>
      <c r="B39">
        <v>240293000</v>
      </c>
    </row>
    <row r="40" spans="1:2" x14ac:dyDescent="0.25">
      <c r="A40" t="s">
        <v>73</v>
      </c>
      <c r="B40">
        <v>202473000</v>
      </c>
    </row>
    <row r="41" spans="1:2" x14ac:dyDescent="0.25">
      <c r="A41" t="s">
        <v>74</v>
      </c>
      <c r="B41">
        <v>369067000</v>
      </c>
    </row>
    <row r="42" spans="1:2" x14ac:dyDescent="0.25">
      <c r="A42" t="s">
        <v>75</v>
      </c>
      <c r="B42">
        <v>202473000</v>
      </c>
    </row>
    <row r="43" spans="1:2" x14ac:dyDescent="0.25">
      <c r="A43" t="s">
        <v>76</v>
      </c>
      <c r="B43">
        <v>4118.2</v>
      </c>
    </row>
    <row r="44" spans="1:2" x14ac:dyDescent="0.25">
      <c r="A44" t="s">
        <v>77</v>
      </c>
      <c r="B44">
        <v>49.17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00B98-7E87-4DCB-9A1C-9D51560DD810}">
  <dimension ref="A2:F100"/>
  <sheetViews>
    <sheetView workbookViewId="0"/>
  </sheetViews>
  <sheetFormatPr defaultRowHeight="15" x14ac:dyDescent="0.25"/>
  <cols>
    <col min="1" max="1" width="19.85546875" bestFit="1" customWidth="1"/>
    <col min="2" max="2" width="39.42578125" bestFit="1" customWidth="1"/>
    <col min="3" max="3" width="14.7109375" style="2" bestFit="1" customWidth="1"/>
    <col min="6" max="6" width="10.7109375" bestFit="1" customWidth="1"/>
  </cols>
  <sheetData>
    <row r="2" spans="1:6" s="20" customFormat="1" ht="18.75" x14ac:dyDescent="0.3">
      <c r="A2" s="19" t="s">
        <v>151</v>
      </c>
      <c r="C2" s="24"/>
    </row>
    <row r="4" spans="1:6" x14ac:dyDescent="0.25">
      <c r="A4" s="4" t="s">
        <v>152</v>
      </c>
    </row>
    <row r="6" spans="1:6" x14ac:dyDescent="0.25">
      <c r="B6" s="22" t="s">
        <v>29</v>
      </c>
      <c r="C6" s="25" t="s">
        <v>154</v>
      </c>
    </row>
    <row r="7" spans="1:6" x14ac:dyDescent="0.25">
      <c r="B7" s="21" t="s">
        <v>155</v>
      </c>
      <c r="C7" s="25">
        <f>Balance_Sheet_XOM!B8</f>
        <v>97631000</v>
      </c>
      <c r="F7" s="8"/>
    </row>
    <row r="8" spans="1:6" x14ac:dyDescent="0.25">
      <c r="B8" s="21" t="s">
        <v>156</v>
      </c>
      <c r="C8" s="25">
        <f>Balance_Sheet_XOM!B24</f>
        <v>69045000</v>
      </c>
    </row>
    <row r="9" spans="1:6" x14ac:dyDescent="0.25">
      <c r="B9" s="23" t="s">
        <v>31</v>
      </c>
      <c r="C9" s="16">
        <f>C7/C8</f>
        <v>1.414019842131943</v>
      </c>
    </row>
    <row r="11" spans="1:6" x14ac:dyDescent="0.25">
      <c r="A11" s="4" t="s">
        <v>157</v>
      </c>
    </row>
    <row r="13" spans="1:6" x14ac:dyDescent="0.25">
      <c r="B13" s="22" t="s">
        <v>29</v>
      </c>
      <c r="C13" s="25" t="s">
        <v>154</v>
      </c>
    </row>
    <row r="14" spans="1:6" x14ac:dyDescent="0.25">
      <c r="B14" s="21" t="s">
        <v>155</v>
      </c>
      <c r="C14" s="25">
        <f>Balance_Sheet_XOM!B8</f>
        <v>97631000</v>
      </c>
    </row>
    <row r="15" spans="1:6" x14ac:dyDescent="0.25">
      <c r="B15" s="21" t="s">
        <v>158</v>
      </c>
      <c r="C15" s="25">
        <f>Balance_Sheet_XOM!B6</f>
        <v>24435000</v>
      </c>
    </row>
    <row r="16" spans="1:6" x14ac:dyDescent="0.25">
      <c r="B16" s="21" t="s">
        <v>156</v>
      </c>
      <c r="C16" s="25">
        <f>Balance_Sheet_XOM!B24</f>
        <v>69045000</v>
      </c>
    </row>
    <row r="17" spans="1:3" x14ac:dyDescent="0.25">
      <c r="B17" s="23" t="s">
        <v>32</v>
      </c>
      <c r="C17" s="16">
        <f>(C14-C15)/C16</f>
        <v>1.0601202114562966</v>
      </c>
    </row>
    <row r="19" spans="1:3" x14ac:dyDescent="0.25">
      <c r="A19" s="4" t="s">
        <v>159</v>
      </c>
    </row>
    <row r="21" spans="1:3" x14ac:dyDescent="0.25">
      <c r="B21" s="22" t="s">
        <v>29</v>
      </c>
      <c r="C21" s="25" t="s">
        <v>154</v>
      </c>
    </row>
    <row r="22" spans="1:3" x14ac:dyDescent="0.25">
      <c r="B22" s="21" t="s">
        <v>160</v>
      </c>
      <c r="C22" s="25">
        <f>Balance_Sheet_XOM!B3</f>
        <v>29665000</v>
      </c>
    </row>
    <row r="23" spans="1:3" x14ac:dyDescent="0.25">
      <c r="B23" s="21" t="s">
        <v>156</v>
      </c>
      <c r="C23" s="25">
        <f>Balance_Sheet_XOM!B24</f>
        <v>69045000</v>
      </c>
    </row>
    <row r="24" spans="1:3" x14ac:dyDescent="0.25">
      <c r="B24" s="23" t="s">
        <v>33</v>
      </c>
      <c r="C24" s="16">
        <f>C22/C23</f>
        <v>0.42964733145050332</v>
      </c>
    </row>
    <row r="26" spans="1:3" ht="18.75" x14ac:dyDescent="0.3">
      <c r="A26" s="19" t="s">
        <v>161</v>
      </c>
    </row>
    <row r="28" spans="1:3" x14ac:dyDescent="0.25">
      <c r="A28" s="4" t="s">
        <v>162</v>
      </c>
    </row>
    <row r="30" spans="1:3" x14ac:dyDescent="0.25">
      <c r="B30" s="22" t="s">
        <v>29</v>
      </c>
      <c r="C30" s="25" t="s">
        <v>154</v>
      </c>
    </row>
    <row r="31" spans="1:3" x14ac:dyDescent="0.25">
      <c r="B31" s="21" t="s">
        <v>163</v>
      </c>
      <c r="C31" s="26">
        <f>Income_Statement_XOM!B2</f>
        <v>398.68</v>
      </c>
    </row>
    <row r="32" spans="1:3" x14ac:dyDescent="0.25">
      <c r="B32" s="21" t="s">
        <v>4</v>
      </c>
      <c r="C32" s="26">
        <f>Income_Statement_XOM!B4</f>
        <v>103.07</v>
      </c>
    </row>
    <row r="33" spans="1:3" x14ac:dyDescent="0.25">
      <c r="B33" s="23" t="s">
        <v>164</v>
      </c>
      <c r="C33" s="27">
        <f>C32/C31</f>
        <v>0.25852814287147585</v>
      </c>
    </row>
    <row r="35" spans="1:3" x14ac:dyDescent="0.25">
      <c r="A35" s="4" t="s">
        <v>165</v>
      </c>
    </row>
    <row r="37" spans="1:3" x14ac:dyDescent="0.25">
      <c r="B37" s="22" t="s">
        <v>29</v>
      </c>
      <c r="C37" s="25" t="s">
        <v>154</v>
      </c>
    </row>
    <row r="38" spans="1:3" x14ac:dyDescent="0.25">
      <c r="B38" s="21" t="s">
        <v>166</v>
      </c>
      <c r="C38" s="26">
        <f>Income_Statement_XOM!B24</f>
        <v>55.74</v>
      </c>
    </row>
    <row r="39" spans="1:3" x14ac:dyDescent="0.25">
      <c r="B39" s="21" t="s">
        <v>2</v>
      </c>
      <c r="C39" s="26">
        <f>Income_Statement_XOM!B2</f>
        <v>398.68</v>
      </c>
    </row>
    <row r="40" spans="1:3" x14ac:dyDescent="0.25">
      <c r="B40" s="23" t="s">
        <v>196</v>
      </c>
      <c r="C40" s="27">
        <f>C38/C39</f>
        <v>0.13981137754590148</v>
      </c>
    </row>
    <row r="42" spans="1:3" x14ac:dyDescent="0.25">
      <c r="A42" s="4" t="s">
        <v>167</v>
      </c>
    </row>
    <row r="44" spans="1:3" x14ac:dyDescent="0.25">
      <c r="B44" s="22" t="s">
        <v>153</v>
      </c>
      <c r="C44" s="25" t="s">
        <v>154</v>
      </c>
    </row>
    <row r="45" spans="1:3" x14ac:dyDescent="0.25">
      <c r="B45" s="21" t="s">
        <v>166</v>
      </c>
      <c r="C45" s="26">
        <f>Income_Statement_XOM!B24*1000000</f>
        <v>55740000</v>
      </c>
    </row>
    <row r="46" spans="1:3" x14ac:dyDescent="0.25">
      <c r="B46" s="21" t="s">
        <v>37</v>
      </c>
      <c r="C46" s="26">
        <f>Balance_Sheet_XOM!B15</f>
        <v>369067000</v>
      </c>
    </row>
    <row r="47" spans="1:3" x14ac:dyDescent="0.25">
      <c r="B47" s="23" t="s">
        <v>168</v>
      </c>
      <c r="C47" s="27">
        <f>C45/C46</f>
        <v>0.151029487870766</v>
      </c>
    </row>
    <row r="49" spans="1:3" x14ac:dyDescent="0.25">
      <c r="A49" s="4" t="s">
        <v>173</v>
      </c>
    </row>
    <row r="51" spans="1:3" x14ac:dyDescent="0.25">
      <c r="B51" s="22" t="s">
        <v>153</v>
      </c>
      <c r="C51" s="25" t="s">
        <v>154</v>
      </c>
    </row>
    <row r="52" spans="1:3" x14ac:dyDescent="0.25">
      <c r="B52" s="21" t="s">
        <v>166</v>
      </c>
      <c r="C52" s="26">
        <f>Income_Statement_XOM!B24*1000000</f>
        <v>55740000</v>
      </c>
    </row>
    <row r="53" spans="1:3" x14ac:dyDescent="0.25">
      <c r="B53" s="21" t="s">
        <v>169</v>
      </c>
      <c r="C53" s="26">
        <f>Balance_Sheet_XOM!B33</f>
        <v>195049000</v>
      </c>
    </row>
    <row r="54" spans="1:3" x14ac:dyDescent="0.25">
      <c r="B54" s="23" t="s">
        <v>170</v>
      </c>
      <c r="C54" s="27">
        <f>C52/C53</f>
        <v>0.28577434388281919</v>
      </c>
    </row>
    <row r="56" spans="1:3" x14ac:dyDescent="0.25">
      <c r="A56" s="4" t="s">
        <v>174</v>
      </c>
    </row>
    <row r="58" spans="1:3" x14ac:dyDescent="0.25">
      <c r="B58" s="22" t="s">
        <v>153</v>
      </c>
      <c r="C58" s="25" t="s">
        <v>154</v>
      </c>
    </row>
    <row r="59" spans="1:3" x14ac:dyDescent="0.25">
      <c r="B59" s="21" t="s">
        <v>171</v>
      </c>
      <c r="C59" s="26">
        <f>Income_Statement_XOM!B6</f>
        <v>63.55</v>
      </c>
    </row>
    <row r="60" spans="1:3" x14ac:dyDescent="0.25">
      <c r="B60" s="21" t="s">
        <v>2</v>
      </c>
      <c r="C60" s="26">
        <f>Income_Statement_XOM!B2</f>
        <v>398.68</v>
      </c>
    </row>
    <row r="61" spans="1:3" x14ac:dyDescent="0.25">
      <c r="B61" s="21" t="s">
        <v>172</v>
      </c>
      <c r="C61" s="27">
        <f>C59/C60</f>
        <v>0.15940102337714457</v>
      </c>
    </row>
    <row r="63" spans="1:3" x14ac:dyDescent="0.25">
      <c r="A63" s="4" t="s">
        <v>178</v>
      </c>
    </row>
    <row r="65" spans="1:4" x14ac:dyDescent="0.25">
      <c r="B65" s="22" t="s">
        <v>153</v>
      </c>
      <c r="C65" s="25" t="s">
        <v>154</v>
      </c>
    </row>
    <row r="66" spans="1:4" x14ac:dyDescent="0.25">
      <c r="B66" s="21" t="s">
        <v>166</v>
      </c>
      <c r="C66" s="26">
        <f>Income_Statement_XOM!B24*1000</f>
        <v>55740</v>
      </c>
    </row>
    <row r="67" spans="1:4" x14ac:dyDescent="0.25">
      <c r="B67" s="21" t="s">
        <v>175</v>
      </c>
      <c r="C67" s="26">
        <f>Balance_Sheet_XOM!B43</f>
        <v>4118.2</v>
      </c>
    </row>
    <row r="68" spans="1:4" x14ac:dyDescent="0.25">
      <c r="B68" s="21" t="s">
        <v>176</v>
      </c>
      <c r="C68" s="29">
        <f>C66/C67</f>
        <v>13.535039580399204</v>
      </c>
      <c r="D68" s="4" t="s">
        <v>177</v>
      </c>
    </row>
    <row r="70" spans="1:4" ht="18.75" x14ac:dyDescent="0.3">
      <c r="A70" s="19" t="s">
        <v>181</v>
      </c>
    </row>
    <row r="71" spans="1:4" x14ac:dyDescent="0.25">
      <c r="A71" s="28"/>
    </row>
    <row r="72" spans="1:4" x14ac:dyDescent="0.25">
      <c r="B72" s="22" t="s">
        <v>153</v>
      </c>
      <c r="C72" s="25" t="s">
        <v>154</v>
      </c>
    </row>
    <row r="73" spans="1:4" x14ac:dyDescent="0.25">
      <c r="B73" s="21" t="s">
        <v>182</v>
      </c>
      <c r="C73" s="1">
        <v>109.66</v>
      </c>
      <c r="D73" t="s">
        <v>179</v>
      </c>
    </row>
    <row r="74" spans="1:4" x14ac:dyDescent="0.25">
      <c r="B74" s="21" t="s">
        <v>176</v>
      </c>
      <c r="C74" s="1">
        <f>C68</f>
        <v>13.535039580399204</v>
      </c>
    </row>
    <row r="75" spans="1:4" x14ac:dyDescent="0.25">
      <c r="B75" s="23" t="s">
        <v>180</v>
      </c>
      <c r="C75" s="29">
        <f>C73/C74</f>
        <v>8.1019341944743442</v>
      </c>
    </row>
    <row r="77" spans="1:4" ht="18.75" x14ac:dyDescent="0.3">
      <c r="A77" s="19" t="s">
        <v>183</v>
      </c>
    </row>
    <row r="79" spans="1:4" x14ac:dyDescent="0.25">
      <c r="B79" s="22" t="s">
        <v>153</v>
      </c>
      <c r="C79" s="25" t="s">
        <v>154</v>
      </c>
    </row>
    <row r="80" spans="1:4" x14ac:dyDescent="0.25">
      <c r="B80" s="21" t="s">
        <v>184</v>
      </c>
      <c r="C80" s="1">
        <f>Income_Statement_XOM!B17*Balance_Sheet_XOM!B43</f>
        <v>14619.609999999999</v>
      </c>
    </row>
    <row r="81" spans="1:3" x14ac:dyDescent="0.25">
      <c r="B81" s="21" t="s">
        <v>166</v>
      </c>
      <c r="C81" s="1">
        <f>Income_Statement_XOM!B24*1000000</f>
        <v>55740000</v>
      </c>
    </row>
    <row r="82" spans="1:3" x14ac:dyDescent="0.25">
      <c r="B82" s="23" t="s">
        <v>30</v>
      </c>
      <c r="C82" s="27">
        <f>C80/C81</f>
        <v>2.6228220308575526E-4</v>
      </c>
    </row>
    <row r="84" spans="1:3" ht="18.75" x14ac:dyDescent="0.3">
      <c r="A84" s="19" t="s">
        <v>189</v>
      </c>
    </row>
    <row r="85" spans="1:3" x14ac:dyDescent="0.25">
      <c r="A85" s="28"/>
    </row>
    <row r="86" spans="1:3" x14ac:dyDescent="0.25">
      <c r="B86" s="22" t="s">
        <v>153</v>
      </c>
      <c r="C86" s="25" t="s">
        <v>154</v>
      </c>
    </row>
    <row r="87" spans="1:3" x14ac:dyDescent="0.25">
      <c r="B87" s="21" t="s">
        <v>186</v>
      </c>
      <c r="C87" s="25">
        <f>Balance_Sheet_XOM!B32</f>
        <v>166594000</v>
      </c>
    </row>
    <row r="88" spans="1:3" x14ac:dyDescent="0.25">
      <c r="B88" s="21" t="s">
        <v>187</v>
      </c>
      <c r="C88" s="25">
        <f>Balance_Sheet_XOM!B33</f>
        <v>195049000</v>
      </c>
    </row>
    <row r="89" spans="1:3" x14ac:dyDescent="0.25">
      <c r="B89" s="23" t="s">
        <v>188</v>
      </c>
      <c r="C89" s="27">
        <f>C87/C88</f>
        <v>0.85411358171536378</v>
      </c>
    </row>
    <row r="92" spans="1:3" ht="18.75" x14ac:dyDescent="0.3">
      <c r="A92" s="19" t="s">
        <v>190</v>
      </c>
    </row>
    <row r="94" spans="1:3" x14ac:dyDescent="0.25">
      <c r="B94" s="22" t="s">
        <v>153</v>
      </c>
      <c r="C94" s="25" t="s">
        <v>154</v>
      </c>
    </row>
    <row r="95" spans="1:3" x14ac:dyDescent="0.25">
      <c r="B95" s="21" t="s">
        <v>191</v>
      </c>
      <c r="C95" s="26">
        <f>Income_Statement_XOM!F2</f>
        <v>279.33</v>
      </c>
    </row>
    <row r="96" spans="1:3" x14ac:dyDescent="0.25">
      <c r="B96" s="21" t="s">
        <v>192</v>
      </c>
      <c r="C96" s="26">
        <f>Income_Statement_XOM!E2</f>
        <v>255.58</v>
      </c>
    </row>
    <row r="97" spans="2:3" x14ac:dyDescent="0.25">
      <c r="B97" s="21" t="s">
        <v>193</v>
      </c>
      <c r="C97" s="26">
        <f>Income_Statement_XOM!D2</f>
        <v>178.57</v>
      </c>
    </row>
    <row r="98" spans="2:3" x14ac:dyDescent="0.25">
      <c r="B98" s="21" t="s">
        <v>194</v>
      </c>
      <c r="C98" s="26">
        <f>Income_Statement_XOM!C2</f>
        <v>276.69</v>
      </c>
    </row>
    <row r="99" spans="2:3" x14ac:dyDescent="0.25">
      <c r="B99" s="21" t="s">
        <v>195</v>
      </c>
      <c r="C99" s="26">
        <f>Income_Statement_XOM!B2</f>
        <v>398.68</v>
      </c>
    </row>
    <row r="100" spans="2:3" x14ac:dyDescent="0.25">
      <c r="B100" s="23" t="s">
        <v>188</v>
      </c>
      <c r="C100" s="27">
        <f>(C99/C95)^(1/5)-1</f>
        <v>7.3745541788317492E-2</v>
      </c>
    </row>
  </sheetData>
  <phoneticPr fontId="5" type="noConversion"/>
  <pageMargins left="0.7" right="0.7" top="0.75" bottom="0.75" header="0.3" footer="0.3"/>
  <tableParts count="13">
    <tablePart r:id="rId1"/>
    <tablePart r:id="rId2"/>
    <tablePart r:id="rId3"/>
    <tablePart r:id="rId4"/>
    <tablePart r:id="rId5"/>
    <tablePart r:id="rId6"/>
    <tablePart r:id="rId7"/>
    <tablePart r:id="rId8"/>
    <tablePart r:id="rId9"/>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DC79E-3817-411F-9C9E-8CB4D9D032FD}">
  <dimension ref="A1:BC252"/>
  <sheetViews>
    <sheetView workbookViewId="0"/>
  </sheetViews>
  <sheetFormatPr defaultRowHeight="15" x14ac:dyDescent="0.25"/>
  <cols>
    <col min="1" max="1" width="10.42578125" bestFit="1" customWidth="1"/>
    <col min="5" max="5" width="18.140625" bestFit="1" customWidth="1"/>
    <col min="6" max="6" width="12.7109375" style="2" bestFit="1" customWidth="1"/>
  </cols>
  <sheetData>
    <row r="1" spans="1:55" x14ac:dyDescent="0.25">
      <c r="A1" s="2" t="s">
        <v>0</v>
      </c>
      <c r="B1" s="1" t="s">
        <v>1</v>
      </c>
      <c r="C1" t="s">
        <v>78</v>
      </c>
    </row>
    <row r="2" spans="1:55" x14ac:dyDescent="0.25">
      <c r="A2" s="3">
        <v>45000</v>
      </c>
      <c r="B2" s="1">
        <v>101.620003</v>
      </c>
      <c r="C2">
        <f>LN(B2/B3)</f>
        <v>-5.102755253532832E-2</v>
      </c>
      <c r="E2" s="4" t="s">
        <v>79</v>
      </c>
      <c r="F2" s="9">
        <f>AVERAGE($C$2:$C$251)</f>
        <v>1.255553705599062E-3</v>
      </c>
    </row>
    <row r="3" spans="1:55" x14ac:dyDescent="0.25">
      <c r="A3" s="3">
        <v>44999</v>
      </c>
      <c r="B3" s="1">
        <v>106.94000200000001</v>
      </c>
      <c r="C3">
        <f t="shared" ref="C3:C66" si="0">LN(B3/B4)</f>
        <v>3.7474373476620946E-3</v>
      </c>
      <c r="E3" s="4" t="s">
        <v>80</v>
      </c>
      <c r="F3" s="2">
        <f>_xlfn.VAR.P($C$2:$C$251)</f>
        <v>4.5007663745288669E-4</v>
      </c>
    </row>
    <row r="4" spans="1:55" x14ac:dyDescent="0.25">
      <c r="A4" s="3">
        <v>44998</v>
      </c>
      <c r="B4" s="1">
        <v>106.540001</v>
      </c>
      <c r="C4">
        <f t="shared" si="0"/>
        <v>-1.1571592352192317E-2</v>
      </c>
      <c r="E4" s="4" t="s">
        <v>81</v>
      </c>
      <c r="F4" s="2">
        <f>_xlfn.STDEV.P($C$2:$C$251)</f>
        <v>2.1215009720782281E-2</v>
      </c>
    </row>
    <row r="5" spans="1:55" x14ac:dyDescent="0.25">
      <c r="A5" s="3">
        <v>44995</v>
      </c>
      <c r="B5" s="1">
        <v>107.779999</v>
      </c>
      <c r="C5">
        <f t="shared" si="0"/>
        <v>-1.2447701407657349E-2</v>
      </c>
      <c r="E5" s="4" t="s">
        <v>82</v>
      </c>
      <c r="F5" s="2">
        <f>F2-(F4/2)</f>
        <v>-9.3519511547920792E-3</v>
      </c>
    </row>
    <row r="6" spans="1:55" x14ac:dyDescent="0.25">
      <c r="A6" s="3">
        <v>44994</v>
      </c>
      <c r="B6" s="1">
        <v>109.129997</v>
      </c>
      <c r="C6">
        <f t="shared" si="0"/>
        <v>-7.7587537225063232E-3</v>
      </c>
      <c r="E6" s="4" t="s">
        <v>148</v>
      </c>
      <c r="F6" s="2">
        <f ca="1">B$2*EXP($F$4+$F$5*NORMSINV(RAND()))</f>
        <v>105.8974631751707</v>
      </c>
    </row>
    <row r="7" spans="1:55" x14ac:dyDescent="0.25">
      <c r="A7" s="3">
        <v>44993</v>
      </c>
      <c r="B7" s="1">
        <v>109.980003</v>
      </c>
      <c r="C7">
        <f t="shared" si="0"/>
        <v>-1.4712102270038956E-2</v>
      </c>
      <c r="F7" s="17" t="s">
        <v>83</v>
      </c>
      <c r="G7" s="17" t="s">
        <v>84</v>
      </c>
      <c r="H7" s="17" t="s">
        <v>85</v>
      </c>
      <c r="I7" s="17" t="s">
        <v>86</v>
      </c>
      <c r="J7" s="17" t="s">
        <v>87</v>
      </c>
      <c r="K7" s="17" t="s">
        <v>88</v>
      </c>
      <c r="L7" s="17" t="s">
        <v>89</v>
      </c>
      <c r="M7" s="17" t="s">
        <v>90</v>
      </c>
      <c r="N7" s="17" t="s">
        <v>91</v>
      </c>
      <c r="O7" s="17" t="s">
        <v>92</v>
      </c>
      <c r="P7" s="17" t="s">
        <v>93</v>
      </c>
      <c r="Q7" s="17" t="s">
        <v>94</v>
      </c>
      <c r="R7" s="17" t="s">
        <v>95</v>
      </c>
      <c r="S7" s="17" t="s">
        <v>96</v>
      </c>
      <c r="T7" s="17" t="s">
        <v>97</v>
      </c>
      <c r="U7" s="17" t="s">
        <v>98</v>
      </c>
      <c r="V7" s="17" t="s">
        <v>99</v>
      </c>
      <c r="W7" s="17" t="s">
        <v>100</v>
      </c>
      <c r="X7" s="17" t="s">
        <v>101</v>
      </c>
      <c r="Y7" s="17" t="s">
        <v>102</v>
      </c>
      <c r="Z7" s="17" t="s">
        <v>103</v>
      </c>
      <c r="AA7" s="17" t="s">
        <v>104</v>
      </c>
      <c r="AB7" s="17" t="s">
        <v>105</v>
      </c>
      <c r="AC7" s="17" t="s">
        <v>106</v>
      </c>
      <c r="AD7" s="17" t="s">
        <v>107</v>
      </c>
      <c r="AE7" s="17" t="s">
        <v>108</v>
      </c>
      <c r="AF7" s="17" t="s">
        <v>109</v>
      </c>
      <c r="AG7" s="17" t="s">
        <v>110</v>
      </c>
      <c r="AH7" s="17" t="s">
        <v>111</v>
      </c>
      <c r="AI7" s="17" t="s">
        <v>112</v>
      </c>
      <c r="AJ7" s="17" t="s">
        <v>113</v>
      </c>
      <c r="AK7" s="17" t="s">
        <v>114</v>
      </c>
      <c r="AL7" s="17" t="s">
        <v>115</v>
      </c>
      <c r="AM7" s="17" t="s">
        <v>116</v>
      </c>
      <c r="AN7" s="17" t="s">
        <v>117</v>
      </c>
      <c r="AO7" s="17" t="s">
        <v>118</v>
      </c>
      <c r="AP7" s="17" t="s">
        <v>119</v>
      </c>
      <c r="AQ7" s="17" t="s">
        <v>120</v>
      </c>
      <c r="AR7" s="17" t="s">
        <v>121</v>
      </c>
      <c r="AS7" s="17" t="s">
        <v>122</v>
      </c>
      <c r="AT7" s="17" t="s">
        <v>123</v>
      </c>
      <c r="AU7" s="17" t="s">
        <v>124</v>
      </c>
      <c r="AV7" s="17" t="s">
        <v>125</v>
      </c>
      <c r="AW7" s="17" t="s">
        <v>126</v>
      </c>
      <c r="AX7" s="17" t="s">
        <v>127</v>
      </c>
      <c r="AY7" s="17" t="s">
        <v>128</v>
      </c>
      <c r="AZ7" s="17" t="s">
        <v>129</v>
      </c>
      <c r="BA7" s="17" t="s">
        <v>130</v>
      </c>
      <c r="BB7" s="17" t="s">
        <v>131</v>
      </c>
      <c r="BC7" s="17" t="s">
        <v>132</v>
      </c>
    </row>
    <row r="8" spans="1:55" x14ac:dyDescent="0.25">
      <c r="A8" s="3">
        <v>44992</v>
      </c>
      <c r="B8" s="1">
        <v>111.610001</v>
      </c>
      <c r="C8">
        <f t="shared" si="0"/>
        <v>-1.951971309325588E-2</v>
      </c>
      <c r="E8" s="8">
        <v>45000</v>
      </c>
      <c r="F8" s="1">
        <v>101.620003</v>
      </c>
      <c r="G8" s="1">
        <v>101.620003</v>
      </c>
      <c r="H8" s="1">
        <v>101.620003</v>
      </c>
      <c r="I8" s="1">
        <v>101.620003</v>
      </c>
      <c r="J8" s="1">
        <v>101.620003</v>
      </c>
      <c r="K8" s="1">
        <v>101.620003</v>
      </c>
      <c r="L8" s="1">
        <v>101.620003</v>
      </c>
      <c r="M8" s="1">
        <v>101.620003</v>
      </c>
      <c r="N8" s="1">
        <v>101.620003</v>
      </c>
      <c r="O8" s="1">
        <v>101.620003</v>
      </c>
      <c r="P8" s="1">
        <v>101.620003</v>
      </c>
      <c r="Q8" s="1">
        <v>101.620003</v>
      </c>
      <c r="R8" s="1">
        <v>101.620003</v>
      </c>
      <c r="S8" s="1">
        <v>101.620003</v>
      </c>
      <c r="T8" s="1">
        <v>101.620003</v>
      </c>
      <c r="U8" s="1">
        <v>101.620003</v>
      </c>
      <c r="V8" s="1">
        <v>101.620003</v>
      </c>
      <c r="W8" s="1">
        <v>101.620003</v>
      </c>
      <c r="X8" s="1">
        <v>101.620003</v>
      </c>
      <c r="Y8" s="1">
        <v>101.620003</v>
      </c>
      <c r="Z8" s="1">
        <v>101.620003</v>
      </c>
      <c r="AA8" s="1">
        <v>101.620003</v>
      </c>
      <c r="AB8" s="1">
        <v>101.620003</v>
      </c>
      <c r="AC8" s="1">
        <v>101.620003</v>
      </c>
      <c r="AD8" s="1">
        <v>101.620003</v>
      </c>
      <c r="AE8" s="1">
        <v>101.620003</v>
      </c>
      <c r="AF8" s="1">
        <v>101.620003</v>
      </c>
      <c r="AG8" s="1">
        <v>101.620003</v>
      </c>
      <c r="AH8" s="1">
        <v>101.620003</v>
      </c>
      <c r="AI8" s="1">
        <v>101.620003</v>
      </c>
      <c r="AJ8" s="1">
        <v>101.620003</v>
      </c>
      <c r="AK8" s="1">
        <v>101.620003</v>
      </c>
      <c r="AL8" s="1">
        <v>101.620003</v>
      </c>
      <c r="AM8" s="1">
        <v>101.620003</v>
      </c>
      <c r="AN8" s="1">
        <v>101.620003</v>
      </c>
      <c r="AO8" s="1">
        <v>101.620003</v>
      </c>
      <c r="AP8" s="1">
        <v>101.620003</v>
      </c>
      <c r="AQ8" s="1">
        <v>101.620003</v>
      </c>
      <c r="AR8" s="1">
        <v>101.620003</v>
      </c>
      <c r="AS8" s="1">
        <v>101.620003</v>
      </c>
      <c r="AT8" s="1">
        <v>101.620003</v>
      </c>
      <c r="AU8" s="1">
        <v>101.620003</v>
      </c>
      <c r="AV8" s="1">
        <v>101.620003</v>
      </c>
      <c r="AW8" s="1">
        <v>101.620003</v>
      </c>
      <c r="AX8" s="1">
        <v>101.620003</v>
      </c>
      <c r="AY8" s="1">
        <v>101.620003</v>
      </c>
      <c r="AZ8" s="1">
        <v>101.620003</v>
      </c>
      <c r="BA8" s="1">
        <v>101.620003</v>
      </c>
      <c r="BB8" s="1">
        <v>101.620003</v>
      </c>
      <c r="BC8" s="1">
        <v>101.620003</v>
      </c>
    </row>
    <row r="9" spans="1:55" x14ac:dyDescent="0.25">
      <c r="A9" s="3">
        <v>44991</v>
      </c>
      <c r="B9" s="1">
        <v>113.80999799999999</v>
      </c>
      <c r="C9">
        <f t="shared" si="0"/>
        <v>8.8254038327460916E-3</v>
      </c>
      <c r="D9">
        <v>1</v>
      </c>
      <c r="E9" s="8">
        <v>45001</v>
      </c>
      <c r="F9" s="1">
        <f t="shared" ref="F9:O23" ca="1" si="1">F$8*EXP($F$4+$F$5*NORMSINV(RAND()))</f>
        <v>103.25477133124797</v>
      </c>
      <c r="G9" s="1">
        <f t="shared" ca="1" si="1"/>
        <v>103.15381172676447</v>
      </c>
      <c r="H9" s="1">
        <f t="shared" ca="1" si="1"/>
        <v>102.73216482883798</v>
      </c>
      <c r="I9" s="1">
        <f t="shared" ca="1" si="1"/>
        <v>104.01380286811838</v>
      </c>
      <c r="J9" s="1">
        <f t="shared" ca="1" si="1"/>
        <v>102.58048849669132</v>
      </c>
      <c r="K9" s="1">
        <f t="shared" ca="1" si="1"/>
        <v>103.93917317601476</v>
      </c>
      <c r="L9" s="1">
        <f t="shared" ca="1" si="1"/>
        <v>103.45598662790559</v>
      </c>
      <c r="M9" s="1">
        <f t="shared" ca="1" si="1"/>
        <v>101.58670440290751</v>
      </c>
      <c r="N9" s="1">
        <f t="shared" ca="1" si="1"/>
        <v>103.85708499273831</v>
      </c>
      <c r="O9" s="1">
        <f t="shared" ca="1" si="1"/>
        <v>103.33490099509967</v>
      </c>
      <c r="P9" s="1">
        <f t="shared" ref="P9:Y23" ca="1" si="2">P$8*EXP($F$4+$F$5*NORMSINV(RAND()))</f>
        <v>104.56618838315705</v>
      </c>
      <c r="Q9" s="1">
        <f t="shared" ca="1" si="2"/>
        <v>103.22547973148552</v>
      </c>
      <c r="R9" s="1">
        <f t="shared" ca="1" si="2"/>
        <v>102.6428774661838</v>
      </c>
      <c r="S9" s="1">
        <f t="shared" ca="1" si="2"/>
        <v>104.9431444852187</v>
      </c>
      <c r="T9" s="1">
        <f t="shared" ca="1" si="2"/>
        <v>103.73981346736213</v>
      </c>
      <c r="U9" s="1">
        <f t="shared" ca="1" si="2"/>
        <v>103.71811518894624</v>
      </c>
      <c r="V9" s="1">
        <f t="shared" ca="1" si="2"/>
        <v>103.38497856122966</v>
      </c>
      <c r="W9" s="1">
        <f t="shared" ca="1" si="2"/>
        <v>103.69395828125776</v>
      </c>
      <c r="X9" s="1">
        <f t="shared" ca="1" si="2"/>
        <v>106.9956293668447</v>
      </c>
      <c r="Y9" s="1">
        <f t="shared" ca="1" si="2"/>
        <v>104.24339431406624</v>
      </c>
      <c r="Z9" s="1">
        <f t="shared" ref="Z9:AI23" ca="1" si="3">Z$8*EXP($F$4+$F$5*NORMSINV(RAND()))</f>
        <v>103.29442579840874</v>
      </c>
      <c r="AA9" s="1">
        <f t="shared" ca="1" si="3"/>
        <v>103.31354206827399</v>
      </c>
      <c r="AB9" s="1">
        <f t="shared" ca="1" si="3"/>
        <v>102.50888288009094</v>
      </c>
      <c r="AC9" s="1">
        <f t="shared" ca="1" si="3"/>
        <v>103.10766510913773</v>
      </c>
      <c r="AD9" s="1">
        <f t="shared" ca="1" si="3"/>
        <v>103.27047910819897</v>
      </c>
      <c r="AE9" s="1">
        <f t="shared" ca="1" si="3"/>
        <v>102.95992295675926</v>
      </c>
      <c r="AF9" s="1">
        <f t="shared" ca="1" si="3"/>
        <v>102.64765659706846</v>
      </c>
      <c r="AG9" s="1">
        <f t="shared" ca="1" si="3"/>
        <v>103.47386616185035</v>
      </c>
      <c r="AH9" s="1">
        <f t="shared" ca="1" si="3"/>
        <v>101.36222920986403</v>
      </c>
      <c r="AI9" s="1">
        <f t="shared" ca="1" si="3"/>
        <v>105.357288981648</v>
      </c>
      <c r="AJ9" s="1">
        <f t="shared" ref="AJ9:AS23" ca="1" si="4">AJ$8*EXP($F$4+$F$5*NORMSINV(RAND()))</f>
        <v>102.48864811736576</v>
      </c>
      <c r="AK9" s="1">
        <f t="shared" ca="1" si="4"/>
        <v>103.47910023808768</v>
      </c>
      <c r="AL9" s="1">
        <f t="shared" ca="1" si="4"/>
        <v>103.22544591779534</v>
      </c>
      <c r="AM9" s="1">
        <f t="shared" ca="1" si="4"/>
        <v>103.15636151167513</v>
      </c>
      <c r="AN9" s="1">
        <f t="shared" ca="1" si="4"/>
        <v>103.0217760208206</v>
      </c>
      <c r="AO9" s="1">
        <f t="shared" ca="1" si="4"/>
        <v>104.21134827887154</v>
      </c>
      <c r="AP9" s="1">
        <f t="shared" ca="1" si="4"/>
        <v>104.73741994766334</v>
      </c>
      <c r="AQ9" s="1">
        <f t="shared" ca="1" si="4"/>
        <v>104.93951935633021</v>
      </c>
      <c r="AR9" s="1">
        <f t="shared" ca="1" si="4"/>
        <v>102.34490184250832</v>
      </c>
      <c r="AS9" s="1">
        <f t="shared" ca="1" si="4"/>
        <v>105.07764714048277</v>
      </c>
      <c r="AT9" s="1">
        <f t="shared" ref="AT9:BC23" ca="1" si="5">AT$8*EXP($F$4+$F$5*NORMSINV(RAND()))</f>
        <v>103.91245598534992</v>
      </c>
      <c r="AU9" s="1">
        <f t="shared" ca="1" si="5"/>
        <v>104.18398756040209</v>
      </c>
      <c r="AV9" s="1">
        <f t="shared" ca="1" si="5"/>
        <v>102.50591088470122</v>
      </c>
      <c r="AW9" s="1">
        <f t="shared" ca="1" si="5"/>
        <v>104.36948195377953</v>
      </c>
      <c r="AX9" s="1">
        <f t="shared" ca="1" si="5"/>
        <v>105.30176433414221</v>
      </c>
      <c r="AY9" s="1">
        <f t="shared" ca="1" si="5"/>
        <v>105.0208382882814</v>
      </c>
      <c r="AZ9" s="1">
        <f t="shared" ca="1" si="5"/>
        <v>104.92565786720569</v>
      </c>
      <c r="BA9" s="1">
        <f t="shared" ca="1" si="5"/>
        <v>104.2078443779661</v>
      </c>
      <c r="BB9" s="1">
        <f t="shared" ca="1" si="5"/>
        <v>102.50138593052915</v>
      </c>
      <c r="BC9" s="1">
        <f t="shared" ca="1" si="5"/>
        <v>102.89472353598642</v>
      </c>
    </row>
    <row r="10" spans="1:55" x14ac:dyDescent="0.25">
      <c r="A10" s="3">
        <v>44988</v>
      </c>
      <c r="B10" s="1">
        <v>112.80999799999999</v>
      </c>
      <c r="C10">
        <f t="shared" si="0"/>
        <v>1.2577624441399217E-2</v>
      </c>
      <c r="D10">
        <v>2</v>
      </c>
      <c r="E10" s="8">
        <v>45002</v>
      </c>
      <c r="F10" s="1">
        <f t="shared" ca="1" si="1"/>
        <v>101.74710672523189</v>
      </c>
      <c r="G10" s="1">
        <f t="shared" ca="1" si="1"/>
        <v>102.0155132754122</v>
      </c>
      <c r="H10" s="1">
        <f t="shared" ca="1" si="1"/>
        <v>105.11317581546224</v>
      </c>
      <c r="I10" s="1">
        <f t="shared" ca="1" si="1"/>
        <v>103.50598154187476</v>
      </c>
      <c r="J10" s="1">
        <f t="shared" ca="1" si="1"/>
        <v>101.34270438904882</v>
      </c>
      <c r="K10" s="1">
        <f t="shared" ca="1" si="1"/>
        <v>103.3518618315145</v>
      </c>
      <c r="L10" s="1">
        <f t="shared" ca="1" si="1"/>
        <v>105.00022684233791</v>
      </c>
      <c r="M10" s="1">
        <f t="shared" ca="1" si="1"/>
        <v>104.38287381661964</v>
      </c>
      <c r="N10" s="1">
        <f t="shared" ca="1" si="1"/>
        <v>102.11533128149958</v>
      </c>
      <c r="O10" s="1">
        <f t="shared" ca="1" si="1"/>
        <v>103.8374291418302</v>
      </c>
      <c r="P10" s="1">
        <f t="shared" ca="1" si="2"/>
        <v>103.60712634252152</v>
      </c>
      <c r="Q10" s="1">
        <f t="shared" ca="1" si="2"/>
        <v>103.79264829377387</v>
      </c>
      <c r="R10" s="1">
        <f t="shared" ca="1" si="2"/>
        <v>102.75701335487872</v>
      </c>
      <c r="S10" s="1">
        <f t="shared" ca="1" si="2"/>
        <v>102.673448122604</v>
      </c>
      <c r="T10" s="1">
        <f t="shared" ca="1" si="2"/>
        <v>104.43230194653833</v>
      </c>
      <c r="U10" s="1">
        <f t="shared" ca="1" si="2"/>
        <v>104.24672743421468</v>
      </c>
      <c r="V10" s="1">
        <f t="shared" ca="1" si="2"/>
        <v>104.24981983353914</v>
      </c>
      <c r="W10" s="1">
        <f t="shared" ca="1" si="2"/>
        <v>103.6796667288376</v>
      </c>
      <c r="X10" s="1">
        <f t="shared" ca="1" si="2"/>
        <v>104.78942046248029</v>
      </c>
      <c r="Y10" s="1">
        <f t="shared" ca="1" si="2"/>
        <v>101.84437649303709</v>
      </c>
      <c r="Z10" s="1">
        <f t="shared" ca="1" si="3"/>
        <v>104.25876942497059</v>
      </c>
      <c r="AA10" s="1">
        <f t="shared" ca="1" si="3"/>
        <v>103.6168897963524</v>
      </c>
      <c r="AB10" s="1">
        <f t="shared" ca="1" si="3"/>
        <v>104.05505494601128</v>
      </c>
      <c r="AC10" s="1">
        <f t="shared" ca="1" si="3"/>
        <v>101.61957177569862</v>
      </c>
      <c r="AD10" s="1">
        <f t="shared" ca="1" si="3"/>
        <v>102.85491622019074</v>
      </c>
      <c r="AE10" s="1">
        <f t="shared" ca="1" si="3"/>
        <v>104.10069697533662</v>
      </c>
      <c r="AF10" s="1">
        <f t="shared" ca="1" si="3"/>
        <v>103.89046273332762</v>
      </c>
      <c r="AG10" s="1">
        <f t="shared" ca="1" si="3"/>
        <v>103.10234523737148</v>
      </c>
      <c r="AH10" s="1">
        <f t="shared" ca="1" si="3"/>
        <v>104.2725151246805</v>
      </c>
      <c r="AI10" s="1">
        <f t="shared" ca="1" si="3"/>
        <v>103.20202109635822</v>
      </c>
      <c r="AJ10" s="1">
        <f t="shared" ca="1" si="4"/>
        <v>103.15068566346619</v>
      </c>
      <c r="AK10" s="1">
        <f t="shared" ca="1" si="4"/>
        <v>103.77561201026387</v>
      </c>
      <c r="AL10" s="1">
        <f t="shared" ca="1" si="4"/>
        <v>104.66134606917819</v>
      </c>
      <c r="AM10" s="1">
        <f t="shared" ca="1" si="4"/>
        <v>103.18019403641131</v>
      </c>
      <c r="AN10" s="1">
        <f t="shared" ca="1" si="4"/>
        <v>104.75533837215472</v>
      </c>
      <c r="AO10" s="1">
        <f t="shared" ca="1" si="4"/>
        <v>104.50288620431081</v>
      </c>
      <c r="AP10" s="1">
        <f t="shared" ca="1" si="4"/>
        <v>102.7412227800161</v>
      </c>
      <c r="AQ10" s="1">
        <f t="shared" ca="1" si="4"/>
        <v>102.7545094305555</v>
      </c>
      <c r="AR10" s="1">
        <f t="shared" ca="1" si="4"/>
        <v>103.90506722254717</v>
      </c>
      <c r="AS10" s="1">
        <f t="shared" ca="1" si="4"/>
        <v>103.63434636716759</v>
      </c>
      <c r="AT10" s="1">
        <f t="shared" ca="1" si="5"/>
        <v>103.05614485272962</v>
      </c>
      <c r="AU10" s="1">
        <f t="shared" ca="1" si="5"/>
        <v>104.3542774621374</v>
      </c>
      <c r="AV10" s="1">
        <f t="shared" ca="1" si="5"/>
        <v>103.79949237649041</v>
      </c>
      <c r="AW10" s="1">
        <f t="shared" ca="1" si="5"/>
        <v>104.13775763696877</v>
      </c>
      <c r="AX10" s="1">
        <f t="shared" ca="1" si="5"/>
        <v>104.79268517843687</v>
      </c>
      <c r="AY10" s="1">
        <f t="shared" ca="1" si="5"/>
        <v>102.71612520422455</v>
      </c>
      <c r="AZ10" s="1">
        <f t="shared" ca="1" si="5"/>
        <v>102.37010060627932</v>
      </c>
      <c r="BA10" s="1">
        <f t="shared" ca="1" si="5"/>
        <v>101.91736611090151</v>
      </c>
      <c r="BB10" s="1">
        <f t="shared" ca="1" si="5"/>
        <v>103.5949379729215</v>
      </c>
      <c r="BC10" s="1">
        <f t="shared" ca="1" si="5"/>
        <v>104.87979610918423</v>
      </c>
    </row>
    <row r="11" spans="1:55" x14ac:dyDescent="0.25">
      <c r="A11" s="3">
        <v>44987</v>
      </c>
      <c r="B11" s="1">
        <v>111.400002</v>
      </c>
      <c r="C11">
        <f t="shared" si="0"/>
        <v>4.5886354993260117E-3</v>
      </c>
      <c r="D11">
        <v>3</v>
      </c>
      <c r="E11" s="8">
        <v>45005</v>
      </c>
      <c r="F11" s="1">
        <f t="shared" ca="1" si="1"/>
        <v>102.41070361019079</v>
      </c>
      <c r="G11" s="1">
        <f t="shared" ca="1" si="1"/>
        <v>105.13832603867064</v>
      </c>
      <c r="H11" s="1">
        <f t="shared" ca="1" si="1"/>
        <v>103.3583502008829</v>
      </c>
      <c r="I11" s="1">
        <f t="shared" ca="1" si="1"/>
        <v>103.73271053028807</v>
      </c>
      <c r="J11" s="1">
        <f t="shared" ca="1" si="1"/>
        <v>104.45052987863713</v>
      </c>
      <c r="K11" s="1">
        <f t="shared" ca="1" si="1"/>
        <v>103.64539325474799</v>
      </c>
      <c r="L11" s="1">
        <f t="shared" ca="1" si="1"/>
        <v>102.94254695317306</v>
      </c>
      <c r="M11" s="1">
        <f t="shared" ca="1" si="1"/>
        <v>103.05239695338226</v>
      </c>
      <c r="N11" s="1">
        <f t="shared" ca="1" si="1"/>
        <v>103.20458265175937</v>
      </c>
      <c r="O11" s="1">
        <f t="shared" ca="1" si="1"/>
        <v>103.09539828727323</v>
      </c>
      <c r="P11" s="1">
        <f t="shared" ca="1" si="2"/>
        <v>101.72134406308236</v>
      </c>
      <c r="Q11" s="1">
        <f t="shared" ca="1" si="2"/>
        <v>102.7142009465267</v>
      </c>
      <c r="R11" s="1">
        <f t="shared" ca="1" si="2"/>
        <v>102.44057408292973</v>
      </c>
      <c r="S11" s="1">
        <f t="shared" ca="1" si="2"/>
        <v>103.79481726184196</v>
      </c>
      <c r="T11" s="1">
        <f t="shared" ca="1" si="2"/>
        <v>103.57261823181176</v>
      </c>
      <c r="U11" s="1">
        <f t="shared" ca="1" si="2"/>
        <v>103.07901360243143</v>
      </c>
      <c r="V11" s="1">
        <f t="shared" ca="1" si="2"/>
        <v>102.57532590682939</v>
      </c>
      <c r="W11" s="1">
        <f t="shared" ca="1" si="2"/>
        <v>103.44084120938901</v>
      </c>
      <c r="X11" s="1">
        <f t="shared" ca="1" si="2"/>
        <v>103.71490209067888</v>
      </c>
      <c r="Y11" s="1">
        <f t="shared" ca="1" si="2"/>
        <v>104.4901698212261</v>
      </c>
      <c r="Z11" s="1">
        <f t="shared" ca="1" si="3"/>
        <v>103.46244765790756</v>
      </c>
      <c r="AA11" s="1">
        <f t="shared" ca="1" si="3"/>
        <v>102.77479867580183</v>
      </c>
      <c r="AB11" s="1">
        <f t="shared" ca="1" si="3"/>
        <v>105.69512837499565</v>
      </c>
      <c r="AC11" s="1">
        <f t="shared" ca="1" si="3"/>
        <v>104.5050328851579</v>
      </c>
      <c r="AD11" s="1">
        <f t="shared" ca="1" si="3"/>
        <v>104.05978739546626</v>
      </c>
      <c r="AE11" s="1">
        <f t="shared" ca="1" si="3"/>
        <v>102.97830947118479</v>
      </c>
      <c r="AF11" s="1">
        <f t="shared" ca="1" si="3"/>
        <v>104.32260138417016</v>
      </c>
      <c r="AG11" s="1">
        <f t="shared" ca="1" si="3"/>
        <v>104.10505580606672</v>
      </c>
      <c r="AH11" s="1">
        <f t="shared" ca="1" si="3"/>
        <v>103.30403916541603</v>
      </c>
      <c r="AI11" s="1">
        <f t="shared" ca="1" si="3"/>
        <v>102.62742186163128</v>
      </c>
      <c r="AJ11" s="1">
        <f t="shared" ca="1" si="4"/>
        <v>102.62349394681135</v>
      </c>
      <c r="AK11" s="1">
        <f t="shared" ca="1" si="4"/>
        <v>103.5714353368008</v>
      </c>
      <c r="AL11" s="1">
        <f t="shared" ca="1" si="4"/>
        <v>103.03735112501889</v>
      </c>
      <c r="AM11" s="1">
        <f t="shared" ca="1" si="4"/>
        <v>103.12243504138172</v>
      </c>
      <c r="AN11" s="1">
        <f t="shared" ca="1" si="4"/>
        <v>102.59927892504253</v>
      </c>
      <c r="AO11" s="1">
        <f t="shared" ca="1" si="4"/>
        <v>102.36932111149429</v>
      </c>
      <c r="AP11" s="1">
        <f t="shared" ca="1" si="4"/>
        <v>102.3532062691895</v>
      </c>
      <c r="AQ11" s="1">
        <f t="shared" ca="1" si="4"/>
        <v>103.20093757724223</v>
      </c>
      <c r="AR11" s="1">
        <f t="shared" ca="1" si="4"/>
        <v>103.41709642721456</v>
      </c>
      <c r="AS11" s="1">
        <f t="shared" ca="1" si="4"/>
        <v>103.72431832890848</v>
      </c>
      <c r="AT11" s="1">
        <f t="shared" ca="1" si="5"/>
        <v>105.12159783075603</v>
      </c>
      <c r="AU11" s="1">
        <f t="shared" ca="1" si="5"/>
        <v>103.53915613663116</v>
      </c>
      <c r="AV11" s="1">
        <f t="shared" ca="1" si="5"/>
        <v>103.31901398049816</v>
      </c>
      <c r="AW11" s="1">
        <f t="shared" ca="1" si="5"/>
        <v>105.33625982711996</v>
      </c>
      <c r="AX11" s="1">
        <f t="shared" ca="1" si="5"/>
        <v>103.32596596011675</v>
      </c>
      <c r="AY11" s="1">
        <f t="shared" ca="1" si="5"/>
        <v>102.61962266167578</v>
      </c>
      <c r="AZ11" s="1">
        <f t="shared" ca="1" si="5"/>
        <v>105.28417487996033</v>
      </c>
      <c r="BA11" s="1">
        <f t="shared" ca="1" si="5"/>
        <v>103.51596282384386</v>
      </c>
      <c r="BB11" s="1">
        <f t="shared" ca="1" si="5"/>
        <v>105.12453067107575</v>
      </c>
      <c r="BC11" s="1">
        <f t="shared" ca="1" si="5"/>
        <v>104.78235448369512</v>
      </c>
    </row>
    <row r="12" spans="1:55" x14ac:dyDescent="0.25">
      <c r="A12" s="3">
        <v>44986</v>
      </c>
      <c r="B12" s="1">
        <v>110.889999</v>
      </c>
      <c r="C12">
        <f t="shared" si="0"/>
        <v>8.8768244729575188E-3</v>
      </c>
      <c r="D12">
        <v>4</v>
      </c>
      <c r="E12" s="8">
        <v>45006</v>
      </c>
      <c r="F12" s="1">
        <f t="shared" ca="1" si="1"/>
        <v>103.98032886276721</v>
      </c>
      <c r="G12" s="1">
        <f t="shared" ca="1" si="1"/>
        <v>104.45732575243778</v>
      </c>
      <c r="H12" s="1">
        <f t="shared" ca="1" si="1"/>
        <v>104.68366262184963</v>
      </c>
      <c r="I12" s="1">
        <f t="shared" ca="1" si="1"/>
        <v>102.05620656356683</v>
      </c>
      <c r="J12" s="1">
        <f t="shared" ca="1" si="1"/>
        <v>105.88520889502992</v>
      </c>
      <c r="K12" s="1">
        <f t="shared" ca="1" si="1"/>
        <v>102.98156224622534</v>
      </c>
      <c r="L12" s="1">
        <f t="shared" ca="1" si="1"/>
        <v>103.21153859136444</v>
      </c>
      <c r="M12" s="1">
        <f t="shared" ca="1" si="1"/>
        <v>103.88003612137632</v>
      </c>
      <c r="N12" s="1">
        <f t="shared" ca="1" si="1"/>
        <v>104.17239176303035</v>
      </c>
      <c r="O12" s="1">
        <f t="shared" ca="1" si="1"/>
        <v>103.88017393628249</v>
      </c>
      <c r="P12" s="1">
        <f t="shared" ca="1" si="2"/>
        <v>104.51957322697673</v>
      </c>
      <c r="Q12" s="1">
        <f t="shared" ca="1" si="2"/>
        <v>103.34860279960424</v>
      </c>
      <c r="R12" s="1">
        <f t="shared" ca="1" si="2"/>
        <v>102.55934266990141</v>
      </c>
      <c r="S12" s="1">
        <f t="shared" ca="1" si="2"/>
        <v>104.39473832888964</v>
      </c>
      <c r="T12" s="1">
        <f t="shared" ca="1" si="2"/>
        <v>105.40053085192355</v>
      </c>
      <c r="U12" s="1">
        <f t="shared" ca="1" si="2"/>
        <v>103.79639245612923</v>
      </c>
      <c r="V12" s="1">
        <f t="shared" ca="1" si="2"/>
        <v>104.68673578819926</v>
      </c>
      <c r="W12" s="1">
        <f t="shared" ca="1" si="2"/>
        <v>103.48694875865735</v>
      </c>
      <c r="X12" s="1">
        <f t="shared" ca="1" si="2"/>
        <v>102.95982539892299</v>
      </c>
      <c r="Y12" s="1">
        <f t="shared" ca="1" si="2"/>
        <v>103.74239132033981</v>
      </c>
      <c r="Z12" s="1">
        <f t="shared" ca="1" si="3"/>
        <v>104.83354482883557</v>
      </c>
      <c r="AA12" s="1">
        <f t="shared" ca="1" si="3"/>
        <v>105.0371752825141</v>
      </c>
      <c r="AB12" s="1">
        <f t="shared" ca="1" si="3"/>
        <v>103.74603796782939</v>
      </c>
      <c r="AC12" s="1">
        <f t="shared" ca="1" si="3"/>
        <v>104.70843497091366</v>
      </c>
      <c r="AD12" s="1">
        <f t="shared" ca="1" si="3"/>
        <v>104.19381151527735</v>
      </c>
      <c r="AE12" s="1">
        <f t="shared" ca="1" si="3"/>
        <v>106.3837955077116</v>
      </c>
      <c r="AF12" s="1">
        <f t="shared" ca="1" si="3"/>
        <v>104.06683335791443</v>
      </c>
      <c r="AG12" s="1">
        <f t="shared" ca="1" si="3"/>
        <v>101.83078382494334</v>
      </c>
      <c r="AH12" s="1">
        <f t="shared" ca="1" si="3"/>
        <v>104.55270345922494</v>
      </c>
      <c r="AI12" s="1">
        <f t="shared" ca="1" si="3"/>
        <v>105.35784192487114</v>
      </c>
      <c r="AJ12" s="1">
        <f t="shared" ca="1" si="4"/>
        <v>103.34266572243278</v>
      </c>
      <c r="AK12" s="1">
        <f t="shared" ca="1" si="4"/>
        <v>103.82808790789774</v>
      </c>
      <c r="AL12" s="1">
        <f t="shared" ca="1" si="4"/>
        <v>103.80563246894528</v>
      </c>
      <c r="AM12" s="1">
        <f t="shared" ca="1" si="4"/>
        <v>104.53685078883133</v>
      </c>
      <c r="AN12" s="1">
        <f t="shared" ca="1" si="4"/>
        <v>104.28577554976516</v>
      </c>
      <c r="AO12" s="1">
        <f t="shared" ca="1" si="4"/>
        <v>105.41342086660512</v>
      </c>
      <c r="AP12" s="1">
        <f t="shared" ca="1" si="4"/>
        <v>104.25585823322696</v>
      </c>
      <c r="AQ12" s="1">
        <f t="shared" ca="1" si="4"/>
        <v>103.42155683962491</v>
      </c>
      <c r="AR12" s="1">
        <f t="shared" ca="1" si="4"/>
        <v>102.62554220124417</v>
      </c>
      <c r="AS12" s="1">
        <f t="shared" ca="1" si="4"/>
        <v>104.8102569063967</v>
      </c>
      <c r="AT12" s="1">
        <f t="shared" ca="1" si="5"/>
        <v>104.21996117133247</v>
      </c>
      <c r="AU12" s="1">
        <f t="shared" ca="1" si="5"/>
        <v>105.85880229239207</v>
      </c>
      <c r="AV12" s="1">
        <f t="shared" ca="1" si="5"/>
        <v>103.3932033892693</v>
      </c>
      <c r="AW12" s="1">
        <f t="shared" ca="1" si="5"/>
        <v>103.17974597596022</v>
      </c>
      <c r="AX12" s="1">
        <f t="shared" ca="1" si="5"/>
        <v>103.42011212326966</v>
      </c>
      <c r="AY12" s="1">
        <f t="shared" ca="1" si="5"/>
        <v>104.68770074123982</v>
      </c>
      <c r="AZ12" s="1">
        <f t="shared" ca="1" si="5"/>
        <v>102.6286391657915</v>
      </c>
      <c r="BA12" s="1">
        <f t="shared" ca="1" si="5"/>
        <v>102.45892249204492</v>
      </c>
      <c r="BB12" s="1">
        <f t="shared" ca="1" si="5"/>
        <v>103.75164823114395</v>
      </c>
      <c r="BC12" s="1">
        <f t="shared" ca="1" si="5"/>
        <v>103.4807552400284</v>
      </c>
    </row>
    <row r="13" spans="1:55" x14ac:dyDescent="0.25">
      <c r="A13" s="3">
        <v>44985</v>
      </c>
      <c r="B13" s="1">
        <v>109.910004</v>
      </c>
      <c r="C13">
        <f t="shared" si="0"/>
        <v>-5.8060489662759328E-3</v>
      </c>
      <c r="D13">
        <v>5</v>
      </c>
      <c r="E13" s="8">
        <v>45007</v>
      </c>
      <c r="F13" s="1">
        <f t="shared" ca="1" si="1"/>
        <v>104.13248113174274</v>
      </c>
      <c r="G13" s="1">
        <f t="shared" ca="1" si="1"/>
        <v>104.10739661378359</v>
      </c>
      <c r="H13" s="1">
        <f t="shared" ca="1" si="1"/>
        <v>103.16988110635991</v>
      </c>
      <c r="I13" s="1">
        <f t="shared" ca="1" si="1"/>
        <v>103.18002647255388</v>
      </c>
      <c r="J13" s="1">
        <f t="shared" ca="1" si="1"/>
        <v>104.44151738748452</v>
      </c>
      <c r="K13" s="1">
        <f t="shared" ca="1" si="1"/>
        <v>104.1375105325926</v>
      </c>
      <c r="L13" s="1">
        <f t="shared" ca="1" si="1"/>
        <v>103.95650071384755</v>
      </c>
      <c r="M13" s="1">
        <f t="shared" ca="1" si="1"/>
        <v>104.29622310428421</v>
      </c>
      <c r="N13" s="1">
        <f t="shared" ca="1" si="1"/>
        <v>102.95092332652813</v>
      </c>
      <c r="O13" s="1">
        <f t="shared" ca="1" si="1"/>
        <v>105.50664539149308</v>
      </c>
      <c r="P13" s="1">
        <f t="shared" ca="1" si="2"/>
        <v>104.58696347848559</v>
      </c>
      <c r="Q13" s="1">
        <f t="shared" ca="1" si="2"/>
        <v>104.69618048695637</v>
      </c>
      <c r="R13" s="1">
        <f t="shared" ca="1" si="2"/>
        <v>102.31911736843804</v>
      </c>
      <c r="S13" s="1">
        <f t="shared" ca="1" si="2"/>
        <v>104.82337959527044</v>
      </c>
      <c r="T13" s="1">
        <f t="shared" ca="1" si="2"/>
        <v>104.06694262715247</v>
      </c>
      <c r="U13" s="1">
        <f t="shared" ca="1" si="2"/>
        <v>105.30805156519044</v>
      </c>
      <c r="V13" s="1">
        <f t="shared" ca="1" si="2"/>
        <v>104.19705321866037</v>
      </c>
      <c r="W13" s="1">
        <f t="shared" ca="1" si="2"/>
        <v>104.50479239911165</v>
      </c>
      <c r="X13" s="1">
        <f t="shared" ca="1" si="2"/>
        <v>103.54174559810279</v>
      </c>
      <c r="Y13" s="1">
        <f t="shared" ca="1" si="2"/>
        <v>103.48465805769146</v>
      </c>
      <c r="Z13" s="1">
        <f t="shared" ca="1" si="3"/>
        <v>103.13584344757102</v>
      </c>
      <c r="AA13" s="1">
        <f t="shared" ca="1" si="3"/>
        <v>103.86581380467892</v>
      </c>
      <c r="AB13" s="1">
        <f t="shared" ca="1" si="3"/>
        <v>104.10462939132449</v>
      </c>
      <c r="AC13" s="1">
        <f t="shared" ca="1" si="3"/>
        <v>103.5685836253864</v>
      </c>
      <c r="AD13" s="1">
        <f t="shared" ca="1" si="3"/>
        <v>103.64561327566075</v>
      </c>
      <c r="AE13" s="1">
        <f t="shared" ca="1" si="3"/>
        <v>105.15701403547502</v>
      </c>
      <c r="AF13" s="1">
        <f t="shared" ca="1" si="3"/>
        <v>103.48293832640643</v>
      </c>
      <c r="AG13" s="1">
        <f t="shared" ca="1" si="3"/>
        <v>101.76394150508902</v>
      </c>
      <c r="AH13" s="1">
        <f t="shared" ca="1" si="3"/>
        <v>104.05248447120677</v>
      </c>
      <c r="AI13" s="1">
        <f t="shared" ca="1" si="3"/>
        <v>103.64593747019285</v>
      </c>
      <c r="AJ13" s="1">
        <f t="shared" ca="1" si="4"/>
        <v>105.80640608902921</v>
      </c>
      <c r="AK13" s="1">
        <f t="shared" ca="1" si="4"/>
        <v>105.19248106124154</v>
      </c>
      <c r="AL13" s="1">
        <f t="shared" ca="1" si="4"/>
        <v>103.73476950453568</v>
      </c>
      <c r="AM13" s="1">
        <f t="shared" ca="1" si="4"/>
        <v>103.04853296493749</v>
      </c>
      <c r="AN13" s="1">
        <f t="shared" ca="1" si="4"/>
        <v>102.65037764987434</v>
      </c>
      <c r="AO13" s="1">
        <f t="shared" ca="1" si="4"/>
        <v>103.34051929218056</v>
      </c>
      <c r="AP13" s="1">
        <f t="shared" ca="1" si="4"/>
        <v>104.8571447802636</v>
      </c>
      <c r="AQ13" s="1">
        <f t="shared" ca="1" si="4"/>
        <v>102.70601421363301</v>
      </c>
      <c r="AR13" s="1">
        <f t="shared" ca="1" si="4"/>
        <v>104.67235708276696</v>
      </c>
      <c r="AS13" s="1">
        <f t="shared" ca="1" si="4"/>
        <v>103.76505957337181</v>
      </c>
      <c r="AT13" s="1">
        <f t="shared" ca="1" si="5"/>
        <v>104.48886444629932</v>
      </c>
      <c r="AU13" s="1">
        <f t="shared" ca="1" si="5"/>
        <v>103.87096569289686</v>
      </c>
      <c r="AV13" s="1">
        <f t="shared" ca="1" si="5"/>
        <v>103.36256960782499</v>
      </c>
      <c r="AW13" s="1">
        <f t="shared" ca="1" si="5"/>
        <v>102.85689098127278</v>
      </c>
      <c r="AX13" s="1">
        <f t="shared" ca="1" si="5"/>
        <v>103.10167016345865</v>
      </c>
      <c r="AY13" s="1">
        <f t="shared" ca="1" si="5"/>
        <v>104.78037711188244</v>
      </c>
      <c r="AZ13" s="1">
        <f t="shared" ca="1" si="5"/>
        <v>102.55310504002061</v>
      </c>
      <c r="BA13" s="1">
        <f t="shared" ca="1" si="5"/>
        <v>103.56857330013653</v>
      </c>
      <c r="BB13" s="1">
        <f t="shared" ca="1" si="5"/>
        <v>103.45663457124955</v>
      </c>
      <c r="BC13" s="1">
        <f t="shared" ca="1" si="5"/>
        <v>104.66528191133303</v>
      </c>
    </row>
    <row r="14" spans="1:55" x14ac:dyDescent="0.25">
      <c r="A14" s="3">
        <v>44984</v>
      </c>
      <c r="B14" s="1">
        <v>110.550003</v>
      </c>
      <c r="C14">
        <f t="shared" si="0"/>
        <v>-1.8074744847479886E-3</v>
      </c>
      <c r="D14">
        <v>6</v>
      </c>
      <c r="E14" s="8">
        <v>45008</v>
      </c>
      <c r="F14" s="1">
        <f t="shared" ca="1" si="1"/>
        <v>105.13395663657364</v>
      </c>
      <c r="G14" s="1">
        <f t="shared" ca="1" si="1"/>
        <v>103.73060040736358</v>
      </c>
      <c r="H14" s="1">
        <f t="shared" ca="1" si="1"/>
        <v>102.51485834564495</v>
      </c>
      <c r="I14" s="1">
        <f t="shared" ca="1" si="1"/>
        <v>105.89057530706901</v>
      </c>
      <c r="J14" s="1">
        <f t="shared" ca="1" si="1"/>
        <v>104.82736964103962</v>
      </c>
      <c r="K14" s="1">
        <f t="shared" ca="1" si="1"/>
        <v>105.16058096088653</v>
      </c>
      <c r="L14" s="1">
        <f t="shared" ca="1" si="1"/>
        <v>102.08257179319597</v>
      </c>
      <c r="M14" s="1">
        <f t="shared" ca="1" si="1"/>
        <v>103.51739550876776</v>
      </c>
      <c r="N14" s="1">
        <f t="shared" ca="1" si="1"/>
        <v>102.66769745489954</v>
      </c>
      <c r="O14" s="1">
        <f t="shared" ca="1" si="1"/>
        <v>105.05358947431316</v>
      </c>
      <c r="P14" s="1">
        <f t="shared" ca="1" si="2"/>
        <v>103.73195018759053</v>
      </c>
      <c r="Q14" s="1">
        <f t="shared" ca="1" si="2"/>
        <v>104.88494999136317</v>
      </c>
      <c r="R14" s="1">
        <f t="shared" ca="1" si="2"/>
        <v>103.5745711264224</v>
      </c>
      <c r="S14" s="1">
        <f t="shared" ca="1" si="2"/>
        <v>103.57888215728399</v>
      </c>
      <c r="T14" s="1">
        <f t="shared" ca="1" si="2"/>
        <v>103.51301796519026</v>
      </c>
      <c r="U14" s="1">
        <f t="shared" ca="1" si="2"/>
        <v>105.23123724829878</v>
      </c>
      <c r="V14" s="1">
        <f t="shared" ca="1" si="2"/>
        <v>103.41031207861514</v>
      </c>
      <c r="W14" s="1">
        <f t="shared" ca="1" si="2"/>
        <v>104.03978407559376</v>
      </c>
      <c r="X14" s="1">
        <f t="shared" ca="1" si="2"/>
        <v>104.40678056517193</v>
      </c>
      <c r="Y14" s="1">
        <f t="shared" ca="1" si="2"/>
        <v>106.36542388253082</v>
      </c>
      <c r="Z14" s="1">
        <f t="shared" ca="1" si="3"/>
        <v>103.26318234910826</v>
      </c>
      <c r="AA14" s="1">
        <f t="shared" ca="1" si="3"/>
        <v>103.75594374093697</v>
      </c>
      <c r="AB14" s="1">
        <f t="shared" ca="1" si="3"/>
        <v>103.22324526442462</v>
      </c>
      <c r="AC14" s="1">
        <f t="shared" ca="1" si="3"/>
        <v>104.43705976924625</v>
      </c>
      <c r="AD14" s="1">
        <f t="shared" ca="1" si="3"/>
        <v>105.45621443336624</v>
      </c>
      <c r="AE14" s="1">
        <f t="shared" ca="1" si="3"/>
        <v>104.25625702625959</v>
      </c>
      <c r="AF14" s="1">
        <f t="shared" ca="1" si="3"/>
        <v>103.33434034568974</v>
      </c>
      <c r="AG14" s="1">
        <f t="shared" ca="1" si="3"/>
        <v>104.72233949379495</v>
      </c>
      <c r="AH14" s="1">
        <f t="shared" ca="1" si="3"/>
        <v>105.75624401453349</v>
      </c>
      <c r="AI14" s="1">
        <f t="shared" ca="1" si="3"/>
        <v>102.79621287352188</v>
      </c>
      <c r="AJ14" s="1">
        <f t="shared" ca="1" si="4"/>
        <v>104.34388943327178</v>
      </c>
      <c r="AK14" s="1">
        <f t="shared" ca="1" si="4"/>
        <v>102.97388330170163</v>
      </c>
      <c r="AL14" s="1">
        <f t="shared" ca="1" si="4"/>
        <v>102.73766792504928</v>
      </c>
      <c r="AM14" s="1">
        <f t="shared" ca="1" si="4"/>
        <v>102.77042282972154</v>
      </c>
      <c r="AN14" s="1">
        <f t="shared" ca="1" si="4"/>
        <v>101.75422276639927</v>
      </c>
      <c r="AO14" s="1">
        <f t="shared" ca="1" si="4"/>
        <v>102.14956457576898</v>
      </c>
      <c r="AP14" s="1">
        <f t="shared" ca="1" si="4"/>
        <v>101.90245908626224</v>
      </c>
      <c r="AQ14" s="1">
        <f t="shared" ca="1" si="4"/>
        <v>104.94708877000046</v>
      </c>
      <c r="AR14" s="1">
        <f t="shared" ca="1" si="4"/>
        <v>103.17933103400583</v>
      </c>
      <c r="AS14" s="1">
        <f t="shared" ca="1" si="4"/>
        <v>104.29670404636745</v>
      </c>
      <c r="AT14" s="1">
        <f t="shared" ca="1" si="5"/>
        <v>102.12987425097704</v>
      </c>
      <c r="AU14" s="1">
        <f t="shared" ca="1" si="5"/>
        <v>104.86886902816967</v>
      </c>
      <c r="AV14" s="1">
        <f t="shared" ca="1" si="5"/>
        <v>103.43449420242135</v>
      </c>
      <c r="AW14" s="1">
        <f t="shared" ca="1" si="5"/>
        <v>101.53527844741812</v>
      </c>
      <c r="AX14" s="1">
        <f t="shared" ca="1" si="5"/>
        <v>102.68062555348375</v>
      </c>
      <c r="AY14" s="1">
        <f t="shared" ca="1" si="5"/>
        <v>103.05622649107809</v>
      </c>
      <c r="AZ14" s="1">
        <f t="shared" ca="1" si="5"/>
        <v>105.26646808370558</v>
      </c>
      <c r="BA14" s="1">
        <f t="shared" ca="1" si="5"/>
        <v>104.1011121411498</v>
      </c>
      <c r="BB14" s="1">
        <f t="shared" ca="1" si="5"/>
        <v>102.52733308585894</v>
      </c>
      <c r="BC14" s="1">
        <f t="shared" ca="1" si="5"/>
        <v>103.72277561822796</v>
      </c>
    </row>
    <row r="15" spans="1:55" x14ac:dyDescent="0.25">
      <c r="A15" s="3">
        <v>44981</v>
      </c>
      <c r="B15" s="1">
        <v>110.75</v>
      </c>
      <c r="C15">
        <f t="shared" si="0"/>
        <v>9.0315590745630194E-5</v>
      </c>
      <c r="D15">
        <v>7</v>
      </c>
      <c r="E15" s="8">
        <v>45009</v>
      </c>
      <c r="F15" s="1">
        <f t="shared" ca="1" si="1"/>
        <v>104.41245052856137</v>
      </c>
      <c r="G15" s="1">
        <f t="shared" ca="1" si="1"/>
        <v>103.77369736920348</v>
      </c>
      <c r="H15" s="1">
        <f t="shared" ca="1" si="1"/>
        <v>102.93076527527241</v>
      </c>
      <c r="I15" s="1">
        <f t="shared" ca="1" si="1"/>
        <v>103.62323646549113</v>
      </c>
      <c r="J15" s="1">
        <f t="shared" ca="1" si="1"/>
        <v>105.00318607728939</v>
      </c>
      <c r="K15" s="1">
        <f t="shared" ca="1" si="1"/>
        <v>104.87242020270196</v>
      </c>
      <c r="L15" s="1">
        <f t="shared" ca="1" si="1"/>
        <v>103.2416179329939</v>
      </c>
      <c r="M15" s="1">
        <f t="shared" ca="1" si="1"/>
        <v>102.58065725992476</v>
      </c>
      <c r="N15" s="1">
        <f t="shared" ca="1" si="1"/>
        <v>104.60600965049044</v>
      </c>
      <c r="O15" s="1">
        <f t="shared" ca="1" si="1"/>
        <v>102.14445249561409</v>
      </c>
      <c r="P15" s="1">
        <f t="shared" ca="1" si="2"/>
        <v>103.27793366028867</v>
      </c>
      <c r="Q15" s="1">
        <f t="shared" ca="1" si="2"/>
        <v>103.92150786314599</v>
      </c>
      <c r="R15" s="1">
        <f t="shared" ca="1" si="2"/>
        <v>103.14348119434453</v>
      </c>
      <c r="S15" s="1">
        <f t="shared" ca="1" si="2"/>
        <v>105.44328036298863</v>
      </c>
      <c r="T15" s="1">
        <f t="shared" ca="1" si="2"/>
        <v>103.37294396190906</v>
      </c>
      <c r="U15" s="1">
        <f t="shared" ca="1" si="2"/>
        <v>104.16429857529762</v>
      </c>
      <c r="V15" s="1">
        <f t="shared" ca="1" si="2"/>
        <v>103.93023300824461</v>
      </c>
      <c r="W15" s="1">
        <f t="shared" ca="1" si="2"/>
        <v>103.79890842412365</v>
      </c>
      <c r="X15" s="1">
        <f t="shared" ca="1" si="2"/>
        <v>103.84475889753446</v>
      </c>
      <c r="Y15" s="1">
        <f t="shared" ca="1" si="2"/>
        <v>104.97098699984636</v>
      </c>
      <c r="Z15" s="1">
        <f t="shared" ca="1" si="3"/>
        <v>103.34395343328498</v>
      </c>
      <c r="AA15" s="1">
        <f t="shared" ca="1" si="3"/>
        <v>104.21752982312353</v>
      </c>
      <c r="AB15" s="1">
        <f t="shared" ca="1" si="3"/>
        <v>103.25209951032583</v>
      </c>
      <c r="AC15" s="1">
        <f t="shared" ca="1" si="3"/>
        <v>102.53965503466468</v>
      </c>
      <c r="AD15" s="1">
        <f t="shared" ca="1" si="3"/>
        <v>103.69694310939846</v>
      </c>
      <c r="AE15" s="1">
        <f t="shared" ca="1" si="3"/>
        <v>103.71240033743213</v>
      </c>
      <c r="AF15" s="1">
        <f t="shared" ca="1" si="3"/>
        <v>103.38837856746933</v>
      </c>
      <c r="AG15" s="1">
        <f t="shared" ca="1" si="3"/>
        <v>101.93793960647628</v>
      </c>
      <c r="AH15" s="1">
        <f t="shared" ca="1" si="3"/>
        <v>102.13265536737967</v>
      </c>
      <c r="AI15" s="1">
        <f t="shared" ca="1" si="3"/>
        <v>105.08905016485927</v>
      </c>
      <c r="AJ15" s="1">
        <f t="shared" ca="1" si="4"/>
        <v>104.71131368231866</v>
      </c>
      <c r="AK15" s="1">
        <f t="shared" ca="1" si="4"/>
        <v>102.91018068884162</v>
      </c>
      <c r="AL15" s="1">
        <f t="shared" ca="1" si="4"/>
        <v>104.39093403768098</v>
      </c>
      <c r="AM15" s="1">
        <f t="shared" ca="1" si="4"/>
        <v>104.76182145553146</v>
      </c>
      <c r="AN15" s="1">
        <f t="shared" ca="1" si="4"/>
        <v>102.6680706043023</v>
      </c>
      <c r="AO15" s="1">
        <f t="shared" ca="1" si="4"/>
        <v>103.10117317185085</v>
      </c>
      <c r="AP15" s="1">
        <f t="shared" ca="1" si="4"/>
        <v>103.89101719931391</v>
      </c>
      <c r="AQ15" s="1">
        <f t="shared" ca="1" si="4"/>
        <v>103.85630108068497</v>
      </c>
      <c r="AR15" s="1">
        <f t="shared" ca="1" si="4"/>
        <v>103.34773640102487</v>
      </c>
      <c r="AS15" s="1">
        <f t="shared" ca="1" si="4"/>
        <v>103.56986938950719</v>
      </c>
      <c r="AT15" s="1">
        <f t="shared" ca="1" si="5"/>
        <v>102.58987756398298</v>
      </c>
      <c r="AU15" s="1">
        <f t="shared" ca="1" si="5"/>
        <v>102.62768329394183</v>
      </c>
      <c r="AV15" s="1">
        <f t="shared" ca="1" si="5"/>
        <v>103.24662559630602</v>
      </c>
      <c r="AW15" s="1">
        <f t="shared" ca="1" si="5"/>
        <v>103.91033169242299</v>
      </c>
      <c r="AX15" s="1">
        <f t="shared" ca="1" si="5"/>
        <v>102.59036100365913</v>
      </c>
      <c r="AY15" s="1">
        <f t="shared" ca="1" si="5"/>
        <v>104.7215113309431</v>
      </c>
      <c r="AZ15" s="1">
        <f t="shared" ca="1" si="5"/>
        <v>105.22934787877244</v>
      </c>
      <c r="BA15" s="1">
        <f t="shared" ca="1" si="5"/>
        <v>103.17559447993861</v>
      </c>
      <c r="BB15" s="1">
        <f t="shared" ca="1" si="5"/>
        <v>102.648501411251</v>
      </c>
      <c r="BC15" s="1">
        <f t="shared" ca="1" si="5"/>
        <v>102.9754174279765</v>
      </c>
    </row>
    <row r="16" spans="1:55" x14ac:dyDescent="0.25">
      <c r="A16" s="3">
        <v>44980</v>
      </c>
      <c r="B16" s="1">
        <v>110.739998</v>
      </c>
      <c r="C16">
        <f t="shared" si="0"/>
        <v>9.1622629919579559E-3</v>
      </c>
      <c r="D16">
        <v>8</v>
      </c>
      <c r="E16" s="8">
        <v>45012</v>
      </c>
      <c r="F16" s="1">
        <f t="shared" ca="1" si="1"/>
        <v>103.28762356288604</v>
      </c>
      <c r="G16" s="1">
        <f t="shared" ca="1" si="1"/>
        <v>104.50175765049273</v>
      </c>
      <c r="H16" s="1">
        <f t="shared" ca="1" si="1"/>
        <v>103.66492635774085</v>
      </c>
      <c r="I16" s="1">
        <f t="shared" ca="1" si="1"/>
        <v>104.33112783146392</v>
      </c>
      <c r="J16" s="1">
        <f t="shared" ca="1" si="1"/>
        <v>104.33191622364249</v>
      </c>
      <c r="K16" s="1">
        <f t="shared" ca="1" si="1"/>
        <v>104.89668978750132</v>
      </c>
      <c r="L16" s="1">
        <f t="shared" ca="1" si="1"/>
        <v>103.50497195853674</v>
      </c>
      <c r="M16" s="1">
        <f t="shared" ca="1" si="1"/>
        <v>103.50705722993237</v>
      </c>
      <c r="N16" s="1">
        <f t="shared" ca="1" si="1"/>
        <v>104.76959159694582</v>
      </c>
      <c r="O16" s="1">
        <f t="shared" ca="1" si="1"/>
        <v>104.60365579863154</v>
      </c>
      <c r="P16" s="1">
        <f t="shared" ca="1" si="2"/>
        <v>104.21527571602897</v>
      </c>
      <c r="Q16" s="1">
        <f t="shared" ca="1" si="2"/>
        <v>105.55118068609168</v>
      </c>
      <c r="R16" s="1">
        <f t="shared" ca="1" si="2"/>
        <v>102.71868777169898</v>
      </c>
      <c r="S16" s="1">
        <f t="shared" ca="1" si="2"/>
        <v>102.04883903452848</v>
      </c>
      <c r="T16" s="1">
        <f t="shared" ca="1" si="2"/>
        <v>105.11450900319619</v>
      </c>
      <c r="U16" s="1">
        <f t="shared" ca="1" si="2"/>
        <v>102.87404906815718</v>
      </c>
      <c r="V16" s="1">
        <f t="shared" ca="1" si="2"/>
        <v>102.47056442425138</v>
      </c>
      <c r="W16" s="1">
        <f t="shared" ca="1" si="2"/>
        <v>105.47832848780318</v>
      </c>
      <c r="X16" s="1">
        <f t="shared" ca="1" si="2"/>
        <v>102.84543558901105</v>
      </c>
      <c r="Y16" s="1">
        <f t="shared" ca="1" si="2"/>
        <v>104.87192568968641</v>
      </c>
      <c r="Z16" s="1">
        <f t="shared" ca="1" si="3"/>
        <v>103.21395182831785</v>
      </c>
      <c r="AA16" s="1">
        <f t="shared" ca="1" si="3"/>
        <v>104.00115926490015</v>
      </c>
      <c r="AB16" s="1">
        <f t="shared" ca="1" si="3"/>
        <v>105.08185910643189</v>
      </c>
      <c r="AC16" s="1">
        <f t="shared" ca="1" si="3"/>
        <v>104.70465941350214</v>
      </c>
      <c r="AD16" s="1">
        <f t="shared" ca="1" si="3"/>
        <v>104.43106608953109</v>
      </c>
      <c r="AE16" s="1">
        <f t="shared" ca="1" si="3"/>
        <v>103.33533514474146</v>
      </c>
      <c r="AF16" s="1">
        <f t="shared" ca="1" si="3"/>
        <v>105.45513693254365</v>
      </c>
      <c r="AG16" s="1">
        <f t="shared" ca="1" si="3"/>
        <v>104.19139160390368</v>
      </c>
      <c r="AH16" s="1">
        <f t="shared" ca="1" si="3"/>
        <v>103.76839805846573</v>
      </c>
      <c r="AI16" s="1">
        <f t="shared" ca="1" si="3"/>
        <v>103.5732915378544</v>
      </c>
      <c r="AJ16" s="1">
        <f t="shared" ca="1" si="4"/>
        <v>103.07647224846649</v>
      </c>
      <c r="AK16" s="1">
        <f t="shared" ca="1" si="4"/>
        <v>104.72873111620483</v>
      </c>
      <c r="AL16" s="1">
        <f t="shared" ca="1" si="4"/>
        <v>103.85212439485528</v>
      </c>
      <c r="AM16" s="1">
        <f t="shared" ca="1" si="4"/>
        <v>103.97663750122335</v>
      </c>
      <c r="AN16" s="1">
        <f t="shared" ca="1" si="4"/>
        <v>101.86025737096418</v>
      </c>
      <c r="AO16" s="1">
        <f t="shared" ca="1" si="4"/>
        <v>103.57250743815861</v>
      </c>
      <c r="AP16" s="1">
        <f t="shared" ca="1" si="4"/>
        <v>103.84075981259821</v>
      </c>
      <c r="AQ16" s="1">
        <f t="shared" ca="1" si="4"/>
        <v>103.35170850724096</v>
      </c>
      <c r="AR16" s="1">
        <f t="shared" ca="1" si="4"/>
        <v>102.95317348807014</v>
      </c>
      <c r="AS16" s="1">
        <f t="shared" ca="1" si="4"/>
        <v>103.10841170146881</v>
      </c>
      <c r="AT16" s="1">
        <f t="shared" ca="1" si="5"/>
        <v>102.77893742478494</v>
      </c>
      <c r="AU16" s="1">
        <f t="shared" ca="1" si="5"/>
        <v>102.17762018249262</v>
      </c>
      <c r="AV16" s="1">
        <f t="shared" ca="1" si="5"/>
        <v>103.89334138350435</v>
      </c>
      <c r="AW16" s="1">
        <f t="shared" ca="1" si="5"/>
        <v>103.2968996235092</v>
      </c>
      <c r="AX16" s="1">
        <f t="shared" ca="1" si="5"/>
        <v>104.56790393005306</v>
      </c>
      <c r="AY16" s="1">
        <f t="shared" ca="1" si="5"/>
        <v>102.60429623796207</v>
      </c>
      <c r="AZ16" s="1">
        <f t="shared" ca="1" si="5"/>
        <v>103.39932918816544</v>
      </c>
      <c r="BA16" s="1">
        <f t="shared" ca="1" si="5"/>
        <v>104.72061759070741</v>
      </c>
      <c r="BB16" s="1">
        <f t="shared" ca="1" si="5"/>
        <v>104.24290919986841</v>
      </c>
      <c r="BC16" s="1">
        <f t="shared" ca="1" si="5"/>
        <v>104.65454817031207</v>
      </c>
    </row>
    <row r="17" spans="1:55" x14ac:dyDescent="0.25">
      <c r="A17" s="3">
        <v>44979</v>
      </c>
      <c r="B17" s="1">
        <v>109.730003</v>
      </c>
      <c r="C17">
        <f t="shared" si="0"/>
        <v>-1.3037712912516951E-2</v>
      </c>
      <c r="D17">
        <v>9</v>
      </c>
      <c r="E17" s="8">
        <v>45013</v>
      </c>
      <c r="F17" s="1">
        <f t="shared" ca="1" si="1"/>
        <v>103.40134877282854</v>
      </c>
      <c r="G17" s="1">
        <f t="shared" ca="1" si="1"/>
        <v>103.92829856815591</v>
      </c>
      <c r="H17" s="1">
        <f t="shared" ca="1" si="1"/>
        <v>103.35509533501407</v>
      </c>
      <c r="I17" s="1">
        <f t="shared" ca="1" si="1"/>
        <v>102.02459010009329</v>
      </c>
      <c r="J17" s="1">
        <f t="shared" ca="1" si="1"/>
        <v>103.88215998091322</v>
      </c>
      <c r="K17" s="1">
        <f t="shared" ca="1" si="1"/>
        <v>104.93487899640454</v>
      </c>
      <c r="L17" s="1">
        <f t="shared" ca="1" si="1"/>
        <v>104.27267211229123</v>
      </c>
      <c r="M17" s="1">
        <f t="shared" ca="1" si="1"/>
        <v>104.828037027476</v>
      </c>
      <c r="N17" s="1">
        <f t="shared" ca="1" si="1"/>
        <v>103.82044015152987</v>
      </c>
      <c r="O17" s="1">
        <f t="shared" ca="1" si="1"/>
        <v>101.75705956427811</v>
      </c>
      <c r="P17" s="1">
        <f t="shared" ca="1" si="2"/>
        <v>103.13632526464106</v>
      </c>
      <c r="Q17" s="1">
        <f t="shared" ca="1" si="2"/>
        <v>105.60523871363442</v>
      </c>
      <c r="R17" s="1">
        <f t="shared" ca="1" si="2"/>
        <v>102.43899005486445</v>
      </c>
      <c r="S17" s="1">
        <f t="shared" ca="1" si="2"/>
        <v>101.82890982923315</v>
      </c>
      <c r="T17" s="1">
        <f t="shared" ca="1" si="2"/>
        <v>102.62311589175286</v>
      </c>
      <c r="U17" s="1">
        <f t="shared" ca="1" si="2"/>
        <v>102.77379548014957</v>
      </c>
      <c r="V17" s="1">
        <f t="shared" ca="1" si="2"/>
        <v>106.49342111748047</v>
      </c>
      <c r="W17" s="1">
        <f t="shared" ca="1" si="2"/>
        <v>103.69804387273786</v>
      </c>
      <c r="X17" s="1">
        <f t="shared" ca="1" si="2"/>
        <v>103.32566759879421</v>
      </c>
      <c r="Y17" s="1">
        <f t="shared" ca="1" si="2"/>
        <v>104.33705253734641</v>
      </c>
      <c r="Z17" s="1">
        <f t="shared" ca="1" si="3"/>
        <v>104.27612074396502</v>
      </c>
      <c r="AA17" s="1">
        <f t="shared" ca="1" si="3"/>
        <v>103.112967841898</v>
      </c>
      <c r="AB17" s="1">
        <f t="shared" ca="1" si="3"/>
        <v>102.07768079348483</v>
      </c>
      <c r="AC17" s="1">
        <f t="shared" ca="1" si="3"/>
        <v>103.765022496504</v>
      </c>
      <c r="AD17" s="1">
        <f t="shared" ca="1" si="3"/>
        <v>103.04656503066394</v>
      </c>
      <c r="AE17" s="1">
        <f t="shared" ca="1" si="3"/>
        <v>104.41900251050821</v>
      </c>
      <c r="AF17" s="1">
        <f t="shared" ca="1" si="3"/>
        <v>103.39402978455435</v>
      </c>
      <c r="AG17" s="1">
        <f t="shared" ca="1" si="3"/>
        <v>104.33468265064613</v>
      </c>
      <c r="AH17" s="1">
        <f t="shared" ca="1" si="3"/>
        <v>104.22498969481231</v>
      </c>
      <c r="AI17" s="1">
        <f t="shared" ca="1" si="3"/>
        <v>104.49082376426399</v>
      </c>
      <c r="AJ17" s="1">
        <f t="shared" ca="1" si="4"/>
        <v>104.23539561791488</v>
      </c>
      <c r="AK17" s="1">
        <f t="shared" ca="1" si="4"/>
        <v>102.94192108303346</v>
      </c>
      <c r="AL17" s="1">
        <f t="shared" ca="1" si="4"/>
        <v>103.74893958030769</v>
      </c>
      <c r="AM17" s="1">
        <f t="shared" ca="1" si="4"/>
        <v>103.66150137087021</v>
      </c>
      <c r="AN17" s="1">
        <f t="shared" ca="1" si="4"/>
        <v>105.69418625949017</v>
      </c>
      <c r="AO17" s="1">
        <f t="shared" ca="1" si="4"/>
        <v>104.30694783155103</v>
      </c>
      <c r="AP17" s="1">
        <f t="shared" ca="1" si="4"/>
        <v>102.74091617271144</v>
      </c>
      <c r="AQ17" s="1">
        <f t="shared" ca="1" si="4"/>
        <v>102.74761947427693</v>
      </c>
      <c r="AR17" s="1">
        <f t="shared" ca="1" si="4"/>
        <v>102.61445756936696</v>
      </c>
      <c r="AS17" s="1">
        <f t="shared" ca="1" si="4"/>
        <v>103.20394212301306</v>
      </c>
      <c r="AT17" s="1">
        <f t="shared" ca="1" si="5"/>
        <v>103.9440287105751</v>
      </c>
      <c r="AU17" s="1">
        <f t="shared" ca="1" si="5"/>
        <v>101.45149234421392</v>
      </c>
      <c r="AV17" s="1">
        <f t="shared" ca="1" si="5"/>
        <v>104.09962853313567</v>
      </c>
      <c r="AW17" s="1">
        <f t="shared" ca="1" si="5"/>
        <v>104.28133534838263</v>
      </c>
      <c r="AX17" s="1">
        <f t="shared" ca="1" si="5"/>
        <v>103.62300000367092</v>
      </c>
      <c r="AY17" s="1">
        <f t="shared" ca="1" si="5"/>
        <v>104.45733356033101</v>
      </c>
      <c r="AZ17" s="1">
        <f t="shared" ca="1" si="5"/>
        <v>104.12580522653636</v>
      </c>
      <c r="BA17" s="1">
        <f t="shared" ca="1" si="5"/>
        <v>104.99055274852476</v>
      </c>
      <c r="BB17" s="1">
        <f t="shared" ca="1" si="5"/>
        <v>102.7844082093897</v>
      </c>
      <c r="BC17" s="1">
        <f t="shared" ca="1" si="5"/>
        <v>105.02019886053201</v>
      </c>
    </row>
    <row r="18" spans="1:55" x14ac:dyDescent="0.25">
      <c r="A18" s="3">
        <v>44978</v>
      </c>
      <c r="B18" s="1">
        <v>111.16999800000001</v>
      </c>
      <c r="C18">
        <f t="shared" si="0"/>
        <v>-9.889953737882162E-4</v>
      </c>
      <c r="D18">
        <v>10</v>
      </c>
      <c r="E18" s="8">
        <v>45014</v>
      </c>
      <c r="F18" s="1">
        <f t="shared" ca="1" si="1"/>
        <v>104.1380847943787</v>
      </c>
      <c r="G18" s="1">
        <f t="shared" ca="1" si="1"/>
        <v>104.1079531458853</v>
      </c>
      <c r="H18" s="1">
        <f t="shared" ca="1" si="1"/>
        <v>102.90038017617016</v>
      </c>
      <c r="I18" s="1">
        <f t="shared" ca="1" si="1"/>
        <v>104.77076446831703</v>
      </c>
      <c r="J18" s="1">
        <f t="shared" ca="1" si="1"/>
        <v>103.63819827944675</v>
      </c>
      <c r="K18" s="1">
        <f t="shared" ca="1" si="1"/>
        <v>103.59088653576232</v>
      </c>
      <c r="L18" s="1">
        <f t="shared" ca="1" si="1"/>
        <v>102.13612272200562</v>
      </c>
      <c r="M18" s="1">
        <f t="shared" ca="1" si="1"/>
        <v>102.93977273601762</v>
      </c>
      <c r="N18" s="1">
        <f t="shared" ca="1" si="1"/>
        <v>105.13569062159738</v>
      </c>
      <c r="O18" s="1">
        <f t="shared" ca="1" si="1"/>
        <v>103.6304594619458</v>
      </c>
      <c r="P18" s="1">
        <f t="shared" ca="1" si="2"/>
        <v>103.66617159912578</v>
      </c>
      <c r="Q18" s="1">
        <f t="shared" ca="1" si="2"/>
        <v>104.0443987949281</v>
      </c>
      <c r="R18" s="1">
        <f t="shared" ca="1" si="2"/>
        <v>102.67818677150622</v>
      </c>
      <c r="S18" s="1">
        <f t="shared" ca="1" si="2"/>
        <v>104.65676488583169</v>
      </c>
      <c r="T18" s="1">
        <f t="shared" ca="1" si="2"/>
        <v>102.02458734676816</v>
      </c>
      <c r="U18" s="1">
        <f t="shared" ca="1" si="2"/>
        <v>103.06453601236284</v>
      </c>
      <c r="V18" s="1">
        <f t="shared" ca="1" si="2"/>
        <v>102.89417031523323</v>
      </c>
      <c r="W18" s="1">
        <f t="shared" ca="1" si="2"/>
        <v>103.15192731968044</v>
      </c>
      <c r="X18" s="1">
        <f t="shared" ca="1" si="2"/>
        <v>104.53031361866282</v>
      </c>
      <c r="Y18" s="1">
        <f t="shared" ca="1" si="2"/>
        <v>103.48542629965084</v>
      </c>
      <c r="Z18" s="1">
        <f t="shared" ca="1" si="3"/>
        <v>102.61950127774723</v>
      </c>
      <c r="AA18" s="1">
        <f t="shared" ca="1" si="3"/>
        <v>104.15493475138247</v>
      </c>
      <c r="AB18" s="1">
        <f t="shared" ca="1" si="3"/>
        <v>104.37951892622182</v>
      </c>
      <c r="AC18" s="1">
        <f t="shared" ca="1" si="3"/>
        <v>103.84323514680953</v>
      </c>
      <c r="AD18" s="1">
        <f t="shared" ca="1" si="3"/>
        <v>103.37262053261456</v>
      </c>
      <c r="AE18" s="1">
        <f t="shared" ca="1" si="3"/>
        <v>103.9646932839219</v>
      </c>
      <c r="AF18" s="1">
        <f t="shared" ca="1" si="3"/>
        <v>105.16883190616653</v>
      </c>
      <c r="AG18" s="1">
        <f t="shared" ca="1" si="3"/>
        <v>103.4466957101922</v>
      </c>
      <c r="AH18" s="1">
        <f t="shared" ca="1" si="3"/>
        <v>104.5877816733213</v>
      </c>
      <c r="AI18" s="1">
        <f t="shared" ca="1" si="3"/>
        <v>104.10303185303448</v>
      </c>
      <c r="AJ18" s="1">
        <f t="shared" ca="1" si="4"/>
        <v>101.42502907399289</v>
      </c>
      <c r="AK18" s="1">
        <f t="shared" ca="1" si="4"/>
        <v>102.87674827545848</v>
      </c>
      <c r="AL18" s="1">
        <f t="shared" ca="1" si="4"/>
        <v>103.80865308206012</v>
      </c>
      <c r="AM18" s="1">
        <f t="shared" ca="1" si="4"/>
        <v>103.74247463738816</v>
      </c>
      <c r="AN18" s="1">
        <f t="shared" ca="1" si="4"/>
        <v>104.60651776171065</v>
      </c>
      <c r="AO18" s="1">
        <f t="shared" ca="1" si="4"/>
        <v>103.32528922486631</v>
      </c>
      <c r="AP18" s="1">
        <f t="shared" ca="1" si="4"/>
        <v>102.74757777472365</v>
      </c>
      <c r="AQ18" s="1">
        <f t="shared" ca="1" si="4"/>
        <v>103.95498051742149</v>
      </c>
      <c r="AR18" s="1">
        <f t="shared" ca="1" si="4"/>
        <v>102.99796008308316</v>
      </c>
      <c r="AS18" s="1">
        <f t="shared" ca="1" si="4"/>
        <v>105.14607083118175</v>
      </c>
      <c r="AT18" s="1">
        <f t="shared" ca="1" si="5"/>
        <v>103.37366643562348</v>
      </c>
      <c r="AU18" s="1">
        <f t="shared" ca="1" si="5"/>
        <v>104.30530530919781</v>
      </c>
      <c r="AV18" s="1">
        <f t="shared" ca="1" si="5"/>
        <v>104.94675829656779</v>
      </c>
      <c r="AW18" s="1">
        <f t="shared" ca="1" si="5"/>
        <v>103.7753696698957</v>
      </c>
      <c r="AX18" s="1">
        <f t="shared" ca="1" si="5"/>
        <v>103.5678286301715</v>
      </c>
      <c r="AY18" s="1">
        <f t="shared" ca="1" si="5"/>
        <v>104.35212211148456</v>
      </c>
      <c r="AZ18" s="1">
        <f t="shared" ca="1" si="5"/>
        <v>101.39005255846284</v>
      </c>
      <c r="BA18" s="1">
        <f t="shared" ca="1" si="5"/>
        <v>104.21564753690957</v>
      </c>
      <c r="BB18" s="1">
        <f t="shared" ca="1" si="5"/>
        <v>104.0542241328028</v>
      </c>
      <c r="BC18" s="1">
        <f t="shared" ca="1" si="5"/>
        <v>104.80588863179823</v>
      </c>
    </row>
    <row r="19" spans="1:55" x14ac:dyDescent="0.25">
      <c r="A19" s="3">
        <v>44974</v>
      </c>
      <c r="B19" s="1">
        <v>111.279999</v>
      </c>
      <c r="C19">
        <f t="shared" si="0"/>
        <v>-3.921037915354493E-2</v>
      </c>
      <c r="D19">
        <v>11</v>
      </c>
      <c r="E19" s="8">
        <v>45015</v>
      </c>
      <c r="F19" s="1">
        <f t="shared" ca="1" si="1"/>
        <v>104.80268130951738</v>
      </c>
      <c r="G19" s="1">
        <f t="shared" ca="1" si="1"/>
        <v>103.84544646261689</v>
      </c>
      <c r="H19" s="1">
        <f t="shared" ca="1" si="1"/>
        <v>104.75892750430532</v>
      </c>
      <c r="I19" s="1">
        <f t="shared" ca="1" si="1"/>
        <v>103.8802945229434</v>
      </c>
      <c r="J19" s="1">
        <f t="shared" ca="1" si="1"/>
        <v>103.7864976255817</v>
      </c>
      <c r="K19" s="1">
        <f t="shared" ca="1" si="1"/>
        <v>105.28803981391869</v>
      </c>
      <c r="L19" s="1">
        <f t="shared" ca="1" si="1"/>
        <v>103.74784126121702</v>
      </c>
      <c r="M19" s="1">
        <f t="shared" ca="1" si="1"/>
        <v>104.43031870457634</v>
      </c>
      <c r="N19" s="1">
        <f t="shared" ca="1" si="1"/>
        <v>103.88697200011457</v>
      </c>
      <c r="O19" s="1">
        <f t="shared" ca="1" si="1"/>
        <v>103.37025067549556</v>
      </c>
      <c r="P19" s="1">
        <f t="shared" ca="1" si="2"/>
        <v>104.06595743733769</v>
      </c>
      <c r="Q19" s="1">
        <f t="shared" ca="1" si="2"/>
        <v>103.68058650394107</v>
      </c>
      <c r="R19" s="1">
        <f t="shared" ca="1" si="2"/>
        <v>101.75989055470717</v>
      </c>
      <c r="S19" s="1">
        <f t="shared" ca="1" si="2"/>
        <v>102.50268122423805</v>
      </c>
      <c r="T19" s="1">
        <f t="shared" ca="1" si="2"/>
        <v>104.20899711941077</v>
      </c>
      <c r="U19" s="1">
        <f t="shared" ca="1" si="2"/>
        <v>103.12601308562398</v>
      </c>
      <c r="V19" s="1">
        <f t="shared" ca="1" si="2"/>
        <v>105.51755811397724</v>
      </c>
      <c r="W19" s="1">
        <f t="shared" ca="1" si="2"/>
        <v>103.63831927381537</v>
      </c>
      <c r="X19" s="1">
        <f t="shared" ca="1" si="2"/>
        <v>103.31013007155373</v>
      </c>
      <c r="Y19" s="1">
        <f t="shared" ca="1" si="2"/>
        <v>102.63804382029235</v>
      </c>
      <c r="Z19" s="1">
        <f t="shared" ca="1" si="3"/>
        <v>103.84944849342399</v>
      </c>
      <c r="AA19" s="1">
        <f t="shared" ca="1" si="3"/>
        <v>102.61420919098241</v>
      </c>
      <c r="AB19" s="1">
        <f t="shared" ca="1" si="3"/>
        <v>104.41549444582637</v>
      </c>
      <c r="AC19" s="1">
        <f t="shared" ca="1" si="3"/>
        <v>103.87521896260674</v>
      </c>
      <c r="AD19" s="1">
        <f t="shared" ca="1" si="3"/>
        <v>104.13692827449499</v>
      </c>
      <c r="AE19" s="1">
        <f t="shared" ca="1" si="3"/>
        <v>104.82674431213648</v>
      </c>
      <c r="AF19" s="1">
        <f t="shared" ca="1" si="3"/>
        <v>105.24121291310449</v>
      </c>
      <c r="AG19" s="1">
        <f t="shared" ca="1" si="3"/>
        <v>103.83216812178814</v>
      </c>
      <c r="AH19" s="1">
        <f t="shared" ca="1" si="3"/>
        <v>103.77495518303647</v>
      </c>
      <c r="AI19" s="1">
        <f t="shared" ca="1" si="3"/>
        <v>103.26003430920505</v>
      </c>
      <c r="AJ19" s="1">
        <f t="shared" ca="1" si="4"/>
        <v>102.39614029468964</v>
      </c>
      <c r="AK19" s="1">
        <f t="shared" ca="1" si="4"/>
        <v>105.04063090660031</v>
      </c>
      <c r="AL19" s="1">
        <f t="shared" ca="1" si="4"/>
        <v>102.36964764013079</v>
      </c>
      <c r="AM19" s="1">
        <f t="shared" ca="1" si="4"/>
        <v>104.77443345210274</v>
      </c>
      <c r="AN19" s="1">
        <f t="shared" ca="1" si="4"/>
        <v>102.67130416452326</v>
      </c>
      <c r="AO19" s="1">
        <f t="shared" ca="1" si="4"/>
        <v>105.03046263275137</v>
      </c>
      <c r="AP19" s="1">
        <f t="shared" ca="1" si="4"/>
        <v>102.38222605805923</v>
      </c>
      <c r="AQ19" s="1">
        <f t="shared" ca="1" si="4"/>
        <v>101.08930136048356</v>
      </c>
      <c r="AR19" s="1">
        <f t="shared" ca="1" si="4"/>
        <v>103.41365674903328</v>
      </c>
      <c r="AS19" s="1">
        <f t="shared" ca="1" si="4"/>
        <v>105.83084889178799</v>
      </c>
      <c r="AT19" s="1">
        <f t="shared" ca="1" si="5"/>
        <v>103.01332212696641</v>
      </c>
      <c r="AU19" s="1">
        <f t="shared" ca="1" si="5"/>
        <v>103.92174835139237</v>
      </c>
      <c r="AV19" s="1">
        <f t="shared" ca="1" si="5"/>
        <v>104.34642571818327</v>
      </c>
      <c r="AW19" s="1">
        <f t="shared" ca="1" si="5"/>
        <v>103.43661753991209</v>
      </c>
      <c r="AX19" s="1">
        <f t="shared" ca="1" si="5"/>
        <v>103.9612713586513</v>
      </c>
      <c r="AY19" s="1">
        <f t="shared" ca="1" si="5"/>
        <v>103.29038599592995</v>
      </c>
      <c r="AZ19" s="1">
        <f t="shared" ca="1" si="5"/>
        <v>104.30158276398217</v>
      </c>
      <c r="BA19" s="1">
        <f t="shared" ca="1" si="5"/>
        <v>104.9880553935462</v>
      </c>
      <c r="BB19" s="1">
        <f t="shared" ca="1" si="5"/>
        <v>105.24156337256883</v>
      </c>
      <c r="BC19" s="1">
        <f t="shared" ca="1" si="5"/>
        <v>102.38985993702836</v>
      </c>
    </row>
    <row r="20" spans="1:55" x14ac:dyDescent="0.25">
      <c r="A20" s="3">
        <v>44973</v>
      </c>
      <c r="B20" s="1">
        <v>115.730003</v>
      </c>
      <c r="C20">
        <f t="shared" si="0"/>
        <v>-2.9335395981395667E-3</v>
      </c>
      <c r="D20">
        <v>12</v>
      </c>
      <c r="E20" s="8">
        <v>45016</v>
      </c>
      <c r="F20" s="1">
        <f t="shared" ca="1" si="1"/>
        <v>102.61516907932837</v>
      </c>
      <c r="G20" s="1">
        <f t="shared" ca="1" si="1"/>
        <v>104.29029503366209</v>
      </c>
      <c r="H20" s="1">
        <f t="shared" ca="1" si="1"/>
        <v>103.36296113990694</v>
      </c>
      <c r="I20" s="1">
        <f t="shared" ca="1" si="1"/>
        <v>104.12265402985723</v>
      </c>
      <c r="J20" s="1">
        <f t="shared" ca="1" si="1"/>
        <v>102.84422891882087</v>
      </c>
      <c r="K20" s="1">
        <f t="shared" ca="1" si="1"/>
        <v>104.56731791074623</v>
      </c>
      <c r="L20" s="1">
        <f t="shared" ca="1" si="1"/>
        <v>103.32505620022127</v>
      </c>
      <c r="M20" s="1">
        <f t="shared" ca="1" si="1"/>
        <v>102.63172565844917</v>
      </c>
      <c r="N20" s="1">
        <f t="shared" ca="1" si="1"/>
        <v>104.16230952149546</v>
      </c>
      <c r="O20" s="1">
        <f t="shared" ca="1" si="1"/>
        <v>102.71950070250207</v>
      </c>
      <c r="P20" s="1">
        <f t="shared" ca="1" si="2"/>
        <v>105.78277699660121</v>
      </c>
      <c r="Q20" s="1">
        <f t="shared" ca="1" si="2"/>
        <v>103.87599143884638</v>
      </c>
      <c r="R20" s="1">
        <f t="shared" ca="1" si="2"/>
        <v>103.58279116121271</v>
      </c>
      <c r="S20" s="1">
        <f t="shared" ca="1" si="2"/>
        <v>104.5496471190838</v>
      </c>
      <c r="T20" s="1">
        <f t="shared" ca="1" si="2"/>
        <v>104.7174605011928</v>
      </c>
      <c r="U20" s="1">
        <f t="shared" ca="1" si="2"/>
        <v>103.37339248463421</v>
      </c>
      <c r="V20" s="1">
        <f t="shared" ca="1" si="2"/>
        <v>103.10344371999545</v>
      </c>
      <c r="W20" s="1">
        <f t="shared" ca="1" si="2"/>
        <v>104.42254972182468</v>
      </c>
      <c r="X20" s="1">
        <f t="shared" ca="1" si="2"/>
        <v>104.0144720415926</v>
      </c>
      <c r="Y20" s="1">
        <f t="shared" ca="1" si="2"/>
        <v>103.02762794172008</v>
      </c>
      <c r="Z20" s="1">
        <f t="shared" ca="1" si="3"/>
        <v>102.77095284325203</v>
      </c>
      <c r="AA20" s="1">
        <f t="shared" ca="1" si="3"/>
        <v>104.06024600781311</v>
      </c>
      <c r="AB20" s="1">
        <f t="shared" ca="1" si="3"/>
        <v>103.58867819413939</v>
      </c>
      <c r="AC20" s="1">
        <f t="shared" ca="1" si="3"/>
        <v>102.45039886926938</v>
      </c>
      <c r="AD20" s="1">
        <f t="shared" ca="1" si="3"/>
        <v>102.95342200427547</v>
      </c>
      <c r="AE20" s="1">
        <f t="shared" ca="1" si="3"/>
        <v>104.92746300206728</v>
      </c>
      <c r="AF20" s="1">
        <f t="shared" ca="1" si="3"/>
        <v>104.03885110831999</v>
      </c>
      <c r="AG20" s="1">
        <f t="shared" ca="1" si="3"/>
        <v>104.55382594475331</v>
      </c>
      <c r="AH20" s="1">
        <f t="shared" ca="1" si="3"/>
        <v>103.96243140932363</v>
      </c>
      <c r="AI20" s="1">
        <f t="shared" ca="1" si="3"/>
        <v>105.7455408586176</v>
      </c>
      <c r="AJ20" s="1">
        <f t="shared" ca="1" si="4"/>
        <v>102.51504291515823</v>
      </c>
      <c r="AK20" s="1">
        <f t="shared" ca="1" si="4"/>
        <v>104.35174680803962</v>
      </c>
      <c r="AL20" s="1">
        <f t="shared" ca="1" si="4"/>
        <v>103.61411689562283</v>
      </c>
      <c r="AM20" s="1">
        <f t="shared" ca="1" si="4"/>
        <v>103.2142403731271</v>
      </c>
      <c r="AN20" s="1">
        <f t="shared" ca="1" si="4"/>
        <v>105.54781969019442</v>
      </c>
      <c r="AO20" s="1">
        <f t="shared" ca="1" si="4"/>
        <v>104.11644446706138</v>
      </c>
      <c r="AP20" s="1">
        <f t="shared" ca="1" si="4"/>
        <v>104.76645267497265</v>
      </c>
      <c r="AQ20" s="1">
        <f t="shared" ca="1" si="4"/>
        <v>102.08528606363419</v>
      </c>
      <c r="AR20" s="1">
        <f t="shared" ca="1" si="4"/>
        <v>102.95266108536201</v>
      </c>
      <c r="AS20" s="1">
        <f t="shared" ca="1" si="4"/>
        <v>105.32168768037623</v>
      </c>
      <c r="AT20" s="1">
        <f t="shared" ca="1" si="5"/>
        <v>103.9331306958285</v>
      </c>
      <c r="AU20" s="1">
        <f t="shared" ca="1" si="5"/>
        <v>102.72458594362766</v>
      </c>
      <c r="AV20" s="1">
        <f t="shared" ca="1" si="5"/>
        <v>102.69508029709505</v>
      </c>
      <c r="AW20" s="1">
        <f t="shared" ca="1" si="5"/>
        <v>102.8622545770735</v>
      </c>
      <c r="AX20" s="1">
        <f t="shared" ca="1" si="5"/>
        <v>103.98720527039869</v>
      </c>
      <c r="AY20" s="1">
        <f t="shared" ca="1" si="5"/>
        <v>104.02053073290882</v>
      </c>
      <c r="AZ20" s="1">
        <f t="shared" ca="1" si="5"/>
        <v>103.69709861784622</v>
      </c>
      <c r="BA20" s="1">
        <f t="shared" ca="1" si="5"/>
        <v>104.65098269066831</v>
      </c>
      <c r="BB20" s="1">
        <f t="shared" ca="1" si="5"/>
        <v>104.98440414955533</v>
      </c>
      <c r="BC20" s="1">
        <f t="shared" ca="1" si="5"/>
        <v>103.79624798367821</v>
      </c>
    </row>
    <row r="21" spans="1:55" x14ac:dyDescent="0.25">
      <c r="A21" s="3">
        <v>44972</v>
      </c>
      <c r="B21" s="1">
        <v>116.07</v>
      </c>
      <c r="C21">
        <f t="shared" si="0"/>
        <v>-3.0108672838793332E-3</v>
      </c>
      <c r="D21">
        <v>13</v>
      </c>
      <c r="E21" s="8">
        <v>45020</v>
      </c>
      <c r="F21" s="1">
        <f t="shared" ca="1" si="1"/>
        <v>102.23718631333726</v>
      </c>
      <c r="G21" s="1">
        <f t="shared" ca="1" si="1"/>
        <v>103.01970994454921</v>
      </c>
      <c r="H21" s="1">
        <f t="shared" ca="1" si="1"/>
        <v>104.09835873287683</v>
      </c>
      <c r="I21" s="1">
        <f t="shared" ca="1" si="1"/>
        <v>104.47338783151945</v>
      </c>
      <c r="J21" s="1">
        <f t="shared" ca="1" si="1"/>
        <v>104.23891190474478</v>
      </c>
      <c r="K21" s="1">
        <f t="shared" ca="1" si="1"/>
        <v>105.10807756694025</v>
      </c>
      <c r="L21" s="1">
        <f t="shared" ca="1" si="1"/>
        <v>103.90572600435692</v>
      </c>
      <c r="M21" s="1">
        <f t="shared" ca="1" si="1"/>
        <v>103.44255407760612</v>
      </c>
      <c r="N21" s="1">
        <f t="shared" ca="1" si="1"/>
        <v>103.03729282760133</v>
      </c>
      <c r="O21" s="1">
        <f t="shared" ca="1" si="1"/>
        <v>103.12205637412384</v>
      </c>
      <c r="P21" s="1">
        <f t="shared" ca="1" si="2"/>
        <v>104.01048532010284</v>
      </c>
      <c r="Q21" s="1">
        <f t="shared" ca="1" si="2"/>
        <v>103.78078938449318</v>
      </c>
      <c r="R21" s="1">
        <f t="shared" ca="1" si="2"/>
        <v>102.81530005829131</v>
      </c>
      <c r="S21" s="1">
        <f t="shared" ca="1" si="2"/>
        <v>103.56343423769843</v>
      </c>
      <c r="T21" s="1">
        <f t="shared" ca="1" si="2"/>
        <v>104.64436766297423</v>
      </c>
      <c r="U21" s="1">
        <f t="shared" ca="1" si="2"/>
        <v>104.3286494495611</v>
      </c>
      <c r="V21" s="1">
        <f t="shared" ca="1" si="2"/>
        <v>104.77000632424753</v>
      </c>
      <c r="W21" s="1">
        <f t="shared" ca="1" si="2"/>
        <v>105.0308318270981</v>
      </c>
      <c r="X21" s="1">
        <f t="shared" ca="1" si="2"/>
        <v>104.41208188033701</v>
      </c>
      <c r="Y21" s="1">
        <f t="shared" ca="1" si="2"/>
        <v>103.78326407486082</v>
      </c>
      <c r="Z21" s="1">
        <f t="shared" ca="1" si="3"/>
        <v>103.26090513392134</v>
      </c>
      <c r="AA21" s="1">
        <f t="shared" ca="1" si="3"/>
        <v>103.01132178433289</v>
      </c>
      <c r="AB21" s="1">
        <f t="shared" ca="1" si="3"/>
        <v>103.4915727299466</v>
      </c>
      <c r="AC21" s="1">
        <f t="shared" ca="1" si="3"/>
        <v>105.18555456190876</v>
      </c>
      <c r="AD21" s="1">
        <f t="shared" ca="1" si="3"/>
        <v>103.43744504298689</v>
      </c>
      <c r="AE21" s="1">
        <f t="shared" ca="1" si="3"/>
        <v>103.67378589309477</v>
      </c>
      <c r="AF21" s="1">
        <f t="shared" ca="1" si="3"/>
        <v>103.13750598169824</v>
      </c>
      <c r="AG21" s="1">
        <f t="shared" ca="1" si="3"/>
        <v>101.82853063203152</v>
      </c>
      <c r="AH21" s="1">
        <f t="shared" ca="1" si="3"/>
        <v>103.333420299644</v>
      </c>
      <c r="AI21" s="1">
        <f t="shared" ca="1" si="3"/>
        <v>105.11657226059022</v>
      </c>
      <c r="AJ21" s="1">
        <f t="shared" ca="1" si="4"/>
        <v>102.17893073101506</v>
      </c>
      <c r="AK21" s="1">
        <f t="shared" ca="1" si="4"/>
        <v>103.64983162455071</v>
      </c>
      <c r="AL21" s="1">
        <f t="shared" ca="1" si="4"/>
        <v>103.18735900102163</v>
      </c>
      <c r="AM21" s="1">
        <f t="shared" ca="1" si="4"/>
        <v>104.94095399417294</v>
      </c>
      <c r="AN21" s="1">
        <f t="shared" ca="1" si="4"/>
        <v>104.02816466148276</v>
      </c>
      <c r="AO21" s="1">
        <f t="shared" ca="1" si="4"/>
        <v>103.59694241271994</v>
      </c>
      <c r="AP21" s="1">
        <f t="shared" ca="1" si="4"/>
        <v>103.86643026899715</v>
      </c>
      <c r="AQ21" s="1">
        <f t="shared" ca="1" si="4"/>
        <v>104.63274888440485</v>
      </c>
      <c r="AR21" s="1">
        <f t="shared" ca="1" si="4"/>
        <v>102.69505178344734</v>
      </c>
      <c r="AS21" s="1">
        <f t="shared" ca="1" si="4"/>
        <v>103.1884400031489</v>
      </c>
      <c r="AT21" s="1">
        <f t="shared" ca="1" si="5"/>
        <v>102.93271408093148</v>
      </c>
      <c r="AU21" s="1">
        <f t="shared" ca="1" si="5"/>
        <v>103.48125513115816</v>
      </c>
      <c r="AV21" s="1">
        <f t="shared" ca="1" si="5"/>
        <v>106.13059981644726</v>
      </c>
      <c r="AW21" s="1">
        <f t="shared" ca="1" si="5"/>
        <v>103.76939435642136</v>
      </c>
      <c r="AX21" s="1">
        <f t="shared" ca="1" si="5"/>
        <v>103.61328377971641</v>
      </c>
      <c r="AY21" s="1">
        <f t="shared" ca="1" si="5"/>
        <v>103.98308886296388</v>
      </c>
      <c r="AZ21" s="1">
        <f t="shared" ca="1" si="5"/>
        <v>103.47779665310479</v>
      </c>
      <c r="BA21" s="1">
        <f t="shared" ca="1" si="5"/>
        <v>104.10268226737207</v>
      </c>
      <c r="BB21" s="1">
        <f t="shared" ca="1" si="5"/>
        <v>103.09861745891531</v>
      </c>
      <c r="BC21" s="1">
        <f t="shared" ca="1" si="5"/>
        <v>102.15083628613279</v>
      </c>
    </row>
    <row r="22" spans="1:55" x14ac:dyDescent="0.25">
      <c r="A22" s="3">
        <v>44971</v>
      </c>
      <c r="B22" s="1">
        <v>116.41999800000001</v>
      </c>
      <c r="C22">
        <f t="shared" si="0"/>
        <v>-1.1783972019968513E-2</v>
      </c>
      <c r="D22">
        <v>14</v>
      </c>
      <c r="E22" s="8">
        <v>45021</v>
      </c>
      <c r="F22" s="1">
        <f t="shared" ca="1" si="1"/>
        <v>104.9570511680955</v>
      </c>
      <c r="G22" s="1">
        <f t="shared" ca="1" si="1"/>
        <v>104.31374335779493</v>
      </c>
      <c r="H22" s="1">
        <f t="shared" ca="1" si="1"/>
        <v>103.87731780641198</v>
      </c>
      <c r="I22" s="1">
        <f t="shared" ca="1" si="1"/>
        <v>103.63136939076134</v>
      </c>
      <c r="J22" s="1">
        <f t="shared" ca="1" si="1"/>
        <v>104.3538362243567</v>
      </c>
      <c r="K22" s="1">
        <f t="shared" ca="1" si="1"/>
        <v>104.94224980735424</v>
      </c>
      <c r="L22" s="1">
        <f t="shared" ca="1" si="1"/>
        <v>103.93681519067547</v>
      </c>
      <c r="M22" s="1">
        <f t="shared" ca="1" si="1"/>
        <v>104.07260952643756</v>
      </c>
      <c r="N22" s="1">
        <f t="shared" ca="1" si="1"/>
        <v>104.47406786728247</v>
      </c>
      <c r="O22" s="1">
        <f t="shared" ca="1" si="1"/>
        <v>103.39461380386838</v>
      </c>
      <c r="P22" s="1">
        <f t="shared" ca="1" si="2"/>
        <v>104.73827395348152</v>
      </c>
      <c r="Q22" s="1">
        <f t="shared" ca="1" si="2"/>
        <v>103.9571646846165</v>
      </c>
      <c r="R22" s="1">
        <f t="shared" ca="1" si="2"/>
        <v>104.21027826972302</v>
      </c>
      <c r="S22" s="1">
        <f t="shared" ca="1" si="2"/>
        <v>104.38440272193276</v>
      </c>
      <c r="T22" s="1">
        <f t="shared" ca="1" si="2"/>
        <v>105.58721274287035</v>
      </c>
      <c r="U22" s="1">
        <f t="shared" ca="1" si="2"/>
        <v>103.65344845938156</v>
      </c>
      <c r="V22" s="1">
        <f t="shared" ca="1" si="2"/>
        <v>104.20866614159827</v>
      </c>
      <c r="W22" s="1">
        <f t="shared" ca="1" si="2"/>
        <v>105.19320196508059</v>
      </c>
      <c r="X22" s="1">
        <f t="shared" ca="1" si="2"/>
        <v>105.2592957817098</v>
      </c>
      <c r="Y22" s="1">
        <f t="shared" ca="1" si="2"/>
        <v>105.56595882551797</v>
      </c>
      <c r="Z22" s="1">
        <f t="shared" ca="1" si="3"/>
        <v>102.62968568259681</v>
      </c>
      <c r="AA22" s="1">
        <f t="shared" ca="1" si="3"/>
        <v>103.6071212676668</v>
      </c>
      <c r="AB22" s="1">
        <f t="shared" ca="1" si="3"/>
        <v>101.60371485600609</v>
      </c>
      <c r="AC22" s="1">
        <f t="shared" ca="1" si="3"/>
        <v>102.96621034140175</v>
      </c>
      <c r="AD22" s="1">
        <f t="shared" ca="1" si="3"/>
        <v>105.70931446131858</v>
      </c>
      <c r="AE22" s="1">
        <f t="shared" ca="1" si="3"/>
        <v>103.79476100663723</v>
      </c>
      <c r="AF22" s="1">
        <f t="shared" ca="1" si="3"/>
        <v>105.41474324291997</v>
      </c>
      <c r="AG22" s="1">
        <f t="shared" ca="1" si="3"/>
        <v>103.96629068684419</v>
      </c>
      <c r="AH22" s="1">
        <f t="shared" ca="1" si="3"/>
        <v>105.1507186252833</v>
      </c>
      <c r="AI22" s="1">
        <f t="shared" ca="1" si="3"/>
        <v>104.594195467905</v>
      </c>
      <c r="AJ22" s="1">
        <f t="shared" ca="1" si="4"/>
        <v>103.08574417300959</v>
      </c>
      <c r="AK22" s="1">
        <f t="shared" ca="1" si="4"/>
        <v>102.49436866425926</v>
      </c>
      <c r="AL22" s="1">
        <f t="shared" ca="1" si="4"/>
        <v>103.35689920593212</v>
      </c>
      <c r="AM22" s="1">
        <f t="shared" ca="1" si="4"/>
        <v>102.85244126227276</v>
      </c>
      <c r="AN22" s="1">
        <f t="shared" ca="1" si="4"/>
        <v>103.98750509689148</v>
      </c>
      <c r="AO22" s="1">
        <f t="shared" ca="1" si="4"/>
        <v>105.95746521400663</v>
      </c>
      <c r="AP22" s="1">
        <f t="shared" ca="1" si="4"/>
        <v>103.84907458203087</v>
      </c>
      <c r="AQ22" s="1">
        <f t="shared" ca="1" si="4"/>
        <v>104.72318271018833</v>
      </c>
      <c r="AR22" s="1">
        <f t="shared" ca="1" si="4"/>
        <v>105.42966212188946</v>
      </c>
      <c r="AS22" s="1">
        <f t="shared" ca="1" si="4"/>
        <v>103.78186780462299</v>
      </c>
      <c r="AT22" s="1">
        <f t="shared" ca="1" si="5"/>
        <v>104.49442215946371</v>
      </c>
      <c r="AU22" s="1">
        <f t="shared" ca="1" si="5"/>
        <v>102.76167387935369</v>
      </c>
      <c r="AV22" s="1">
        <f t="shared" ca="1" si="5"/>
        <v>103.16701328361856</v>
      </c>
      <c r="AW22" s="1">
        <f t="shared" ca="1" si="5"/>
        <v>103.93360765106175</v>
      </c>
      <c r="AX22" s="1">
        <f t="shared" ca="1" si="5"/>
        <v>103.55031307004495</v>
      </c>
      <c r="AY22" s="1">
        <f t="shared" ca="1" si="5"/>
        <v>102.642759876341</v>
      </c>
      <c r="AZ22" s="1">
        <f t="shared" ca="1" si="5"/>
        <v>104.13595631077555</v>
      </c>
      <c r="BA22" s="1">
        <f t="shared" ca="1" si="5"/>
        <v>103.70298558904543</v>
      </c>
      <c r="BB22" s="1">
        <f t="shared" ca="1" si="5"/>
        <v>104.3603296208271</v>
      </c>
      <c r="BC22" s="1">
        <f t="shared" ca="1" si="5"/>
        <v>103.58160036379097</v>
      </c>
    </row>
    <row r="23" spans="1:55" x14ac:dyDescent="0.25">
      <c r="A23" s="3">
        <v>44970</v>
      </c>
      <c r="B23" s="1">
        <v>117.800003</v>
      </c>
      <c r="C23">
        <f t="shared" si="0"/>
        <v>-3.8973106201936904E-3</v>
      </c>
      <c r="D23">
        <v>15</v>
      </c>
      <c r="E23" s="8">
        <v>45022</v>
      </c>
      <c r="F23" s="1">
        <f t="shared" ca="1" si="1"/>
        <v>103.96487630046425</v>
      </c>
      <c r="G23" s="1">
        <f t="shared" ca="1" si="1"/>
        <v>103.72126246227887</v>
      </c>
      <c r="H23" s="1">
        <f t="shared" ca="1" si="1"/>
        <v>103.91128377879573</v>
      </c>
      <c r="I23" s="1">
        <f t="shared" ca="1" si="1"/>
        <v>104.2388558227551</v>
      </c>
      <c r="J23" s="1">
        <f t="shared" ca="1" si="1"/>
        <v>102.41550271437728</v>
      </c>
      <c r="K23" s="1">
        <f t="shared" ca="1" si="1"/>
        <v>104.2116734046668</v>
      </c>
      <c r="L23" s="1">
        <f t="shared" ca="1" si="1"/>
        <v>105.59060465841722</v>
      </c>
      <c r="M23" s="1">
        <f t="shared" ca="1" si="1"/>
        <v>105.19414018217758</v>
      </c>
      <c r="N23" s="1">
        <f t="shared" ca="1" si="1"/>
        <v>102.74822173375323</v>
      </c>
      <c r="O23" s="1">
        <f t="shared" ca="1" si="1"/>
        <v>104.28750170741073</v>
      </c>
      <c r="P23" s="1">
        <f t="shared" ca="1" si="2"/>
        <v>103.20086693115144</v>
      </c>
      <c r="Q23" s="1">
        <f t="shared" ca="1" si="2"/>
        <v>103.75061874817833</v>
      </c>
      <c r="R23" s="1">
        <f t="shared" ca="1" si="2"/>
        <v>104.03655669541362</v>
      </c>
      <c r="S23" s="1">
        <f t="shared" ca="1" si="2"/>
        <v>104.58302908026232</v>
      </c>
      <c r="T23" s="1">
        <f t="shared" ca="1" si="2"/>
        <v>106.93459996081526</v>
      </c>
      <c r="U23" s="1">
        <f t="shared" ca="1" si="2"/>
        <v>104.22223941563416</v>
      </c>
      <c r="V23" s="1">
        <f t="shared" ca="1" si="2"/>
        <v>104.17285432515087</v>
      </c>
      <c r="W23" s="1">
        <f t="shared" ca="1" si="2"/>
        <v>104.47273747404343</v>
      </c>
      <c r="X23" s="1">
        <f t="shared" ca="1" si="2"/>
        <v>102.5896036367966</v>
      </c>
      <c r="Y23" s="1">
        <f t="shared" ca="1" si="2"/>
        <v>103.50395194522895</v>
      </c>
      <c r="Z23" s="1">
        <f t="shared" ca="1" si="3"/>
        <v>104.78812815240479</v>
      </c>
      <c r="AA23" s="1">
        <f t="shared" ca="1" si="3"/>
        <v>105.11870934324421</v>
      </c>
      <c r="AB23" s="1">
        <f t="shared" ca="1" si="3"/>
        <v>103.15780259601347</v>
      </c>
      <c r="AC23" s="1">
        <f t="shared" ca="1" si="3"/>
        <v>105.25080085476311</v>
      </c>
      <c r="AD23" s="1">
        <f t="shared" ca="1" si="3"/>
        <v>103.69093790490327</v>
      </c>
      <c r="AE23" s="1">
        <f t="shared" ca="1" si="3"/>
        <v>104.51386011181216</v>
      </c>
      <c r="AF23" s="1">
        <f t="shared" ca="1" si="3"/>
        <v>102.64121722857946</v>
      </c>
      <c r="AG23" s="1">
        <f t="shared" ca="1" si="3"/>
        <v>106.14571407655792</v>
      </c>
      <c r="AH23" s="1">
        <f t="shared" ca="1" si="3"/>
        <v>105.26702459843969</v>
      </c>
      <c r="AI23" s="1">
        <f t="shared" ca="1" si="3"/>
        <v>102.92972781918129</v>
      </c>
      <c r="AJ23" s="1">
        <f t="shared" ca="1" si="4"/>
        <v>103.0258991697511</v>
      </c>
      <c r="AK23" s="1">
        <f t="shared" ca="1" si="4"/>
        <v>105.32696393011847</v>
      </c>
      <c r="AL23" s="1">
        <f t="shared" ca="1" si="4"/>
        <v>103.79828862618079</v>
      </c>
      <c r="AM23" s="1">
        <f t="shared" ca="1" si="4"/>
        <v>102.89647305804644</v>
      </c>
      <c r="AN23" s="1">
        <f t="shared" ca="1" si="4"/>
        <v>103.71886577488995</v>
      </c>
      <c r="AO23" s="1">
        <f t="shared" ca="1" si="4"/>
        <v>103.42700397444325</v>
      </c>
      <c r="AP23" s="1">
        <f t="shared" ca="1" si="4"/>
        <v>103.9899471590162</v>
      </c>
      <c r="AQ23" s="1">
        <f t="shared" ca="1" si="4"/>
        <v>104.64034463072424</v>
      </c>
      <c r="AR23" s="1">
        <f t="shared" ca="1" si="4"/>
        <v>105.43372790214987</v>
      </c>
      <c r="AS23" s="1">
        <f t="shared" ca="1" si="4"/>
        <v>102.2753042099592</v>
      </c>
      <c r="AT23" s="1">
        <f t="shared" ca="1" si="5"/>
        <v>103.52190918987891</v>
      </c>
      <c r="AU23" s="1">
        <f t="shared" ca="1" si="5"/>
        <v>104.17657009953844</v>
      </c>
      <c r="AV23" s="1">
        <f t="shared" ca="1" si="5"/>
        <v>104.42300020738159</v>
      </c>
      <c r="AW23" s="1">
        <f t="shared" ca="1" si="5"/>
        <v>103.61089721854405</v>
      </c>
      <c r="AX23" s="1">
        <f t="shared" ca="1" si="5"/>
        <v>102.17374759716033</v>
      </c>
      <c r="AY23" s="1">
        <f t="shared" ca="1" si="5"/>
        <v>102.08450372497842</v>
      </c>
      <c r="AZ23" s="1">
        <f t="shared" ca="1" si="5"/>
        <v>103.54036942376727</v>
      </c>
      <c r="BA23" s="1">
        <f t="shared" ca="1" si="5"/>
        <v>104.14454050489263</v>
      </c>
      <c r="BB23" s="1">
        <f t="shared" ca="1" si="5"/>
        <v>103.05452630315621</v>
      </c>
      <c r="BC23" s="1">
        <f t="shared" ca="1" si="5"/>
        <v>103.83148868693362</v>
      </c>
    </row>
    <row r="24" spans="1:55" x14ac:dyDescent="0.25">
      <c r="A24" s="3">
        <v>44967</v>
      </c>
      <c r="B24" s="1">
        <v>118.260002</v>
      </c>
      <c r="C24">
        <f t="shared" si="0"/>
        <v>4.128713487645088E-2</v>
      </c>
      <c r="E24" s="15" t="s">
        <v>149</v>
      </c>
      <c r="F24" s="16">
        <f ca="1">AVERAGE(F9:F23)</f>
        <v>103.63172134181011</v>
      </c>
      <c r="G24" s="16">
        <f t="shared" ref="G24:BC24" ca="1" si="6">AVERAGE(G9:G23)</f>
        <v>103.87367585393811</v>
      </c>
      <c r="H24" s="16">
        <f t="shared" ca="1" si="6"/>
        <v>103.62880726836879</v>
      </c>
      <c r="I24" s="16">
        <f t="shared" ca="1" si="6"/>
        <v>103.8317055831115</v>
      </c>
      <c r="J24" s="16">
        <f t="shared" ca="1" si="6"/>
        <v>103.86815044247361</v>
      </c>
      <c r="K24" s="16">
        <f t="shared" ca="1" si="6"/>
        <v>104.37522106853186</v>
      </c>
      <c r="L24" s="16">
        <f t="shared" ca="1" si="6"/>
        <v>103.62071997083601</v>
      </c>
      <c r="M24" s="16">
        <f t="shared" ca="1" si="6"/>
        <v>103.622833487329</v>
      </c>
      <c r="N24" s="16">
        <f t="shared" ca="1" si="6"/>
        <v>103.70724049608438</v>
      </c>
      <c r="O24" s="16">
        <f t="shared" ca="1" si="6"/>
        <v>103.58251252067745</v>
      </c>
      <c r="P24" s="16">
        <f t="shared" ca="1" si="6"/>
        <v>103.92181417070485</v>
      </c>
      <c r="Q24" s="16">
        <f t="shared" ca="1" si="6"/>
        <v>104.0553026045057</v>
      </c>
      <c r="R24" s="16">
        <f t="shared" ca="1" si="6"/>
        <v>102.91184390670107</v>
      </c>
      <c r="S24" s="16">
        <f t="shared" ca="1" si="6"/>
        <v>103.85129322979374</v>
      </c>
      <c r="T24" s="16">
        <f t="shared" ca="1" si="6"/>
        <v>104.26353461872456</v>
      </c>
      <c r="U24" s="16">
        <f t="shared" ca="1" si="6"/>
        <v>103.79733063506752</v>
      </c>
      <c r="V24" s="16">
        <f t="shared" ca="1" si="6"/>
        <v>104.00434285848347</v>
      </c>
      <c r="W24" s="16">
        <f t="shared" ca="1" si="6"/>
        <v>104.11538932127029</v>
      </c>
      <c r="X24" s="16">
        <f t="shared" ca="1" si="6"/>
        <v>104.03600417321292</v>
      </c>
      <c r="Y24" s="16">
        <f t="shared" ca="1" si="6"/>
        <v>104.02364346820278</v>
      </c>
      <c r="Z24" s="16">
        <f t="shared" ca="1" si="6"/>
        <v>103.53339073971438</v>
      </c>
      <c r="AA24" s="16">
        <f t="shared" ca="1" si="6"/>
        <v>103.75082417626011</v>
      </c>
      <c r="AB24" s="16">
        <f t="shared" ca="1" si="6"/>
        <v>103.6254266655382</v>
      </c>
      <c r="AC24" s="16">
        <f t="shared" ca="1" si="6"/>
        <v>103.76847358779804</v>
      </c>
      <c r="AD24" s="16">
        <f t="shared" ca="1" si="6"/>
        <v>103.8637376265565</v>
      </c>
      <c r="AE24" s="16">
        <f t="shared" ca="1" si="6"/>
        <v>104.20026943833858</v>
      </c>
      <c r="AF24" s="16">
        <f t="shared" ca="1" si="6"/>
        <v>103.97498269399551</v>
      </c>
      <c r="AG24" s="16">
        <f t="shared" ca="1" si="6"/>
        <v>103.5490380708206</v>
      </c>
      <c r="AH24" s="16">
        <f t="shared" ca="1" si="6"/>
        <v>103.96683935697548</v>
      </c>
      <c r="AI24" s="16">
        <f t="shared" ca="1" si="6"/>
        <v>104.12593281624898</v>
      </c>
      <c r="AJ24" s="16">
        <f t="shared" ca="1" si="6"/>
        <v>103.22705045857955</v>
      </c>
      <c r="AK24" s="16">
        <f t="shared" ca="1" si="6"/>
        <v>103.80944819687332</v>
      </c>
      <c r="AL24" s="16">
        <f t="shared" ca="1" si="6"/>
        <v>103.55527836495433</v>
      </c>
      <c r="AM24" s="16">
        <f t="shared" ca="1" si="6"/>
        <v>103.64238495184625</v>
      </c>
      <c r="AN24" s="16">
        <f t="shared" ca="1" si="6"/>
        <v>103.58996404456707</v>
      </c>
      <c r="AO24" s="16">
        <f t="shared" ca="1" si="6"/>
        <v>103.89475311310937</v>
      </c>
      <c r="AP24" s="16">
        <f t="shared" ca="1" si="6"/>
        <v>103.52811418660301</v>
      </c>
      <c r="AQ24" s="16">
        <f t="shared" ca="1" si="6"/>
        <v>103.53673996109639</v>
      </c>
      <c r="AR24" s="16">
        <f t="shared" ca="1" si="6"/>
        <v>103.46549219958095</v>
      </c>
      <c r="AS24" s="16">
        <f t="shared" ca="1" si="6"/>
        <v>104.04898499985073</v>
      </c>
      <c r="AT24" s="16">
        <f t="shared" ca="1" si="6"/>
        <v>103.567393795032</v>
      </c>
      <c r="AU24" s="16">
        <f t="shared" ca="1" si="6"/>
        <v>103.62026618050305</v>
      </c>
      <c r="AV24" s="16">
        <f t="shared" ca="1" si="6"/>
        <v>103.78421050489634</v>
      </c>
      <c r="AW24" s="16">
        <f t="shared" ca="1" si="6"/>
        <v>103.61947483331619</v>
      </c>
      <c r="AX24" s="16">
        <f t="shared" ca="1" si="6"/>
        <v>103.61718253042893</v>
      </c>
      <c r="AY24" s="16">
        <f t="shared" ca="1" si="6"/>
        <v>103.66916152881501</v>
      </c>
      <c r="AZ24" s="16">
        <f t="shared" ca="1" si="6"/>
        <v>103.75503228429176</v>
      </c>
      <c r="BA24" s="16">
        <f t="shared" ca="1" si="6"/>
        <v>103.89742933650983</v>
      </c>
      <c r="BB24" s="16">
        <f t="shared" ca="1" si="6"/>
        <v>103.69506362140757</v>
      </c>
      <c r="BC24" s="16">
        <f t="shared" ca="1" si="6"/>
        <v>103.84211821644254</v>
      </c>
    </row>
    <row r="25" spans="1:55" x14ac:dyDescent="0.25">
      <c r="A25" s="3">
        <v>44966</v>
      </c>
      <c r="B25" s="1">
        <v>113.47680699999999</v>
      </c>
      <c r="C25">
        <f t="shared" si="0"/>
        <v>3.7675041334527923E-3</v>
      </c>
      <c r="E25" s="15" t="s">
        <v>150</v>
      </c>
      <c r="F25" s="18">
        <f ca="1">AVERAGE(F24:BC24)</f>
        <v>103.76895091001558</v>
      </c>
    </row>
    <row r="26" spans="1:55" x14ac:dyDescent="0.25">
      <c r="A26" s="3">
        <v>44965</v>
      </c>
      <c r="B26" s="1">
        <v>113.050087</v>
      </c>
      <c r="C26">
        <f t="shared" si="0"/>
        <v>-8.7398493582790879E-3</v>
      </c>
    </row>
    <row r="27" spans="1:55" x14ac:dyDescent="0.25">
      <c r="A27" s="3">
        <v>44964</v>
      </c>
      <c r="B27" s="1">
        <v>114.042458</v>
      </c>
      <c r="C27">
        <f t="shared" si="0"/>
        <v>2.8150998352375178E-2</v>
      </c>
    </row>
    <row r="28" spans="1:55" x14ac:dyDescent="0.25">
      <c r="A28" s="3">
        <v>44963</v>
      </c>
      <c r="B28" s="1">
        <v>110.87681600000001</v>
      </c>
      <c r="C28">
        <f t="shared" si="0"/>
        <v>-1.6990465526251315E-3</v>
      </c>
    </row>
    <row r="29" spans="1:55" x14ac:dyDescent="0.25">
      <c r="A29" s="3">
        <v>44960</v>
      </c>
      <c r="B29" s="1">
        <v>111.065361</v>
      </c>
      <c r="C29">
        <f t="shared" si="0"/>
        <v>6.9036341272767764E-3</v>
      </c>
    </row>
    <row r="30" spans="1:55" x14ac:dyDescent="0.25">
      <c r="A30" s="3">
        <v>44959</v>
      </c>
      <c r="B30" s="1">
        <v>110.301247</v>
      </c>
      <c r="C30">
        <f t="shared" si="0"/>
        <v>-3.1788037814504434E-2</v>
      </c>
    </row>
    <row r="31" spans="1:55" x14ac:dyDescent="0.25">
      <c r="A31" s="3">
        <v>44958</v>
      </c>
      <c r="B31" s="1">
        <v>113.863831</v>
      </c>
      <c r="C31">
        <f t="shared" si="0"/>
        <v>-1.1007737493441277E-2</v>
      </c>
    </row>
    <row r="32" spans="1:55" x14ac:dyDescent="0.25">
      <c r="A32" s="3">
        <v>44957</v>
      </c>
      <c r="B32" s="1">
        <v>115.124138</v>
      </c>
      <c r="C32">
        <f t="shared" si="0"/>
        <v>2.134511063222581E-2</v>
      </c>
    </row>
    <row r="33" spans="1:3" x14ac:dyDescent="0.25">
      <c r="A33" s="3">
        <v>44956</v>
      </c>
      <c r="B33" s="1">
        <v>112.692841</v>
      </c>
      <c r="C33">
        <f t="shared" si="0"/>
        <v>-1.7891135390572802E-2</v>
      </c>
    </row>
    <row r="34" spans="1:3" x14ac:dyDescent="0.25">
      <c r="A34" s="3">
        <v>44953</v>
      </c>
      <c r="B34" s="1">
        <v>114.727188</v>
      </c>
      <c r="C34">
        <f t="shared" si="0"/>
        <v>-1.8426202950512095E-2</v>
      </c>
    </row>
    <row r="35" spans="1:3" x14ac:dyDescent="0.25">
      <c r="A35" s="3">
        <v>44952</v>
      </c>
      <c r="B35" s="1">
        <v>116.860771</v>
      </c>
      <c r="C35">
        <f t="shared" si="0"/>
        <v>3.9404183504735173E-2</v>
      </c>
    </row>
    <row r="36" spans="1:3" x14ac:dyDescent="0.25">
      <c r="A36" s="3">
        <v>44951</v>
      </c>
      <c r="B36" s="1">
        <v>112.345512</v>
      </c>
      <c r="C36">
        <f t="shared" si="0"/>
        <v>-5.2859139961298198E-3</v>
      </c>
    </row>
    <row r="37" spans="1:3" x14ac:dyDescent="0.25">
      <c r="A37" s="3">
        <v>44950</v>
      </c>
      <c r="B37" s="1">
        <v>112.940933</v>
      </c>
      <c r="C37">
        <f t="shared" si="0"/>
        <v>9.2687422749159962E-3</v>
      </c>
    </row>
    <row r="38" spans="1:3" x14ac:dyDescent="0.25">
      <c r="A38" s="3">
        <v>44949</v>
      </c>
      <c r="B38" s="1">
        <v>111.898949</v>
      </c>
      <c r="C38">
        <f t="shared" si="0"/>
        <v>-5.218713568768284E-3</v>
      </c>
    </row>
    <row r="39" spans="1:3" x14ac:dyDescent="0.25">
      <c r="A39" s="3">
        <v>44946</v>
      </c>
      <c r="B39" s="1">
        <v>112.484444</v>
      </c>
      <c r="C39">
        <f t="shared" si="0"/>
        <v>1.8071416359931817E-2</v>
      </c>
    </row>
    <row r="40" spans="1:3" x14ac:dyDescent="0.25">
      <c r="A40" s="3">
        <v>44945</v>
      </c>
      <c r="B40" s="1">
        <v>110.469948</v>
      </c>
      <c r="C40">
        <f t="shared" si="0"/>
        <v>6.3984689015044137E-3</v>
      </c>
    </row>
    <row r="41" spans="1:3" x14ac:dyDescent="0.25">
      <c r="A41" s="3">
        <v>44944</v>
      </c>
      <c r="B41" s="1">
        <v>109.765366</v>
      </c>
      <c r="C41">
        <f t="shared" si="0"/>
        <v>-2.0757655540337237E-2</v>
      </c>
    </row>
    <row r="42" spans="1:3" x14ac:dyDescent="0.25">
      <c r="A42" s="3">
        <v>44943</v>
      </c>
      <c r="B42" s="1">
        <v>112.06765</v>
      </c>
      <c r="C42">
        <f t="shared" si="0"/>
        <v>-1.9462406356112925E-3</v>
      </c>
    </row>
    <row r="43" spans="1:3" x14ac:dyDescent="0.25">
      <c r="A43" s="3">
        <v>44939</v>
      </c>
      <c r="B43" s="1">
        <v>112.285973</v>
      </c>
      <c r="C43">
        <f t="shared" si="0"/>
        <v>-6.1845233169504764E-4</v>
      </c>
    </row>
    <row r="44" spans="1:3" x14ac:dyDescent="0.25">
      <c r="A44" s="3">
        <v>44938</v>
      </c>
      <c r="B44" s="1">
        <v>112.35543800000001</v>
      </c>
      <c r="C44">
        <f t="shared" si="0"/>
        <v>1.6474799473221224E-2</v>
      </c>
    </row>
    <row r="45" spans="1:3" x14ac:dyDescent="0.25">
      <c r="A45" s="3">
        <v>44937</v>
      </c>
      <c r="B45" s="1">
        <v>110.519569</v>
      </c>
      <c r="C45">
        <f t="shared" si="0"/>
        <v>1.1559844146933581E-2</v>
      </c>
    </row>
    <row r="46" spans="1:3" x14ac:dyDescent="0.25">
      <c r="A46" s="3">
        <v>44936</v>
      </c>
      <c r="B46" s="1">
        <v>109.249336</v>
      </c>
      <c r="C46">
        <f t="shared" si="0"/>
        <v>1.482456271403953E-2</v>
      </c>
    </row>
    <row r="47" spans="1:3" x14ac:dyDescent="0.25">
      <c r="A47" s="3">
        <v>44935</v>
      </c>
      <c r="B47" s="1">
        <v>107.64170799999999</v>
      </c>
      <c r="C47">
        <f t="shared" si="0"/>
        <v>-1.881330787271009E-2</v>
      </c>
    </row>
    <row r="48" spans="1:3" x14ac:dyDescent="0.25">
      <c r="A48" s="3">
        <v>44932</v>
      </c>
      <c r="B48" s="1">
        <v>109.685974</v>
      </c>
      <c r="C48">
        <f t="shared" si="0"/>
        <v>1.201428540630492E-2</v>
      </c>
    </row>
    <row r="49" spans="1:3" x14ac:dyDescent="0.25">
      <c r="A49" s="3">
        <v>44931</v>
      </c>
      <c r="B49" s="1">
        <v>108.37606</v>
      </c>
      <c r="C49">
        <f t="shared" si="0"/>
        <v>2.2127452809997991E-2</v>
      </c>
    </row>
    <row r="50" spans="1:3" x14ac:dyDescent="0.25">
      <c r="A50" s="3">
        <v>44930</v>
      </c>
      <c r="B50" s="1">
        <v>106.004311</v>
      </c>
      <c r="C50">
        <f t="shared" si="0"/>
        <v>2.9062992855180248E-3</v>
      </c>
    </row>
    <row r="51" spans="1:3" x14ac:dyDescent="0.25">
      <c r="A51" s="3">
        <v>44929</v>
      </c>
      <c r="B51" s="1">
        <v>105.69667800000001</v>
      </c>
      <c r="C51">
        <f t="shared" si="0"/>
        <v>-3.4965084016073511E-2</v>
      </c>
    </row>
    <row r="52" spans="1:3" x14ac:dyDescent="0.25">
      <c r="A52" s="3">
        <v>44925</v>
      </c>
      <c r="B52" s="1">
        <v>109.457741</v>
      </c>
      <c r="C52">
        <f t="shared" si="0"/>
        <v>1.0022915379947445E-2</v>
      </c>
    </row>
    <row r="53" spans="1:3" x14ac:dyDescent="0.25">
      <c r="A53" s="3">
        <v>44924</v>
      </c>
      <c r="B53" s="1">
        <v>108.366135</v>
      </c>
      <c r="C53">
        <f t="shared" si="0"/>
        <v>7.5375454601559573E-3</v>
      </c>
    </row>
    <row r="54" spans="1:3" x14ac:dyDescent="0.25">
      <c r="A54" s="3">
        <v>44923</v>
      </c>
      <c r="B54" s="1">
        <v>107.552391</v>
      </c>
      <c r="C54">
        <f t="shared" si="0"/>
        <v>-1.6562665081216968E-2</v>
      </c>
    </row>
    <row r="55" spans="1:3" x14ac:dyDescent="0.25">
      <c r="A55" s="3">
        <v>44922</v>
      </c>
      <c r="B55" s="1">
        <v>109.348579</v>
      </c>
      <c r="C55">
        <f t="shared" si="0"/>
        <v>1.3798405658962294E-2</v>
      </c>
    </row>
    <row r="56" spans="1:3" x14ac:dyDescent="0.25">
      <c r="A56" s="3">
        <v>44918</v>
      </c>
      <c r="B56" s="1">
        <v>107.850105</v>
      </c>
      <c r="C56">
        <f t="shared" si="0"/>
        <v>2.6101399338779724E-2</v>
      </c>
    </row>
    <row r="57" spans="1:3" x14ac:dyDescent="0.25">
      <c r="A57" s="3">
        <v>44917</v>
      </c>
      <c r="B57" s="1">
        <v>105.071487</v>
      </c>
      <c r="C57">
        <f t="shared" si="0"/>
        <v>-2.0380248765320803E-2</v>
      </c>
    </row>
    <row r="58" spans="1:3" x14ac:dyDescent="0.25">
      <c r="A58" s="3">
        <v>44916</v>
      </c>
      <c r="B58" s="1">
        <v>107.23484000000001</v>
      </c>
      <c r="C58">
        <f t="shared" si="0"/>
        <v>1.2759162111964518E-2</v>
      </c>
    </row>
    <row r="59" spans="1:3" x14ac:dyDescent="0.25">
      <c r="A59" s="3">
        <v>44915</v>
      </c>
      <c r="B59" s="1">
        <v>105.875305</v>
      </c>
      <c r="C59">
        <f t="shared" si="0"/>
        <v>1.4349410446575932E-2</v>
      </c>
    </row>
    <row r="60" spans="1:3" x14ac:dyDescent="0.25">
      <c r="A60" s="3">
        <v>44914</v>
      </c>
      <c r="B60" s="1">
        <v>104.366905</v>
      </c>
      <c r="C60">
        <f t="shared" si="0"/>
        <v>4.4789417377392622E-3</v>
      </c>
    </row>
    <row r="61" spans="1:3" x14ac:dyDescent="0.25">
      <c r="A61" s="3">
        <v>44911</v>
      </c>
      <c r="B61" s="1">
        <v>103.900497</v>
      </c>
      <c r="C61">
        <f t="shared" si="0"/>
        <v>-7.0429885975056439E-3</v>
      </c>
    </row>
    <row r="62" spans="1:3" x14ac:dyDescent="0.25">
      <c r="A62" s="3">
        <v>44910</v>
      </c>
      <c r="B62" s="1">
        <v>104.63485</v>
      </c>
      <c r="C62">
        <f t="shared" si="0"/>
        <v>-9.6272174084822189E-3</v>
      </c>
    </row>
    <row r="63" spans="1:3" x14ac:dyDescent="0.25">
      <c r="A63" s="3">
        <v>44909</v>
      </c>
      <c r="B63" s="1">
        <v>105.647057</v>
      </c>
      <c r="C63">
        <f t="shared" si="0"/>
        <v>-7.3932164129261509E-3</v>
      </c>
    </row>
    <row r="64" spans="1:3" x14ac:dyDescent="0.25">
      <c r="A64" s="3">
        <v>44908</v>
      </c>
      <c r="B64" s="1">
        <v>106.431023</v>
      </c>
      <c r="C64">
        <f t="shared" si="0"/>
        <v>1.0874804695021192E-2</v>
      </c>
    </row>
    <row r="65" spans="1:3" x14ac:dyDescent="0.25">
      <c r="A65" s="3">
        <v>44907</v>
      </c>
      <c r="B65" s="1">
        <v>105.279877</v>
      </c>
      <c r="C65">
        <f t="shared" si="0"/>
        <v>2.4329684349192287E-2</v>
      </c>
    </row>
    <row r="66" spans="1:3" x14ac:dyDescent="0.25">
      <c r="A66" s="3">
        <v>44904</v>
      </c>
      <c r="B66" s="1">
        <v>102.749359</v>
      </c>
      <c r="C66">
        <f t="shared" si="0"/>
        <v>-8.463175603030202E-3</v>
      </c>
    </row>
    <row r="67" spans="1:3" x14ac:dyDescent="0.25">
      <c r="A67" s="3">
        <v>44903</v>
      </c>
      <c r="B67" s="1">
        <v>103.622635</v>
      </c>
      <c r="C67">
        <f t="shared" ref="C67:C130" si="7">LN(B67/B68)</f>
        <v>7.4014068176929673E-3</v>
      </c>
    </row>
    <row r="68" spans="1:3" x14ac:dyDescent="0.25">
      <c r="A68" s="3">
        <v>44902</v>
      </c>
      <c r="B68" s="1">
        <v>102.858513</v>
      </c>
      <c r="C68">
        <f t="shared" si="7"/>
        <v>-2.2165218630158922E-3</v>
      </c>
    </row>
    <row r="69" spans="1:3" x14ac:dyDescent="0.25">
      <c r="A69" s="3">
        <v>44901</v>
      </c>
      <c r="B69" s="1">
        <v>103.086754</v>
      </c>
      <c r="C69">
        <f t="shared" si="7"/>
        <v>-2.8189655741461341E-2</v>
      </c>
    </row>
    <row r="70" spans="1:3" x14ac:dyDescent="0.25">
      <c r="A70" s="3">
        <v>44900</v>
      </c>
      <c r="B70" s="1">
        <v>106.034081</v>
      </c>
      <c r="C70">
        <f t="shared" si="7"/>
        <v>-2.7780834310435792E-2</v>
      </c>
    </row>
    <row r="71" spans="1:3" x14ac:dyDescent="0.25">
      <c r="A71" s="3">
        <v>44897</v>
      </c>
      <c r="B71" s="1">
        <v>109.021095</v>
      </c>
      <c r="C71">
        <f t="shared" si="7"/>
        <v>-8.5199551308316052E-3</v>
      </c>
    </row>
    <row r="72" spans="1:3" x14ac:dyDescent="0.25">
      <c r="A72" s="3">
        <v>44896</v>
      </c>
      <c r="B72" s="1">
        <v>109.953918</v>
      </c>
      <c r="C72">
        <f t="shared" si="7"/>
        <v>-4.8617858548622014E-3</v>
      </c>
    </row>
    <row r="73" spans="1:3" x14ac:dyDescent="0.25">
      <c r="A73" s="3">
        <v>44895</v>
      </c>
      <c r="B73" s="1">
        <v>110.48979199999999</v>
      </c>
      <c r="C73">
        <f t="shared" si="7"/>
        <v>7.2111446754304278E-3</v>
      </c>
    </row>
    <row r="74" spans="1:3" x14ac:dyDescent="0.25">
      <c r="A74" s="3">
        <v>44894</v>
      </c>
      <c r="B74" s="1">
        <v>109.69589999999999</v>
      </c>
      <c r="C74">
        <f t="shared" si="7"/>
        <v>6.625850368552174E-3</v>
      </c>
    </row>
    <row r="75" spans="1:3" x14ac:dyDescent="0.25">
      <c r="A75" s="3">
        <v>44893</v>
      </c>
      <c r="B75" s="1">
        <v>108.971474</v>
      </c>
      <c r="C75">
        <f t="shared" si="7"/>
        <v>-3.049290968196736E-2</v>
      </c>
    </row>
    <row r="76" spans="1:3" x14ac:dyDescent="0.25">
      <c r="A76" s="3">
        <v>44890</v>
      </c>
      <c r="B76" s="1">
        <v>112.345512</v>
      </c>
      <c r="C76">
        <f t="shared" si="7"/>
        <v>-3.5270690340115348E-3</v>
      </c>
    </row>
    <row r="77" spans="1:3" x14ac:dyDescent="0.25">
      <c r="A77" s="3">
        <v>44888</v>
      </c>
      <c r="B77" s="1">
        <v>112.742462</v>
      </c>
      <c r="C77">
        <f t="shared" si="7"/>
        <v>-5.0045809492061675E-3</v>
      </c>
    </row>
    <row r="78" spans="1:3" x14ac:dyDescent="0.25">
      <c r="A78" s="3">
        <v>44887</v>
      </c>
      <c r="B78" s="1">
        <v>113.308105</v>
      </c>
      <c r="C78">
        <f t="shared" si="7"/>
        <v>2.8516229003170961E-2</v>
      </c>
    </row>
    <row r="79" spans="1:3" x14ac:dyDescent="0.25">
      <c r="A79" s="3">
        <v>44886</v>
      </c>
      <c r="B79" s="1">
        <v>110.12262</v>
      </c>
      <c r="C79">
        <f t="shared" si="7"/>
        <v>-9.9530083329666362E-3</v>
      </c>
    </row>
    <row r="80" spans="1:3" x14ac:dyDescent="0.25">
      <c r="A80" s="3">
        <v>44883</v>
      </c>
      <c r="B80" s="1">
        <v>111.224144</v>
      </c>
      <c r="C80">
        <f t="shared" si="7"/>
        <v>-8.7056992589555765E-3</v>
      </c>
    </row>
    <row r="81" spans="1:3" x14ac:dyDescent="0.25">
      <c r="A81" s="3">
        <v>44882</v>
      </c>
      <c r="B81" s="1">
        <v>112.19665500000001</v>
      </c>
      <c r="C81">
        <f t="shared" si="7"/>
        <v>1.3275602991252139E-3</v>
      </c>
    </row>
    <row r="82" spans="1:3" x14ac:dyDescent="0.25">
      <c r="A82" s="3">
        <v>44881</v>
      </c>
      <c r="B82" s="1">
        <v>112.04780599999999</v>
      </c>
      <c r="C82">
        <f t="shared" si="7"/>
        <v>-1.0747055953686756E-2</v>
      </c>
    </row>
    <row r="83" spans="1:3" x14ac:dyDescent="0.25">
      <c r="A83" s="3">
        <v>44880</v>
      </c>
      <c r="B83" s="1">
        <v>113.258484</v>
      </c>
      <c r="C83">
        <f t="shared" si="7"/>
        <v>6.6812767710216475E-3</v>
      </c>
    </row>
    <row r="84" spans="1:3" x14ac:dyDescent="0.25">
      <c r="A84" s="3">
        <v>44879</v>
      </c>
      <c r="B84" s="1">
        <v>112.504295</v>
      </c>
      <c r="C84">
        <f t="shared" si="7"/>
        <v>2.9151025445670682E-3</v>
      </c>
    </row>
    <row r="85" spans="1:3" x14ac:dyDescent="0.25">
      <c r="A85" s="3">
        <v>44876</v>
      </c>
      <c r="B85" s="1">
        <v>112.176811</v>
      </c>
      <c r="C85">
        <f t="shared" si="7"/>
        <v>3.0744187345865731E-2</v>
      </c>
    </row>
    <row r="86" spans="1:3" x14ac:dyDescent="0.25">
      <c r="A86" s="3">
        <v>44875</v>
      </c>
      <c r="B86" s="1">
        <v>108.780502</v>
      </c>
      <c r="C86">
        <f t="shared" si="7"/>
        <v>1.4585497628609187E-2</v>
      </c>
    </row>
    <row r="87" spans="1:3" x14ac:dyDescent="0.25">
      <c r="A87" s="3">
        <v>44874</v>
      </c>
      <c r="B87" s="1">
        <v>107.205399</v>
      </c>
      <c r="C87">
        <f t="shared" si="7"/>
        <v>-4.5768404905595202E-2</v>
      </c>
    </row>
    <row r="88" spans="1:3" x14ac:dyDescent="0.25">
      <c r="A88" s="3">
        <v>44873</v>
      </c>
      <c r="B88" s="1">
        <v>112.22603599999999</v>
      </c>
      <c r="C88">
        <f t="shared" si="7"/>
        <v>3.1629181496827057E-3</v>
      </c>
    </row>
    <row r="89" spans="1:3" x14ac:dyDescent="0.25">
      <c r="A89" s="3">
        <v>44872</v>
      </c>
      <c r="B89" s="1">
        <v>111.871635</v>
      </c>
      <c r="C89">
        <f t="shared" si="7"/>
        <v>1.1772645514064676E-2</v>
      </c>
    </row>
    <row r="90" spans="1:3" x14ac:dyDescent="0.25">
      <c r="A90" s="3">
        <v>44869</v>
      </c>
      <c r="B90" s="1">
        <v>110.562332</v>
      </c>
      <c r="C90">
        <f t="shared" si="7"/>
        <v>1.0832198639920104E-2</v>
      </c>
    </row>
    <row r="91" spans="1:3" x14ac:dyDescent="0.25">
      <c r="A91" s="3">
        <v>44868</v>
      </c>
      <c r="B91" s="1">
        <v>109.371162</v>
      </c>
      <c r="C91">
        <f t="shared" si="7"/>
        <v>1.3502132090619508E-2</v>
      </c>
    </row>
    <row r="92" spans="1:3" x14ac:dyDescent="0.25">
      <c r="A92" s="3">
        <v>44867</v>
      </c>
      <c r="B92" s="1">
        <v>107.904343</v>
      </c>
      <c r="C92">
        <f t="shared" si="7"/>
        <v>-2.07664711798792E-2</v>
      </c>
    </row>
    <row r="93" spans="1:3" x14ac:dyDescent="0.25">
      <c r="A93" s="3">
        <v>44866</v>
      </c>
      <c r="B93" s="1">
        <v>110.168564</v>
      </c>
      <c r="C93">
        <f t="shared" si="7"/>
        <v>9.8780560411614697E-3</v>
      </c>
    </row>
    <row r="94" spans="1:3" x14ac:dyDescent="0.25">
      <c r="A94" s="3">
        <v>44865</v>
      </c>
      <c r="B94" s="1">
        <v>109.08566999999999</v>
      </c>
      <c r="C94">
        <f t="shared" si="7"/>
        <v>9.9314400968818629E-4</v>
      </c>
    </row>
    <row r="95" spans="1:3" x14ac:dyDescent="0.25">
      <c r="A95" s="3">
        <v>44862</v>
      </c>
      <c r="B95" s="1">
        <v>108.977386</v>
      </c>
      <c r="C95">
        <f t="shared" si="7"/>
        <v>2.8867912894781567E-2</v>
      </c>
    </row>
    <row r="96" spans="1:3" x14ac:dyDescent="0.25">
      <c r="A96" s="3">
        <v>44861</v>
      </c>
      <c r="B96" s="1">
        <v>105.876411</v>
      </c>
      <c r="C96">
        <f t="shared" si="7"/>
        <v>3.8195128860240295E-3</v>
      </c>
    </row>
    <row r="97" spans="1:3" x14ac:dyDescent="0.25">
      <c r="A97" s="3">
        <v>44860</v>
      </c>
      <c r="B97" s="1">
        <v>105.472786</v>
      </c>
      <c r="C97">
        <f t="shared" si="7"/>
        <v>1.1830031893177767E-2</v>
      </c>
    </row>
    <row r="98" spans="1:3" x14ac:dyDescent="0.25">
      <c r="A98" s="3">
        <v>44859</v>
      </c>
      <c r="B98" s="1">
        <v>104.23239100000001</v>
      </c>
      <c r="C98">
        <f t="shared" si="7"/>
        <v>-6.7771152209498767E-3</v>
      </c>
    </row>
    <row r="99" spans="1:3" x14ac:dyDescent="0.25">
      <c r="A99" s="3">
        <v>44858</v>
      </c>
      <c r="B99" s="1">
        <v>104.941185</v>
      </c>
      <c r="C99">
        <f t="shared" si="7"/>
        <v>6.965970705227904E-3</v>
      </c>
    </row>
    <row r="100" spans="1:3" x14ac:dyDescent="0.25">
      <c r="A100" s="3">
        <v>44855</v>
      </c>
      <c r="B100" s="1">
        <v>104.21270800000001</v>
      </c>
      <c r="C100">
        <f t="shared" si="7"/>
        <v>1.8399908095365146E-2</v>
      </c>
    </row>
    <row r="101" spans="1:3" x14ac:dyDescent="0.25">
      <c r="A101" s="3">
        <v>44854</v>
      </c>
      <c r="B101" s="1">
        <v>102.312737</v>
      </c>
      <c r="C101">
        <f t="shared" si="7"/>
        <v>1.3480131657708646E-3</v>
      </c>
    </row>
    <row r="102" spans="1:3" x14ac:dyDescent="0.25">
      <c r="A102" s="3">
        <v>44853</v>
      </c>
      <c r="B102" s="1">
        <v>102.17491099999999</v>
      </c>
      <c r="C102">
        <f t="shared" si="7"/>
        <v>2.9231208446886474E-2</v>
      </c>
    </row>
    <row r="103" spans="1:3" x14ac:dyDescent="0.25">
      <c r="A103" s="3">
        <v>44852</v>
      </c>
      <c r="B103" s="1">
        <v>99.231444999999994</v>
      </c>
      <c r="C103">
        <f t="shared" si="7"/>
        <v>1.787320579436095E-3</v>
      </c>
    </row>
    <row r="104" spans="1:3" x14ac:dyDescent="0.25">
      <c r="A104" s="3">
        <v>44851</v>
      </c>
      <c r="B104" s="1">
        <v>99.054244999999995</v>
      </c>
      <c r="C104">
        <f t="shared" si="7"/>
        <v>1.4313896910828228E-2</v>
      </c>
    </row>
    <row r="105" spans="1:3" x14ac:dyDescent="0.25">
      <c r="A105" s="3">
        <v>44848</v>
      </c>
      <c r="B105" s="1">
        <v>97.646491999999995</v>
      </c>
      <c r="C105">
        <f t="shared" si="7"/>
        <v>-2.6660305945561236E-2</v>
      </c>
    </row>
    <row r="106" spans="1:3" x14ac:dyDescent="0.25">
      <c r="A106" s="3">
        <v>44847</v>
      </c>
      <c r="B106" s="1">
        <v>100.28479</v>
      </c>
      <c r="C106">
        <f t="shared" si="7"/>
        <v>3.4351826158395389E-2</v>
      </c>
    </row>
    <row r="107" spans="1:3" x14ac:dyDescent="0.25">
      <c r="A107" s="3">
        <v>44846</v>
      </c>
      <c r="B107" s="1">
        <v>96.898323000000005</v>
      </c>
      <c r="C107">
        <f t="shared" si="7"/>
        <v>4.3781597064266962E-3</v>
      </c>
    </row>
    <row r="108" spans="1:3" x14ac:dyDescent="0.25">
      <c r="A108" s="3">
        <v>44845</v>
      </c>
      <c r="B108" s="1">
        <v>96.475014000000002</v>
      </c>
      <c r="C108">
        <f t="shared" si="7"/>
        <v>-8.5348850665402133E-3</v>
      </c>
    </row>
    <row r="109" spans="1:3" x14ac:dyDescent="0.25">
      <c r="A109" s="3">
        <v>44844</v>
      </c>
      <c r="B109" s="1">
        <v>97.301940999999999</v>
      </c>
      <c r="C109">
        <f t="shared" si="7"/>
        <v>-2.1915048989628129E-2</v>
      </c>
    </row>
    <row r="110" spans="1:3" x14ac:dyDescent="0.25">
      <c r="A110" s="3">
        <v>44841</v>
      </c>
      <c r="B110" s="1">
        <v>99.457854999999995</v>
      </c>
      <c r="C110">
        <f t="shared" si="7"/>
        <v>-1.0143423011620731E-2</v>
      </c>
    </row>
    <row r="111" spans="1:3" x14ac:dyDescent="0.25">
      <c r="A111" s="3">
        <v>44840</v>
      </c>
      <c r="B111" s="1">
        <v>100.47183200000001</v>
      </c>
      <c r="C111">
        <f t="shared" si="7"/>
        <v>2.9229542959774531E-2</v>
      </c>
    </row>
    <row r="112" spans="1:3" x14ac:dyDescent="0.25">
      <c r="A112" s="3">
        <v>44839</v>
      </c>
      <c r="B112" s="1">
        <v>97.577590999999998</v>
      </c>
      <c r="C112">
        <f t="shared" si="7"/>
        <v>3.9616377736774212E-2</v>
      </c>
    </row>
    <row r="113" spans="1:3" x14ac:dyDescent="0.25">
      <c r="A113" s="3">
        <v>44838</v>
      </c>
      <c r="B113" s="1">
        <v>93.787491000000003</v>
      </c>
      <c r="C113">
        <f t="shared" si="7"/>
        <v>3.5796296711083732E-2</v>
      </c>
    </row>
    <row r="114" spans="1:3" x14ac:dyDescent="0.25">
      <c r="A114" s="3">
        <v>44837</v>
      </c>
      <c r="B114" s="1">
        <v>90.489624000000006</v>
      </c>
      <c r="C114">
        <f t="shared" si="7"/>
        <v>5.1453602439013028E-2</v>
      </c>
    </row>
    <row r="115" spans="1:3" x14ac:dyDescent="0.25">
      <c r="A115" s="3">
        <v>44834</v>
      </c>
      <c r="B115" s="1">
        <v>85.951363000000001</v>
      </c>
      <c r="C115">
        <f t="shared" si="7"/>
        <v>-1.5569434368200971E-2</v>
      </c>
    </row>
    <row r="116" spans="1:3" x14ac:dyDescent="0.25">
      <c r="A116" s="3">
        <v>44833</v>
      </c>
      <c r="B116" s="1">
        <v>87.300049000000001</v>
      </c>
      <c r="C116">
        <f t="shared" si="7"/>
        <v>-2.0276439770243741E-3</v>
      </c>
    </row>
    <row r="117" spans="1:3" x14ac:dyDescent="0.25">
      <c r="A117" s="3">
        <v>44832</v>
      </c>
      <c r="B117" s="1">
        <v>87.477242000000004</v>
      </c>
      <c r="C117">
        <f t="shared" si="7"/>
        <v>3.5742643265655509E-2</v>
      </c>
    </row>
    <row r="118" spans="1:3" x14ac:dyDescent="0.25">
      <c r="A118" s="3">
        <v>44831</v>
      </c>
      <c r="B118" s="1">
        <v>84.405792000000005</v>
      </c>
      <c r="C118">
        <f t="shared" si="7"/>
        <v>2.0740780124041566E-2</v>
      </c>
    </row>
    <row r="119" spans="1:3" x14ac:dyDescent="0.25">
      <c r="A119" s="3">
        <v>44830</v>
      </c>
      <c r="B119" s="1">
        <v>82.673180000000002</v>
      </c>
      <c r="C119">
        <f t="shared" si="7"/>
        <v>-2.0857471467999447E-2</v>
      </c>
    </row>
    <row r="120" spans="1:3" x14ac:dyDescent="0.25">
      <c r="A120" s="3">
        <v>44827</v>
      </c>
      <c r="B120" s="1">
        <v>84.415642000000005</v>
      </c>
      <c r="C120">
        <f t="shared" si="7"/>
        <v>-5.4686847042189582E-2</v>
      </c>
    </row>
    <row r="121" spans="1:3" x14ac:dyDescent="0.25">
      <c r="A121" s="3">
        <v>44826</v>
      </c>
      <c r="B121" s="1">
        <v>89.160629</v>
      </c>
      <c r="C121">
        <f t="shared" si="7"/>
        <v>-4.1869309581709325E-3</v>
      </c>
    </row>
    <row r="122" spans="1:3" x14ac:dyDescent="0.25">
      <c r="A122" s="3">
        <v>44825</v>
      </c>
      <c r="B122" s="1">
        <v>89.534721000000005</v>
      </c>
      <c r="C122">
        <f t="shared" si="7"/>
        <v>-1.6249869333608582E-2</v>
      </c>
    </row>
    <row r="123" spans="1:3" x14ac:dyDescent="0.25">
      <c r="A123" s="3">
        <v>44824</v>
      </c>
      <c r="B123" s="1">
        <v>91.001534000000007</v>
      </c>
      <c r="C123">
        <f t="shared" si="7"/>
        <v>-8.1878754553745599E-3</v>
      </c>
    </row>
    <row r="124" spans="1:3" x14ac:dyDescent="0.25">
      <c r="A124" s="3">
        <v>44823</v>
      </c>
      <c r="B124" s="1">
        <v>91.749701999999999</v>
      </c>
      <c r="C124">
        <f t="shared" si="7"/>
        <v>-1.0735153453856426E-4</v>
      </c>
    </row>
    <row r="125" spans="1:3" x14ac:dyDescent="0.25">
      <c r="A125" s="3">
        <v>44820</v>
      </c>
      <c r="B125" s="1">
        <v>91.759551999999999</v>
      </c>
      <c r="C125">
        <f t="shared" si="7"/>
        <v>-1.7230770097396837E-2</v>
      </c>
    </row>
    <row r="126" spans="1:3" x14ac:dyDescent="0.25">
      <c r="A126" s="3">
        <v>44819</v>
      </c>
      <c r="B126" s="1">
        <v>93.354339999999993</v>
      </c>
      <c r="C126">
        <f t="shared" si="7"/>
        <v>-2.9508557086632935E-2</v>
      </c>
    </row>
    <row r="127" spans="1:3" x14ac:dyDescent="0.25">
      <c r="A127" s="3">
        <v>44818</v>
      </c>
      <c r="B127" s="1">
        <v>96.150138999999996</v>
      </c>
      <c r="C127">
        <f t="shared" si="7"/>
        <v>2.4249756287860788E-2</v>
      </c>
    </row>
    <row r="128" spans="1:3" x14ac:dyDescent="0.25">
      <c r="A128" s="3">
        <v>44817</v>
      </c>
      <c r="B128" s="1">
        <v>93.846564999999998</v>
      </c>
      <c r="C128">
        <f t="shared" si="7"/>
        <v>-2.3635330285308412E-2</v>
      </c>
    </row>
    <row r="129" spans="1:3" x14ac:dyDescent="0.25">
      <c r="A129" s="3">
        <v>44816</v>
      </c>
      <c r="B129" s="1">
        <v>96.091080000000005</v>
      </c>
      <c r="C129">
        <f t="shared" si="7"/>
        <v>1.1436947607365272E-2</v>
      </c>
    </row>
    <row r="130" spans="1:3" x14ac:dyDescent="0.25">
      <c r="A130" s="3">
        <v>44813</v>
      </c>
      <c r="B130" s="1">
        <v>94.998351999999997</v>
      </c>
      <c r="C130">
        <f t="shared" si="7"/>
        <v>1.6613893312123772E-2</v>
      </c>
    </row>
    <row r="131" spans="1:3" x14ac:dyDescent="0.25">
      <c r="A131" s="3">
        <v>44812</v>
      </c>
      <c r="B131" s="1">
        <v>93.433098000000001</v>
      </c>
      <c r="C131">
        <f t="shared" ref="C131:C194" si="8">LN(B131/B132)</f>
        <v>8.1461248244831773E-3</v>
      </c>
    </row>
    <row r="132" spans="1:3" x14ac:dyDescent="0.25">
      <c r="A132" s="3">
        <v>44811</v>
      </c>
      <c r="B132" s="1">
        <v>92.675072</v>
      </c>
      <c r="C132">
        <f t="shared" si="8"/>
        <v>-8.567460586406412E-3</v>
      </c>
    </row>
    <row r="133" spans="1:3" x14ac:dyDescent="0.25">
      <c r="A133" s="3">
        <v>44810</v>
      </c>
      <c r="B133" s="1">
        <v>93.472472999999994</v>
      </c>
      <c r="C133">
        <f t="shared" si="8"/>
        <v>-6.7177972157247091E-3</v>
      </c>
    </row>
    <row r="134" spans="1:3" x14ac:dyDescent="0.25">
      <c r="A134" s="3">
        <v>44806</v>
      </c>
      <c r="B134" s="1">
        <v>94.102515999999994</v>
      </c>
      <c r="C134">
        <f t="shared" si="8"/>
        <v>1.8157388063575391E-2</v>
      </c>
    </row>
    <row r="135" spans="1:3" x14ac:dyDescent="0.25">
      <c r="A135" s="3">
        <v>44805</v>
      </c>
      <c r="B135" s="1">
        <v>92.409278999999998</v>
      </c>
      <c r="C135">
        <f t="shared" si="8"/>
        <v>-1.8157388063575489E-2</v>
      </c>
    </row>
    <row r="136" spans="1:3" x14ac:dyDescent="0.25">
      <c r="A136" s="3">
        <v>44804</v>
      </c>
      <c r="B136" s="1">
        <v>94.102515999999994</v>
      </c>
      <c r="C136">
        <f t="shared" si="8"/>
        <v>-7.5039221951357666E-3</v>
      </c>
    </row>
    <row r="137" spans="1:3" x14ac:dyDescent="0.25">
      <c r="A137" s="3">
        <v>44803</v>
      </c>
      <c r="B137" s="1">
        <v>94.811310000000006</v>
      </c>
      <c r="C137">
        <f t="shared" si="8"/>
        <v>-3.8797359784014218E-2</v>
      </c>
    </row>
    <row r="138" spans="1:3" x14ac:dyDescent="0.25">
      <c r="A138" s="3">
        <v>44802</v>
      </c>
      <c r="B138" s="1">
        <v>98.562027</v>
      </c>
      <c r="C138">
        <f t="shared" si="8"/>
        <v>2.2729413424643199E-2</v>
      </c>
    </row>
    <row r="139" spans="1:3" x14ac:dyDescent="0.25">
      <c r="A139" s="3">
        <v>44799</v>
      </c>
      <c r="B139" s="1">
        <v>96.347037999999998</v>
      </c>
      <c r="C139">
        <f t="shared" si="8"/>
        <v>-1.2388424818792376E-2</v>
      </c>
    </row>
    <row r="140" spans="1:3" x14ac:dyDescent="0.25">
      <c r="A140" s="3">
        <v>44798</v>
      </c>
      <c r="B140" s="1">
        <v>97.548050000000003</v>
      </c>
      <c r="C140">
        <f t="shared" si="8"/>
        <v>5.1600872668856237E-3</v>
      </c>
    </row>
    <row r="141" spans="1:3" x14ac:dyDescent="0.25">
      <c r="A141" s="3">
        <v>44797</v>
      </c>
      <c r="B141" s="1">
        <v>97.045990000000003</v>
      </c>
      <c r="C141">
        <f t="shared" si="8"/>
        <v>5.900937314603419E-3</v>
      </c>
    </row>
    <row r="142" spans="1:3" x14ac:dyDescent="0.25">
      <c r="A142" s="3">
        <v>44796</v>
      </c>
      <c r="B142" s="1">
        <v>96.475014000000002</v>
      </c>
      <c r="C142">
        <f t="shared" si="8"/>
        <v>4.1566391645480108E-2</v>
      </c>
    </row>
    <row r="143" spans="1:3" x14ac:dyDescent="0.25">
      <c r="A143" s="3">
        <v>44795</v>
      </c>
      <c r="B143" s="1">
        <v>92.547095999999996</v>
      </c>
      <c r="C143">
        <f t="shared" si="8"/>
        <v>-7.4439237442655484E-4</v>
      </c>
    </row>
    <row r="144" spans="1:3" x14ac:dyDescent="0.25">
      <c r="A144" s="3">
        <v>44792</v>
      </c>
      <c r="B144" s="1">
        <v>92.616012999999995</v>
      </c>
      <c r="C144">
        <f t="shared" si="8"/>
        <v>-3.1836410778009585E-3</v>
      </c>
    </row>
    <row r="145" spans="1:3" x14ac:dyDescent="0.25">
      <c r="A145" s="3">
        <v>44791</v>
      </c>
      <c r="B145" s="1">
        <v>92.911338999999998</v>
      </c>
      <c r="C145">
        <f t="shared" si="8"/>
        <v>2.3369014962561756E-2</v>
      </c>
    </row>
    <row r="146" spans="1:3" x14ac:dyDescent="0.25">
      <c r="A146" s="3">
        <v>44790</v>
      </c>
      <c r="B146" s="1">
        <v>90.765265999999997</v>
      </c>
      <c r="C146">
        <f t="shared" si="8"/>
        <v>8.0584147611474626E-3</v>
      </c>
    </row>
    <row r="147" spans="1:3" x14ac:dyDescent="0.25">
      <c r="A147" s="3">
        <v>44789</v>
      </c>
      <c r="B147" s="1">
        <v>90.036781000000005</v>
      </c>
      <c r="C147">
        <f t="shared" si="8"/>
        <v>-9.3590135979571241E-3</v>
      </c>
    </row>
    <row r="148" spans="1:3" x14ac:dyDescent="0.25">
      <c r="A148" s="3">
        <v>44788</v>
      </c>
      <c r="B148" s="1">
        <v>90.883392000000001</v>
      </c>
      <c r="C148">
        <f t="shared" si="8"/>
        <v>-1.8034031163963984E-2</v>
      </c>
    </row>
    <row r="149" spans="1:3" x14ac:dyDescent="0.25">
      <c r="A149" s="3">
        <v>44785</v>
      </c>
      <c r="B149" s="1">
        <v>92.537254000000004</v>
      </c>
      <c r="C149">
        <f t="shared" si="8"/>
        <v>8.6542590648762321E-3</v>
      </c>
    </row>
    <row r="150" spans="1:3" x14ac:dyDescent="0.25">
      <c r="A150" s="3">
        <v>44784</v>
      </c>
      <c r="B150" s="1">
        <v>91.739868000000001</v>
      </c>
      <c r="C150">
        <f t="shared" si="8"/>
        <v>2.8517487093222247E-2</v>
      </c>
    </row>
    <row r="151" spans="1:3" x14ac:dyDescent="0.25">
      <c r="A151" s="3">
        <v>44783</v>
      </c>
      <c r="B151" s="1">
        <v>89.160629</v>
      </c>
      <c r="C151">
        <f t="shared" si="8"/>
        <v>9.448535796566182E-3</v>
      </c>
    </row>
    <row r="152" spans="1:3" x14ac:dyDescent="0.25">
      <c r="A152" s="3">
        <v>44782</v>
      </c>
      <c r="B152" s="1">
        <v>88.322158999999999</v>
      </c>
      <c r="C152">
        <f t="shared" si="8"/>
        <v>1.8269440147537282E-2</v>
      </c>
    </row>
    <row r="153" spans="1:3" x14ac:dyDescent="0.25">
      <c r="A153" s="3">
        <v>44781</v>
      </c>
      <c r="B153" s="1">
        <v>86.723213000000001</v>
      </c>
      <c r="C153">
        <f t="shared" si="8"/>
        <v>5.6370523144876269E-3</v>
      </c>
    </row>
    <row r="154" spans="1:3" x14ac:dyDescent="0.25">
      <c r="A154" s="3">
        <v>44778</v>
      </c>
      <c r="B154" s="1">
        <v>86.235725000000002</v>
      </c>
      <c r="C154">
        <f t="shared" si="8"/>
        <v>1.4347658613013684E-2</v>
      </c>
    </row>
    <row r="155" spans="1:3" x14ac:dyDescent="0.25">
      <c r="A155" s="3">
        <v>44777</v>
      </c>
      <c r="B155" s="1">
        <v>85.007277999999999</v>
      </c>
      <c r="C155">
        <f t="shared" si="8"/>
        <v>-4.2989578285398851E-2</v>
      </c>
    </row>
    <row r="156" spans="1:3" x14ac:dyDescent="0.25">
      <c r="A156" s="3">
        <v>44776</v>
      </c>
      <c r="B156" s="1">
        <v>88.741394</v>
      </c>
      <c r="C156">
        <f t="shared" si="8"/>
        <v>-3.2959946066925969E-2</v>
      </c>
    </row>
    <row r="157" spans="1:3" x14ac:dyDescent="0.25">
      <c r="A157" s="3">
        <v>44775</v>
      </c>
      <c r="B157" s="1">
        <v>91.715041999999997</v>
      </c>
      <c r="C157">
        <f t="shared" si="8"/>
        <v>-4.3489748530392116E-3</v>
      </c>
    </row>
    <row r="158" spans="1:3" x14ac:dyDescent="0.25">
      <c r="A158" s="3">
        <v>44774</v>
      </c>
      <c r="B158" s="1">
        <v>92.114777000000004</v>
      </c>
      <c r="C158">
        <f t="shared" si="8"/>
        <v>-2.5600870975576343E-2</v>
      </c>
    </row>
    <row r="159" spans="1:3" x14ac:dyDescent="0.25">
      <c r="A159" s="3">
        <v>44771</v>
      </c>
      <c r="B159" s="1">
        <v>94.503440999999995</v>
      </c>
      <c r="C159">
        <f t="shared" si="8"/>
        <v>4.5267948969811768E-2</v>
      </c>
    </row>
    <row r="160" spans="1:3" x14ac:dyDescent="0.25">
      <c r="A160" s="3">
        <v>44770</v>
      </c>
      <c r="B160" s="1">
        <v>90.320847000000001</v>
      </c>
      <c r="C160">
        <f t="shared" si="8"/>
        <v>1.16173897876969E-2</v>
      </c>
    </row>
    <row r="161" spans="1:3" x14ac:dyDescent="0.25">
      <c r="A161" s="3">
        <v>44769</v>
      </c>
      <c r="B161" s="1">
        <v>89.277625999999998</v>
      </c>
      <c r="C161">
        <f t="shared" si="8"/>
        <v>2.1413623867353557E-2</v>
      </c>
    </row>
    <row r="162" spans="1:3" x14ac:dyDescent="0.25">
      <c r="A162" s="3">
        <v>44768</v>
      </c>
      <c r="B162" s="1">
        <v>87.386191999999994</v>
      </c>
      <c r="C162">
        <f t="shared" si="8"/>
        <v>-3.897360172687157E-3</v>
      </c>
    </row>
    <row r="163" spans="1:3" x14ac:dyDescent="0.25">
      <c r="A163" s="3">
        <v>44767</v>
      </c>
      <c r="B163" s="1">
        <v>87.727431999999993</v>
      </c>
      <c r="C163">
        <f t="shared" si="8"/>
        <v>3.2760268080234613E-2</v>
      </c>
    </row>
    <row r="164" spans="1:3" x14ac:dyDescent="0.25">
      <c r="A164" s="3">
        <v>44764</v>
      </c>
      <c r="B164" s="1">
        <v>84.900024000000002</v>
      </c>
      <c r="C164">
        <f t="shared" si="8"/>
        <v>-7.6646481595621201E-3</v>
      </c>
    </row>
    <row r="165" spans="1:3" x14ac:dyDescent="0.25">
      <c r="A165" s="3">
        <v>44763</v>
      </c>
      <c r="B165" s="1">
        <v>85.553252999999998</v>
      </c>
      <c r="C165">
        <f t="shared" si="8"/>
        <v>-1.6837494451767493E-2</v>
      </c>
    </row>
    <row r="166" spans="1:3" x14ac:dyDescent="0.25">
      <c r="A166" s="3">
        <v>44762</v>
      </c>
      <c r="B166" s="1">
        <v>87.005950999999996</v>
      </c>
      <c r="C166">
        <f t="shared" si="8"/>
        <v>1.092907217411416E-2</v>
      </c>
    </row>
    <row r="167" spans="1:3" x14ac:dyDescent="0.25">
      <c r="A167" s="3">
        <v>44761</v>
      </c>
      <c r="B167" s="1">
        <v>86.060233999999994</v>
      </c>
      <c r="C167">
        <f t="shared" si="8"/>
        <v>2.48909012304287E-2</v>
      </c>
    </row>
    <row r="168" spans="1:3" x14ac:dyDescent="0.25">
      <c r="A168" s="3">
        <v>44760</v>
      </c>
      <c r="B168" s="1">
        <v>83.944557000000003</v>
      </c>
      <c r="C168">
        <f t="shared" si="8"/>
        <v>1.8284474620210125E-2</v>
      </c>
    </row>
    <row r="169" spans="1:3" x14ac:dyDescent="0.25">
      <c r="A169" s="3">
        <v>44757</v>
      </c>
      <c r="B169" s="1">
        <v>82.423621999999995</v>
      </c>
      <c r="C169">
        <f t="shared" si="8"/>
        <v>1.6698955817054568E-2</v>
      </c>
    </row>
    <row r="170" spans="1:3" x14ac:dyDescent="0.25">
      <c r="A170" s="3">
        <v>44756</v>
      </c>
      <c r="B170" s="1">
        <v>81.058661999999998</v>
      </c>
      <c r="C170">
        <f t="shared" si="8"/>
        <v>-2.0241268769874726E-2</v>
      </c>
    </row>
    <row r="171" spans="1:3" x14ac:dyDescent="0.25">
      <c r="A171" s="3">
        <v>44755</v>
      </c>
      <c r="B171" s="1">
        <v>82.71611</v>
      </c>
      <c r="C171">
        <f t="shared" si="8"/>
        <v>4.0156995008706091E-3</v>
      </c>
    </row>
    <row r="172" spans="1:3" x14ac:dyDescent="0.25">
      <c r="A172" s="3">
        <v>44754</v>
      </c>
      <c r="B172" s="1">
        <v>82.384613000000002</v>
      </c>
      <c r="C172">
        <f t="shared" si="8"/>
        <v>-1.34009766525014E-2</v>
      </c>
    </row>
    <row r="173" spans="1:3" x14ac:dyDescent="0.25">
      <c r="A173" s="3">
        <v>44753</v>
      </c>
      <c r="B173" s="1">
        <v>83.496077999999997</v>
      </c>
      <c r="C173">
        <f t="shared" si="8"/>
        <v>-5.1246447576480964E-3</v>
      </c>
    </row>
    <row r="174" spans="1:3" x14ac:dyDescent="0.25">
      <c r="A174" s="3">
        <v>44750</v>
      </c>
      <c r="B174" s="1">
        <v>83.925064000000006</v>
      </c>
      <c r="C174">
        <f t="shared" si="8"/>
        <v>1.6277392520087695E-3</v>
      </c>
    </row>
    <row r="175" spans="1:3" x14ac:dyDescent="0.25">
      <c r="A175" s="3">
        <v>44749</v>
      </c>
      <c r="B175" s="1">
        <v>83.788567</v>
      </c>
      <c r="C175">
        <f t="shared" si="8"/>
        <v>3.1440926719641903E-2</v>
      </c>
    </row>
    <row r="176" spans="1:3" x14ac:dyDescent="0.25">
      <c r="A176" s="3">
        <v>44748</v>
      </c>
      <c r="B176" s="1">
        <v>81.195160000000001</v>
      </c>
      <c r="C176">
        <f t="shared" si="8"/>
        <v>-1.8204965629973952E-2</v>
      </c>
    </row>
    <row r="177" spans="1:3" x14ac:dyDescent="0.25">
      <c r="A177" s="3">
        <v>44747</v>
      </c>
      <c r="B177" s="1">
        <v>82.686852000000002</v>
      </c>
      <c r="C177">
        <f t="shared" si="8"/>
        <v>-3.17967228589877E-2</v>
      </c>
    </row>
    <row r="178" spans="1:3" x14ac:dyDescent="0.25">
      <c r="A178" s="3">
        <v>44743</v>
      </c>
      <c r="B178" s="1">
        <v>85.358269000000007</v>
      </c>
      <c r="C178">
        <f t="shared" si="8"/>
        <v>2.2057667274959149E-2</v>
      </c>
    </row>
    <row r="179" spans="1:3" x14ac:dyDescent="0.25">
      <c r="A179" s="3">
        <v>44742</v>
      </c>
      <c r="B179" s="1">
        <v>83.496077999999997</v>
      </c>
      <c r="C179">
        <f t="shared" si="8"/>
        <v>-2.8547065388840959E-2</v>
      </c>
    </row>
    <row r="180" spans="1:3" x14ac:dyDescent="0.25">
      <c r="A180" s="3">
        <v>44741</v>
      </c>
      <c r="B180" s="1">
        <v>85.913994000000002</v>
      </c>
      <c r="C180">
        <f t="shared" si="8"/>
        <v>-3.7639386458301102E-2</v>
      </c>
    </row>
    <row r="181" spans="1:3" x14ac:dyDescent="0.25">
      <c r="A181" s="3">
        <v>44740</v>
      </c>
      <c r="B181" s="1">
        <v>89.209372999999999</v>
      </c>
      <c r="C181">
        <f t="shared" si="8"/>
        <v>2.7365481756177593E-2</v>
      </c>
    </row>
    <row r="182" spans="1:3" x14ac:dyDescent="0.25">
      <c r="A182" s="3">
        <v>44739</v>
      </c>
      <c r="B182" s="1">
        <v>86.801215999999997</v>
      </c>
      <c r="C182">
        <f t="shared" si="8"/>
        <v>2.4215425257269971E-2</v>
      </c>
    </row>
    <row r="183" spans="1:3" x14ac:dyDescent="0.25">
      <c r="A183" s="3">
        <v>44736</v>
      </c>
      <c r="B183" s="1">
        <v>84.724532999999994</v>
      </c>
      <c r="C183">
        <f t="shared" si="8"/>
        <v>1.9639206760121011E-2</v>
      </c>
    </row>
    <row r="184" spans="1:3" x14ac:dyDescent="0.25">
      <c r="A184" s="3">
        <v>44735</v>
      </c>
      <c r="B184" s="1">
        <v>83.076842999999997</v>
      </c>
      <c r="C184">
        <f t="shared" si="8"/>
        <v>-3.0625892150874696E-2</v>
      </c>
    </row>
    <row r="185" spans="1:3" x14ac:dyDescent="0.25">
      <c r="A185" s="3">
        <v>44734</v>
      </c>
      <c r="B185" s="1">
        <v>85.660506999999996</v>
      </c>
      <c r="C185">
        <f t="shared" si="8"/>
        <v>-4.0375689316646909E-2</v>
      </c>
    </row>
    <row r="186" spans="1:3" x14ac:dyDescent="0.25">
      <c r="A186" s="3">
        <v>44733</v>
      </c>
      <c r="B186" s="1">
        <v>89.189880000000002</v>
      </c>
      <c r="C186">
        <f t="shared" si="8"/>
        <v>6.0378658632280854E-2</v>
      </c>
    </row>
    <row r="187" spans="1:3" x14ac:dyDescent="0.25">
      <c r="A187" s="3">
        <v>44729</v>
      </c>
      <c r="B187" s="1">
        <v>83.964066000000003</v>
      </c>
      <c r="C187">
        <f t="shared" si="8"/>
        <v>-5.9394284643086846E-2</v>
      </c>
    </row>
    <row r="188" spans="1:3" x14ac:dyDescent="0.25">
      <c r="A188" s="3">
        <v>44728</v>
      </c>
      <c r="B188" s="1">
        <v>89.102126999999996</v>
      </c>
      <c r="C188">
        <f t="shared" si="8"/>
        <v>-3.7582301644650394E-2</v>
      </c>
    </row>
    <row r="189" spans="1:3" x14ac:dyDescent="0.25">
      <c r="A189" s="3">
        <v>44727</v>
      </c>
      <c r="B189" s="1">
        <v>92.514510999999999</v>
      </c>
      <c r="C189">
        <f t="shared" si="8"/>
        <v>-1.2671003891708965E-2</v>
      </c>
    </row>
    <row r="190" spans="1:3" x14ac:dyDescent="0.25">
      <c r="A190" s="3">
        <v>44726</v>
      </c>
      <c r="B190" s="1">
        <v>93.694220999999999</v>
      </c>
      <c r="C190">
        <f t="shared" si="8"/>
        <v>2.6048628587939039E-3</v>
      </c>
    </row>
    <row r="191" spans="1:3" x14ac:dyDescent="0.25">
      <c r="A191" s="3">
        <v>44725</v>
      </c>
      <c r="B191" s="1">
        <v>93.450478000000004</v>
      </c>
      <c r="C191">
        <f t="shared" si="8"/>
        <v>-4.6975141979045426E-2</v>
      </c>
    </row>
    <row r="192" spans="1:3" x14ac:dyDescent="0.25">
      <c r="A192" s="3">
        <v>44722</v>
      </c>
      <c r="B192" s="1">
        <v>97.945068000000006</v>
      </c>
      <c r="C192">
        <f t="shared" si="8"/>
        <v>-1.8443275689079691E-2</v>
      </c>
    </row>
    <row r="193" spans="1:3" x14ac:dyDescent="0.25">
      <c r="A193" s="3">
        <v>44721</v>
      </c>
      <c r="B193" s="1">
        <v>99.768257000000006</v>
      </c>
      <c r="C193">
        <f t="shared" si="8"/>
        <v>-2.1845061082973863E-2</v>
      </c>
    </row>
    <row r="194" spans="1:3" x14ac:dyDescent="0.25">
      <c r="A194" s="3">
        <v>44720</v>
      </c>
      <c r="B194" s="1">
        <v>101.97168000000001</v>
      </c>
      <c r="C194">
        <f t="shared" si="8"/>
        <v>1.1733107027643897E-2</v>
      </c>
    </row>
    <row r="195" spans="1:3" x14ac:dyDescent="0.25">
      <c r="A195" s="3">
        <v>44719</v>
      </c>
      <c r="B195" s="1">
        <v>100.78222700000001</v>
      </c>
      <c r="C195">
        <f t="shared" ref="C195:C251" si="9">LN(B195/B196)</f>
        <v>4.4812490513752697E-2</v>
      </c>
    </row>
    <row r="196" spans="1:3" x14ac:dyDescent="0.25">
      <c r="A196" s="3">
        <v>44718</v>
      </c>
      <c r="B196" s="1">
        <v>96.365622999999999</v>
      </c>
      <c r="C196">
        <f t="shared" si="9"/>
        <v>-2.5261008014795003E-3</v>
      </c>
    </row>
    <row r="197" spans="1:3" x14ac:dyDescent="0.25">
      <c r="A197" s="3">
        <v>44715</v>
      </c>
      <c r="B197" s="1">
        <v>96.609359999999995</v>
      </c>
      <c r="C197">
        <f t="shared" si="9"/>
        <v>1.4434011192916393E-2</v>
      </c>
    </row>
    <row r="198" spans="1:3" x14ac:dyDescent="0.25">
      <c r="A198" s="3">
        <v>44714</v>
      </c>
      <c r="B198" s="1">
        <v>95.224914999999996</v>
      </c>
      <c r="C198">
        <f t="shared" si="9"/>
        <v>-1.739008423071805E-3</v>
      </c>
    </row>
    <row r="199" spans="1:3" x14ac:dyDescent="0.25">
      <c r="A199" s="3">
        <v>44713</v>
      </c>
      <c r="B199" s="1">
        <v>95.390656000000007</v>
      </c>
      <c r="C199">
        <f t="shared" si="9"/>
        <v>1.8985234609438732E-2</v>
      </c>
    </row>
    <row r="200" spans="1:3" x14ac:dyDescent="0.25">
      <c r="A200" s="3">
        <v>44712</v>
      </c>
      <c r="B200" s="1">
        <v>93.596725000000006</v>
      </c>
      <c r="C200">
        <f t="shared" si="9"/>
        <v>-1.6426745640380252E-2</v>
      </c>
    </row>
    <row r="201" spans="1:3" x14ac:dyDescent="0.25">
      <c r="A201" s="3">
        <v>44708</v>
      </c>
      <c r="B201" s="1">
        <v>95.146912</v>
      </c>
      <c r="C201">
        <f t="shared" si="9"/>
        <v>9.782204690608259E-3</v>
      </c>
    </row>
    <row r="202" spans="1:3" x14ac:dyDescent="0.25">
      <c r="A202" s="3">
        <v>44707</v>
      </c>
      <c r="B202" s="1">
        <v>94.220703</v>
      </c>
      <c r="C202">
        <f t="shared" si="9"/>
        <v>3.5244217680860473E-3</v>
      </c>
    </row>
    <row r="203" spans="1:3" x14ac:dyDescent="0.25">
      <c r="A203" s="3">
        <v>44706</v>
      </c>
      <c r="B203" s="1">
        <v>93.889213999999996</v>
      </c>
      <c r="C203">
        <f t="shared" si="9"/>
        <v>1.9927222105670214E-2</v>
      </c>
    </row>
    <row r="204" spans="1:3" x14ac:dyDescent="0.25">
      <c r="A204" s="3">
        <v>44705</v>
      </c>
      <c r="B204" s="1">
        <v>92.036781000000005</v>
      </c>
      <c r="C204">
        <f t="shared" si="9"/>
        <v>5.4171603772962358E-3</v>
      </c>
    </row>
    <row r="205" spans="1:3" x14ac:dyDescent="0.25">
      <c r="A205" s="3">
        <v>44704</v>
      </c>
      <c r="B205" s="1">
        <v>91.539551000000003</v>
      </c>
      <c r="C205">
        <f t="shared" si="9"/>
        <v>2.1858274217165248E-2</v>
      </c>
    </row>
    <row r="206" spans="1:3" x14ac:dyDescent="0.25">
      <c r="A206" s="3">
        <v>44701</v>
      </c>
      <c r="B206" s="1">
        <v>89.560364000000007</v>
      </c>
      <c r="C206">
        <f t="shared" si="9"/>
        <v>7.8687870506881034E-3</v>
      </c>
    </row>
    <row r="207" spans="1:3" x14ac:dyDescent="0.25">
      <c r="A207" s="3">
        <v>44700</v>
      </c>
      <c r="B207" s="1">
        <v>88.858397999999994</v>
      </c>
      <c r="C207">
        <f t="shared" si="9"/>
        <v>5.3907997262089263E-3</v>
      </c>
    </row>
    <row r="208" spans="1:3" x14ac:dyDescent="0.25">
      <c r="A208" s="3">
        <v>44699</v>
      </c>
      <c r="B208" s="1">
        <v>88.380668999999997</v>
      </c>
      <c r="C208">
        <f t="shared" si="9"/>
        <v>-1.5977451104458917E-2</v>
      </c>
    </row>
    <row r="209" spans="1:3" x14ac:dyDescent="0.25">
      <c r="A209" s="3">
        <v>44698</v>
      </c>
      <c r="B209" s="1">
        <v>89.804107999999999</v>
      </c>
      <c r="C209">
        <f t="shared" si="9"/>
        <v>1.2673593900471432E-2</v>
      </c>
    </row>
    <row r="210" spans="1:3" x14ac:dyDescent="0.25">
      <c r="A210" s="3">
        <v>44697</v>
      </c>
      <c r="B210" s="1">
        <v>88.673148999999995</v>
      </c>
      <c r="C210">
        <f t="shared" si="9"/>
        <v>2.3247833541793834E-2</v>
      </c>
    </row>
    <row r="211" spans="1:3" x14ac:dyDescent="0.25">
      <c r="A211" s="3">
        <v>44694</v>
      </c>
      <c r="B211" s="1">
        <v>86.635468000000003</v>
      </c>
      <c r="C211">
        <f t="shared" si="9"/>
        <v>2.9232479807969603E-2</v>
      </c>
    </row>
    <row r="212" spans="1:3" x14ac:dyDescent="0.25">
      <c r="A212" s="3">
        <v>44693</v>
      </c>
      <c r="B212" s="1">
        <v>84.139556999999996</v>
      </c>
      <c r="C212">
        <f t="shared" si="9"/>
        <v>4.529329201432143E-3</v>
      </c>
    </row>
    <row r="213" spans="1:3" x14ac:dyDescent="0.25">
      <c r="A213" s="3">
        <v>44692</v>
      </c>
      <c r="B213" s="1">
        <v>83.759322999999995</v>
      </c>
      <c r="C213">
        <f t="shared" si="9"/>
        <v>2.0604870006116625E-2</v>
      </c>
    </row>
    <row r="214" spans="1:3" x14ac:dyDescent="0.25">
      <c r="A214" s="3">
        <v>44691</v>
      </c>
      <c r="B214" s="1">
        <v>82.051131999999996</v>
      </c>
      <c r="C214">
        <f t="shared" si="9"/>
        <v>6.6084488853008971E-3</v>
      </c>
    </row>
    <row r="215" spans="1:3" x14ac:dyDescent="0.25">
      <c r="A215" s="3">
        <v>44690</v>
      </c>
      <c r="B215" s="1">
        <v>81.510688999999999</v>
      </c>
      <c r="C215">
        <f t="shared" si="9"/>
        <v>-8.2135191681906028E-2</v>
      </c>
    </row>
    <row r="216" spans="1:3" x14ac:dyDescent="0.25">
      <c r="A216" s="3">
        <v>44687</v>
      </c>
      <c r="B216" s="1">
        <v>88.488213000000002</v>
      </c>
      <c r="C216">
        <f t="shared" si="9"/>
        <v>1.5165208197987905E-2</v>
      </c>
    </row>
    <row r="217" spans="1:3" x14ac:dyDescent="0.25">
      <c r="A217" s="3">
        <v>44686</v>
      </c>
      <c r="B217" s="1">
        <v>87.156395000000003</v>
      </c>
      <c r="C217">
        <f t="shared" si="9"/>
        <v>-1.527417722661277E-2</v>
      </c>
    </row>
    <row r="218" spans="1:3" x14ac:dyDescent="0.25">
      <c r="A218" s="3">
        <v>44685</v>
      </c>
      <c r="B218" s="1">
        <v>88.497855999999999</v>
      </c>
      <c r="C218">
        <f t="shared" si="9"/>
        <v>3.9028677223139741E-2</v>
      </c>
    </row>
    <row r="219" spans="1:3" x14ac:dyDescent="0.25">
      <c r="A219" s="3">
        <v>44684</v>
      </c>
      <c r="B219" s="1">
        <v>85.110434999999995</v>
      </c>
      <c r="C219">
        <f t="shared" si="9"/>
        <v>2.0390156037632202E-2</v>
      </c>
    </row>
    <row r="220" spans="1:3" x14ac:dyDescent="0.25">
      <c r="A220" s="3">
        <v>44683</v>
      </c>
      <c r="B220" s="1">
        <v>83.392593000000005</v>
      </c>
      <c r="C220">
        <f t="shared" si="9"/>
        <v>1.3515266883641743E-2</v>
      </c>
    </row>
    <row r="221" spans="1:3" x14ac:dyDescent="0.25">
      <c r="A221" s="3">
        <v>44680</v>
      </c>
      <c r="B221" s="1">
        <v>82.273101999999994</v>
      </c>
      <c r="C221">
        <f t="shared" si="9"/>
        <v>-2.2616182287822938E-2</v>
      </c>
    </row>
    <row r="222" spans="1:3" x14ac:dyDescent="0.25">
      <c r="A222" s="3">
        <v>44679</v>
      </c>
      <c r="B222" s="1">
        <v>84.155006</v>
      </c>
      <c r="C222">
        <f t="shared" si="9"/>
        <v>2.9797427924676424E-2</v>
      </c>
    </row>
    <row r="223" spans="1:3" x14ac:dyDescent="0.25">
      <c r="A223" s="3">
        <v>44678</v>
      </c>
      <c r="B223" s="1">
        <v>81.684394999999995</v>
      </c>
      <c r="C223">
        <f t="shared" si="9"/>
        <v>2.8157252845060085E-2</v>
      </c>
    </row>
    <row r="224" spans="1:3" x14ac:dyDescent="0.25">
      <c r="A224" s="3">
        <v>44677</v>
      </c>
      <c r="B224" s="1">
        <v>79.416466</v>
      </c>
      <c r="C224">
        <f t="shared" si="9"/>
        <v>3.6465081902217549E-4</v>
      </c>
    </row>
    <row r="225" spans="1:3" x14ac:dyDescent="0.25">
      <c r="A225" s="3">
        <v>44676</v>
      </c>
      <c r="B225" s="1">
        <v>79.387512000000001</v>
      </c>
      <c r="C225">
        <f t="shared" si="9"/>
        <v>-3.4294382651530744E-2</v>
      </c>
    </row>
    <row r="226" spans="1:3" x14ac:dyDescent="0.25">
      <c r="A226" s="3">
        <v>44673</v>
      </c>
      <c r="B226" s="1">
        <v>82.15728</v>
      </c>
      <c r="C226">
        <f t="shared" si="9"/>
        <v>-2.2073429321360645E-2</v>
      </c>
    </row>
    <row r="227" spans="1:3" x14ac:dyDescent="0.25">
      <c r="A227" s="3">
        <v>44672</v>
      </c>
      <c r="B227" s="1">
        <v>83.990936000000005</v>
      </c>
      <c r="C227">
        <f t="shared" si="9"/>
        <v>-1.0629247641916917E-2</v>
      </c>
    </row>
    <row r="228" spans="1:3" x14ac:dyDescent="0.25">
      <c r="A228" s="3">
        <v>44671</v>
      </c>
      <c r="B228" s="1">
        <v>84.888458</v>
      </c>
      <c r="C228">
        <f t="shared" si="9"/>
        <v>2.2762546943617592E-3</v>
      </c>
    </row>
    <row r="229" spans="1:3" x14ac:dyDescent="0.25">
      <c r="A229" s="3">
        <v>44670</v>
      </c>
      <c r="B229" s="1">
        <v>84.695449999999994</v>
      </c>
      <c r="C229">
        <f t="shared" si="9"/>
        <v>-8.9616247574207195E-3</v>
      </c>
    </row>
    <row r="230" spans="1:3" x14ac:dyDescent="0.25">
      <c r="A230" s="3">
        <v>44669</v>
      </c>
      <c r="B230" s="1">
        <v>85.45787</v>
      </c>
      <c r="C230">
        <f t="shared" si="9"/>
        <v>8.1643791367046695E-3</v>
      </c>
    </row>
    <row r="231" spans="1:3" x14ac:dyDescent="0.25">
      <c r="A231" s="3">
        <v>44665</v>
      </c>
      <c r="B231" s="1">
        <v>84.763000000000005</v>
      </c>
      <c r="C231">
        <f t="shared" si="9"/>
        <v>1.1681307028379113E-2</v>
      </c>
    </row>
    <row r="232" spans="1:3" x14ac:dyDescent="0.25">
      <c r="A232" s="3">
        <v>44664</v>
      </c>
      <c r="B232" s="1">
        <v>83.778617999999994</v>
      </c>
      <c r="C232">
        <f t="shared" si="9"/>
        <v>1.4036453027991135E-2</v>
      </c>
    </row>
    <row r="233" spans="1:3" x14ac:dyDescent="0.25">
      <c r="A233" s="3">
        <v>44663</v>
      </c>
      <c r="B233" s="1">
        <v>82.610878</v>
      </c>
      <c r="C233">
        <f t="shared" si="9"/>
        <v>2.0655861444841932E-2</v>
      </c>
    </row>
    <row r="234" spans="1:3" x14ac:dyDescent="0.25">
      <c r="A234" s="3">
        <v>44662</v>
      </c>
      <c r="B234" s="1">
        <v>80.921982</v>
      </c>
      <c r="C234">
        <f t="shared" si="9"/>
        <v>-3.5037844142799597E-2</v>
      </c>
    </row>
    <row r="235" spans="1:3" x14ac:dyDescent="0.25">
      <c r="A235" s="3">
        <v>44659</v>
      </c>
      <c r="B235" s="1">
        <v>83.807570999999996</v>
      </c>
      <c r="C235">
        <f t="shared" si="9"/>
        <v>2.0827920288935216E-2</v>
      </c>
    </row>
    <row r="236" spans="1:3" x14ac:dyDescent="0.25">
      <c r="A236" s="3">
        <v>44658</v>
      </c>
      <c r="B236" s="1">
        <v>82.080085999999994</v>
      </c>
      <c r="C236">
        <f t="shared" si="9"/>
        <v>1.6597983981147226E-2</v>
      </c>
    </row>
    <row r="237" spans="1:3" x14ac:dyDescent="0.25">
      <c r="A237" s="3">
        <v>44657</v>
      </c>
      <c r="B237" s="1">
        <v>80.728966</v>
      </c>
      <c r="C237">
        <f t="shared" si="9"/>
        <v>1.1058998161006733E-2</v>
      </c>
    </row>
    <row r="238" spans="1:3" x14ac:dyDescent="0.25">
      <c r="A238" s="3">
        <v>44656</v>
      </c>
      <c r="B238" s="1">
        <v>79.841103000000004</v>
      </c>
      <c r="C238">
        <f t="shared" si="9"/>
        <v>-5.1840878021852735E-3</v>
      </c>
    </row>
    <row r="239" spans="1:3" x14ac:dyDescent="0.25">
      <c r="A239" s="3">
        <v>44655</v>
      </c>
      <c r="B239" s="1">
        <v>80.256080999999995</v>
      </c>
      <c r="C239">
        <f t="shared" si="9"/>
        <v>4.8103873986059432E-4</v>
      </c>
    </row>
    <row r="240" spans="1:3" x14ac:dyDescent="0.25">
      <c r="A240" s="3">
        <v>44652</v>
      </c>
      <c r="B240" s="1">
        <v>80.217483999999999</v>
      </c>
      <c r="C240">
        <f t="shared" si="9"/>
        <v>6.3969068435005601E-3</v>
      </c>
    </row>
    <row r="241" spans="1:3" x14ac:dyDescent="0.25">
      <c r="A241" s="3">
        <v>44651</v>
      </c>
      <c r="B241" s="1">
        <v>79.705978000000002</v>
      </c>
      <c r="C241">
        <f t="shared" si="9"/>
        <v>-1.430571388396034E-2</v>
      </c>
    </row>
    <row r="242" spans="1:3" x14ac:dyDescent="0.25">
      <c r="A242" s="3">
        <v>44650</v>
      </c>
      <c r="B242" s="1">
        <v>80.854423999999995</v>
      </c>
      <c r="C242">
        <f t="shared" si="9"/>
        <v>1.6972932451335829E-2</v>
      </c>
    </row>
    <row r="243" spans="1:3" x14ac:dyDescent="0.25">
      <c r="A243" s="3">
        <v>44649</v>
      </c>
      <c r="B243" s="1">
        <v>79.493668</v>
      </c>
      <c r="C243">
        <f t="shared" si="9"/>
        <v>-5.327542204413881E-3</v>
      </c>
    </row>
    <row r="244" spans="1:3" x14ac:dyDescent="0.25">
      <c r="A244" s="3">
        <v>44648</v>
      </c>
      <c r="B244" s="1">
        <v>79.918304000000006</v>
      </c>
      <c r="C244">
        <f t="shared" si="9"/>
        <v>-2.8452508975566958E-2</v>
      </c>
    </row>
    <row r="245" spans="1:3" x14ac:dyDescent="0.25">
      <c r="A245" s="3">
        <v>44645</v>
      </c>
      <c r="B245" s="1">
        <v>82.224838000000005</v>
      </c>
      <c r="C245">
        <f t="shared" si="9"/>
        <v>2.1592972940535832E-2</v>
      </c>
    </row>
    <row r="246" spans="1:3" x14ac:dyDescent="0.25">
      <c r="A246" s="3">
        <v>44644</v>
      </c>
      <c r="B246" s="1">
        <v>80.468390999999997</v>
      </c>
      <c r="C246">
        <f t="shared" si="9"/>
        <v>3.0028490689981016E-3</v>
      </c>
    </row>
    <row r="247" spans="1:3" x14ac:dyDescent="0.25">
      <c r="A247" s="3">
        <v>44643</v>
      </c>
      <c r="B247" s="1">
        <v>80.227119000000002</v>
      </c>
      <c r="C247">
        <f t="shared" si="9"/>
        <v>1.5639469068667776E-2</v>
      </c>
    </row>
    <row r="248" spans="1:3" x14ac:dyDescent="0.25">
      <c r="A248" s="3">
        <v>44642</v>
      </c>
      <c r="B248" s="1">
        <v>78.982169999999996</v>
      </c>
      <c r="C248">
        <f t="shared" si="9"/>
        <v>-4.3890682249051538E-3</v>
      </c>
    </row>
    <row r="249" spans="1:3" x14ac:dyDescent="0.25">
      <c r="A249" s="3">
        <v>44641</v>
      </c>
      <c r="B249" s="1">
        <v>79.329589999999996</v>
      </c>
      <c r="C249">
        <f t="shared" si="9"/>
        <v>4.3893281992327442E-2</v>
      </c>
    </row>
    <row r="250" spans="1:3" x14ac:dyDescent="0.25">
      <c r="A250" s="3">
        <v>44638</v>
      </c>
      <c r="B250" s="1">
        <v>75.922866999999997</v>
      </c>
      <c r="C250">
        <f t="shared" si="9"/>
        <v>-3.9328214097938763E-3</v>
      </c>
    </row>
    <row r="251" spans="1:3" x14ac:dyDescent="0.25">
      <c r="A251" s="3">
        <v>44637</v>
      </c>
      <c r="B251" s="1">
        <v>76.222046000000006</v>
      </c>
      <c r="C251">
        <f t="shared" si="9"/>
        <v>2.6298769146071297E-2</v>
      </c>
    </row>
    <row r="252" spans="1:3" x14ac:dyDescent="0.25">
      <c r="A252" s="3">
        <v>44636</v>
      </c>
      <c r="B252" s="1">
        <v>74.243628999999999</v>
      </c>
    </row>
  </sheetData>
  <phoneticPr fontId="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DAA55-1BAF-414F-BC76-CD53DECD7566}">
  <dimension ref="A1:K60"/>
  <sheetViews>
    <sheetView tabSelected="1" workbookViewId="0">
      <selection activeCell="L8" sqref="L8"/>
    </sheetView>
  </sheetViews>
  <sheetFormatPr defaultRowHeight="15" x14ac:dyDescent="0.25"/>
  <cols>
    <col min="1" max="1" width="10.42578125" bestFit="1" customWidth="1"/>
    <col min="2" max="2" width="15.140625" style="2" bestFit="1" customWidth="1"/>
    <col min="3" max="3" width="10.5703125" style="2" bestFit="1" customWidth="1"/>
    <col min="4" max="4" width="18" style="1" bestFit="1" customWidth="1"/>
    <col min="5" max="5" width="11.28515625" style="2" bestFit="1" customWidth="1"/>
    <col min="8" max="8" width="41.28515625" bestFit="1" customWidth="1"/>
    <col min="9" max="9" width="7.28515625" bestFit="1" customWidth="1"/>
  </cols>
  <sheetData>
    <row r="1" spans="1:11" x14ac:dyDescent="0.25">
      <c r="A1" t="s">
        <v>0</v>
      </c>
      <c r="B1" s="2" t="s">
        <v>134</v>
      </c>
      <c r="C1" s="2" t="s">
        <v>139</v>
      </c>
      <c r="D1" s="1" t="s">
        <v>135</v>
      </c>
      <c r="E1" s="2" t="s">
        <v>140</v>
      </c>
      <c r="H1" t="s">
        <v>136</v>
      </c>
      <c r="I1">
        <v>1.08</v>
      </c>
      <c r="K1" s="10" t="s">
        <v>133</v>
      </c>
    </row>
    <row r="2" spans="1:11" x14ac:dyDescent="0.25">
      <c r="A2" s="8">
        <v>44986</v>
      </c>
      <c r="B2" s="1">
        <v>109</v>
      </c>
      <c r="C2" s="1">
        <f>(B2/B3)</f>
        <v>1.0084189474852048</v>
      </c>
      <c r="D2" s="1">
        <v>4124.51</v>
      </c>
      <c r="E2" s="1">
        <f>(D2/D3)</f>
        <v>1.0036989178231868</v>
      </c>
      <c r="H2" t="s">
        <v>137</v>
      </c>
      <c r="I2" s="7">
        <f>SLOPE(D2:D59,B2:B59)</f>
        <v>1.7583071570832676</v>
      </c>
      <c r="J2" s="14" t="s">
        <v>147</v>
      </c>
    </row>
    <row r="3" spans="1:11" x14ac:dyDescent="0.25">
      <c r="A3" s="8">
        <v>44958</v>
      </c>
      <c r="B3" s="1">
        <v>108.089996</v>
      </c>
      <c r="C3" s="1">
        <f t="shared" ref="C3:C59" si="0">(B3/B4)</f>
        <v>1</v>
      </c>
      <c r="D3" s="1">
        <v>4109.3100000000004</v>
      </c>
      <c r="E3" s="1">
        <f t="shared" ref="E3:E59" si="1">(D3/D4)</f>
        <v>1.035051572358727</v>
      </c>
      <c r="H3" t="s">
        <v>146</v>
      </c>
      <c r="I3" s="11">
        <v>3.5290000000000002E-2</v>
      </c>
      <c r="K3" s="10" t="s">
        <v>138</v>
      </c>
    </row>
    <row r="4" spans="1:11" x14ac:dyDescent="0.25">
      <c r="A4" s="8">
        <v>44927</v>
      </c>
      <c r="B4" s="1">
        <v>108.089996</v>
      </c>
      <c r="C4" s="1">
        <f t="shared" si="0"/>
        <v>1</v>
      </c>
      <c r="D4" s="1">
        <v>3970.15</v>
      </c>
      <c r="E4" s="1">
        <f t="shared" si="1"/>
        <v>0.9738875533532847</v>
      </c>
      <c r="H4" t="s">
        <v>141</v>
      </c>
      <c r="I4" s="7">
        <f>GEOMEAN(E2:E59)</f>
        <v>1.0072979755430118</v>
      </c>
    </row>
    <row r="5" spans="1:11" x14ac:dyDescent="0.25">
      <c r="A5" s="8">
        <v>44896</v>
      </c>
      <c r="B5" s="1">
        <v>108.089996</v>
      </c>
      <c r="C5" s="1">
        <f t="shared" si="0"/>
        <v>1.0083532587825437</v>
      </c>
      <c r="D5" s="1">
        <v>4076.6</v>
      </c>
      <c r="E5" s="1">
        <f t="shared" si="1"/>
        <v>1.061752832400052</v>
      </c>
      <c r="H5" t="s">
        <v>143</v>
      </c>
      <c r="I5" s="12">
        <f>GEOMEAN(E2:E59)-1</f>
        <v>7.2979755430118143E-3</v>
      </c>
    </row>
    <row r="6" spans="1:11" x14ac:dyDescent="0.25">
      <c r="A6" s="8">
        <v>44866</v>
      </c>
      <c r="B6" s="1">
        <v>107.19457199999999</v>
      </c>
      <c r="C6" s="1">
        <f t="shared" si="0"/>
        <v>0.18166665872964616</v>
      </c>
      <c r="D6" s="1">
        <v>3839.5</v>
      </c>
      <c r="E6" s="1">
        <f t="shared" si="1"/>
        <v>0.94102855070083891</v>
      </c>
      <c r="H6" t="s">
        <v>142</v>
      </c>
      <c r="I6" s="12">
        <f>EFFECT(I5*12,12)</f>
        <v>9.1177829267325761E-2</v>
      </c>
    </row>
    <row r="7" spans="1:11" x14ac:dyDescent="0.25">
      <c r="A7" s="8">
        <v>44835</v>
      </c>
      <c r="B7" s="1">
        <v>590.06188999999995</v>
      </c>
      <c r="C7" s="1">
        <f t="shared" si="0"/>
        <v>7.9840312579654338</v>
      </c>
      <c r="D7" s="1">
        <v>4080.11</v>
      </c>
      <c r="E7" s="1">
        <f t="shared" si="1"/>
        <v>1.0537528602936999</v>
      </c>
    </row>
    <row r="8" spans="1:11" x14ac:dyDescent="0.25">
      <c r="A8" s="8">
        <v>44805</v>
      </c>
      <c r="B8" s="1">
        <v>73.905258000000003</v>
      </c>
      <c r="C8" s="1">
        <f t="shared" si="0"/>
        <v>1.0118487824963984</v>
      </c>
      <c r="D8" s="1">
        <v>3871.98</v>
      </c>
      <c r="E8" s="1">
        <f t="shared" si="1"/>
        <v>1.0798634545768933</v>
      </c>
      <c r="H8" s="4" t="s">
        <v>144</v>
      </c>
    </row>
    <row r="9" spans="1:11" x14ac:dyDescent="0.25">
      <c r="A9" s="8">
        <v>44774</v>
      </c>
      <c r="B9" s="1">
        <v>73.039824999999993</v>
      </c>
      <c r="C9" s="1">
        <f t="shared" si="0"/>
        <v>1</v>
      </c>
      <c r="D9" s="1">
        <v>3585.62</v>
      </c>
      <c r="E9" s="1">
        <f t="shared" si="1"/>
        <v>0.90660429835651068</v>
      </c>
    </row>
    <row r="10" spans="1:11" x14ac:dyDescent="0.25">
      <c r="A10" s="8">
        <v>44743</v>
      </c>
      <c r="B10" s="1">
        <v>73.039824999999993</v>
      </c>
      <c r="C10" s="1">
        <f t="shared" si="0"/>
        <v>1</v>
      </c>
      <c r="D10" s="1">
        <v>3955</v>
      </c>
      <c r="E10" s="1">
        <f t="shared" si="1"/>
        <v>0.95755988078318954</v>
      </c>
      <c r="H10" t="s">
        <v>145</v>
      </c>
      <c r="I10" s="13">
        <f>I3+I2*(I6-I3)</f>
        <v>0.13355797019458659</v>
      </c>
    </row>
    <row r="11" spans="1:11" x14ac:dyDescent="0.25">
      <c r="A11" s="8">
        <v>44713</v>
      </c>
      <c r="B11" s="1">
        <v>73.039824999999993</v>
      </c>
      <c r="C11" s="1">
        <f t="shared" si="0"/>
        <v>1.0118487018797877</v>
      </c>
      <c r="D11" s="1">
        <v>4130.29</v>
      </c>
      <c r="E11" s="1">
        <f t="shared" si="1"/>
        <v>1.0911163476322059</v>
      </c>
    </row>
    <row r="12" spans="1:11" x14ac:dyDescent="0.25">
      <c r="A12" s="8">
        <v>44682</v>
      </c>
      <c r="B12" s="1">
        <v>72.184532000000004</v>
      </c>
      <c r="C12" s="1">
        <f t="shared" si="0"/>
        <v>1</v>
      </c>
      <c r="D12" s="1">
        <v>3785.38</v>
      </c>
      <c r="E12" s="1">
        <f t="shared" si="1"/>
        <v>0.91608000677613355</v>
      </c>
    </row>
    <row r="13" spans="1:11" x14ac:dyDescent="0.25">
      <c r="A13" s="8">
        <v>44652</v>
      </c>
      <c r="B13" s="1">
        <v>72.184532000000004</v>
      </c>
      <c r="C13" s="1">
        <f t="shared" si="0"/>
        <v>1</v>
      </c>
      <c r="D13" s="1">
        <v>4132.1499999999996</v>
      </c>
      <c r="E13" s="1">
        <f t="shared" si="1"/>
        <v>1.0000532438836087</v>
      </c>
      <c r="I13" s="7"/>
    </row>
    <row r="14" spans="1:11" x14ac:dyDescent="0.25">
      <c r="A14" s="8">
        <v>44621</v>
      </c>
      <c r="B14" s="1">
        <v>72.184532000000004</v>
      </c>
      <c r="C14" s="1">
        <f t="shared" si="0"/>
        <v>1.0118645798632107</v>
      </c>
      <c r="D14" s="1">
        <v>4131.93</v>
      </c>
      <c r="E14" s="1">
        <f t="shared" si="1"/>
        <v>0.91204328085096065</v>
      </c>
      <c r="I14" s="12"/>
    </row>
    <row r="15" spans="1:11" x14ac:dyDescent="0.25">
      <c r="A15" s="8">
        <v>44593</v>
      </c>
      <c r="B15" s="1">
        <v>71.338134999999994</v>
      </c>
      <c r="C15" s="1">
        <f t="shared" si="0"/>
        <v>1.0013324076778685</v>
      </c>
      <c r="D15" s="1">
        <v>4530.41</v>
      </c>
      <c r="E15" s="1">
        <f t="shared" si="1"/>
        <v>1.0357732387732801</v>
      </c>
      <c r="I15" s="12"/>
    </row>
    <row r="16" spans="1:11" x14ac:dyDescent="0.25">
      <c r="A16" s="8">
        <v>44562</v>
      </c>
      <c r="B16" s="1">
        <v>71.243210000000005</v>
      </c>
      <c r="C16" s="1">
        <f t="shared" si="0"/>
        <v>1</v>
      </c>
      <c r="D16" s="1">
        <v>4373.9399999999996</v>
      </c>
      <c r="E16" s="1">
        <f t="shared" si="1"/>
        <v>0.96863947913321735</v>
      </c>
    </row>
    <row r="17" spans="1:5" x14ac:dyDescent="0.25">
      <c r="A17" s="8">
        <v>44531</v>
      </c>
      <c r="B17" s="1">
        <v>71.243210000000005</v>
      </c>
      <c r="C17" s="1">
        <f t="shared" si="0"/>
        <v>1.0118646579795194</v>
      </c>
      <c r="D17" s="1">
        <v>4515.55</v>
      </c>
      <c r="E17" s="1">
        <f t="shared" si="1"/>
        <v>0.94741491089300023</v>
      </c>
    </row>
    <row r="18" spans="1:5" x14ac:dyDescent="0.25">
      <c r="A18" s="8">
        <v>44501</v>
      </c>
      <c r="B18" s="1">
        <v>70.407844999999995</v>
      </c>
      <c r="C18" s="1">
        <f t="shared" si="0"/>
        <v>1</v>
      </c>
      <c r="D18" s="1">
        <v>4766.18</v>
      </c>
      <c r="E18" s="1">
        <f t="shared" si="1"/>
        <v>1.0436128749726299</v>
      </c>
    </row>
    <row r="19" spans="1:5" x14ac:dyDescent="0.25">
      <c r="A19" s="8">
        <v>44470</v>
      </c>
      <c r="B19" s="1">
        <v>70.407844999999995</v>
      </c>
      <c r="C19" s="1">
        <f t="shared" si="0"/>
        <v>1</v>
      </c>
      <c r="D19" s="1">
        <v>4567</v>
      </c>
      <c r="E19" s="1">
        <f t="shared" si="1"/>
        <v>0.99166626858152851</v>
      </c>
    </row>
    <row r="20" spans="1:5" x14ac:dyDescent="0.25">
      <c r="A20" s="8">
        <v>44440</v>
      </c>
      <c r="B20" s="1">
        <v>70.407844999999995</v>
      </c>
      <c r="C20" s="1">
        <f t="shared" si="0"/>
        <v>1.0117282013390683</v>
      </c>
      <c r="D20" s="1">
        <v>4605.38</v>
      </c>
      <c r="E20" s="1">
        <f t="shared" si="1"/>
        <v>1.0182856182617386</v>
      </c>
    </row>
    <row r="21" spans="1:5" x14ac:dyDescent="0.25">
      <c r="A21" s="8">
        <v>44409</v>
      </c>
      <c r="B21" s="1">
        <v>69.591660000000005</v>
      </c>
      <c r="C21" s="1">
        <f t="shared" si="0"/>
        <v>1</v>
      </c>
      <c r="D21" s="1">
        <v>4522.68</v>
      </c>
      <c r="E21" s="1">
        <f t="shared" si="1"/>
        <v>1.0289903213916811</v>
      </c>
    </row>
    <row r="22" spans="1:5" x14ac:dyDescent="0.25">
      <c r="A22" s="8">
        <v>44378</v>
      </c>
      <c r="B22" s="1">
        <v>69.591660000000005</v>
      </c>
      <c r="C22" s="1">
        <f t="shared" si="0"/>
        <v>1</v>
      </c>
      <c r="D22" s="1">
        <v>4395.26</v>
      </c>
      <c r="E22" s="1">
        <f t="shared" si="1"/>
        <v>1.0227481093659105</v>
      </c>
    </row>
    <row r="23" spans="1:5" x14ac:dyDescent="0.25">
      <c r="A23" s="8">
        <v>44348</v>
      </c>
      <c r="B23" s="1">
        <v>69.591660000000005</v>
      </c>
      <c r="C23" s="1">
        <f t="shared" si="0"/>
        <v>1.0117283398439896</v>
      </c>
      <c r="D23" s="1">
        <v>4297.5</v>
      </c>
      <c r="E23" s="1">
        <f t="shared" si="1"/>
        <v>1.0222139763231695</v>
      </c>
    </row>
    <row r="24" spans="1:5" x14ac:dyDescent="0.25">
      <c r="A24" s="8">
        <v>44317</v>
      </c>
      <c r="B24" s="1">
        <v>68.784926999999996</v>
      </c>
      <c r="C24" s="1">
        <f t="shared" si="0"/>
        <v>1</v>
      </c>
      <c r="D24" s="1">
        <v>4204.1099999999997</v>
      </c>
      <c r="E24" s="1">
        <f t="shared" si="1"/>
        <v>1.0054865025818132</v>
      </c>
    </row>
    <row r="25" spans="1:5" x14ac:dyDescent="0.25">
      <c r="A25" s="8">
        <v>44287</v>
      </c>
      <c r="B25" s="1">
        <v>68.784926999999996</v>
      </c>
      <c r="C25" s="1">
        <f t="shared" si="0"/>
        <v>1</v>
      </c>
      <c r="D25" s="1">
        <v>4181.17</v>
      </c>
      <c r="E25" s="1">
        <f t="shared" si="1"/>
        <v>1.0524253125558474</v>
      </c>
    </row>
    <row r="26" spans="1:5" x14ac:dyDescent="0.25">
      <c r="A26" s="8">
        <v>44256</v>
      </c>
      <c r="B26" s="1">
        <v>68.784926999999996</v>
      </c>
      <c r="C26" s="1">
        <f t="shared" si="0"/>
        <v>1.0151493622269583</v>
      </c>
      <c r="D26" s="1">
        <v>3972.89</v>
      </c>
      <c r="E26" s="1">
        <f t="shared" si="1"/>
        <v>1.0424386340081078</v>
      </c>
    </row>
    <row r="27" spans="1:5" x14ac:dyDescent="0.25">
      <c r="A27" s="8">
        <v>44228</v>
      </c>
      <c r="B27" s="1">
        <v>67.758430000000004</v>
      </c>
      <c r="C27" s="1">
        <f t="shared" si="0"/>
        <v>1</v>
      </c>
      <c r="D27" s="1">
        <v>3811.15</v>
      </c>
      <c r="E27" s="1">
        <f t="shared" si="1"/>
        <v>1.0260914749719998</v>
      </c>
    </row>
    <row r="28" spans="1:5" x14ac:dyDescent="0.25">
      <c r="A28" s="8">
        <v>44197</v>
      </c>
      <c r="B28" s="1">
        <v>67.758430000000004</v>
      </c>
      <c r="C28" s="1">
        <f t="shared" si="0"/>
        <v>1</v>
      </c>
      <c r="D28" s="1">
        <v>3714.24</v>
      </c>
      <c r="E28" s="1">
        <f t="shared" si="1"/>
        <v>0.98886335984153639</v>
      </c>
    </row>
    <row r="29" spans="1:5" x14ac:dyDescent="0.25">
      <c r="A29" s="8">
        <v>44166</v>
      </c>
      <c r="B29" s="1">
        <v>67.758430000000004</v>
      </c>
      <c r="C29" s="1">
        <f t="shared" si="0"/>
        <v>1.0117677920599384</v>
      </c>
      <c r="D29" s="1">
        <v>3756.07</v>
      </c>
      <c r="E29" s="1">
        <f t="shared" si="1"/>
        <v>1.0371214066594323</v>
      </c>
    </row>
    <row r="30" spans="1:5" x14ac:dyDescent="0.25">
      <c r="A30" s="8">
        <v>44136</v>
      </c>
      <c r="B30" s="1">
        <v>66.970337000000001</v>
      </c>
      <c r="C30" s="1">
        <f t="shared" si="0"/>
        <v>1</v>
      </c>
      <c r="D30" s="1">
        <v>3621.63</v>
      </c>
      <c r="E30" s="1">
        <f t="shared" si="1"/>
        <v>1.1075456580508631</v>
      </c>
    </row>
    <row r="31" spans="1:5" x14ac:dyDescent="0.25">
      <c r="A31" s="8">
        <v>44105</v>
      </c>
      <c r="B31" s="1">
        <v>66.970337000000001</v>
      </c>
      <c r="C31" s="1">
        <f t="shared" si="0"/>
        <v>1</v>
      </c>
      <c r="D31" s="1">
        <v>3269.96</v>
      </c>
      <c r="E31" s="1">
        <f t="shared" si="1"/>
        <v>0.9723342253939935</v>
      </c>
    </row>
    <row r="32" spans="1:5" x14ac:dyDescent="0.25">
      <c r="A32" s="8">
        <v>44075</v>
      </c>
      <c r="B32" s="1">
        <v>66.970337000000001</v>
      </c>
      <c r="C32" s="1">
        <f t="shared" si="0"/>
        <v>1.0117680862757517</v>
      </c>
      <c r="D32" s="1">
        <v>3363</v>
      </c>
      <c r="E32" s="1">
        <f t="shared" si="1"/>
        <v>0.9607720459045056</v>
      </c>
    </row>
    <row r="33" spans="1:5" x14ac:dyDescent="0.25">
      <c r="A33" s="8">
        <v>44044</v>
      </c>
      <c r="B33" s="1">
        <v>66.191390999999996</v>
      </c>
      <c r="C33" s="1">
        <f t="shared" si="0"/>
        <v>1</v>
      </c>
      <c r="D33" s="1">
        <v>3500.31</v>
      </c>
      <c r="E33" s="1">
        <f t="shared" si="1"/>
        <v>1.0700646873242192</v>
      </c>
    </row>
    <row r="34" spans="1:5" x14ac:dyDescent="0.25">
      <c r="A34" s="8">
        <v>44013</v>
      </c>
      <c r="B34" s="1">
        <v>66.191390999999996</v>
      </c>
      <c r="C34" s="1">
        <f t="shared" si="0"/>
        <v>1</v>
      </c>
      <c r="D34" s="1">
        <v>3271.12</v>
      </c>
      <c r="E34" s="1">
        <f t="shared" si="1"/>
        <v>1.0551012969754443</v>
      </c>
    </row>
    <row r="35" spans="1:5" x14ac:dyDescent="0.25">
      <c r="A35" s="8">
        <v>43983</v>
      </c>
      <c r="B35" s="1">
        <v>66.191390999999996</v>
      </c>
      <c r="C35" s="1">
        <f t="shared" si="0"/>
        <v>1.0117679174539458</v>
      </c>
      <c r="D35" s="1">
        <v>3100.29</v>
      </c>
      <c r="E35" s="1">
        <f t="shared" si="1"/>
        <v>1.0183884032835027</v>
      </c>
    </row>
    <row r="36" spans="1:5" x14ac:dyDescent="0.25">
      <c r="A36" s="8">
        <v>43952</v>
      </c>
      <c r="B36" s="1">
        <v>65.421515999999997</v>
      </c>
      <c r="C36" s="1">
        <f t="shared" si="0"/>
        <v>1</v>
      </c>
      <c r="D36" s="1">
        <v>3044.31</v>
      </c>
      <c r="E36" s="1">
        <f t="shared" si="1"/>
        <v>1.0452817750126184</v>
      </c>
    </row>
    <row r="37" spans="1:5" x14ac:dyDescent="0.25">
      <c r="A37" s="8">
        <v>43922</v>
      </c>
      <c r="B37" s="1">
        <v>65.421515999999997</v>
      </c>
      <c r="C37" s="1">
        <f t="shared" si="0"/>
        <v>1.004836141855922</v>
      </c>
      <c r="D37" s="1">
        <v>2912.43</v>
      </c>
      <c r="E37" s="1">
        <f t="shared" si="1"/>
        <v>1.1268441029331537</v>
      </c>
    </row>
    <row r="38" spans="1:5" x14ac:dyDescent="0.25">
      <c r="A38" s="8">
        <v>43891</v>
      </c>
      <c r="B38" s="1">
        <v>65.106650999999999</v>
      </c>
      <c r="C38" s="1">
        <f t="shared" si="0"/>
        <v>1.0118254459573033</v>
      </c>
      <c r="D38" s="1">
        <v>2584.59</v>
      </c>
      <c r="E38" s="1">
        <f t="shared" si="1"/>
        <v>0.87488067916404344</v>
      </c>
    </row>
    <row r="39" spans="1:5" x14ac:dyDescent="0.25">
      <c r="A39" s="8">
        <v>43862</v>
      </c>
      <c r="B39" s="1">
        <v>64.345733999999993</v>
      </c>
      <c r="C39" s="1">
        <f t="shared" si="0"/>
        <v>1</v>
      </c>
      <c r="D39" s="1">
        <v>2954.22</v>
      </c>
      <c r="E39" s="1">
        <f t="shared" si="1"/>
        <v>0.91588953099035186</v>
      </c>
    </row>
    <row r="40" spans="1:5" x14ac:dyDescent="0.25">
      <c r="A40" s="8">
        <v>43831</v>
      </c>
      <c r="B40" s="1">
        <v>64.345733999999993</v>
      </c>
      <c r="C40" s="1">
        <f t="shared" si="0"/>
        <v>1</v>
      </c>
      <c r="D40" s="1">
        <v>3225.52</v>
      </c>
      <c r="E40" s="1">
        <f t="shared" si="1"/>
        <v>0.99837191018887073</v>
      </c>
    </row>
    <row r="41" spans="1:5" x14ac:dyDescent="0.25">
      <c r="A41" s="8">
        <v>43800</v>
      </c>
      <c r="B41" s="1">
        <v>64.345733999999993</v>
      </c>
      <c r="C41" s="1">
        <f t="shared" si="0"/>
        <v>1.011825414437201</v>
      </c>
      <c r="D41" s="1">
        <v>3230.78</v>
      </c>
      <c r="E41" s="1">
        <f t="shared" si="1"/>
        <v>1.0285898031824463</v>
      </c>
    </row>
    <row r="42" spans="1:5" x14ac:dyDescent="0.25">
      <c r="A42" s="8">
        <v>43770</v>
      </c>
      <c r="B42" s="1">
        <v>63.593711999999996</v>
      </c>
      <c r="C42" s="1">
        <f t="shared" si="0"/>
        <v>1</v>
      </c>
      <c r="D42" s="1">
        <v>3140.98</v>
      </c>
      <c r="E42" s="1">
        <f t="shared" si="1"/>
        <v>1.0340470640909152</v>
      </c>
    </row>
    <row r="43" spans="1:5" x14ac:dyDescent="0.25">
      <c r="A43" s="8">
        <v>43739</v>
      </c>
      <c r="B43" s="1">
        <v>63.593711999999996</v>
      </c>
      <c r="C43" s="1">
        <f t="shared" si="0"/>
        <v>1</v>
      </c>
      <c r="D43" s="1">
        <v>3037.56</v>
      </c>
      <c r="E43" s="1">
        <f t="shared" si="1"/>
        <v>1.0204317474821449</v>
      </c>
    </row>
    <row r="44" spans="1:5" x14ac:dyDescent="0.25">
      <c r="A44" s="8">
        <v>43709</v>
      </c>
      <c r="B44" s="1">
        <v>63.593711999999996</v>
      </c>
      <c r="C44" s="1">
        <f t="shared" si="0"/>
        <v>1.0118254794414838</v>
      </c>
      <c r="D44" s="1">
        <v>2976.74</v>
      </c>
      <c r="E44" s="1">
        <f t="shared" si="1"/>
        <v>1.0171811676906568</v>
      </c>
    </row>
    <row r="45" spans="1:5" x14ac:dyDescent="0.25">
      <c r="A45" s="8">
        <v>43678</v>
      </c>
      <c r="B45" s="1">
        <v>62.850475000000003</v>
      </c>
      <c r="C45" s="1">
        <f t="shared" si="0"/>
        <v>1</v>
      </c>
      <c r="D45" s="1">
        <v>2926.46</v>
      </c>
      <c r="E45" s="1">
        <f t="shared" si="1"/>
        <v>0.98190834725773224</v>
      </c>
    </row>
    <row r="46" spans="1:5" x14ac:dyDescent="0.25">
      <c r="A46" s="8">
        <v>43647</v>
      </c>
      <c r="B46" s="1">
        <v>62.850475000000003</v>
      </c>
      <c r="C46" s="1">
        <f t="shared" si="0"/>
        <v>0.99691966049344627</v>
      </c>
      <c r="D46" s="1">
        <v>2980.38</v>
      </c>
      <c r="E46" s="1">
        <f t="shared" si="1"/>
        <v>1.0131281953660394</v>
      </c>
    </row>
    <row r="47" spans="1:5" x14ac:dyDescent="0.25">
      <c r="A47" s="8">
        <v>43617</v>
      </c>
      <c r="B47" s="1">
        <v>63.044674000000001</v>
      </c>
      <c r="C47" s="1">
        <f t="shared" si="0"/>
        <v>1.0202903287596512</v>
      </c>
      <c r="D47" s="1">
        <v>2941.76</v>
      </c>
      <c r="E47" s="1">
        <f t="shared" si="1"/>
        <v>1.068930183208215</v>
      </c>
    </row>
    <row r="48" spans="1:5" x14ac:dyDescent="0.25">
      <c r="A48" s="8">
        <v>43586</v>
      </c>
      <c r="B48" s="1">
        <v>61.790916000000003</v>
      </c>
      <c r="C48" s="1">
        <f t="shared" si="0"/>
        <v>0.89156623168287086</v>
      </c>
      <c r="D48" s="1">
        <v>2752.06</v>
      </c>
      <c r="E48" s="1">
        <f t="shared" si="1"/>
        <v>0.93422227351883846</v>
      </c>
    </row>
    <row r="49" spans="1:5" x14ac:dyDescent="0.25">
      <c r="A49" s="8">
        <v>43556</v>
      </c>
      <c r="B49" s="1">
        <v>69.306030000000007</v>
      </c>
      <c r="C49" s="1">
        <f t="shared" si="0"/>
        <v>1.0441563630482464</v>
      </c>
      <c r="D49" s="1">
        <v>2945.83</v>
      </c>
      <c r="E49" s="1">
        <f t="shared" si="1"/>
        <v>1.0393134349421393</v>
      </c>
    </row>
    <row r="50" spans="1:5" x14ac:dyDescent="0.25">
      <c r="A50" s="8">
        <v>43525</v>
      </c>
      <c r="B50" s="1">
        <v>66.375145000000003</v>
      </c>
      <c r="C50" s="1">
        <f t="shared" si="0"/>
        <v>1.0242312919837471</v>
      </c>
      <c r="D50" s="1">
        <v>2834.4</v>
      </c>
      <c r="E50" s="1">
        <f t="shared" si="1"/>
        <v>1.0179242877510783</v>
      </c>
    </row>
    <row r="51" spans="1:5" x14ac:dyDescent="0.25">
      <c r="A51" s="8">
        <v>43497</v>
      </c>
      <c r="B51" s="1">
        <v>64.804839999999999</v>
      </c>
      <c r="C51" s="1">
        <f t="shared" si="0"/>
        <v>1.1072387984677232</v>
      </c>
      <c r="D51" s="1">
        <v>2784.49</v>
      </c>
      <c r="E51" s="1">
        <f t="shared" si="1"/>
        <v>1.0297289301431161</v>
      </c>
    </row>
    <row r="52" spans="1:5" x14ac:dyDescent="0.25">
      <c r="A52" s="8">
        <v>43466</v>
      </c>
      <c r="B52" s="1">
        <v>58.528331999999999</v>
      </c>
      <c r="C52" s="1">
        <f t="shared" si="0"/>
        <v>1.0505484924064878</v>
      </c>
      <c r="D52" s="1">
        <v>2704.1</v>
      </c>
      <c r="E52" s="1">
        <f t="shared" si="1"/>
        <v>1.0786844047310369</v>
      </c>
    </row>
    <row r="53" spans="1:5" x14ac:dyDescent="0.25">
      <c r="A53" s="8">
        <v>43435</v>
      </c>
      <c r="B53" s="1">
        <v>55.712166000000003</v>
      </c>
      <c r="C53" s="1">
        <f t="shared" si="0"/>
        <v>0.89710565933470587</v>
      </c>
      <c r="D53" s="1">
        <v>2506.85</v>
      </c>
      <c r="E53" s="1">
        <f t="shared" si="1"/>
        <v>0.90822304423278266</v>
      </c>
    </row>
    <row r="54" spans="1:5" x14ac:dyDescent="0.25">
      <c r="A54" s="8">
        <v>43405</v>
      </c>
      <c r="B54" s="1">
        <v>62.102122999999999</v>
      </c>
      <c r="C54" s="1">
        <f t="shared" si="0"/>
        <v>0.96163586538214674</v>
      </c>
      <c r="D54" s="1">
        <v>2760.17</v>
      </c>
      <c r="E54" s="1">
        <f t="shared" si="1"/>
        <v>1.0178593817991402</v>
      </c>
    </row>
    <row r="55" spans="1:5" x14ac:dyDescent="0.25">
      <c r="A55" s="8">
        <v>43374</v>
      </c>
      <c r="B55" s="1">
        <v>64.579666000000003</v>
      </c>
      <c r="C55" s="1">
        <f t="shared" si="0"/>
        <v>0.92917648682135912</v>
      </c>
      <c r="D55" s="1">
        <v>2711.74</v>
      </c>
      <c r="E55" s="1">
        <f t="shared" si="1"/>
        <v>0.93059664102018536</v>
      </c>
    </row>
    <row r="56" spans="1:5" x14ac:dyDescent="0.25">
      <c r="A56" s="8">
        <v>43344</v>
      </c>
      <c r="B56" s="1">
        <v>69.502044999999995</v>
      </c>
      <c r="C56" s="1">
        <f t="shared" si="0"/>
        <v>1.0799160344151499</v>
      </c>
      <c r="D56" s="1">
        <v>2913.98</v>
      </c>
      <c r="E56" s="1">
        <f t="shared" si="1"/>
        <v>1.0042943009181395</v>
      </c>
    </row>
    <row r="57" spans="1:5" x14ac:dyDescent="0.25">
      <c r="A57" s="8">
        <v>43313</v>
      </c>
      <c r="B57" s="1">
        <v>64.358749000000003</v>
      </c>
      <c r="C57" s="1">
        <f t="shared" si="0"/>
        <v>0.96363643632293638</v>
      </c>
      <c r="D57" s="1">
        <v>2901.52</v>
      </c>
      <c r="E57" s="1">
        <f t="shared" si="1"/>
        <v>1.0302632186316041</v>
      </c>
    </row>
    <row r="58" spans="1:5" x14ac:dyDescent="0.25">
      <c r="A58" s="8">
        <v>43282</v>
      </c>
      <c r="B58" s="1">
        <v>66.787375999999995</v>
      </c>
      <c r="C58" s="1">
        <f t="shared" si="0"/>
        <v>1.0185184109201419</v>
      </c>
      <c r="D58" s="1">
        <v>2816.29</v>
      </c>
      <c r="E58" s="1">
        <f t="shared" si="1"/>
        <v>1.0360215864654188</v>
      </c>
    </row>
    <row r="59" spans="1:5" x14ac:dyDescent="0.25">
      <c r="A59" s="8">
        <v>43252</v>
      </c>
      <c r="B59" s="1">
        <v>65.573066999999995</v>
      </c>
      <c r="C59" s="1">
        <f t="shared" si="0"/>
        <v>1.0491487772660524</v>
      </c>
      <c r="D59" s="1">
        <v>2718.37</v>
      </c>
      <c r="E59" s="1">
        <f t="shared" si="1"/>
        <v>1.0048424002040461</v>
      </c>
    </row>
    <row r="60" spans="1:5" x14ac:dyDescent="0.25">
      <c r="A60" s="8">
        <v>43221</v>
      </c>
      <c r="B60" s="1">
        <v>62.501209000000003</v>
      </c>
      <c r="C60" s="1"/>
      <c r="D60" s="1">
        <v>2705.27</v>
      </c>
      <c r="E60" s="1"/>
    </row>
  </sheetData>
  <hyperlinks>
    <hyperlink ref="K1" r:id="rId1" xr:uid="{2B545524-4A80-4BA9-A9BB-9EC3193FF97A}"/>
    <hyperlink ref="K3" r:id="rId2" xr:uid="{29DC1A7D-CA1B-481B-84D0-FF1EE1958A4A}"/>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H a x w 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B 2 s c 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r H B W K I p H u A 4 A A A A R A A A A E w A c A E Z v c m 1 1 b G F z L 1 N l Y 3 R p b 2 4 x L m 0 g o h g A K K A U A A A A A A A A A A A A A A A A A A A A A A A A A A A A K 0 5 N L s n M z 1 M I h t C G 1 g B Q S w E C L Q A U A A I A C A A d r H B W t t H F V 6 U A A A D 2 A A A A E g A A A A A A A A A A A A A A A A A A A A A A Q 2 9 u Z m l n L 1 B h Y 2 t h Z 2 U u e G 1 s U E s B A i 0 A F A A C A A g A H a x w V g / K 6 a u k A A A A 6 Q A A A B M A A A A A A A A A A A A A A A A A 8 Q A A A F t D b 2 5 0 Z W 5 0 X 1 R 5 c G V z X S 5 4 b W x Q S w E C L Q A U A A I A C A A d r H B 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h O L i T e v N k y s E O y u C j o V y Q A A A A A C A A A A A A A Q Z g A A A A E A A C A A A A A W / 2 K s d W 5 U u / o K L u L 3 S i S T z d x u d f E v g + I d k A N n q Y N m n Q A A A A A O g A A A A A I A A C A A A A C s e i + 9 F M F P p W 9 1 R a t Y i i j Z n N A E S N p u t U F X H 5 x C / L 8 E m l A A A A D 1 2 I 2 M 6 N V R y 3 D 1 t h C E s b x i E s c H b x H O 4 Q h B B F c V 9 R E 8 0 a s B j y a x w h f n z A g q D I c w z I 7 Q d C 7 u Y k D 8 B t 3 a h T P s m g Y 2 h m f n N k l N x K F J M G i / n 5 9 p q U A A A A A b b t b 6 N G h T z y 9 + m j n V t a 5 S l 1 g 6 B j G W z f p 6 M e 8 V K J v h 7 s / K J N L g Q B b B t v + O g P S a y 0 9 O 6 c p 6 7 g F a m e 6 h m x c u S 9 p 8 < / D a t a M a s h u p > 
</file>

<file path=customXml/itemProps1.xml><?xml version="1.0" encoding="utf-8"?>
<ds:datastoreItem xmlns:ds="http://schemas.openxmlformats.org/officeDocument/2006/customXml" ds:itemID="{291F4A48-8438-49DA-9145-81134BAF3E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XOM_2yrs_Data</vt:lpstr>
      <vt:lpstr>Income_Statement_XOM</vt:lpstr>
      <vt:lpstr>Balance_Sheet_XOM</vt:lpstr>
      <vt:lpstr>Ratio_Analysis_XOM</vt:lpstr>
      <vt:lpstr>MCS_XOM</vt:lpstr>
      <vt:lpstr>CAPM_XOM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Shashvat</dc:creator>
  <cp:lastModifiedBy>Shashvat</cp:lastModifiedBy>
  <dcterms:created xsi:type="dcterms:W3CDTF">2015-06-05T18:17:20Z</dcterms:created>
  <dcterms:modified xsi:type="dcterms:W3CDTF">2023-04-09T02:31:56Z</dcterms:modified>
</cp:coreProperties>
</file>