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shwat Sharma\Documents\Dow Valuation\Dow 30\Intel\"/>
    </mc:Choice>
  </mc:AlternateContent>
  <xr:revisionPtr revIDLastSave="0" documentId="13_ncr:1_{E1C61DD6-F337-4F49-9177-9B705A43671A}" xr6:coauthVersionLast="47" xr6:coauthVersionMax="47" xr10:uidLastSave="{00000000-0000-0000-0000-000000000000}"/>
  <bookViews>
    <workbookView xWindow="23880" yWindow="-7830" windowWidth="24240" windowHeight="18240" activeTab="1" xr2:uid="{E3545638-2AFB-49F1-BD5F-D24B7E9609EC}"/>
  </bookViews>
  <sheets>
    <sheet name="DCF" sheetId="1" r:id="rId1"/>
    <sheet name="Historical Price Predic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G26" i="1"/>
  <c r="G27" i="1" s="1"/>
  <c r="G22" i="1"/>
  <c r="G23" i="1" s="1"/>
  <c r="G21" i="1"/>
  <c r="G20" i="1"/>
  <c r="N11" i="1"/>
  <c r="M11" i="1"/>
  <c r="L11" i="1"/>
  <c r="K11" i="1"/>
  <c r="J11" i="1"/>
  <c r="O10" i="1"/>
  <c r="N10" i="1"/>
  <c r="M10" i="1"/>
  <c r="L10" i="1"/>
  <c r="K10" i="1"/>
  <c r="N9" i="1"/>
  <c r="O9" i="1" s="1"/>
  <c r="O11" i="1" s="1"/>
  <c r="O6" i="1"/>
  <c r="O7" i="1" s="1"/>
  <c r="N6" i="1"/>
  <c r="N7" i="1" s="1"/>
  <c r="M7" i="1"/>
  <c r="L7" i="1"/>
  <c r="K7" i="1"/>
  <c r="H32" i="1" l="1"/>
  <c r="H33" i="1" s="1"/>
  <c r="J32" i="1"/>
  <c r="J33" i="1" s="1"/>
  <c r="K32" i="1"/>
  <c r="G32" i="1"/>
  <c r="G33" i="1" s="1"/>
  <c r="I32" i="1"/>
  <c r="I33" i="1" s="1"/>
  <c r="G28" i="1"/>
  <c r="G29" i="1" s="1"/>
  <c r="K33" i="1" l="1"/>
  <c r="F35" i="1" s="1"/>
  <c r="F42" i="1" s="1"/>
  <c r="F45" i="1" s="1"/>
  <c r="K34" i="1"/>
</calcChain>
</file>

<file path=xl/sharedStrings.xml><?xml version="1.0" encoding="utf-8"?>
<sst xmlns="http://schemas.openxmlformats.org/spreadsheetml/2006/main" count="49" uniqueCount="46">
  <si>
    <t>Ticker: INTC</t>
  </si>
  <si>
    <t>Discounted Cash Flow Model:</t>
  </si>
  <si>
    <t>Assumptions:</t>
  </si>
  <si>
    <t>Growth Rate</t>
  </si>
  <si>
    <t>EV / EBITDA</t>
  </si>
  <si>
    <t>Cost of Debt</t>
  </si>
  <si>
    <t>Tax Rate</t>
  </si>
  <si>
    <t>Risk Free Rate</t>
  </si>
  <si>
    <t>Beta</t>
  </si>
  <si>
    <t>Market Return</t>
  </si>
  <si>
    <t>Equity Value</t>
  </si>
  <si>
    <t>Debt Value</t>
  </si>
  <si>
    <t>WACC</t>
  </si>
  <si>
    <t>WACC:</t>
  </si>
  <si>
    <t>Period</t>
  </si>
  <si>
    <t>EBIT</t>
  </si>
  <si>
    <t>Tax</t>
  </si>
  <si>
    <t>D&amp;A</t>
  </si>
  <si>
    <t>CapEx</t>
  </si>
  <si>
    <t>NWC</t>
  </si>
  <si>
    <t>FCF</t>
  </si>
  <si>
    <t>Cost of Equity</t>
  </si>
  <si>
    <t>D/D+E</t>
  </si>
  <si>
    <t>E/D+E</t>
  </si>
  <si>
    <t>Terminal Value</t>
  </si>
  <si>
    <t>EBITDA</t>
  </si>
  <si>
    <t>Perpetuity Growth</t>
  </si>
  <si>
    <t>Average</t>
  </si>
  <si>
    <t>Discounting</t>
  </si>
  <si>
    <t>Discount Factor</t>
  </si>
  <si>
    <t>PV of FCF</t>
  </si>
  <si>
    <t>PV of TV</t>
  </si>
  <si>
    <t>Enterprise Value</t>
  </si>
  <si>
    <t>Enterprise Value to Equity Value</t>
  </si>
  <si>
    <t>Cash</t>
  </si>
  <si>
    <t>Marketable Securities</t>
  </si>
  <si>
    <t>Short-term Debt</t>
  </si>
  <si>
    <t>Long-term Debt</t>
  </si>
  <si>
    <t>Shares Outstanding</t>
  </si>
  <si>
    <t>Current Price: $32.94</t>
  </si>
  <si>
    <t>Date</t>
  </si>
  <si>
    <t>Current</t>
  </si>
  <si>
    <t>Intrinsic</t>
  </si>
  <si>
    <t>Upside/Downside</t>
  </si>
  <si>
    <t>CAGR</t>
  </si>
  <si>
    <t>(5-Year Estimates)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</si>
</sst>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_-* #,##0_-;\(#,##0\)_-;_-* &quot;-&quot;_-;_-@_-"/>
    <numFmt numFmtId="169" formatCode="_-* #,##0.00_-;\(#,##0.00\)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C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2" fillId="0" borderId="0" xfId="0" applyFont="1"/>
    <xf numFmtId="0" fontId="2" fillId="2" borderId="1" xfId="0" applyFont="1" applyFill="1" applyBorder="1"/>
    <xf numFmtId="0" fontId="0" fillId="2" borderId="1" xfId="0" applyFill="1" applyBorder="1"/>
    <xf numFmtId="0" fontId="0" fillId="2" borderId="3" xfId="0" applyFill="1" applyBorder="1"/>
    <xf numFmtId="0" fontId="2" fillId="0" borderId="4" xfId="0" applyFont="1" applyBorder="1"/>
    <xf numFmtId="0" fontId="0" fillId="0" borderId="4" xfId="0" applyBorder="1"/>
    <xf numFmtId="168" fontId="0" fillId="0" borderId="0" xfId="0" applyNumberFormat="1"/>
    <xf numFmtId="168" fontId="0" fillId="0" borderId="5" xfId="0" applyNumberFormat="1" applyBorder="1"/>
    <xf numFmtId="168" fontId="0" fillId="0" borderId="4" xfId="0" applyNumberFormat="1" applyBorder="1"/>
    <xf numFmtId="10" fontId="0" fillId="0" borderId="0" xfId="0" applyNumberFormat="1"/>
    <xf numFmtId="10" fontId="0" fillId="0" borderId="0" xfId="1" applyNumberFormat="1" applyFont="1"/>
    <xf numFmtId="9" fontId="2" fillId="0" borderId="4" xfId="1" applyFont="1" applyBorder="1"/>
    <xf numFmtId="9" fontId="0" fillId="0" borderId="4" xfId="1" applyFont="1" applyBorder="1"/>
    <xf numFmtId="10" fontId="0" fillId="0" borderId="4" xfId="1" applyNumberFormat="1" applyFont="1" applyBorder="1"/>
    <xf numFmtId="168" fontId="0" fillId="0" borderId="1" xfId="0" applyNumberFormat="1" applyBorder="1"/>
    <xf numFmtId="169" fontId="0" fillId="0" borderId="0" xfId="0" applyNumberFormat="1"/>
    <xf numFmtId="3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/>
    <xf numFmtId="168" fontId="2" fillId="0" borderId="0" xfId="0" applyNumberFormat="1" applyFont="1"/>
    <xf numFmtId="43" fontId="0" fillId="0" borderId="0" xfId="0" applyNumberFormat="1"/>
    <xf numFmtId="168" fontId="3" fillId="0" borderId="2" xfId="0" applyNumberFormat="1" applyFont="1" applyBorder="1"/>
    <xf numFmtId="168" fontId="3" fillId="0" borderId="0" xfId="0" applyNumberFormat="1" applyFont="1"/>
    <xf numFmtId="10" fontId="3" fillId="0" borderId="0" xfId="0" applyNumberFormat="1" applyFont="1"/>
    <xf numFmtId="9" fontId="3" fillId="0" borderId="0" xfId="0" applyNumberFormat="1" applyFont="1"/>
    <xf numFmtId="0" fontId="3" fillId="0" borderId="0" xfId="0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D2DF5-DA7F-4A35-9FCB-931ADDFD94FF}">
  <dimension ref="B2:O45"/>
  <sheetViews>
    <sheetView showGridLines="0" topLeftCell="A31" workbookViewId="0">
      <selection activeCell="R2" sqref="R2"/>
    </sheetView>
  </sheetViews>
  <sheetFormatPr defaultRowHeight="15" x14ac:dyDescent="0.25"/>
  <cols>
    <col min="6" max="7" width="10.5703125" bestFit="1" customWidth="1"/>
  </cols>
  <sheetData>
    <row r="2" spans="2:15" x14ac:dyDescent="0.25">
      <c r="B2" s="2" t="s">
        <v>0</v>
      </c>
      <c r="C2" s="1"/>
      <c r="D2" s="1"/>
    </row>
    <row r="3" spans="2:15" x14ac:dyDescent="0.25">
      <c r="B3" s="2" t="s">
        <v>39</v>
      </c>
      <c r="C3" s="1"/>
      <c r="D3" s="1"/>
    </row>
    <row r="5" spans="2:15" x14ac:dyDescent="0.25">
      <c r="B5" s="3" t="s">
        <v>1</v>
      </c>
      <c r="C5" s="3"/>
      <c r="D5" s="3"/>
      <c r="E5" s="3"/>
      <c r="F5" s="3"/>
      <c r="G5" s="3"/>
      <c r="I5" s="7" t="s">
        <v>14</v>
      </c>
      <c r="J5" s="8">
        <v>0</v>
      </c>
      <c r="K5" s="7">
        <v>1</v>
      </c>
      <c r="L5" s="7">
        <v>2</v>
      </c>
      <c r="M5" s="7">
        <v>3</v>
      </c>
      <c r="N5" s="7">
        <v>4</v>
      </c>
      <c r="O5" s="7">
        <v>5</v>
      </c>
    </row>
    <row r="6" spans="2:15" x14ac:dyDescent="0.25">
      <c r="I6" t="s">
        <v>15</v>
      </c>
      <c r="J6" s="26">
        <v>22082</v>
      </c>
      <c r="K6" s="27">
        <v>10648</v>
      </c>
      <c r="L6" s="27">
        <v>13185</v>
      </c>
      <c r="M6" s="27">
        <v>16238</v>
      </c>
      <c r="N6" s="27">
        <f>1.65*M6</f>
        <v>26792.699999999997</v>
      </c>
      <c r="O6" s="27">
        <f>1.05*N6</f>
        <v>28132.334999999999</v>
      </c>
    </row>
    <row r="7" spans="2:15" x14ac:dyDescent="0.25">
      <c r="B7" s="4" t="s">
        <v>2</v>
      </c>
      <c r="C7" s="4"/>
      <c r="D7" s="4"/>
      <c r="E7" s="4"/>
      <c r="F7" s="4"/>
      <c r="G7" s="4"/>
      <c r="I7" t="s">
        <v>16</v>
      </c>
      <c r="J7" s="26">
        <v>-1835</v>
      </c>
      <c r="K7" s="11">
        <f>-10%*K6</f>
        <v>-1064.8</v>
      </c>
      <c r="L7" s="11">
        <f t="shared" ref="L7:O7" si="0">-10%*L6</f>
        <v>-1318.5</v>
      </c>
      <c r="M7" s="11">
        <f t="shared" si="0"/>
        <v>-1623.8000000000002</v>
      </c>
      <c r="N7" s="11">
        <f t="shared" si="0"/>
        <v>-2679.27</v>
      </c>
      <c r="O7" s="11">
        <f t="shared" si="0"/>
        <v>-2813.2335000000003</v>
      </c>
    </row>
    <row r="8" spans="2:15" x14ac:dyDescent="0.25">
      <c r="B8" t="s">
        <v>3</v>
      </c>
      <c r="G8" s="28">
        <v>3.2899999999999999E-2</v>
      </c>
      <c r="I8" t="s">
        <v>17</v>
      </c>
      <c r="J8" s="26">
        <v>11792</v>
      </c>
      <c r="K8" s="27">
        <v>10874</v>
      </c>
      <c r="L8" s="27">
        <v>11694</v>
      </c>
      <c r="M8" s="27">
        <v>13985</v>
      </c>
      <c r="N8" s="27">
        <v>7379</v>
      </c>
      <c r="O8" s="27">
        <v>15410</v>
      </c>
    </row>
    <row r="9" spans="2:15" x14ac:dyDescent="0.25">
      <c r="B9" t="s">
        <v>4</v>
      </c>
      <c r="G9" s="28">
        <v>5.8999999999999997E-2</v>
      </c>
      <c r="I9" t="s">
        <v>18</v>
      </c>
      <c r="J9" s="26">
        <v>-20329</v>
      </c>
      <c r="K9" s="27">
        <v>-23000</v>
      </c>
      <c r="L9" s="27">
        <v>-25428</v>
      </c>
      <c r="M9" s="27">
        <v>-27057</v>
      </c>
      <c r="N9" s="11">
        <f>0.9*M9</f>
        <v>-24351.3</v>
      </c>
      <c r="O9" s="11">
        <f t="shared" ref="O9" si="1">0.9*N9</f>
        <v>-21916.17</v>
      </c>
    </row>
    <row r="10" spans="2:15" x14ac:dyDescent="0.25">
      <c r="B10" t="s">
        <v>5</v>
      </c>
      <c r="G10" s="28">
        <v>6.4000000000000001E-2</v>
      </c>
      <c r="I10" t="s">
        <v>19</v>
      </c>
      <c r="J10" s="26">
        <v>-6679</v>
      </c>
      <c r="K10" s="11">
        <f>-15.8%*J10+J10</f>
        <v>-5623.7179999999998</v>
      </c>
      <c r="L10" s="11">
        <f>1.046*K10</f>
        <v>-5882.409028</v>
      </c>
      <c r="M10" s="11">
        <f>1.089*L10</f>
        <v>-6405.9434314919999</v>
      </c>
      <c r="N10" s="11">
        <f>1.154*M10</f>
        <v>-7392.4587199417674</v>
      </c>
      <c r="O10" s="11">
        <f>1.209*N10</f>
        <v>-8937.4825924095967</v>
      </c>
    </row>
    <row r="11" spans="2:15" x14ac:dyDescent="0.25">
      <c r="B11" t="s">
        <v>6</v>
      </c>
      <c r="G11" s="29">
        <v>0.1</v>
      </c>
      <c r="I11" s="9" t="s">
        <v>20</v>
      </c>
      <c r="J11" s="12">
        <f>SUM(J6:J10)</f>
        <v>5031</v>
      </c>
      <c r="K11" s="13">
        <f>SUM(K6:K10)</f>
        <v>-8166.5179999999991</v>
      </c>
      <c r="L11" s="13">
        <f t="shared" ref="L11:O11" si="2">SUM(L6:L10)</f>
        <v>-7749.909028</v>
      </c>
      <c r="M11" s="13">
        <f t="shared" si="2"/>
        <v>-4863.7434314919992</v>
      </c>
      <c r="N11" s="13">
        <f t="shared" si="2"/>
        <v>-251.32871994177003</v>
      </c>
      <c r="O11" s="13">
        <f t="shared" si="2"/>
        <v>9875.4489075904021</v>
      </c>
    </row>
    <row r="12" spans="2:15" x14ac:dyDescent="0.25">
      <c r="B12" t="s">
        <v>7</v>
      </c>
      <c r="G12" s="28">
        <v>0.03</v>
      </c>
    </row>
    <row r="13" spans="2:15" x14ac:dyDescent="0.25">
      <c r="G13" s="22"/>
    </row>
    <row r="14" spans="2:15" x14ac:dyDescent="0.25">
      <c r="B14" t="s">
        <v>8</v>
      </c>
      <c r="G14" s="30">
        <v>0.62</v>
      </c>
    </row>
    <row r="15" spans="2:15" x14ac:dyDescent="0.25">
      <c r="B15" t="s">
        <v>9</v>
      </c>
      <c r="G15" s="28">
        <v>7.0000000000000007E-2</v>
      </c>
    </row>
    <row r="16" spans="2:15" x14ac:dyDescent="0.25">
      <c r="B16" t="s">
        <v>10</v>
      </c>
      <c r="G16" s="22">
        <v>135250</v>
      </c>
    </row>
    <row r="17" spans="2:11" x14ac:dyDescent="0.25">
      <c r="B17" t="s">
        <v>11</v>
      </c>
      <c r="G17" s="22">
        <v>38641</v>
      </c>
    </row>
    <row r="19" spans="2:11" x14ac:dyDescent="0.25">
      <c r="B19" s="6" t="s">
        <v>13</v>
      </c>
      <c r="C19" s="7"/>
      <c r="D19" s="7"/>
      <c r="E19" s="7"/>
      <c r="F19" s="7"/>
      <c r="G19" s="7"/>
    </row>
    <row r="20" spans="2:11" x14ac:dyDescent="0.25">
      <c r="B20" t="s">
        <v>21</v>
      </c>
      <c r="G20" s="14">
        <f>G12+G14*(G15-G12)</f>
        <v>5.4800000000000001E-2</v>
      </c>
    </row>
    <row r="21" spans="2:11" x14ac:dyDescent="0.25">
      <c r="B21" t="s">
        <v>22</v>
      </c>
      <c r="G21" s="15">
        <f>G17/SUM(G16:G17)</f>
        <v>0.22221391561380405</v>
      </c>
    </row>
    <row r="22" spans="2:11" x14ac:dyDescent="0.25">
      <c r="B22" t="s">
        <v>23</v>
      </c>
      <c r="G22" s="15">
        <f>G16/SUM(G16:G17)</f>
        <v>0.7777860843861959</v>
      </c>
    </row>
    <row r="23" spans="2:11" x14ac:dyDescent="0.25">
      <c r="B23" s="16" t="s">
        <v>12</v>
      </c>
      <c r="C23" s="17"/>
      <c r="D23" s="17"/>
      <c r="E23" s="17"/>
      <c r="F23" s="17"/>
      <c r="G23" s="18">
        <f>G22*G20+G21*G10*(1-G11)</f>
        <v>5.5422198963718652E-2</v>
      </c>
    </row>
    <row r="25" spans="2:11" x14ac:dyDescent="0.25">
      <c r="B25" s="6" t="s">
        <v>24</v>
      </c>
      <c r="C25" s="7"/>
      <c r="D25" s="7"/>
      <c r="E25" s="7"/>
      <c r="F25" s="7"/>
      <c r="G25" s="7"/>
    </row>
    <row r="26" spans="2:11" x14ac:dyDescent="0.25">
      <c r="B26" t="s">
        <v>25</v>
      </c>
      <c r="G26" s="11">
        <f>O6+O8</f>
        <v>43542.334999999999</v>
      </c>
    </row>
    <row r="27" spans="2:11" x14ac:dyDescent="0.25">
      <c r="B27" t="s">
        <v>4</v>
      </c>
      <c r="G27" s="11">
        <f>G26*G9</f>
        <v>2568.9977649999996</v>
      </c>
    </row>
    <row r="28" spans="2:11" x14ac:dyDescent="0.25">
      <c r="B28" t="s">
        <v>26</v>
      </c>
      <c r="G28" s="19">
        <f>O11*(1+G8)/(G23-G8)</f>
        <v>452902.09863974754</v>
      </c>
    </row>
    <row r="29" spans="2:11" x14ac:dyDescent="0.25">
      <c r="B29" s="9" t="s">
        <v>27</v>
      </c>
      <c r="C29" s="10"/>
      <c r="D29" s="10"/>
      <c r="E29" s="10"/>
      <c r="F29" s="10"/>
      <c r="G29" s="11">
        <f>AVERAGE(G27:G28)</f>
        <v>227735.54820237376</v>
      </c>
    </row>
    <row r="30" spans="2:11" x14ac:dyDescent="0.25">
      <c r="G30" s="11"/>
    </row>
    <row r="31" spans="2:11" x14ac:dyDescent="0.25">
      <c r="B31" s="6" t="s">
        <v>28</v>
      </c>
      <c r="C31" s="7"/>
      <c r="D31" s="7"/>
      <c r="E31" s="7"/>
      <c r="F31" s="7"/>
      <c r="G31" s="7">
        <v>1</v>
      </c>
      <c r="H31" s="7">
        <v>2</v>
      </c>
      <c r="I31" s="7">
        <v>3</v>
      </c>
      <c r="J31" s="7">
        <v>4</v>
      </c>
      <c r="K31" s="7">
        <v>5</v>
      </c>
    </row>
    <row r="32" spans="2:11" x14ac:dyDescent="0.25">
      <c r="B32" t="s">
        <v>29</v>
      </c>
      <c r="G32" s="20">
        <f>1/(1+$G$23)^K5</f>
        <v>0.94748812464041809</v>
      </c>
      <c r="H32" s="20">
        <f t="shared" ref="H32:K32" si="3">1/(1+$G$23)^L5</f>
        <v>0.89773374633461633</v>
      </c>
      <c r="I32" s="20">
        <f t="shared" si="3"/>
        <v>0.85059206374100238</v>
      </c>
      <c r="J32" s="20">
        <f t="shared" si="3"/>
        <v>0.8059258793079852</v>
      </c>
      <c r="K32" s="20">
        <f t="shared" si="3"/>
        <v>0.76360519998470278</v>
      </c>
    </row>
    <row r="33" spans="2:11" x14ac:dyDescent="0.25">
      <c r="B33" t="s">
        <v>30</v>
      </c>
      <c r="G33" s="11">
        <f>K11*G32</f>
        <v>-7737.6788246622173</v>
      </c>
      <c r="H33" s="11">
        <f t="shared" ref="H33:K33" si="4">L11*H32</f>
        <v>-6957.3548654589049</v>
      </c>
      <c r="I33" s="11">
        <f t="shared" si="4"/>
        <v>-4137.0615628995247</v>
      </c>
      <c r="J33" s="11">
        <f t="shared" si="4"/>
        <v>-202.55231961442138</v>
      </c>
      <c r="K33" s="11">
        <f t="shared" si="4"/>
        <v>7540.9441380192839</v>
      </c>
    </row>
    <row r="34" spans="2:11" x14ac:dyDescent="0.25">
      <c r="B34" s="4" t="s">
        <v>31</v>
      </c>
      <c r="C34" s="4"/>
      <c r="D34" s="4"/>
      <c r="E34" s="4"/>
      <c r="F34" s="4"/>
      <c r="G34" s="11"/>
      <c r="H34" s="11"/>
      <c r="I34" s="11"/>
      <c r="J34" s="11"/>
      <c r="K34" s="11">
        <f>K32*G29</f>
        <v>173900.04882869954</v>
      </c>
    </row>
    <row r="35" spans="2:11" x14ac:dyDescent="0.25">
      <c r="B35" s="5" t="s">
        <v>32</v>
      </c>
      <c r="F35" s="11">
        <f>SUM(G33:K34)</f>
        <v>162406.34539408376</v>
      </c>
      <c r="H35" s="11"/>
    </row>
    <row r="37" spans="2:11" x14ac:dyDescent="0.25">
      <c r="B37" s="6" t="s">
        <v>33</v>
      </c>
      <c r="C37" s="7"/>
      <c r="D37" s="7"/>
      <c r="E37" s="7"/>
      <c r="F37" s="7"/>
    </row>
    <row r="38" spans="2:11" x14ac:dyDescent="0.25">
      <c r="B38" t="s">
        <v>34</v>
      </c>
      <c r="F38" s="21">
        <v>27040</v>
      </c>
    </row>
    <row r="39" spans="2:11" x14ac:dyDescent="0.25">
      <c r="B39" t="s">
        <v>35</v>
      </c>
      <c r="F39" s="22"/>
    </row>
    <row r="40" spans="2:11" x14ac:dyDescent="0.25">
      <c r="B40" t="s">
        <v>36</v>
      </c>
      <c r="F40" s="21">
        <v>0</v>
      </c>
    </row>
    <row r="41" spans="2:11" x14ac:dyDescent="0.25">
      <c r="B41" s="4" t="s">
        <v>37</v>
      </c>
      <c r="C41" s="4"/>
      <c r="D41" s="4"/>
      <c r="E41" s="4"/>
      <c r="F41" s="23">
        <v>3351</v>
      </c>
    </row>
    <row r="42" spans="2:11" x14ac:dyDescent="0.25">
      <c r="B42" s="5" t="s">
        <v>10</v>
      </c>
      <c r="F42" s="24">
        <f>F35+F38-F40-F41</f>
        <v>186095.34539408376</v>
      </c>
    </row>
    <row r="44" spans="2:11" x14ac:dyDescent="0.25">
      <c r="B44" s="4" t="s">
        <v>38</v>
      </c>
      <c r="C44" s="4"/>
      <c r="D44" s="4"/>
      <c r="E44" s="4"/>
      <c r="F44" s="23">
        <v>4110</v>
      </c>
    </row>
    <row r="45" spans="2:11" x14ac:dyDescent="0.25">
      <c r="B45" t="s">
        <v>10</v>
      </c>
      <c r="F45" s="25">
        <f>F42/F44</f>
        <v>45.278672845275857</v>
      </c>
    </row>
  </sheetData>
  <mergeCells count="1">
    <mergeCell ref="B5:G5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7D27-3FE0-4909-B206-D75A98029B51}">
  <dimension ref="A1:H2"/>
  <sheetViews>
    <sheetView tabSelected="1" workbookViewId="0">
      <selection activeCell="E3" sqref="E3"/>
    </sheetView>
  </sheetViews>
  <sheetFormatPr defaultRowHeight="15" x14ac:dyDescent="0.25"/>
  <cols>
    <col min="1" max="1" width="9.7109375" bestFit="1" customWidth="1"/>
    <col min="4" max="4" width="17" bestFit="1" customWidth="1"/>
    <col min="5" max="5" width="6.140625" bestFit="1" customWidth="1"/>
  </cols>
  <sheetData>
    <row r="1" spans="1:8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H1" t="s">
        <v>45</v>
      </c>
    </row>
    <row r="2" spans="1:8" x14ac:dyDescent="0.25">
      <c r="A2" s="31">
        <v>44802</v>
      </c>
      <c r="B2">
        <v>32.94</v>
      </c>
      <c r="C2">
        <v>45.28</v>
      </c>
      <c r="D2">
        <f>C2-B2</f>
        <v>12.340000000000003</v>
      </c>
      <c r="E2" s="14">
        <v>6.5699999999999995E-2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DCF</vt:lpstr>
      <vt:lpstr>Historical Price 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Sharma</dc:creator>
  <cp:lastModifiedBy>Shashwat Sharma</cp:lastModifiedBy>
  <dcterms:created xsi:type="dcterms:W3CDTF">2022-08-30T02:34:28Z</dcterms:created>
  <dcterms:modified xsi:type="dcterms:W3CDTF">2022-08-30T03:26:51Z</dcterms:modified>
</cp:coreProperties>
</file>