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JNJ\"/>
    </mc:Choice>
  </mc:AlternateContent>
  <xr:revisionPtr revIDLastSave="0" documentId="13_ncr:1_{39A7C0DF-9ACB-4706-B429-97C19921F81A}" xr6:coauthVersionLast="47" xr6:coauthVersionMax="47" xr10:uidLastSave="{00000000-0000-0000-0000-000000000000}"/>
  <bookViews>
    <workbookView xWindow="-120" yWindow="-120" windowWidth="24240" windowHeight="13740" xr2:uid="{FF74229F-F940-482B-BE0A-B801A43E3C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L6" i="1"/>
  <c r="K6" i="1"/>
  <c r="O10" i="1"/>
  <c r="N10" i="1"/>
  <c r="M10" i="1"/>
  <c r="L10" i="1"/>
  <c r="K10" i="1"/>
  <c r="N8" i="1"/>
  <c r="O8" i="1" s="1"/>
  <c r="M8" i="1"/>
  <c r="L8" i="1"/>
  <c r="G22" i="1"/>
  <c r="G21" i="1"/>
  <c r="G20" i="1"/>
  <c r="J11" i="1"/>
  <c r="M6" i="1" l="1"/>
  <c r="L11" i="1"/>
  <c r="G23" i="1"/>
  <c r="H32" i="1" s="1"/>
  <c r="N6" i="1" l="1"/>
  <c r="M11" i="1"/>
  <c r="H33" i="1"/>
  <c r="G32" i="1"/>
  <c r="J32" i="1"/>
  <c r="K32" i="1"/>
  <c r="I32" i="1"/>
  <c r="I33" i="1" s="1"/>
  <c r="K11" i="1"/>
  <c r="O6" i="1" l="1"/>
  <c r="N11" i="1"/>
  <c r="J33" i="1" s="1"/>
  <c r="G33" i="1"/>
  <c r="G26" i="1" l="1"/>
  <c r="G27" i="1" s="1"/>
  <c r="O11" i="1"/>
  <c r="G28" i="1" l="1"/>
  <c r="G29" i="1" s="1"/>
  <c r="K34" i="1" s="1"/>
  <c r="K33" i="1"/>
  <c r="F35" i="1" l="1"/>
  <c r="F42" i="1" s="1"/>
  <c r="F45" i="1" s="1"/>
</calcChain>
</file>

<file path=xl/sharedStrings.xml><?xml version="1.0" encoding="utf-8"?>
<sst xmlns="http://schemas.openxmlformats.org/spreadsheetml/2006/main" count="43" uniqueCount="40">
  <si>
    <t>Discounted Cash Flow Model:</t>
  </si>
  <si>
    <t>Period</t>
  </si>
  <si>
    <t>EBIT</t>
  </si>
  <si>
    <t>Assumptions:</t>
  </si>
  <si>
    <t>Tax</t>
  </si>
  <si>
    <t>Growth Rate</t>
  </si>
  <si>
    <t>D&amp;A</t>
  </si>
  <si>
    <t>EV / EBITDA</t>
  </si>
  <si>
    <t>CapEx</t>
  </si>
  <si>
    <t>Cost of Debt</t>
  </si>
  <si>
    <t>NWC</t>
  </si>
  <si>
    <t>Tax Rate</t>
  </si>
  <si>
    <t>FCF</t>
  </si>
  <si>
    <t>Risk Free Rate</t>
  </si>
  <si>
    <t>Beta</t>
  </si>
  <si>
    <t>Market Return</t>
  </si>
  <si>
    <t>Equity Value</t>
  </si>
  <si>
    <t>Debt Value</t>
  </si>
  <si>
    <t>WACC:</t>
  </si>
  <si>
    <t>Cost of Equity</t>
  </si>
  <si>
    <t>D/D+E</t>
  </si>
  <si>
    <t>E/D+E</t>
  </si>
  <si>
    <t>WACC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</si>
  <si>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</si>
  <si>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</si>
  <si>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</si>
  <si>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</si>
  <si>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</si>
  <si>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</si>
  <si>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</si>
  <si>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</si>
  <si>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</si>
  <si>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</si>
  <si>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</si>
  <si>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</si>
  <si>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</si>
  <si>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</si>
  <si>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</si>
  <si>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Ticker: JNJ</t>
  </si>
  <si>
    <t>Current Price: $162.43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</si>
</sst>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(#,##0\)_-;_-* &quot;-&quot;_-;_-@_-"/>
    <numFmt numFmtId="165" formatCode="_-* #,##0.00_-;\(#,##0.00\)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1" xfId="0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0" fontId="0" fillId="0" borderId="1" xfId="0" applyBorder="1"/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2" fillId="0" borderId="4" xfId="0" applyFont="1" applyBorder="1"/>
    <xf numFmtId="164" fontId="0" fillId="0" borderId="5" xfId="0" applyNumberFormat="1" applyBorder="1"/>
    <xf numFmtId="164" fontId="0" fillId="0" borderId="4" xfId="0" applyNumberFormat="1" applyBorder="1"/>
    <xf numFmtId="3" fontId="3" fillId="0" borderId="0" xfId="0" applyNumberFormat="1" applyFont="1"/>
    <xf numFmtId="0" fontId="2" fillId="2" borderId="1" xfId="0" applyFont="1" applyFill="1" applyBorder="1"/>
    <xf numFmtId="10" fontId="0" fillId="0" borderId="0" xfId="0" applyNumberFormat="1"/>
    <xf numFmtId="10" fontId="0" fillId="0" borderId="0" xfId="1" applyNumberFormat="1" applyFont="1"/>
    <xf numFmtId="9" fontId="2" fillId="0" borderId="4" xfId="1" applyFont="1" applyBorder="1"/>
    <xf numFmtId="9" fontId="0" fillId="0" borderId="4" xfId="1" applyFont="1" applyBorder="1"/>
    <xf numFmtId="10" fontId="0" fillId="0" borderId="4" xfId="1" applyNumberFormat="1" applyFont="1" applyBorder="1"/>
    <xf numFmtId="164" fontId="0" fillId="0" borderId="1" xfId="0" applyNumberFormat="1" applyBorder="1"/>
    <xf numFmtId="0" fontId="0" fillId="0" borderId="4" xfId="0" applyBorder="1"/>
    <xf numFmtId="165" fontId="0" fillId="0" borderId="0" xfId="0" applyNumberFormat="1"/>
    <xf numFmtId="0" fontId="2" fillId="0" borderId="0" xfId="0" applyFont="1"/>
    <xf numFmtId="3" fontId="3" fillId="0" borderId="1" xfId="0" applyNumberFormat="1" applyFont="1" applyBorder="1"/>
    <xf numFmtId="164" fontId="2" fillId="0" borderId="0" xfId="0" applyNumberFormat="1" applyFont="1"/>
    <xf numFmtId="43" fontId="0" fillId="0" borderId="0" xfId="0" applyNumberFormat="1"/>
    <xf numFmtId="164" fontId="3" fillId="0" borderId="3" xfId="0" applyNumberFormat="1" applyFont="1" applyBorder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3323-D277-48A7-9670-F2A3DA300EFE}">
  <dimension ref="B2:O45"/>
  <sheetViews>
    <sheetView showGridLines="0" tabSelected="1" workbookViewId="0">
      <selection activeCell="B4" sqref="B4"/>
    </sheetView>
  </sheetViews>
  <sheetFormatPr defaultRowHeight="15" x14ac:dyDescent="0.25"/>
  <cols>
    <col min="6" max="7" width="10.5703125" bestFit="1" customWidth="1"/>
    <col min="11" max="11" width="10.5703125" bestFit="1" customWidth="1"/>
  </cols>
  <sheetData>
    <row r="2" spans="2:15" x14ac:dyDescent="0.25">
      <c r="B2" s="1" t="s">
        <v>38</v>
      </c>
      <c r="C2" s="2"/>
      <c r="D2" s="2"/>
    </row>
    <row r="3" spans="2:15" x14ac:dyDescent="0.25">
      <c r="B3" s="1" t="s">
        <v>39</v>
      </c>
      <c r="C3" s="2"/>
      <c r="D3" s="2"/>
    </row>
    <row r="5" spans="2:15" x14ac:dyDescent="0.25">
      <c r="B5" s="3" t="s">
        <v>0</v>
      </c>
      <c r="C5" s="3"/>
      <c r="D5" s="3"/>
      <c r="E5" s="3"/>
      <c r="F5" s="3"/>
      <c r="G5" s="3"/>
      <c r="I5" s="4" t="s">
        <v>1</v>
      </c>
      <c r="J5" s="5">
        <v>0</v>
      </c>
      <c r="K5" s="6">
        <v>1</v>
      </c>
      <c r="L5" s="6">
        <v>2</v>
      </c>
      <c r="M5" s="6">
        <v>3</v>
      </c>
      <c r="N5" s="6">
        <v>4</v>
      </c>
      <c r="O5" s="6">
        <v>5</v>
      </c>
    </row>
    <row r="6" spans="2:15" x14ac:dyDescent="0.25">
      <c r="I6" t="s">
        <v>2</v>
      </c>
      <c r="J6" s="29">
        <v>25247</v>
      </c>
      <c r="K6" s="7">
        <f>1.04*J6</f>
        <v>26256.880000000001</v>
      </c>
      <c r="L6" s="7">
        <f t="shared" ref="L6:O6" si="0">1.04*K6</f>
        <v>27307.155200000001</v>
      </c>
      <c r="M6" s="7">
        <f t="shared" si="0"/>
        <v>28399.441408000002</v>
      </c>
      <c r="N6" s="7">
        <f t="shared" si="0"/>
        <v>29535.419064320002</v>
      </c>
      <c r="O6" s="7">
        <f t="shared" si="0"/>
        <v>30716.835826892802</v>
      </c>
    </row>
    <row r="7" spans="2:15" x14ac:dyDescent="0.25">
      <c r="B7" s="8" t="s">
        <v>3</v>
      </c>
      <c r="C7" s="8"/>
      <c r="D7" s="8"/>
      <c r="E7" s="8"/>
      <c r="F7" s="8"/>
      <c r="G7" s="8"/>
      <c r="I7" t="s">
        <v>4</v>
      </c>
      <c r="J7" s="29">
        <v>-1898</v>
      </c>
      <c r="K7" s="7">
        <f>-10%*K6</f>
        <v>-2625.6880000000001</v>
      </c>
      <c r="L7" s="7">
        <f t="shared" ref="L7:O7" si="1">-10%*L6</f>
        <v>-2730.7155200000002</v>
      </c>
      <c r="M7" s="7">
        <f t="shared" si="1"/>
        <v>-2839.9441408000002</v>
      </c>
      <c r="N7" s="7">
        <f t="shared" si="1"/>
        <v>-2953.5419064320004</v>
      </c>
      <c r="O7" s="7">
        <f t="shared" si="1"/>
        <v>-3071.6835826892802</v>
      </c>
    </row>
    <row r="8" spans="2:15" x14ac:dyDescent="0.25">
      <c r="B8" t="s">
        <v>5</v>
      </c>
      <c r="G8" s="9">
        <v>3.6200000000000003E-2</v>
      </c>
      <c r="I8" t="s">
        <v>6</v>
      </c>
      <c r="J8" s="29">
        <v>7390</v>
      </c>
      <c r="K8" s="30">
        <v>3921</v>
      </c>
      <c r="L8" s="7">
        <f>1.05*K8</f>
        <v>4117.05</v>
      </c>
      <c r="M8" s="7">
        <f>1.08*L8</f>
        <v>4446.4140000000007</v>
      </c>
      <c r="N8" s="7">
        <f t="shared" ref="N8:O8" si="2">1.08*M8</f>
        <v>4802.127120000001</v>
      </c>
      <c r="O8" s="7">
        <f t="shared" si="2"/>
        <v>5186.297289600001</v>
      </c>
    </row>
    <row r="9" spans="2:15" x14ac:dyDescent="0.25">
      <c r="B9" t="s">
        <v>7</v>
      </c>
      <c r="G9" s="10">
        <v>14.3</v>
      </c>
      <c r="I9" t="s">
        <v>8</v>
      </c>
      <c r="J9" s="29">
        <v>-3652</v>
      </c>
      <c r="K9" s="30">
        <v>-3650</v>
      </c>
      <c r="L9" s="30">
        <v>-3719</v>
      </c>
      <c r="M9" s="30">
        <v>-3897</v>
      </c>
      <c r="N9" s="30">
        <v>-3586</v>
      </c>
      <c r="O9" s="30">
        <v>-3586</v>
      </c>
    </row>
    <row r="10" spans="2:15" x14ac:dyDescent="0.25">
      <c r="B10" t="s">
        <v>9</v>
      </c>
      <c r="G10" s="9">
        <v>3.6999999999999998E-2</v>
      </c>
      <c r="I10" t="s">
        <v>10</v>
      </c>
      <c r="J10" s="29">
        <v>12089</v>
      </c>
      <c r="K10" s="7">
        <f>1.015*J10</f>
        <v>12270.334999999999</v>
      </c>
      <c r="L10" s="7">
        <f>1.038*K10</f>
        <v>12736.60773</v>
      </c>
      <c r="M10" s="7">
        <f>1.028*L10</f>
        <v>13093.23274644</v>
      </c>
      <c r="N10" s="7">
        <f>0.996*M10</f>
        <v>13040.85981545424</v>
      </c>
      <c r="O10" s="7">
        <f>1.021*N10</f>
        <v>13314.717871578778</v>
      </c>
    </row>
    <row r="11" spans="2:15" x14ac:dyDescent="0.25">
      <c r="B11" t="s">
        <v>11</v>
      </c>
      <c r="G11" s="11">
        <v>0.09</v>
      </c>
      <c r="I11" s="12" t="s">
        <v>12</v>
      </c>
      <c r="J11" s="13">
        <f>SUM(J6:J10)</f>
        <v>39176</v>
      </c>
      <c r="K11" s="14">
        <f>SUM(K6:K10)</f>
        <v>36172.527000000002</v>
      </c>
      <c r="L11" s="14">
        <f t="shared" ref="L11:O11" si="3">SUM(L6:L10)</f>
        <v>37711.097410000002</v>
      </c>
      <c r="M11" s="14">
        <f t="shared" si="3"/>
        <v>39202.144013640005</v>
      </c>
      <c r="N11" s="14">
        <f t="shared" si="3"/>
        <v>40838.864093342243</v>
      </c>
      <c r="O11" s="14">
        <f t="shared" si="3"/>
        <v>42560.167405382294</v>
      </c>
    </row>
    <row r="12" spans="2:15" x14ac:dyDescent="0.25">
      <c r="B12" t="s">
        <v>13</v>
      </c>
      <c r="G12" s="9">
        <v>0.03</v>
      </c>
    </row>
    <row r="13" spans="2:15" x14ac:dyDescent="0.25">
      <c r="G13" s="10"/>
    </row>
    <row r="14" spans="2:15" x14ac:dyDescent="0.25">
      <c r="B14" t="s">
        <v>14</v>
      </c>
      <c r="G14" s="10">
        <v>0.59</v>
      </c>
    </row>
    <row r="15" spans="2:15" x14ac:dyDescent="0.25">
      <c r="B15" t="s">
        <v>15</v>
      </c>
      <c r="G15" s="9">
        <v>7.0000000000000007E-2</v>
      </c>
    </row>
    <row r="16" spans="2:15" x14ac:dyDescent="0.25">
      <c r="B16" t="s">
        <v>16</v>
      </c>
      <c r="G16" s="15">
        <v>427060</v>
      </c>
    </row>
    <row r="17" spans="2:11" x14ac:dyDescent="0.25">
      <c r="B17" t="s">
        <v>17</v>
      </c>
      <c r="G17" s="15">
        <v>34751</v>
      </c>
    </row>
    <row r="19" spans="2:11" x14ac:dyDescent="0.25">
      <c r="B19" s="16" t="s">
        <v>18</v>
      </c>
      <c r="C19" s="4"/>
      <c r="D19" s="4"/>
      <c r="E19" s="4"/>
      <c r="F19" s="4"/>
      <c r="G19" s="4"/>
    </row>
    <row r="20" spans="2:11" x14ac:dyDescent="0.25">
      <c r="B20" t="s">
        <v>19</v>
      </c>
      <c r="G20" s="17">
        <f>G12+G14*(G15-G12)</f>
        <v>5.3600000000000002E-2</v>
      </c>
    </row>
    <row r="21" spans="2:11" x14ac:dyDescent="0.25">
      <c r="B21" t="s">
        <v>20</v>
      </c>
      <c r="G21" s="18">
        <f>G17/SUM(G16:G17)</f>
        <v>7.5249398563481604E-2</v>
      </c>
    </row>
    <row r="22" spans="2:11" x14ac:dyDescent="0.25">
      <c r="B22" t="s">
        <v>21</v>
      </c>
      <c r="G22" s="18">
        <f>G16/SUM(G16:G17)</f>
        <v>0.92475060143651844</v>
      </c>
    </row>
    <row r="23" spans="2:11" x14ac:dyDescent="0.25">
      <c r="B23" s="19" t="s">
        <v>22</v>
      </c>
      <c r="C23" s="20"/>
      <c r="D23" s="20"/>
      <c r="E23" s="20"/>
      <c r="F23" s="20"/>
      <c r="G23" s="21">
        <f>G22*G20+G21*G10*(1-G11)</f>
        <v>5.2100279486629819E-2</v>
      </c>
    </row>
    <row r="25" spans="2:11" x14ac:dyDescent="0.25">
      <c r="B25" s="16" t="s">
        <v>23</v>
      </c>
      <c r="C25" s="4"/>
      <c r="D25" s="4"/>
      <c r="E25" s="4"/>
      <c r="F25" s="4"/>
      <c r="G25" s="4"/>
    </row>
    <row r="26" spans="2:11" x14ac:dyDescent="0.25">
      <c r="B26" t="s">
        <v>24</v>
      </c>
      <c r="G26" s="7">
        <f>O6+O8</f>
        <v>35903.133116492805</v>
      </c>
    </row>
    <row r="27" spans="2:11" x14ac:dyDescent="0.25">
      <c r="B27" t="s">
        <v>7</v>
      </c>
      <c r="G27" s="7">
        <f>G26*G9</f>
        <v>513414.80356584716</v>
      </c>
    </row>
    <row r="28" spans="2:11" x14ac:dyDescent="0.25">
      <c r="B28" t="s">
        <v>25</v>
      </c>
      <c r="G28" s="22">
        <f>O11*(1+G8)/(G23-G8)</f>
        <v>2773589.326058107</v>
      </c>
    </row>
    <row r="29" spans="2:11" x14ac:dyDescent="0.25">
      <c r="B29" s="12" t="s">
        <v>26</v>
      </c>
      <c r="C29" s="23"/>
      <c r="D29" s="23"/>
      <c r="E29" s="23"/>
      <c r="F29" s="23"/>
      <c r="G29" s="7">
        <f>AVERAGE(G27:G28)</f>
        <v>1643502.0648119771</v>
      </c>
    </row>
    <row r="30" spans="2:11" x14ac:dyDescent="0.25">
      <c r="G30" s="7"/>
    </row>
    <row r="31" spans="2:11" x14ac:dyDescent="0.25">
      <c r="B31" s="16" t="s">
        <v>27</v>
      </c>
      <c r="C31" s="4"/>
      <c r="D31" s="4"/>
      <c r="E31" s="4"/>
      <c r="F31" s="4"/>
      <c r="G31" s="4">
        <v>1</v>
      </c>
      <c r="H31" s="4">
        <v>2</v>
      </c>
      <c r="I31" s="4">
        <v>3</v>
      </c>
      <c r="J31" s="4">
        <v>4</v>
      </c>
      <c r="K31" s="4">
        <v>5</v>
      </c>
    </row>
    <row r="32" spans="2:11" x14ac:dyDescent="0.25">
      <c r="B32" t="s">
        <v>28</v>
      </c>
      <c r="G32" s="24">
        <f>1/(1+$G$23)^K5</f>
        <v>0.95047973990459156</v>
      </c>
      <c r="H32" s="24">
        <f t="shared" ref="H32:K32" si="4">1/(1+$G$23)^L5</f>
        <v>0.90341173596909996</v>
      </c>
      <c r="I32" s="24">
        <f t="shared" si="4"/>
        <v>0.85867455183066566</v>
      </c>
      <c r="J32" s="24">
        <f t="shared" si="4"/>
        <v>0.81615276468670284</v>
      </c>
      <c r="K32" s="24">
        <f t="shared" si="4"/>
        <v>0.77573666750183057</v>
      </c>
    </row>
    <row r="33" spans="2:11" x14ac:dyDescent="0.25">
      <c r="B33" t="s">
        <v>29</v>
      </c>
      <c r="G33" s="7">
        <f>K11*G32</f>
        <v>34381.254054651814</v>
      </c>
      <c r="H33" s="7">
        <f t="shared" ref="H33:K33" si="5">L11*H32</f>
        <v>34068.647976467932</v>
      </c>
      <c r="I33" s="7">
        <f t="shared" si="5"/>
        <v>33661.883441713544</v>
      </c>
      <c r="J33" s="7">
        <f t="shared" si="5"/>
        <v>33330.751836445786</v>
      </c>
      <c r="K33" s="7">
        <f t="shared" si="5"/>
        <v>33015.482431371289</v>
      </c>
    </row>
    <row r="34" spans="2:11" x14ac:dyDescent="0.25">
      <c r="B34" s="8" t="s">
        <v>30</v>
      </c>
      <c r="C34" s="8"/>
      <c r="D34" s="8"/>
      <c r="E34" s="8"/>
      <c r="F34" s="8"/>
      <c r="G34" s="7"/>
      <c r="H34" s="7"/>
      <c r="I34" s="7"/>
      <c r="J34" s="7"/>
      <c r="K34" s="7">
        <f>K32*G29</f>
        <v>1274924.8147896207</v>
      </c>
    </row>
    <row r="35" spans="2:11" x14ac:dyDescent="0.25">
      <c r="B35" s="25" t="s">
        <v>31</v>
      </c>
      <c r="F35" s="7">
        <f>SUM(G33:K34)</f>
        <v>1443382.8345302711</v>
      </c>
      <c r="H35" s="7"/>
    </row>
    <row r="37" spans="2:11" x14ac:dyDescent="0.25">
      <c r="B37" s="16" t="s">
        <v>32</v>
      </c>
      <c r="C37" s="4"/>
      <c r="D37" s="4"/>
      <c r="E37" s="4"/>
      <c r="F37" s="4"/>
    </row>
    <row r="38" spans="2:11" x14ac:dyDescent="0.25">
      <c r="B38" t="s">
        <v>33</v>
      </c>
      <c r="F38" s="15">
        <v>32570</v>
      </c>
    </row>
    <row r="39" spans="2:11" x14ac:dyDescent="0.25">
      <c r="B39" t="s">
        <v>34</v>
      </c>
      <c r="F39" s="10"/>
    </row>
    <row r="40" spans="2:11" x14ac:dyDescent="0.25">
      <c r="B40" t="s">
        <v>35</v>
      </c>
      <c r="F40" s="15">
        <v>1635</v>
      </c>
    </row>
    <row r="41" spans="2:11" x14ac:dyDescent="0.25">
      <c r="B41" s="8" t="s">
        <v>36</v>
      </c>
      <c r="C41" s="8"/>
      <c r="D41" s="8"/>
      <c r="E41" s="8"/>
      <c r="F41" s="26">
        <v>29985</v>
      </c>
    </row>
    <row r="42" spans="2:11" x14ac:dyDescent="0.25">
      <c r="B42" s="25" t="s">
        <v>16</v>
      </c>
      <c r="F42" s="27">
        <f>F35+F38-F40-F41</f>
        <v>1444332.8345302711</v>
      </c>
    </row>
    <row r="44" spans="2:11" x14ac:dyDescent="0.25">
      <c r="B44" s="8" t="s">
        <v>37</v>
      </c>
      <c r="C44" s="8"/>
      <c r="D44" s="8"/>
      <c r="E44" s="8"/>
      <c r="F44" s="26">
        <v>2630</v>
      </c>
    </row>
    <row r="45" spans="2:11" x14ac:dyDescent="0.25">
      <c r="B45" t="s">
        <v>16</v>
      </c>
      <c r="F45" s="28">
        <f>F42/F44</f>
        <v>549.17598271112968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2022-08-30T22:17:36Z</dcterms:created>
  <dcterms:modified xsi:type="dcterms:W3CDTF">2022-08-30T22:40:12Z</dcterms:modified>
</cp:coreProperties>
</file>