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8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9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sh\Documents\GitHub\samaraAnalysis\Statistical Analysis\"/>
    </mc:Choice>
  </mc:AlternateContent>
  <xr:revisionPtr revIDLastSave="0" documentId="13_ncr:1_{7613C391-46C0-4F57-99A3-DB59C0BBD6A2}" xr6:coauthVersionLast="47" xr6:coauthVersionMax="47" xr10:uidLastSave="{00000000-0000-0000-0000-000000000000}"/>
  <bookViews>
    <workbookView xWindow="-120" yWindow="-120" windowWidth="29040" windowHeight="15720" activeTab="1" xr2:uid="{70F3C3AB-0120-463F-BA39-B2976DA3DFB9}"/>
  </bookViews>
  <sheets>
    <sheet name="sampleProperties_revA" sheetId="1" r:id="rId1"/>
    <sheet name="Transition Time Statistics" sheetId="7" r:id="rId2"/>
    <sheet name="Sheet1" sheetId="6" r:id="rId3"/>
    <sheet name="2 Sample T Test  Span, Chord, A" sheetId="5" r:id="rId4"/>
    <sheet name="2 Sample T Test Mass Difference" sheetId="3" r:id="rId5"/>
    <sheet name="2 Sample T Test Loading Differe" sheetId="4" r:id="rId6"/>
  </sheets>
  <definedNames>
    <definedName name="_xlnm._FilterDatabase" localSheetId="3" hidden="1">'2 Sample T Test  Span, Chord, A'!$B$2:$F$86</definedName>
    <definedName name="_xlchart.v1.0" hidden="1">sampleProperties_revA!$C$3:$C$102</definedName>
    <definedName name="_xlchart.v1.1" hidden="1">sampleProperties_revA!$F$3:$F$102</definedName>
    <definedName name="_xlchart.v1.10" hidden="1">'2 Sample T Test Mass Difference'!$D$2</definedName>
    <definedName name="_xlchart.v1.11" hidden="1">'2 Sample T Test Mass Difference'!$D$3:$D$86</definedName>
    <definedName name="_xlchart.v1.12" hidden="1">'2 Sample T Test Mass Difference'!$E$2</definedName>
    <definedName name="_xlchart.v1.13" hidden="1">'2 Sample T Test Mass Difference'!$E$3:$E$86</definedName>
    <definedName name="_xlchart.v1.14" hidden="1">'2 Sample T Test Loading Differe'!$D$2</definedName>
    <definedName name="_xlchart.v1.15" hidden="1">'2 Sample T Test Loading Differe'!$D$3:$D$86</definedName>
    <definedName name="_xlchart.v1.2" hidden="1">'Transition Time Statistics'!$F$3:$F$86</definedName>
    <definedName name="_xlchart.v1.3" hidden="1">Sheet1!$G$2</definedName>
    <definedName name="_xlchart.v1.4" hidden="1">Sheet1!$G$3:$G$86</definedName>
    <definedName name="_xlchart.v1.5" hidden="1">Sheet1!$E$2</definedName>
    <definedName name="_xlchart.v1.6" hidden="1">Sheet1!$E$3:$E$86</definedName>
    <definedName name="_xlchart.v1.7" hidden="1">'2 Sample T Test  Span, Chord, A'!$C$3:$C$86</definedName>
    <definedName name="_xlchart.v1.8" hidden="1">'2 Sample T Test Mass Difference'!$E$2</definedName>
    <definedName name="_xlchart.v1.9" hidden="1">'2 Sample T Test Mass Difference'!$E$3:$E$86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7" l="1"/>
  <c r="P3" i="7" s="1"/>
  <c r="Z4" i="7"/>
  <c r="P9" i="7" s="1"/>
  <c r="N86" i="7"/>
  <c r="M86" i="7"/>
  <c r="K86" i="7"/>
  <c r="I86" i="7"/>
  <c r="F86" i="7"/>
  <c r="D86" i="7"/>
  <c r="N85" i="7"/>
  <c r="M85" i="7"/>
  <c r="K85" i="7"/>
  <c r="I85" i="7"/>
  <c r="F85" i="7"/>
  <c r="D85" i="7"/>
  <c r="N84" i="7"/>
  <c r="M84" i="7"/>
  <c r="K84" i="7"/>
  <c r="I84" i="7"/>
  <c r="F84" i="7"/>
  <c r="D84" i="7"/>
  <c r="N83" i="7"/>
  <c r="M83" i="7"/>
  <c r="K83" i="7"/>
  <c r="I83" i="7"/>
  <c r="F83" i="7"/>
  <c r="D83" i="7"/>
  <c r="N82" i="7"/>
  <c r="M82" i="7"/>
  <c r="K82" i="7"/>
  <c r="I82" i="7"/>
  <c r="F82" i="7"/>
  <c r="D82" i="7"/>
  <c r="N81" i="7"/>
  <c r="M81" i="7"/>
  <c r="K81" i="7"/>
  <c r="I81" i="7"/>
  <c r="F81" i="7"/>
  <c r="D81" i="7"/>
  <c r="N80" i="7"/>
  <c r="M80" i="7"/>
  <c r="K80" i="7"/>
  <c r="I80" i="7"/>
  <c r="F80" i="7"/>
  <c r="D80" i="7"/>
  <c r="N79" i="7"/>
  <c r="M79" i="7"/>
  <c r="K79" i="7"/>
  <c r="I79" i="7"/>
  <c r="F79" i="7"/>
  <c r="D79" i="7"/>
  <c r="N78" i="7"/>
  <c r="M78" i="7"/>
  <c r="K78" i="7"/>
  <c r="I78" i="7"/>
  <c r="F78" i="7"/>
  <c r="D78" i="7"/>
  <c r="N77" i="7"/>
  <c r="M77" i="7"/>
  <c r="K77" i="7"/>
  <c r="I77" i="7"/>
  <c r="F77" i="7"/>
  <c r="D77" i="7"/>
  <c r="N76" i="7"/>
  <c r="M76" i="7"/>
  <c r="K76" i="7"/>
  <c r="I76" i="7"/>
  <c r="F76" i="7"/>
  <c r="D76" i="7"/>
  <c r="N75" i="7"/>
  <c r="M75" i="7"/>
  <c r="K75" i="7"/>
  <c r="I75" i="7"/>
  <c r="F75" i="7"/>
  <c r="D75" i="7"/>
  <c r="N74" i="7"/>
  <c r="M74" i="7"/>
  <c r="K74" i="7"/>
  <c r="I74" i="7"/>
  <c r="F74" i="7"/>
  <c r="D74" i="7"/>
  <c r="N73" i="7"/>
  <c r="M73" i="7"/>
  <c r="K73" i="7"/>
  <c r="I73" i="7"/>
  <c r="F73" i="7"/>
  <c r="D73" i="7"/>
  <c r="N72" i="7"/>
  <c r="M72" i="7"/>
  <c r="K72" i="7"/>
  <c r="I72" i="7"/>
  <c r="F72" i="7"/>
  <c r="D72" i="7"/>
  <c r="N71" i="7"/>
  <c r="M71" i="7"/>
  <c r="K71" i="7"/>
  <c r="I71" i="7"/>
  <c r="F71" i="7"/>
  <c r="D71" i="7"/>
  <c r="N70" i="7"/>
  <c r="M70" i="7"/>
  <c r="K70" i="7"/>
  <c r="I70" i="7"/>
  <c r="F70" i="7"/>
  <c r="D70" i="7"/>
  <c r="N69" i="7"/>
  <c r="M69" i="7"/>
  <c r="K69" i="7"/>
  <c r="I69" i="7"/>
  <c r="F69" i="7"/>
  <c r="D69" i="7"/>
  <c r="N68" i="7"/>
  <c r="M68" i="7"/>
  <c r="K68" i="7"/>
  <c r="I68" i="7"/>
  <c r="F68" i="7"/>
  <c r="D68" i="7"/>
  <c r="N67" i="7"/>
  <c r="M67" i="7"/>
  <c r="K67" i="7"/>
  <c r="I67" i="7"/>
  <c r="F67" i="7"/>
  <c r="D67" i="7"/>
  <c r="N66" i="7"/>
  <c r="M66" i="7"/>
  <c r="K66" i="7"/>
  <c r="I66" i="7"/>
  <c r="F66" i="7"/>
  <c r="D66" i="7"/>
  <c r="N65" i="7"/>
  <c r="M65" i="7"/>
  <c r="K65" i="7"/>
  <c r="I65" i="7"/>
  <c r="F65" i="7"/>
  <c r="D65" i="7"/>
  <c r="N64" i="7"/>
  <c r="M64" i="7"/>
  <c r="K64" i="7"/>
  <c r="I64" i="7"/>
  <c r="F64" i="7"/>
  <c r="D64" i="7"/>
  <c r="N63" i="7"/>
  <c r="M63" i="7"/>
  <c r="K63" i="7"/>
  <c r="I63" i="7"/>
  <c r="F63" i="7"/>
  <c r="D63" i="7"/>
  <c r="N62" i="7"/>
  <c r="M62" i="7"/>
  <c r="K62" i="7"/>
  <c r="I62" i="7"/>
  <c r="F62" i="7"/>
  <c r="D62" i="7"/>
  <c r="N61" i="7"/>
  <c r="M61" i="7"/>
  <c r="K61" i="7"/>
  <c r="I61" i="7"/>
  <c r="F61" i="7"/>
  <c r="D61" i="7"/>
  <c r="N60" i="7"/>
  <c r="M60" i="7"/>
  <c r="K60" i="7"/>
  <c r="I60" i="7"/>
  <c r="F60" i="7"/>
  <c r="D60" i="7"/>
  <c r="N59" i="7"/>
  <c r="M59" i="7"/>
  <c r="K59" i="7"/>
  <c r="I59" i="7"/>
  <c r="F59" i="7"/>
  <c r="D59" i="7"/>
  <c r="N58" i="7"/>
  <c r="M58" i="7"/>
  <c r="K58" i="7"/>
  <c r="I58" i="7"/>
  <c r="F58" i="7"/>
  <c r="D58" i="7"/>
  <c r="N57" i="7"/>
  <c r="M57" i="7"/>
  <c r="K57" i="7"/>
  <c r="I57" i="7"/>
  <c r="F57" i="7"/>
  <c r="D57" i="7"/>
  <c r="N56" i="7"/>
  <c r="M56" i="7"/>
  <c r="K56" i="7"/>
  <c r="I56" i="7"/>
  <c r="F56" i="7"/>
  <c r="D56" i="7"/>
  <c r="N55" i="7"/>
  <c r="M55" i="7"/>
  <c r="K55" i="7"/>
  <c r="I55" i="7"/>
  <c r="F55" i="7"/>
  <c r="D55" i="7"/>
  <c r="N54" i="7"/>
  <c r="M54" i="7"/>
  <c r="K54" i="7"/>
  <c r="I54" i="7"/>
  <c r="F54" i="7"/>
  <c r="D54" i="7"/>
  <c r="N53" i="7"/>
  <c r="M53" i="7"/>
  <c r="K53" i="7"/>
  <c r="I53" i="7"/>
  <c r="F53" i="7"/>
  <c r="D53" i="7"/>
  <c r="N52" i="7"/>
  <c r="M52" i="7"/>
  <c r="K52" i="7"/>
  <c r="I52" i="7"/>
  <c r="F52" i="7"/>
  <c r="D52" i="7"/>
  <c r="N51" i="7"/>
  <c r="M51" i="7"/>
  <c r="K51" i="7"/>
  <c r="I51" i="7"/>
  <c r="F51" i="7"/>
  <c r="D51" i="7"/>
  <c r="N50" i="7"/>
  <c r="M50" i="7"/>
  <c r="K50" i="7"/>
  <c r="I50" i="7"/>
  <c r="F50" i="7"/>
  <c r="D50" i="7"/>
  <c r="N49" i="7"/>
  <c r="M49" i="7"/>
  <c r="K49" i="7"/>
  <c r="I49" i="7"/>
  <c r="F49" i="7"/>
  <c r="D49" i="7"/>
  <c r="N48" i="7"/>
  <c r="M48" i="7"/>
  <c r="K48" i="7"/>
  <c r="I48" i="7"/>
  <c r="F48" i="7"/>
  <c r="D48" i="7"/>
  <c r="N47" i="7"/>
  <c r="M47" i="7"/>
  <c r="K47" i="7"/>
  <c r="I47" i="7"/>
  <c r="F47" i="7"/>
  <c r="D47" i="7"/>
  <c r="N46" i="7"/>
  <c r="M46" i="7"/>
  <c r="K46" i="7"/>
  <c r="I46" i="7"/>
  <c r="F46" i="7"/>
  <c r="D46" i="7"/>
  <c r="N45" i="7"/>
  <c r="M45" i="7"/>
  <c r="K45" i="7"/>
  <c r="I45" i="7"/>
  <c r="F45" i="7"/>
  <c r="D45" i="7"/>
  <c r="N44" i="7"/>
  <c r="M44" i="7"/>
  <c r="K44" i="7"/>
  <c r="I44" i="7"/>
  <c r="F44" i="7"/>
  <c r="D44" i="7"/>
  <c r="N43" i="7"/>
  <c r="M43" i="7"/>
  <c r="K43" i="7"/>
  <c r="I43" i="7"/>
  <c r="F43" i="7"/>
  <c r="D43" i="7"/>
  <c r="N42" i="7"/>
  <c r="M42" i="7"/>
  <c r="K42" i="7"/>
  <c r="I42" i="7"/>
  <c r="F42" i="7"/>
  <c r="D42" i="7"/>
  <c r="N41" i="7"/>
  <c r="M41" i="7"/>
  <c r="K41" i="7"/>
  <c r="I41" i="7"/>
  <c r="F41" i="7"/>
  <c r="D41" i="7"/>
  <c r="N40" i="7"/>
  <c r="M40" i="7"/>
  <c r="K40" i="7"/>
  <c r="I40" i="7"/>
  <c r="F40" i="7"/>
  <c r="D40" i="7"/>
  <c r="N39" i="7"/>
  <c r="M39" i="7"/>
  <c r="K39" i="7"/>
  <c r="I39" i="7"/>
  <c r="F39" i="7"/>
  <c r="D39" i="7"/>
  <c r="N38" i="7"/>
  <c r="M38" i="7"/>
  <c r="K38" i="7"/>
  <c r="I38" i="7"/>
  <c r="F38" i="7"/>
  <c r="D38" i="7"/>
  <c r="N37" i="7"/>
  <c r="M37" i="7"/>
  <c r="K37" i="7"/>
  <c r="I37" i="7"/>
  <c r="F37" i="7"/>
  <c r="D37" i="7"/>
  <c r="N36" i="7"/>
  <c r="M36" i="7"/>
  <c r="K36" i="7"/>
  <c r="I36" i="7"/>
  <c r="F36" i="7"/>
  <c r="D36" i="7"/>
  <c r="N35" i="7"/>
  <c r="M35" i="7"/>
  <c r="K35" i="7"/>
  <c r="I35" i="7"/>
  <c r="F35" i="7"/>
  <c r="D35" i="7"/>
  <c r="N34" i="7"/>
  <c r="M34" i="7"/>
  <c r="K34" i="7"/>
  <c r="I34" i="7"/>
  <c r="F34" i="7"/>
  <c r="D34" i="7"/>
  <c r="N33" i="7"/>
  <c r="M33" i="7"/>
  <c r="K33" i="7"/>
  <c r="I33" i="7"/>
  <c r="F33" i="7"/>
  <c r="D33" i="7"/>
  <c r="N32" i="7"/>
  <c r="M32" i="7"/>
  <c r="K32" i="7"/>
  <c r="I32" i="7"/>
  <c r="F32" i="7"/>
  <c r="D32" i="7"/>
  <c r="N31" i="7"/>
  <c r="M31" i="7"/>
  <c r="K31" i="7"/>
  <c r="I31" i="7"/>
  <c r="F31" i="7"/>
  <c r="D31" i="7"/>
  <c r="N30" i="7"/>
  <c r="M30" i="7"/>
  <c r="K30" i="7"/>
  <c r="I30" i="7"/>
  <c r="F30" i="7"/>
  <c r="D30" i="7"/>
  <c r="N29" i="7"/>
  <c r="M29" i="7"/>
  <c r="K29" i="7"/>
  <c r="I29" i="7"/>
  <c r="F29" i="7"/>
  <c r="D29" i="7"/>
  <c r="N28" i="7"/>
  <c r="M28" i="7"/>
  <c r="K28" i="7"/>
  <c r="I28" i="7"/>
  <c r="F28" i="7"/>
  <c r="D28" i="7"/>
  <c r="N27" i="7"/>
  <c r="M27" i="7"/>
  <c r="K27" i="7"/>
  <c r="I27" i="7"/>
  <c r="F27" i="7"/>
  <c r="D27" i="7"/>
  <c r="N26" i="7"/>
  <c r="M26" i="7"/>
  <c r="K26" i="7"/>
  <c r="I26" i="7"/>
  <c r="F26" i="7"/>
  <c r="D26" i="7"/>
  <c r="N25" i="7"/>
  <c r="M25" i="7"/>
  <c r="K25" i="7"/>
  <c r="I25" i="7"/>
  <c r="F25" i="7"/>
  <c r="D25" i="7"/>
  <c r="N24" i="7"/>
  <c r="M24" i="7"/>
  <c r="K24" i="7"/>
  <c r="I24" i="7"/>
  <c r="F24" i="7"/>
  <c r="D24" i="7"/>
  <c r="N23" i="7"/>
  <c r="M23" i="7"/>
  <c r="K23" i="7"/>
  <c r="I23" i="7"/>
  <c r="F23" i="7"/>
  <c r="D23" i="7"/>
  <c r="N22" i="7"/>
  <c r="M22" i="7"/>
  <c r="K22" i="7"/>
  <c r="I22" i="7"/>
  <c r="F22" i="7"/>
  <c r="D22" i="7"/>
  <c r="N21" i="7"/>
  <c r="M21" i="7"/>
  <c r="K21" i="7"/>
  <c r="I21" i="7"/>
  <c r="F21" i="7"/>
  <c r="D21" i="7"/>
  <c r="N20" i="7"/>
  <c r="M20" i="7"/>
  <c r="K20" i="7"/>
  <c r="I20" i="7"/>
  <c r="F20" i="7"/>
  <c r="D20" i="7"/>
  <c r="N19" i="7"/>
  <c r="M19" i="7"/>
  <c r="K19" i="7"/>
  <c r="I19" i="7"/>
  <c r="F19" i="7"/>
  <c r="D19" i="7"/>
  <c r="N18" i="7"/>
  <c r="M18" i="7"/>
  <c r="K18" i="7"/>
  <c r="I18" i="7"/>
  <c r="F18" i="7"/>
  <c r="D18" i="7"/>
  <c r="N17" i="7"/>
  <c r="M17" i="7"/>
  <c r="K17" i="7"/>
  <c r="I17" i="7"/>
  <c r="F17" i="7"/>
  <c r="D17" i="7"/>
  <c r="N16" i="7"/>
  <c r="M16" i="7"/>
  <c r="K16" i="7"/>
  <c r="I16" i="7"/>
  <c r="F16" i="7"/>
  <c r="D16" i="7"/>
  <c r="N15" i="7"/>
  <c r="M15" i="7"/>
  <c r="K15" i="7"/>
  <c r="I15" i="7"/>
  <c r="F15" i="7"/>
  <c r="D15" i="7"/>
  <c r="N14" i="7"/>
  <c r="M14" i="7"/>
  <c r="K14" i="7"/>
  <c r="I14" i="7"/>
  <c r="F14" i="7"/>
  <c r="D14" i="7"/>
  <c r="N13" i="7"/>
  <c r="M13" i="7"/>
  <c r="K13" i="7"/>
  <c r="I13" i="7"/>
  <c r="F13" i="7"/>
  <c r="D13" i="7"/>
  <c r="N12" i="7"/>
  <c r="M12" i="7"/>
  <c r="K12" i="7"/>
  <c r="I12" i="7"/>
  <c r="F12" i="7"/>
  <c r="D12" i="7"/>
  <c r="N11" i="7"/>
  <c r="M11" i="7"/>
  <c r="K11" i="7"/>
  <c r="I11" i="7"/>
  <c r="F11" i="7"/>
  <c r="D11" i="7"/>
  <c r="N10" i="7"/>
  <c r="M10" i="7"/>
  <c r="K10" i="7"/>
  <c r="I10" i="7"/>
  <c r="F10" i="7"/>
  <c r="D10" i="7"/>
  <c r="N9" i="7"/>
  <c r="M9" i="7"/>
  <c r="K9" i="7"/>
  <c r="I9" i="7"/>
  <c r="F9" i="7"/>
  <c r="D9" i="7"/>
  <c r="N8" i="7"/>
  <c r="M8" i="7"/>
  <c r="K8" i="7"/>
  <c r="I8" i="7"/>
  <c r="F8" i="7"/>
  <c r="D8" i="7"/>
  <c r="N7" i="7"/>
  <c r="M7" i="7"/>
  <c r="K7" i="7"/>
  <c r="I7" i="7"/>
  <c r="F7" i="7"/>
  <c r="D7" i="7"/>
  <c r="N6" i="7"/>
  <c r="M6" i="7"/>
  <c r="K6" i="7"/>
  <c r="I6" i="7"/>
  <c r="F6" i="7"/>
  <c r="D6" i="7"/>
  <c r="N5" i="7"/>
  <c r="M5" i="7"/>
  <c r="K5" i="7"/>
  <c r="I5" i="7"/>
  <c r="F5" i="7"/>
  <c r="D5" i="7"/>
  <c r="N4" i="7"/>
  <c r="M4" i="7"/>
  <c r="K4" i="7"/>
  <c r="I4" i="7"/>
  <c r="F4" i="7"/>
  <c r="D4" i="7"/>
  <c r="AI3" i="7"/>
  <c r="N3" i="7"/>
  <c r="M3" i="7"/>
  <c r="K3" i="7"/>
  <c r="I3" i="7"/>
  <c r="F3" i="7"/>
  <c r="D3" i="7"/>
  <c r="P39" i="7" l="1"/>
  <c r="P17" i="7"/>
  <c r="P11" i="7"/>
  <c r="P10" i="7"/>
  <c r="P83" i="7"/>
  <c r="P7" i="7"/>
  <c r="P48" i="7"/>
  <c r="P35" i="7"/>
  <c r="P32" i="7"/>
  <c r="P8" i="7"/>
  <c r="P80" i="7"/>
  <c r="P6" i="7"/>
  <c r="AA5" i="7"/>
  <c r="P37" i="7"/>
  <c r="P15" i="7"/>
  <c r="P5" i="7"/>
  <c r="P4" i="7"/>
  <c r="P54" i="7"/>
  <c r="P52" i="7"/>
  <c r="P75" i="7"/>
  <c r="P27" i="7"/>
  <c r="P74" i="7"/>
  <c r="P50" i="7"/>
  <c r="P26" i="7"/>
  <c r="P30" i="7"/>
  <c r="P76" i="7"/>
  <c r="P51" i="7"/>
  <c r="P73" i="7"/>
  <c r="P49" i="7"/>
  <c r="P25" i="7"/>
  <c r="P29" i="7"/>
  <c r="P24" i="7"/>
  <c r="P71" i="7"/>
  <c r="P47" i="7"/>
  <c r="P23" i="7"/>
  <c r="P82" i="7"/>
  <c r="P53" i="7"/>
  <c r="P72" i="7"/>
  <c r="P70" i="7"/>
  <c r="P46" i="7"/>
  <c r="P22" i="7"/>
  <c r="P78" i="7"/>
  <c r="P77" i="7"/>
  <c r="P21" i="7"/>
  <c r="P45" i="7"/>
  <c r="P68" i="7"/>
  <c r="P44" i="7"/>
  <c r="P20" i="7"/>
  <c r="P69" i="7"/>
  <c r="P67" i="7"/>
  <c r="P43" i="7"/>
  <c r="P19" i="7"/>
  <c r="P66" i="7"/>
  <c r="P42" i="7"/>
  <c r="P18" i="7"/>
  <c r="P65" i="7"/>
  <c r="P64" i="7"/>
  <c r="P40" i="7"/>
  <c r="P16" i="7"/>
  <c r="Y5" i="7"/>
  <c r="P63" i="7"/>
  <c r="P86" i="7"/>
  <c r="P62" i="7"/>
  <c r="P38" i="7"/>
  <c r="P14" i="7"/>
  <c r="P41" i="7"/>
  <c r="P85" i="7"/>
  <c r="P61" i="7"/>
  <c r="P13" i="7"/>
  <c r="P84" i="7"/>
  <c r="P60" i="7"/>
  <c r="P36" i="7"/>
  <c r="P12" i="7"/>
  <c r="P59" i="7"/>
  <c r="P34" i="7"/>
  <c r="P81" i="7"/>
  <c r="P57" i="7"/>
  <c r="P33" i="7"/>
  <c r="P56" i="7"/>
  <c r="P79" i="7"/>
  <c r="P55" i="7"/>
  <c r="P31" i="7"/>
  <c r="P58" i="7"/>
  <c r="P28" i="7"/>
  <c r="M5" i="6"/>
  <c r="M4" i="6"/>
  <c r="M3" i="6"/>
  <c r="L5" i="6"/>
  <c r="L4" i="6"/>
  <c r="K3" i="6"/>
  <c r="L3" i="6"/>
  <c r="K5" i="6"/>
  <c r="K4" i="6"/>
  <c r="K39" i="1" l="1"/>
  <c r="K3" i="1"/>
  <c r="K67" i="1"/>
  <c r="K90" i="1"/>
  <c r="K91" i="1"/>
  <c r="K63" i="1"/>
  <c r="K24" i="1"/>
  <c r="K100" i="1"/>
  <c r="K33" i="1"/>
  <c r="K18" i="1"/>
  <c r="K96" i="1"/>
  <c r="K93" i="1"/>
  <c r="K50" i="1"/>
  <c r="K65" i="1"/>
  <c r="K42" i="1"/>
  <c r="K102" i="1"/>
  <c r="K52" i="1"/>
  <c r="K101" i="1"/>
  <c r="K64" i="1"/>
  <c r="K27" i="1"/>
  <c r="K17" i="1"/>
  <c r="K37" i="1"/>
  <c r="K89" i="1"/>
  <c r="K45" i="1"/>
  <c r="K10" i="1"/>
  <c r="K5" i="1"/>
  <c r="K35" i="1"/>
  <c r="K81" i="1"/>
  <c r="K32" i="1"/>
  <c r="K72" i="1"/>
  <c r="K61" i="1"/>
  <c r="K16" i="1"/>
  <c r="K49" i="1"/>
  <c r="K4" i="1"/>
  <c r="K41" i="1"/>
  <c r="K86" i="1"/>
  <c r="K95" i="1"/>
  <c r="K56" i="1"/>
  <c r="K80" i="1"/>
  <c r="K47" i="1"/>
  <c r="K14" i="1"/>
  <c r="K15" i="1"/>
  <c r="K82" i="1"/>
  <c r="K84" i="1"/>
  <c r="K12" i="1"/>
  <c r="K19" i="1"/>
  <c r="K88" i="1"/>
  <c r="K74" i="1"/>
  <c r="K29" i="1"/>
  <c r="K13" i="1"/>
  <c r="K38" i="1"/>
  <c r="K11" i="1"/>
  <c r="K48" i="1"/>
  <c r="K68" i="1"/>
  <c r="K46" i="1"/>
  <c r="K71" i="1"/>
  <c r="K34" i="1"/>
  <c r="K23" i="1"/>
  <c r="K54" i="1"/>
  <c r="K22" i="1"/>
  <c r="K51" i="1"/>
  <c r="K87" i="1"/>
  <c r="K9" i="1"/>
  <c r="K57" i="1"/>
  <c r="K59" i="1"/>
  <c r="K60" i="1"/>
  <c r="K94" i="1"/>
  <c r="K78" i="1"/>
  <c r="K21" i="1"/>
  <c r="K76" i="1"/>
  <c r="K83" i="1"/>
  <c r="K73" i="1"/>
  <c r="K79" i="1"/>
  <c r="K99" i="1"/>
  <c r="K77" i="1"/>
  <c r="K20" i="1"/>
  <c r="K92" i="1"/>
  <c r="K55" i="1"/>
  <c r="K62" i="1"/>
  <c r="K25" i="1"/>
  <c r="K44" i="1"/>
  <c r="K97" i="1"/>
  <c r="K36" i="1"/>
  <c r="K85" i="1"/>
  <c r="I90" i="1"/>
  <c r="I84" i="1"/>
  <c r="I91" i="1"/>
  <c r="I39" i="1"/>
  <c r="I64" i="1"/>
  <c r="I18" i="1"/>
  <c r="I97" i="1"/>
  <c r="I67" i="1"/>
  <c r="I33" i="1"/>
  <c r="I45" i="1"/>
  <c r="I3" i="1"/>
  <c r="I95" i="1"/>
  <c r="I32" i="1"/>
  <c r="I56" i="1"/>
  <c r="I37" i="1"/>
  <c r="I20" i="1"/>
  <c r="I72" i="1"/>
  <c r="I86" i="1"/>
  <c r="I49" i="1"/>
  <c r="I19" i="1"/>
  <c r="I52" i="1"/>
  <c r="I47" i="1"/>
  <c r="I96" i="1"/>
  <c r="I65" i="1"/>
  <c r="I14" i="1"/>
  <c r="I100" i="1"/>
  <c r="I9" i="1"/>
  <c r="I89" i="1"/>
  <c r="I57" i="1"/>
  <c r="I41" i="1"/>
  <c r="I83" i="1"/>
  <c r="I11" i="1"/>
  <c r="I61" i="1"/>
  <c r="I17" i="1"/>
  <c r="I54" i="1"/>
  <c r="I34" i="1"/>
  <c r="I5" i="1"/>
  <c r="I78" i="1"/>
  <c r="I42" i="1"/>
  <c r="I10" i="1"/>
  <c r="I74" i="1"/>
  <c r="I94" i="1"/>
  <c r="I16" i="1"/>
  <c r="I80" i="1"/>
  <c r="I99" i="1"/>
  <c r="I15" i="1"/>
  <c r="I36" i="1"/>
  <c r="I51" i="1"/>
  <c r="I68" i="1"/>
  <c r="I21" i="1"/>
  <c r="I93" i="1"/>
  <c r="I102" i="1"/>
  <c r="I12" i="1"/>
  <c r="I38" i="1"/>
  <c r="I46" i="1"/>
  <c r="I44" i="1"/>
  <c r="I48" i="1"/>
  <c r="I29" i="1"/>
  <c r="I22" i="1"/>
  <c r="I76" i="1"/>
  <c r="I24" i="1"/>
  <c r="I35" i="1"/>
  <c r="I4" i="1"/>
  <c r="I79" i="1"/>
  <c r="I81" i="1"/>
  <c r="I62" i="1"/>
  <c r="I59" i="1"/>
  <c r="I63" i="1"/>
  <c r="I60" i="1"/>
  <c r="I71" i="1"/>
  <c r="I25" i="1"/>
  <c r="I23" i="1"/>
  <c r="I87" i="1"/>
  <c r="I92" i="1"/>
  <c r="I13" i="1"/>
  <c r="I73" i="1"/>
  <c r="I50" i="1"/>
  <c r="I82" i="1"/>
  <c r="I101" i="1"/>
  <c r="I85" i="1"/>
  <c r="I27" i="1"/>
  <c r="I88" i="1"/>
  <c r="I77" i="1"/>
  <c r="I55" i="1"/>
  <c r="D19" i="1"/>
  <c r="D39" i="1"/>
  <c r="D3" i="1"/>
  <c r="D101" i="1"/>
  <c r="D41" i="1"/>
  <c r="D20" i="1"/>
  <c r="D90" i="1"/>
  <c r="D91" i="1"/>
  <c r="D18" i="1"/>
  <c r="D65" i="1"/>
  <c r="D64" i="1"/>
  <c r="D37" i="1"/>
  <c r="D35" i="1"/>
  <c r="D86" i="1"/>
  <c r="D80" i="1"/>
  <c r="D47" i="1"/>
  <c r="D84" i="1"/>
  <c r="D54" i="1"/>
  <c r="D51" i="1"/>
  <c r="D60" i="1"/>
  <c r="D97" i="1"/>
  <c r="D67" i="1"/>
  <c r="D100" i="1"/>
  <c r="D33" i="1"/>
  <c r="D93" i="1"/>
  <c r="D42" i="1"/>
  <c r="D52" i="1"/>
  <c r="D17" i="1"/>
  <c r="D32" i="1"/>
  <c r="D61" i="1"/>
  <c r="D16" i="1"/>
  <c r="D49" i="1"/>
  <c r="D95" i="1"/>
  <c r="D56" i="1"/>
  <c r="D14" i="1"/>
  <c r="D88" i="1"/>
  <c r="D11" i="1"/>
  <c r="D34" i="1"/>
  <c r="D22" i="1"/>
  <c r="D83" i="1"/>
  <c r="D44" i="1"/>
  <c r="D36" i="1"/>
  <c r="D63" i="1"/>
  <c r="D24" i="1"/>
  <c r="D96" i="1"/>
  <c r="D50" i="1"/>
  <c r="D89" i="1"/>
  <c r="D45" i="1"/>
  <c r="D10" i="1"/>
  <c r="D5" i="1"/>
  <c r="D72" i="1"/>
  <c r="D15" i="1"/>
  <c r="D82" i="1"/>
  <c r="D13" i="1"/>
  <c r="D38" i="1"/>
  <c r="D48" i="1"/>
  <c r="D46" i="1"/>
  <c r="D71" i="1"/>
  <c r="D23" i="1"/>
  <c r="D87" i="1"/>
  <c r="D9" i="1"/>
  <c r="D57" i="1"/>
  <c r="D94" i="1"/>
  <c r="D78" i="1"/>
  <c r="D21" i="1"/>
  <c r="D79" i="1"/>
  <c r="D62" i="1"/>
  <c r="D25" i="1"/>
  <c r="D102" i="1"/>
  <c r="D81" i="1"/>
  <c r="D4" i="1"/>
  <c r="D12" i="1"/>
  <c r="D74" i="1"/>
  <c r="D29" i="1"/>
  <c r="D68" i="1"/>
  <c r="D59" i="1"/>
  <c r="D76" i="1"/>
  <c r="D99" i="1"/>
  <c r="D92" i="1"/>
  <c r="D55" i="1"/>
  <c r="D85" i="1"/>
  <c r="D27" i="1"/>
  <c r="D73" i="1"/>
  <c r="D77" i="1"/>
  <c r="F55" i="1"/>
  <c r="F85" i="1"/>
  <c r="F77" i="1"/>
  <c r="F6" i="1"/>
  <c r="F7" i="1"/>
  <c r="F92" i="1"/>
  <c r="F25" i="1"/>
  <c r="F87" i="1"/>
  <c r="F28" i="1"/>
  <c r="F26" i="1"/>
  <c r="F62" i="1"/>
  <c r="F73" i="1"/>
  <c r="F60" i="1"/>
  <c r="F23" i="1"/>
  <c r="F13" i="1"/>
  <c r="F88" i="1"/>
  <c r="F71" i="1"/>
  <c r="F79" i="1"/>
  <c r="F36" i="1"/>
  <c r="F82" i="1"/>
  <c r="F8" i="1"/>
  <c r="F70" i="1"/>
  <c r="F44" i="1"/>
  <c r="F76" i="1"/>
  <c r="F27" i="1"/>
  <c r="F59" i="1"/>
  <c r="F38" i="1"/>
  <c r="F101" i="1"/>
  <c r="F21" i="1"/>
  <c r="F99" i="1"/>
  <c r="F22" i="1"/>
  <c r="F20" i="1"/>
  <c r="F51" i="1"/>
  <c r="F46" i="1"/>
  <c r="F48" i="1"/>
  <c r="F63" i="1"/>
  <c r="F58" i="1"/>
  <c r="F81" i="1"/>
  <c r="F50" i="1"/>
  <c r="F68" i="1"/>
  <c r="F29" i="1"/>
  <c r="F78" i="1"/>
  <c r="F83" i="1"/>
  <c r="F57" i="1"/>
  <c r="F54" i="1"/>
  <c r="F97" i="1"/>
  <c r="F30" i="1"/>
  <c r="F9" i="1"/>
  <c r="F12" i="1"/>
  <c r="F35" i="1"/>
  <c r="F75" i="1"/>
  <c r="F34" i="1"/>
  <c r="F94" i="1"/>
  <c r="F4" i="1"/>
  <c r="F80" i="1"/>
  <c r="F15" i="1"/>
  <c r="F69" i="1"/>
  <c r="F11" i="1"/>
  <c r="F74" i="1"/>
  <c r="F19" i="1"/>
  <c r="F16" i="1"/>
  <c r="F102" i="1"/>
  <c r="F93" i="1"/>
  <c r="F31" i="1"/>
  <c r="F14" i="1"/>
  <c r="F24" i="1"/>
  <c r="F17" i="1"/>
  <c r="F47" i="1"/>
  <c r="F41" i="1"/>
  <c r="F10" i="1"/>
  <c r="F86" i="1"/>
  <c r="F5" i="1"/>
  <c r="F61" i="1"/>
  <c r="F42" i="1"/>
  <c r="F53" i="1"/>
  <c r="F49" i="1"/>
  <c r="F89" i="1"/>
  <c r="F65" i="1"/>
  <c r="F56" i="1"/>
  <c r="F37" i="1"/>
  <c r="F96" i="1"/>
  <c r="F72" i="1"/>
  <c r="F84" i="1"/>
  <c r="F95" i="1"/>
  <c r="F52" i="1"/>
  <c r="F40" i="1"/>
  <c r="F45" i="1"/>
  <c r="F32" i="1"/>
  <c r="F100" i="1"/>
  <c r="F33" i="1"/>
  <c r="F43" i="1"/>
  <c r="F64" i="1"/>
  <c r="F18" i="1"/>
  <c r="F66" i="1"/>
  <c r="F3" i="1"/>
  <c r="F91" i="1"/>
  <c r="F39" i="1"/>
  <c r="F67" i="1"/>
  <c r="F90" i="1"/>
  <c r="F98" i="1"/>
  <c r="V3" i="1"/>
  <c r="M4" i="1"/>
  <c r="M5" i="1"/>
  <c r="M9" i="1"/>
  <c r="M10" i="1"/>
  <c r="M66" i="1"/>
  <c r="M11" i="1"/>
  <c r="M12" i="1"/>
  <c r="M53" i="1"/>
  <c r="M13" i="1"/>
  <c r="M14" i="1"/>
  <c r="M15" i="1"/>
  <c r="M16" i="1"/>
  <c r="M17" i="1"/>
  <c r="M18" i="1"/>
  <c r="M19" i="1"/>
  <c r="M20" i="1"/>
  <c r="M21" i="1"/>
  <c r="M22" i="1"/>
  <c r="M23" i="1"/>
  <c r="M69" i="1"/>
  <c r="M24" i="1"/>
  <c r="M25" i="1"/>
  <c r="M27" i="1"/>
  <c r="M29" i="1"/>
  <c r="M32" i="1"/>
  <c r="M33" i="1"/>
  <c r="M34" i="1"/>
  <c r="M35" i="1"/>
  <c r="M36" i="1"/>
  <c r="M37" i="1"/>
  <c r="M38" i="1"/>
  <c r="M39" i="1"/>
  <c r="M28" i="1"/>
  <c r="M41" i="1"/>
  <c r="M42" i="1"/>
  <c r="M26" i="1"/>
  <c r="M44" i="1"/>
  <c r="M45" i="1"/>
  <c r="M46" i="1"/>
  <c r="M47" i="1"/>
  <c r="M31" i="1"/>
  <c r="M48" i="1"/>
  <c r="M49" i="1"/>
  <c r="M50" i="1"/>
  <c r="M98" i="1"/>
  <c r="M51" i="1"/>
  <c r="M52" i="1"/>
  <c r="M58" i="1"/>
  <c r="M54" i="1"/>
  <c r="M55" i="1"/>
  <c r="M56" i="1"/>
  <c r="M57" i="1"/>
  <c r="M59" i="1"/>
  <c r="M60" i="1"/>
  <c r="M61" i="1"/>
  <c r="M62" i="1"/>
  <c r="M63" i="1"/>
  <c r="M64" i="1"/>
  <c r="M65" i="1"/>
  <c r="M67" i="1"/>
  <c r="M68" i="1"/>
  <c r="M71" i="1"/>
  <c r="M72" i="1"/>
  <c r="M73" i="1"/>
  <c r="M74" i="1"/>
  <c r="M76" i="1"/>
  <c r="M77" i="1"/>
  <c r="M78" i="1"/>
  <c r="M79" i="1"/>
  <c r="M80" i="1"/>
  <c r="M81" i="1"/>
  <c r="M82" i="1"/>
  <c r="M40" i="1"/>
  <c r="M83" i="1"/>
  <c r="M84" i="1"/>
  <c r="M85" i="1"/>
  <c r="M86" i="1"/>
  <c r="M87" i="1"/>
  <c r="M88" i="1"/>
  <c r="M30" i="1"/>
  <c r="M89" i="1"/>
  <c r="M90" i="1"/>
  <c r="M91" i="1"/>
  <c r="M92" i="1"/>
  <c r="M43" i="1"/>
  <c r="M93" i="1"/>
  <c r="M94" i="1"/>
  <c r="M95" i="1"/>
  <c r="M96" i="1"/>
  <c r="M97" i="1"/>
  <c r="M99" i="1"/>
  <c r="M75" i="1"/>
  <c r="M100" i="1"/>
  <c r="M101" i="1"/>
  <c r="M6" i="1"/>
  <c r="M102" i="1"/>
  <c r="M7" i="1"/>
  <c r="M8" i="1"/>
  <c r="M70" i="1"/>
  <c r="M3" i="1"/>
  <c r="N4" i="1"/>
  <c r="N5" i="1"/>
  <c r="N9" i="1"/>
  <c r="N10" i="1"/>
  <c r="N66" i="1"/>
  <c r="N11" i="1"/>
  <c r="N12" i="1"/>
  <c r="N53" i="1"/>
  <c r="N13" i="1"/>
  <c r="N14" i="1"/>
  <c r="N15" i="1"/>
  <c r="N16" i="1"/>
  <c r="N17" i="1"/>
  <c r="N18" i="1"/>
  <c r="N19" i="1"/>
  <c r="N20" i="1"/>
  <c r="N21" i="1"/>
  <c r="N22" i="1"/>
  <c r="N23" i="1"/>
  <c r="N69" i="1"/>
  <c r="N24" i="1"/>
  <c r="N25" i="1"/>
  <c r="N27" i="1"/>
  <c r="N29" i="1"/>
  <c r="N32" i="1"/>
  <c r="N33" i="1"/>
  <c r="N34" i="1"/>
  <c r="N35" i="1"/>
  <c r="N36" i="1"/>
  <c r="N37" i="1"/>
  <c r="N38" i="1"/>
  <c r="N39" i="1"/>
  <c r="N28" i="1"/>
  <c r="N41" i="1"/>
  <c r="N42" i="1"/>
  <c r="N26" i="1"/>
  <c r="N44" i="1"/>
  <c r="N45" i="1"/>
  <c r="N46" i="1"/>
  <c r="N47" i="1"/>
  <c r="N31" i="1"/>
  <c r="N48" i="1"/>
  <c r="N49" i="1"/>
  <c r="N50" i="1"/>
  <c r="N98" i="1"/>
  <c r="N51" i="1"/>
  <c r="N52" i="1"/>
  <c r="N58" i="1"/>
  <c r="N54" i="1"/>
  <c r="N55" i="1"/>
  <c r="N56" i="1"/>
  <c r="N57" i="1"/>
  <c r="N59" i="1"/>
  <c r="N60" i="1"/>
  <c r="N61" i="1"/>
  <c r="N62" i="1"/>
  <c r="N63" i="1"/>
  <c r="N64" i="1"/>
  <c r="N65" i="1"/>
  <c r="N67" i="1"/>
  <c r="N68" i="1"/>
  <c r="N71" i="1"/>
  <c r="N72" i="1"/>
  <c r="N73" i="1"/>
  <c r="N74" i="1"/>
  <c r="N76" i="1"/>
  <c r="N77" i="1"/>
  <c r="N78" i="1"/>
  <c r="N79" i="1"/>
  <c r="N80" i="1"/>
  <c r="N81" i="1"/>
  <c r="N82" i="1"/>
  <c r="N40" i="1"/>
  <c r="N83" i="1"/>
  <c r="N84" i="1"/>
  <c r="N85" i="1"/>
  <c r="N86" i="1"/>
  <c r="N87" i="1"/>
  <c r="N88" i="1"/>
  <c r="N30" i="1"/>
  <c r="N89" i="1"/>
  <c r="N90" i="1"/>
  <c r="N91" i="1"/>
  <c r="N92" i="1"/>
  <c r="N43" i="1"/>
  <c r="N93" i="1"/>
  <c r="N94" i="1"/>
  <c r="N95" i="1"/>
  <c r="N96" i="1"/>
  <c r="N97" i="1"/>
  <c r="N99" i="1"/>
  <c r="N75" i="1"/>
  <c r="N100" i="1"/>
  <c r="N101" i="1"/>
  <c r="N6" i="1"/>
  <c r="N102" i="1"/>
  <c r="N7" i="1"/>
  <c r="N8" i="1"/>
  <c r="N70" i="1"/>
  <c r="N3" i="1"/>
</calcChain>
</file>

<file path=xl/sharedStrings.xml><?xml version="1.0" encoding="utf-8"?>
<sst xmlns="http://schemas.openxmlformats.org/spreadsheetml/2006/main" count="550" uniqueCount="104">
  <si>
    <t>Explanatory Variables</t>
  </si>
  <si>
    <t>Response Variable</t>
  </si>
  <si>
    <t>Repeat Tests</t>
  </si>
  <si>
    <t>id</t>
  </si>
  <si>
    <t>Mass [g]</t>
  </si>
  <si>
    <t>Area [mm^2]</t>
  </si>
  <si>
    <t>Aspect Ratio = b^2/A</t>
  </si>
  <si>
    <t>Aspect Ratio = b/c</t>
  </si>
  <si>
    <t>When t = -1 seed does NOT transition</t>
  </si>
  <si>
    <t>Span: b [mm]</t>
  </si>
  <si>
    <t>Loading: mg/A</t>
  </si>
  <si>
    <t>Chord: c [mm]</t>
  </si>
  <si>
    <t>Transition Time: t [s]</t>
  </si>
  <si>
    <t>Aspect: Disregard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</si>
  <si>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</si>
  <si>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</si>
  <si>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</si>
  <si>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</si>
  <si>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</si>
  <si>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</si>
  <si>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</si>
  <si>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</si>
  <si>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</si>
  <si>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</si>
  <si>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</si>
  <si>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</si>
  <si>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1</t>
  </si>
  <si>
    <t>2</t>
  </si>
  <si>
    <t>3</t>
  </si>
  <si>
    <t>t-Test: Two-Sample Assuming Unequal Variances</t>
  </si>
  <si>
    <t>Mass &lt; 0.5g</t>
  </si>
  <si>
    <t>Mass &gt;= 0.5 g</t>
  </si>
  <si>
    <t>Loading: mg/A [kg/m^2]</t>
  </si>
  <si>
    <t>&lt; 0.5 =&gt; Reject H0</t>
  </si>
  <si>
    <t>&gt; 0.5 =&gt; Do not Reject H0</t>
  </si>
  <si>
    <t>243FFF</t>
  </si>
  <si>
    <t>FF9022</t>
  </si>
  <si>
    <t>Loading: mg/A [N/m^2]</t>
  </si>
  <si>
    <t>Sample</t>
  </si>
  <si>
    <t xml:space="preserve">n = 1 </t>
  </si>
  <si>
    <t>n = 2</t>
  </si>
  <si>
    <t>n = 1</t>
  </si>
  <si>
    <t>𝑓</t>
  </si>
  <si>
    <r>
      <t xml:space="preserve">t = </t>
    </r>
    <r>
      <rPr>
        <b/>
        <sz val="11"/>
        <color theme="3"/>
        <rFont val="Aptos Narrow"/>
        <scheme val="minor"/>
      </rPr>
      <t>𝑓</t>
    </r>
    <r>
      <rPr>
        <b/>
        <sz val="11"/>
        <color theme="3"/>
        <rFont val="Aptos Narrow"/>
        <family val="2"/>
        <scheme val="minor"/>
      </rPr>
      <t>(L)</t>
    </r>
  </si>
  <si>
    <t>t = 𝑓(m)</t>
  </si>
  <si>
    <t>L &lt; 4.2</t>
  </si>
  <si>
    <t>L ⩾ 4.2</t>
  </si>
  <si>
    <t>mg/A = L ≔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</si>
  <si>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</si>
  <si>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</si>
  <si>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</si>
  <si>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</si>
  <si>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</si>
  <si>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</si>
  <si>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</si>
  <si>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</si>
  <si>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</si>
  <si>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</si>
  <si>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</si>
  <si>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</si>
  <si>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Loading: mg/A [N/m2]</t>
  </si>
  <si>
    <r>
      <t>m</t>
    </r>
    <r>
      <rPr>
        <vertAlign val="superscript"/>
        <sz val="11"/>
        <color theme="1"/>
        <rFont val="Aptos Narrow (Body)"/>
      </rPr>
      <t>2</t>
    </r>
  </si>
  <si>
    <t>Span &lt; 60.5</t>
  </si>
  <si>
    <t>Span &gt;= 60.5</t>
  </si>
  <si>
    <t>Chord &gt;= 22.55</t>
  </si>
  <si>
    <t>Chord &lt; 22.55</t>
  </si>
  <si>
    <t>Do Not Reject H0</t>
  </si>
  <si>
    <t>P(T&lt;=t) two-tail for span &lt; chord =&gt; Chord is a better predictor than span of performance</t>
  </si>
  <si>
    <t>&gt;=0.05</t>
  </si>
  <si>
    <t>&gt;=.05</t>
  </si>
  <si>
    <r>
      <t>Area &lt; 1003 mm</t>
    </r>
    <r>
      <rPr>
        <vertAlign val="superscript"/>
        <sz val="11"/>
        <color theme="1"/>
        <rFont val="Aptos Narrow (Body)"/>
      </rPr>
      <t>2</t>
    </r>
  </si>
  <si>
    <r>
      <t>Area &gt;= 1003 mm</t>
    </r>
    <r>
      <rPr>
        <vertAlign val="superscript"/>
        <sz val="11"/>
        <color theme="1"/>
        <rFont val="Aptos Narrow (Body)"/>
      </rPr>
      <t>2</t>
    </r>
  </si>
  <si>
    <t>P(T&lt;=t) two-tail for chord  &lt; Area =&gt; Area is a better predictor than chord or span individually of performance</t>
  </si>
  <si>
    <t>mg/A = L ≔ Wing Loading</t>
  </si>
  <si>
    <t>A ≔ Planform Area</t>
  </si>
  <si>
    <t>c ≔ Chord</t>
  </si>
  <si>
    <t>b ≔ Span</t>
  </si>
  <si>
    <t>P(T&lt;=t) two-tail for Wing-Loading  &lt; Area =&gt; Area is a better predictor than wing-loading, Mass therefore should be avoided in drawing correlations between morphological characteristics and transition</t>
  </si>
  <si>
    <t>Chord [L,M,H]</t>
  </si>
  <si>
    <t>Span [S,M,L]</t>
  </si>
  <si>
    <t>Num</t>
  </si>
  <si>
    <t>Mass [S,M,L]]</t>
  </si>
  <si>
    <t>L</t>
  </si>
  <si>
    <t>S</t>
  </si>
  <si>
    <t>M</t>
  </si>
  <si>
    <t>Chord [S,M,L]</t>
  </si>
  <si>
    <t>Span</t>
  </si>
  <si>
    <t>Chord</t>
  </si>
  <si>
    <t>Mass Count</t>
  </si>
  <si>
    <t>t = 𝑓(b)</t>
  </si>
  <si>
    <t>t = 𝑓(c)</t>
  </si>
  <si>
    <t>Span [mm]</t>
  </si>
  <si>
    <t>Chord [mm]</t>
  </si>
  <si>
    <t>Column1</t>
  </si>
  <si>
    <t>Transition Time Descriptor: [Slow, Average, Fast]</t>
  </si>
  <si>
    <t>Slow Criteria</t>
  </si>
  <si>
    <t>Average Criteria</t>
  </si>
  <si>
    <t>Fast</t>
  </si>
  <si>
    <t>Transition Time Stats</t>
  </si>
  <si>
    <t>&gt;=</t>
  </si>
  <si>
    <t>&lt;</t>
  </si>
  <si>
    <t>&lt;= x &lt;</t>
  </si>
  <si>
    <t>"=IF([@[Mass '[g']]]&gt;0.5, "L", (IF([@[Mass '[g']]]&gt;0.3, "M", "S")))"</t>
  </si>
  <si>
    <t>Mass [S,M,L]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</si>
</sst>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i/>
      <sz val="11"/>
      <color theme="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3"/>
      <name val="Aptos Narrow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Aptos Narrow"/>
      <family val="2"/>
      <scheme val="minor"/>
    </font>
    <font>
      <vertAlign val="superscript"/>
      <sz val="11"/>
      <color theme="1"/>
      <name val="Aptos Narrow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indexed="64"/>
      </right>
      <top style="medium">
        <color theme="4" tint="0.39997558519241921"/>
      </top>
      <bottom/>
      <diagonal/>
    </border>
    <border>
      <left/>
      <right/>
      <top style="thin">
        <color theme="1"/>
      </top>
      <bottom style="medium">
        <color theme="4" tint="0.399975585192419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65">
    <xf numFmtId="0" fontId="0" fillId="0" borderId="0" xfId="0"/>
    <xf numFmtId="0" fontId="20" fillId="0" borderId="0" xfId="0" applyFont="1"/>
    <xf numFmtId="0" fontId="18" fillId="8" borderId="8" xfId="15" applyFont="1"/>
    <xf numFmtId="0" fontId="5" fillId="0" borderId="1" xfId="2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0" borderId="3" xfId="4" applyAlignment="1">
      <alignment horizontal="center" vertical="center"/>
    </xf>
    <xf numFmtId="0" fontId="13" fillId="6" borderId="4" xfId="11" applyAlignment="1">
      <alignment horizontal="center" vertical="center"/>
    </xf>
    <xf numFmtId="0" fontId="3" fillId="10" borderId="0" xfId="19" applyAlignment="1">
      <alignment horizontal="center" vertical="center"/>
    </xf>
    <xf numFmtId="0" fontId="3" fillId="18" borderId="0" xfId="27" applyAlignment="1">
      <alignment horizontal="center" vertical="center"/>
    </xf>
    <xf numFmtId="0" fontId="3" fillId="26" borderId="0" xfId="35" applyAlignment="1">
      <alignment horizontal="center" vertical="center"/>
    </xf>
    <xf numFmtId="0" fontId="21" fillId="33" borderId="3" xfId="4" applyFont="1" applyFill="1" applyAlignment="1">
      <alignment horizontal="center" vertical="center"/>
    </xf>
    <xf numFmtId="0" fontId="22" fillId="33" borderId="0" xfId="19" applyFont="1" applyFill="1" applyAlignment="1">
      <alignment horizontal="center" vertical="center"/>
    </xf>
    <xf numFmtId="0" fontId="0" fillId="0" borderId="10" xfId="0" applyBorder="1"/>
    <xf numFmtId="0" fontId="22" fillId="0" borderId="11" xfId="0" applyFont="1" applyBorder="1" applyAlignment="1">
      <alignment horizontal="center"/>
    </xf>
    <xf numFmtId="0" fontId="18" fillId="33" borderId="3" xfId="4" applyFont="1" applyFill="1" applyAlignment="1">
      <alignment horizontal="center" vertical="center"/>
    </xf>
    <xf numFmtId="0" fontId="3" fillId="33" borderId="0" xfId="19" applyFill="1" applyAlignment="1">
      <alignment horizontal="center" vertical="center"/>
    </xf>
    <xf numFmtId="0" fontId="0" fillId="10" borderId="10" xfId="19" applyFont="1" applyBorder="1" applyAlignment="1">
      <alignment horizontal="center" vertical="center"/>
    </xf>
    <xf numFmtId="0" fontId="0" fillId="10" borderId="0" xfId="19" applyFont="1" applyBorder="1" applyAlignment="1">
      <alignment horizontal="center" vertical="center"/>
    </xf>
    <xf numFmtId="0" fontId="0" fillId="18" borderId="0" xfId="27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12" xfId="4" applyBorder="1" applyAlignment="1">
      <alignment horizontal="center" vertical="center"/>
    </xf>
    <xf numFmtId="0" fontId="7" fillId="0" borderId="13" xfId="4" applyBorder="1" applyAlignment="1">
      <alignment horizontal="center" vertical="center"/>
    </xf>
    <xf numFmtId="0" fontId="7" fillId="0" borderId="14" xfId="4" applyBorder="1" applyAlignment="1">
      <alignment horizontal="center" vertical="center"/>
    </xf>
    <xf numFmtId="0" fontId="2" fillId="34" borderId="0" xfId="0" applyFont="1" applyFill="1" applyAlignment="1">
      <alignment horizontal="center" vertical="center"/>
    </xf>
    <xf numFmtId="0" fontId="0" fillId="18" borderId="16" xfId="27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8" borderId="17" xfId="27" applyFont="1" applyBorder="1" applyAlignment="1">
      <alignment horizontal="center" vertical="center"/>
    </xf>
    <xf numFmtId="0" fontId="2" fillId="34" borderId="20" xfId="0" applyFont="1" applyFill="1" applyBorder="1" applyAlignment="1">
      <alignment horizontal="center" vertical="center"/>
    </xf>
    <xf numFmtId="0" fontId="0" fillId="10" borderId="20" xfId="19" applyFont="1" applyBorder="1" applyAlignment="1">
      <alignment horizontal="center" vertical="center"/>
    </xf>
    <xf numFmtId="0" fontId="0" fillId="18" borderId="21" xfId="27" applyFont="1" applyBorder="1" applyAlignment="1">
      <alignment horizontal="center" vertical="center"/>
    </xf>
    <xf numFmtId="0" fontId="7" fillId="0" borderId="0" xfId="4" applyFill="1" applyBorder="1" applyAlignment="1">
      <alignment horizontal="center" vertical="center"/>
    </xf>
    <xf numFmtId="0" fontId="7" fillId="0" borderId="10" xfId="4" applyFill="1" applyBorder="1" applyAlignment="1">
      <alignment horizontal="center" vertical="center"/>
    </xf>
    <xf numFmtId="0" fontId="22" fillId="0" borderId="11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26" fillId="0" borderId="0" xfId="0" applyFont="1"/>
    <xf numFmtId="0" fontId="26" fillId="0" borderId="10" xfId="0" applyFont="1" applyBorder="1"/>
    <xf numFmtId="0" fontId="27" fillId="0" borderId="24" xfId="0" applyFont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22" xfId="4" applyBorder="1" applyAlignment="1">
      <alignment horizontal="center" vertical="center"/>
    </xf>
    <xf numFmtId="0" fontId="0" fillId="10" borderId="0" xfId="19" applyFont="1" applyAlignment="1">
      <alignment horizontal="center" vertical="center"/>
    </xf>
    <xf numFmtId="0" fontId="0" fillId="10" borderId="23" xfId="19" applyFont="1" applyBorder="1" applyAlignment="1">
      <alignment horizontal="center" vertical="center"/>
    </xf>
    <xf numFmtId="0" fontId="1" fillId="34" borderId="23" xfId="0" applyFont="1" applyFill="1" applyBorder="1" applyAlignment="1">
      <alignment horizontal="center" vertical="center"/>
    </xf>
    <xf numFmtId="0" fontId="0" fillId="18" borderId="0" xfId="27" applyFont="1" applyAlignment="1">
      <alignment horizontal="center" vertical="center"/>
    </xf>
    <xf numFmtId="0" fontId="0" fillId="18" borderId="23" xfId="27" applyFont="1" applyBorder="1" applyAlignment="1">
      <alignment horizontal="center" vertical="center"/>
    </xf>
    <xf numFmtId="0" fontId="0" fillId="18" borderId="20" xfId="27" applyFont="1" applyBorder="1" applyAlignment="1">
      <alignment horizontal="center" vertical="center"/>
    </xf>
    <xf numFmtId="0" fontId="0" fillId="18" borderId="25" xfId="27" applyFont="1" applyBorder="1" applyAlignment="1">
      <alignment horizontal="center" vertical="center"/>
    </xf>
    <xf numFmtId="0" fontId="0" fillId="10" borderId="25" xfId="19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/>
    <xf numFmtId="0" fontId="1" fillId="34" borderId="0" xfId="0" applyFont="1" applyFill="1"/>
    <xf numFmtId="0" fontId="1" fillId="0" borderId="23" xfId="0" applyFont="1" applyBorder="1"/>
    <xf numFmtId="0" fontId="1" fillId="0" borderId="23" xfId="0" applyFont="1" applyBorder="1" applyAlignment="1">
      <alignment horizontal="center" vertical="center"/>
    </xf>
    <xf numFmtId="0" fontId="7" fillId="0" borderId="26" xfId="4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Border="1" applyAlignment="1">
      <alignment horizontal="center" vertical="center"/>
    </xf>
    <xf numFmtId="0" fontId="22" fillId="0" borderId="11" xfId="0" applyFont="1" applyBorder="1" applyAlignment="1">
      <alignment horizontal="center"/>
    </xf>
    <xf numFmtId="0" fontId="23" fillId="0" borderId="19" xfId="0" applyFont="1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23" fillId="0" borderId="15" xfId="0" applyFont="1" applyBorder="1" applyAlignment="1">
      <alignment horizontal="center" vertical="center" textRotation="90"/>
    </xf>
    <xf numFmtId="0" fontId="23" fillId="0" borderId="18" xfId="0" applyFont="1" applyBorder="1" applyAlignment="1">
      <alignment horizontal="center" vertical="center" textRotation="90"/>
    </xf>
    <xf numFmtId="0" fontId="23" fillId="0" borderId="19" xfId="0" applyFont="1" applyBorder="1" applyAlignment="1">
      <alignment horizontal="center" vertical="center" textRotation="90" wrapText="1"/>
    </xf>
    <xf numFmtId="0" fontId="23" fillId="0" borderId="15" xfId="0" applyFont="1" applyBorder="1" applyAlignment="1">
      <alignment horizontal="center" vertical="center" textRotation="90" wrapText="1"/>
    </xf>
    <xf numFmtId="0" fontId="23" fillId="0" borderId="18" xfId="0" applyFont="1" applyBorder="1" applyAlignment="1">
      <alignment horizontal="center" vertical="center" textRotation="90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43FFF"/>
      <color rgb="FFFF9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</a:t>
            </a:r>
            <a:r>
              <a:rPr lang="en-US" baseline="0"/>
              <a:t> Categorial Distributions of Geometric Properties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Mass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16</c:v>
                </c:pt>
                <c:pt idx="1">
                  <c:v>47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8-4567-9788-AEC9E5C7DEA5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Sheet1!$L$3:$L$5</c:f>
              <c:numCache>
                <c:formatCode>General</c:formatCode>
                <c:ptCount val="3"/>
                <c:pt idx="0">
                  <c:v>28</c:v>
                </c:pt>
                <c:pt idx="1">
                  <c:v>28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8-4567-9788-AEC9E5C7DEA5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Chord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Sheet1!$M$3:$M$5</c:f>
              <c:numCache>
                <c:formatCode>General</c:formatCode>
                <c:ptCount val="3"/>
                <c:pt idx="0">
                  <c:v>24</c:v>
                </c:pt>
                <c:pt idx="1">
                  <c:v>32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8-4567-9788-AEC9E5C7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674048"/>
        <c:axId val="407672608"/>
      </c:barChart>
      <c:catAx>
        <c:axId val="40767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[Small, Medium, Large]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2608"/>
        <c:crosses val="autoZero"/>
        <c:auto val="1"/>
        <c:lblAlgn val="ctr"/>
        <c:lblOffset val="100"/>
        <c:noMultiLvlLbl val="0"/>
      </c:catAx>
      <c:valAx>
        <c:axId val="4076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Span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 Span, Chord, A'!$L$2</c:f>
              <c:strCache>
                <c:ptCount val="1"/>
                <c:pt idx="0">
                  <c:v>t = 𝑓(b)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 Span, Chord, A'!$C$3:$C$86</c:f>
              <c:numCache>
                <c:formatCode>General</c:formatCode>
                <c:ptCount val="84"/>
                <c:pt idx="0">
                  <c:v>45.104956880000003</c:v>
                </c:pt>
                <c:pt idx="1">
                  <c:v>50.02547852</c:v>
                </c:pt>
                <c:pt idx="2">
                  <c:v>48.301828579999999</c:v>
                </c:pt>
                <c:pt idx="3">
                  <c:v>52.039158950000001</c:v>
                </c:pt>
                <c:pt idx="4">
                  <c:v>53.450201389999997</c:v>
                </c:pt>
                <c:pt idx="5">
                  <c:v>52.21334693</c:v>
                </c:pt>
                <c:pt idx="6">
                  <c:v>55.336607649999998</c:v>
                </c:pt>
                <c:pt idx="7">
                  <c:v>51.683831099999999</c:v>
                </c:pt>
                <c:pt idx="8">
                  <c:v>53.709470430000003</c:v>
                </c:pt>
                <c:pt idx="9">
                  <c:v>52.423031039999998</c:v>
                </c:pt>
                <c:pt idx="10">
                  <c:v>51.887492109999997</c:v>
                </c:pt>
                <c:pt idx="11">
                  <c:v>49.967565999999998</c:v>
                </c:pt>
                <c:pt idx="12">
                  <c:v>53.642884649999999</c:v>
                </c:pt>
                <c:pt idx="13">
                  <c:v>55.578320669999997</c:v>
                </c:pt>
                <c:pt idx="14">
                  <c:v>59.213153630000001</c:v>
                </c:pt>
                <c:pt idx="15">
                  <c:v>51.07267349</c:v>
                </c:pt>
                <c:pt idx="16">
                  <c:v>58.107452559999999</c:v>
                </c:pt>
                <c:pt idx="17">
                  <c:v>56.060978550000002</c:v>
                </c:pt>
                <c:pt idx="18">
                  <c:v>49.997458020000003</c:v>
                </c:pt>
                <c:pt idx="19">
                  <c:v>55.28530482</c:v>
                </c:pt>
                <c:pt idx="20">
                  <c:v>58.625620519999998</c:v>
                </c:pt>
                <c:pt idx="21">
                  <c:v>50.244893859999998</c:v>
                </c:pt>
                <c:pt idx="22">
                  <c:v>58.838548379999999</c:v>
                </c:pt>
                <c:pt idx="23">
                  <c:v>59.673597620000002</c:v>
                </c:pt>
                <c:pt idx="24">
                  <c:v>56.294381440000002</c:v>
                </c:pt>
                <c:pt idx="25">
                  <c:v>65.606135850000001</c:v>
                </c:pt>
                <c:pt idx="26">
                  <c:v>59.120296660000001</c:v>
                </c:pt>
                <c:pt idx="27">
                  <c:v>58.120535769999996</c:v>
                </c:pt>
                <c:pt idx="28">
                  <c:v>57.590985019999998</c:v>
                </c:pt>
                <c:pt idx="29">
                  <c:v>54.087389260000002</c:v>
                </c:pt>
                <c:pt idx="30">
                  <c:v>55.399321190000002</c:v>
                </c:pt>
                <c:pt idx="31">
                  <c:v>51.313356470000002</c:v>
                </c:pt>
                <c:pt idx="32">
                  <c:v>58.901998650000003</c:v>
                </c:pt>
                <c:pt idx="33">
                  <c:v>57.330169179999999</c:v>
                </c:pt>
                <c:pt idx="34">
                  <c:v>61.022645799999999</c:v>
                </c:pt>
                <c:pt idx="35">
                  <c:v>62.70678771</c:v>
                </c:pt>
                <c:pt idx="36">
                  <c:v>62.928535480000001</c:v>
                </c:pt>
                <c:pt idx="37">
                  <c:v>61.48642083</c:v>
                </c:pt>
                <c:pt idx="38">
                  <c:v>68.926039360000004</c:v>
                </c:pt>
                <c:pt idx="39">
                  <c:v>63.05516368</c:v>
                </c:pt>
                <c:pt idx="40">
                  <c:v>58.662226990000001</c:v>
                </c:pt>
                <c:pt idx="41">
                  <c:v>55.828151779999999</c:v>
                </c:pt>
                <c:pt idx="42">
                  <c:v>61.29023196</c:v>
                </c:pt>
                <c:pt idx="43">
                  <c:v>60.635882619999997</c:v>
                </c:pt>
                <c:pt idx="44">
                  <c:v>55.648433019999999</c:v>
                </c:pt>
                <c:pt idx="45">
                  <c:v>59.979193889999998</c:v>
                </c:pt>
                <c:pt idx="46">
                  <c:v>59.61057332</c:v>
                </c:pt>
                <c:pt idx="47">
                  <c:v>61.968094059999999</c:v>
                </c:pt>
                <c:pt idx="48">
                  <c:v>60.648124350000003</c:v>
                </c:pt>
                <c:pt idx="49">
                  <c:v>64.493521310000006</c:v>
                </c:pt>
                <c:pt idx="50">
                  <c:v>60.472124200000003</c:v>
                </c:pt>
                <c:pt idx="51">
                  <c:v>58.742765409999997</c:v>
                </c:pt>
                <c:pt idx="52">
                  <c:v>58.802109510000001</c:v>
                </c:pt>
                <c:pt idx="53">
                  <c:v>63.453477239999998</c:v>
                </c:pt>
                <c:pt idx="54">
                  <c:v>55.927126110000003</c:v>
                </c:pt>
                <c:pt idx="55">
                  <c:v>61.567797249999998</c:v>
                </c:pt>
                <c:pt idx="56">
                  <c:v>64.170201430000006</c:v>
                </c:pt>
                <c:pt idx="57">
                  <c:v>62.894848029999999</c:v>
                </c:pt>
                <c:pt idx="58">
                  <c:v>60.889320609999999</c:v>
                </c:pt>
                <c:pt idx="59">
                  <c:v>64.825975349999993</c:v>
                </c:pt>
                <c:pt idx="60">
                  <c:v>61.121899470000002</c:v>
                </c:pt>
                <c:pt idx="61">
                  <c:v>61.626219550000002</c:v>
                </c:pt>
                <c:pt idx="62">
                  <c:v>60.992072909999997</c:v>
                </c:pt>
                <c:pt idx="63">
                  <c:v>64.608019519999999</c:v>
                </c:pt>
                <c:pt idx="64">
                  <c:v>63.01222336</c:v>
                </c:pt>
                <c:pt idx="65">
                  <c:v>63.843808889999998</c:v>
                </c:pt>
                <c:pt idx="66">
                  <c:v>66.864931839999997</c:v>
                </c:pt>
                <c:pt idx="67">
                  <c:v>66.061817230000003</c:v>
                </c:pt>
                <c:pt idx="68">
                  <c:v>63.866420820000002</c:v>
                </c:pt>
                <c:pt idx="69">
                  <c:v>65.456686210000001</c:v>
                </c:pt>
                <c:pt idx="70">
                  <c:v>72.835431290000002</c:v>
                </c:pt>
                <c:pt idx="71">
                  <c:v>67.751594670000003</c:v>
                </c:pt>
                <c:pt idx="72">
                  <c:v>64.350489330000002</c:v>
                </c:pt>
                <c:pt idx="73">
                  <c:v>68.099411970000006</c:v>
                </c:pt>
                <c:pt idx="74">
                  <c:v>67.572598679999999</c:v>
                </c:pt>
                <c:pt idx="75">
                  <c:v>63.371409479999997</c:v>
                </c:pt>
                <c:pt idx="76">
                  <c:v>68.599611899999999</c:v>
                </c:pt>
                <c:pt idx="77">
                  <c:v>69.816661719999999</c:v>
                </c:pt>
                <c:pt idx="78">
                  <c:v>68.965620709999996</c:v>
                </c:pt>
                <c:pt idx="79">
                  <c:v>67.947015379999996</c:v>
                </c:pt>
                <c:pt idx="80">
                  <c:v>72.275133069999995</c:v>
                </c:pt>
                <c:pt idx="81">
                  <c:v>69.936837359999998</c:v>
                </c:pt>
                <c:pt idx="82">
                  <c:v>68.841331909999994</c:v>
                </c:pt>
                <c:pt idx="83">
                  <c:v>72.912980860000005</c:v>
                </c:pt>
              </c:numCache>
            </c:numRef>
          </c:xVal>
          <c:yVal>
            <c:numRef>
              <c:f>'2 Sample T Test  Span, Chord, A'!$F$3:$F$86</c:f>
              <c:numCache>
                <c:formatCode>General</c:formatCode>
                <c:ptCount val="84"/>
                <c:pt idx="0">
                  <c:v>0.39800000000000002</c:v>
                </c:pt>
                <c:pt idx="1">
                  <c:v>0.47299999999999998</c:v>
                </c:pt>
                <c:pt idx="2">
                  <c:v>0.43</c:v>
                </c:pt>
                <c:pt idx="3">
                  <c:v>0.45300000000000001</c:v>
                </c:pt>
                <c:pt idx="4">
                  <c:v>0.47599999999999998</c:v>
                </c:pt>
                <c:pt idx="5">
                  <c:v>0.45900000000000002</c:v>
                </c:pt>
                <c:pt idx="6">
                  <c:v>0.376</c:v>
                </c:pt>
                <c:pt idx="7">
                  <c:v>0.42199999999999999</c:v>
                </c:pt>
                <c:pt idx="8">
                  <c:v>0.47499999999999998</c:v>
                </c:pt>
                <c:pt idx="9">
                  <c:v>0.48</c:v>
                </c:pt>
                <c:pt idx="10">
                  <c:v>0.36399999999999999</c:v>
                </c:pt>
                <c:pt idx="11">
                  <c:v>0.442</c:v>
                </c:pt>
                <c:pt idx="12">
                  <c:v>0.46800000000000003</c:v>
                </c:pt>
                <c:pt idx="13">
                  <c:v>0.51700000000000002</c:v>
                </c:pt>
                <c:pt idx="14">
                  <c:v>0.42</c:v>
                </c:pt>
                <c:pt idx="15">
                  <c:v>0.501</c:v>
                </c:pt>
                <c:pt idx="16">
                  <c:v>0.55000000000000004</c:v>
                </c:pt>
                <c:pt idx="17">
                  <c:v>0.44500000000000001</c:v>
                </c:pt>
                <c:pt idx="18">
                  <c:v>0.46899999999999997</c:v>
                </c:pt>
                <c:pt idx="19">
                  <c:v>0.53900000000000003</c:v>
                </c:pt>
                <c:pt idx="20">
                  <c:v>0.43099999999999999</c:v>
                </c:pt>
                <c:pt idx="21">
                  <c:v>0.51700000000000002</c:v>
                </c:pt>
                <c:pt idx="22">
                  <c:v>0.51</c:v>
                </c:pt>
                <c:pt idx="23">
                  <c:v>0.55300000000000005</c:v>
                </c:pt>
                <c:pt idx="24">
                  <c:v>0.48799999999999999</c:v>
                </c:pt>
                <c:pt idx="25">
                  <c:v>0.60399999999999998</c:v>
                </c:pt>
                <c:pt idx="26">
                  <c:v>0.624</c:v>
                </c:pt>
                <c:pt idx="27">
                  <c:v>0.52700000000000002</c:v>
                </c:pt>
                <c:pt idx="28">
                  <c:v>0.55700000000000005</c:v>
                </c:pt>
                <c:pt idx="29">
                  <c:v>0.48799999999999999</c:v>
                </c:pt>
                <c:pt idx="30">
                  <c:v>0.46300000000000002</c:v>
                </c:pt>
                <c:pt idx="31">
                  <c:v>0.379</c:v>
                </c:pt>
                <c:pt idx="32">
                  <c:v>0.436</c:v>
                </c:pt>
                <c:pt idx="33">
                  <c:v>0.41</c:v>
                </c:pt>
                <c:pt idx="34">
                  <c:v>0.47</c:v>
                </c:pt>
                <c:pt idx="35">
                  <c:v>0.47399999999999998</c:v>
                </c:pt>
                <c:pt idx="36">
                  <c:v>0.443</c:v>
                </c:pt>
                <c:pt idx="37">
                  <c:v>0.45600000000000002</c:v>
                </c:pt>
                <c:pt idx="38">
                  <c:v>0.43099999999999999</c:v>
                </c:pt>
                <c:pt idx="39">
                  <c:v>0.45900000000000002</c:v>
                </c:pt>
                <c:pt idx="40">
                  <c:v>0.41</c:v>
                </c:pt>
                <c:pt idx="41">
                  <c:v>0.44</c:v>
                </c:pt>
                <c:pt idx="42">
                  <c:v>0.38700000000000001</c:v>
                </c:pt>
                <c:pt idx="43">
                  <c:v>0.48</c:v>
                </c:pt>
                <c:pt idx="44">
                  <c:v>0.44750000000000001</c:v>
                </c:pt>
                <c:pt idx="45">
                  <c:v>0.48399999999999999</c:v>
                </c:pt>
                <c:pt idx="46">
                  <c:v>0.51800000000000002</c:v>
                </c:pt>
                <c:pt idx="47">
                  <c:v>0.5</c:v>
                </c:pt>
                <c:pt idx="48">
                  <c:v>0.38700000000000001</c:v>
                </c:pt>
                <c:pt idx="49">
                  <c:v>0.46300000000000002</c:v>
                </c:pt>
                <c:pt idx="50">
                  <c:v>0.46600000000000003</c:v>
                </c:pt>
                <c:pt idx="51">
                  <c:v>0.47</c:v>
                </c:pt>
                <c:pt idx="52">
                  <c:v>0.40600000000000003</c:v>
                </c:pt>
                <c:pt idx="53">
                  <c:v>0.54100000000000004</c:v>
                </c:pt>
                <c:pt idx="54">
                  <c:v>0.49299999999999999</c:v>
                </c:pt>
                <c:pt idx="55">
                  <c:v>0.47</c:v>
                </c:pt>
                <c:pt idx="56">
                  <c:v>0.42499999999999999</c:v>
                </c:pt>
                <c:pt idx="57">
                  <c:v>0.51300000000000001</c:v>
                </c:pt>
                <c:pt idx="58">
                  <c:v>0.45800000000000002</c:v>
                </c:pt>
                <c:pt idx="59">
                  <c:v>0.438</c:v>
                </c:pt>
                <c:pt idx="60">
                  <c:v>0.375</c:v>
                </c:pt>
                <c:pt idx="61">
                  <c:v>0.442</c:v>
                </c:pt>
                <c:pt idx="62">
                  <c:v>0.47399999999999998</c:v>
                </c:pt>
                <c:pt idx="63">
                  <c:v>0.47599999999999998</c:v>
                </c:pt>
                <c:pt idx="64">
                  <c:v>0.51700000000000002</c:v>
                </c:pt>
                <c:pt idx="65">
                  <c:v>0.47099999999999997</c:v>
                </c:pt>
                <c:pt idx="66">
                  <c:v>0.621</c:v>
                </c:pt>
                <c:pt idx="67">
                  <c:v>0.51900000000000002</c:v>
                </c:pt>
                <c:pt idx="68">
                  <c:v>0.439</c:v>
                </c:pt>
                <c:pt idx="69">
                  <c:v>0.433</c:v>
                </c:pt>
                <c:pt idx="70">
                  <c:v>0.51400000000000001</c:v>
                </c:pt>
                <c:pt idx="71">
                  <c:v>0.53</c:v>
                </c:pt>
                <c:pt idx="72">
                  <c:v>0.48499999999999999</c:v>
                </c:pt>
                <c:pt idx="73">
                  <c:v>0.48</c:v>
                </c:pt>
                <c:pt idx="74">
                  <c:v>0.50600000000000001</c:v>
                </c:pt>
                <c:pt idx="75">
                  <c:v>0.44900000000000001</c:v>
                </c:pt>
                <c:pt idx="76">
                  <c:v>0.46300000000000002</c:v>
                </c:pt>
                <c:pt idx="77">
                  <c:v>0.51100000000000001</c:v>
                </c:pt>
                <c:pt idx="78">
                  <c:v>0.45700000000000002</c:v>
                </c:pt>
                <c:pt idx="79">
                  <c:v>0.48299999999999998</c:v>
                </c:pt>
                <c:pt idx="80">
                  <c:v>0.46600000000000003</c:v>
                </c:pt>
                <c:pt idx="81">
                  <c:v>0.52900000000000003</c:v>
                </c:pt>
                <c:pt idx="82">
                  <c:v>0.45200000000000001</c:v>
                </c:pt>
                <c:pt idx="83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92-40CE-AD59-E443A3FED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ax val="74"/>
          <c:min val="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Span:</a:t>
                </a:r>
                <a:r>
                  <a:rPr lang="en-US" baseline="0"/>
                  <a:t> b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Chord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 Span, Chord, A'!$L$16</c:f>
              <c:strCache>
                <c:ptCount val="1"/>
                <c:pt idx="0">
                  <c:v>t = 𝑓(c)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 Span, Chord, A'!$D$3:$D$86</c:f>
              <c:numCache>
                <c:formatCode>General</c:formatCode>
                <c:ptCount val="84"/>
                <c:pt idx="0">
                  <c:v>19.41453533</c:v>
                </c:pt>
                <c:pt idx="1">
                  <c:v>17.710400230000001</c:v>
                </c:pt>
                <c:pt idx="2">
                  <c:v>19.806350930000001</c:v>
                </c:pt>
                <c:pt idx="3">
                  <c:v>19.519087580000001</c:v>
                </c:pt>
                <c:pt idx="4">
                  <c:v>19.20213996</c:v>
                </c:pt>
                <c:pt idx="5">
                  <c:v>20.84662719</c:v>
                </c:pt>
                <c:pt idx="6">
                  <c:v>19.269757519999999</c:v>
                </c:pt>
                <c:pt idx="7">
                  <c:v>20.009116330000001</c:v>
                </c:pt>
                <c:pt idx="8">
                  <c:v>20.494740360000002</c:v>
                </c:pt>
                <c:pt idx="9">
                  <c:v>21.229999979999999</c:v>
                </c:pt>
                <c:pt idx="10">
                  <c:v>22.175329519999998</c:v>
                </c:pt>
                <c:pt idx="11">
                  <c:v>22.285337470000002</c:v>
                </c:pt>
                <c:pt idx="12">
                  <c:v>21.331025650000001</c:v>
                </c:pt>
                <c:pt idx="13">
                  <c:v>19.969545449999998</c:v>
                </c:pt>
                <c:pt idx="14">
                  <c:v>18.34600288</c:v>
                </c:pt>
                <c:pt idx="15">
                  <c:v>22.52203299</c:v>
                </c:pt>
                <c:pt idx="16">
                  <c:v>19.109597239999999</c:v>
                </c:pt>
                <c:pt idx="17">
                  <c:v>20.0536052</c:v>
                </c:pt>
                <c:pt idx="18">
                  <c:v>25.179504000000001</c:v>
                </c:pt>
                <c:pt idx="19">
                  <c:v>20.518319479999999</c:v>
                </c:pt>
                <c:pt idx="20">
                  <c:v>22.05077361</c:v>
                </c:pt>
                <c:pt idx="21">
                  <c:v>25.346974039999999</c:v>
                </c:pt>
                <c:pt idx="22">
                  <c:v>20.296107330000002</c:v>
                </c:pt>
                <c:pt idx="23">
                  <c:v>19.81942716</c:v>
                </c:pt>
                <c:pt idx="24">
                  <c:v>21.16045677</c:v>
                </c:pt>
                <c:pt idx="25">
                  <c:v>19.610823719999999</c:v>
                </c:pt>
                <c:pt idx="26">
                  <c:v>20.89870342</c:v>
                </c:pt>
                <c:pt idx="27">
                  <c:v>21.401459240000001</c:v>
                </c:pt>
                <c:pt idx="28">
                  <c:v>21.9677212</c:v>
                </c:pt>
                <c:pt idx="29">
                  <c:v>26.992702560000001</c:v>
                </c:pt>
                <c:pt idx="30">
                  <c:v>24.702334990000001</c:v>
                </c:pt>
                <c:pt idx="31">
                  <c:v>26.100959379999999</c:v>
                </c:pt>
                <c:pt idx="32">
                  <c:v>21.888052200000001</c:v>
                </c:pt>
                <c:pt idx="33">
                  <c:v>22.241920539999999</c:v>
                </c:pt>
                <c:pt idx="34">
                  <c:v>20.37266352</c:v>
                </c:pt>
                <c:pt idx="35">
                  <c:v>20.03133545</c:v>
                </c:pt>
                <c:pt idx="36">
                  <c:v>20.780493580000002</c:v>
                </c:pt>
                <c:pt idx="37">
                  <c:v>21.171127250000001</c:v>
                </c:pt>
                <c:pt idx="38">
                  <c:v>19.02712794</c:v>
                </c:pt>
                <c:pt idx="39">
                  <c:v>20.824448220000001</c:v>
                </c:pt>
                <c:pt idx="40">
                  <c:v>22.384278640000002</c:v>
                </c:pt>
                <c:pt idx="41">
                  <c:v>24.812590849999999</c:v>
                </c:pt>
                <c:pt idx="42">
                  <c:v>21.25493385</c:v>
                </c:pt>
                <c:pt idx="43">
                  <c:v>20.464591710000001</c:v>
                </c:pt>
                <c:pt idx="44">
                  <c:v>24.125772659999999</c:v>
                </c:pt>
                <c:pt idx="45">
                  <c:v>22.958660439999999</c:v>
                </c:pt>
                <c:pt idx="46">
                  <c:v>22.82143507</c:v>
                </c:pt>
                <c:pt idx="47">
                  <c:v>21.986914800000001</c:v>
                </c:pt>
                <c:pt idx="48">
                  <c:v>22.247919199999998</c:v>
                </c:pt>
                <c:pt idx="49">
                  <c:v>22.33357114</c:v>
                </c:pt>
                <c:pt idx="50">
                  <c:v>24.232992530000001</c:v>
                </c:pt>
                <c:pt idx="51">
                  <c:v>25.80899277</c:v>
                </c:pt>
                <c:pt idx="52">
                  <c:v>26.146429399999999</c:v>
                </c:pt>
                <c:pt idx="53">
                  <c:v>22.894347719999999</c:v>
                </c:pt>
                <c:pt idx="54">
                  <c:v>26.886526700000001</c:v>
                </c:pt>
                <c:pt idx="55">
                  <c:v>25.140701279999998</c:v>
                </c:pt>
                <c:pt idx="56">
                  <c:v>22.907336659999999</c:v>
                </c:pt>
                <c:pt idx="57">
                  <c:v>23.827620589999999</c:v>
                </c:pt>
                <c:pt idx="58">
                  <c:v>24.847767489999999</c:v>
                </c:pt>
                <c:pt idx="59">
                  <c:v>23.395778459999999</c:v>
                </c:pt>
                <c:pt idx="60">
                  <c:v>24.832212179999999</c:v>
                </c:pt>
                <c:pt idx="61">
                  <c:v>24.346188349999998</c:v>
                </c:pt>
                <c:pt idx="62">
                  <c:v>25.908833040000001</c:v>
                </c:pt>
                <c:pt idx="63">
                  <c:v>24.147801479999998</c:v>
                </c:pt>
                <c:pt idx="64">
                  <c:v>24.89640095</c:v>
                </c:pt>
                <c:pt idx="65">
                  <c:v>25.913962269999999</c:v>
                </c:pt>
                <c:pt idx="66">
                  <c:v>23.298256649999999</c:v>
                </c:pt>
                <c:pt idx="67">
                  <c:v>24.957359929999999</c:v>
                </c:pt>
                <c:pt idx="68">
                  <c:v>26.152300610000001</c:v>
                </c:pt>
                <c:pt idx="69">
                  <c:v>24.3477788</c:v>
                </c:pt>
                <c:pt idx="70">
                  <c:v>22.428352</c:v>
                </c:pt>
                <c:pt idx="71">
                  <c:v>23.318892309999999</c:v>
                </c:pt>
                <c:pt idx="72">
                  <c:v>25.62139685</c:v>
                </c:pt>
                <c:pt idx="73">
                  <c:v>24.893639050000001</c:v>
                </c:pt>
                <c:pt idx="74">
                  <c:v>24.453595029999999</c:v>
                </c:pt>
                <c:pt idx="75">
                  <c:v>26.830176689999998</c:v>
                </c:pt>
                <c:pt idx="76">
                  <c:v>26.243106229999999</c:v>
                </c:pt>
                <c:pt idx="77">
                  <c:v>25.269625250000001</c:v>
                </c:pt>
                <c:pt idx="78">
                  <c:v>26.242538840000002</c:v>
                </c:pt>
                <c:pt idx="79">
                  <c:v>29.286507660000002</c:v>
                </c:pt>
                <c:pt idx="80">
                  <c:v>27.274993800000001</c:v>
                </c:pt>
                <c:pt idx="81">
                  <c:v>29.294178809999998</c:v>
                </c:pt>
                <c:pt idx="82">
                  <c:v>29.215817439999999</c:v>
                </c:pt>
                <c:pt idx="83">
                  <c:v>27.675117780000001</c:v>
                </c:pt>
              </c:numCache>
            </c:numRef>
          </c:xVal>
          <c:yVal>
            <c:numRef>
              <c:f>'2 Sample T Test  Span, Chord, A'!$F$3:$F$86</c:f>
              <c:numCache>
                <c:formatCode>General</c:formatCode>
                <c:ptCount val="84"/>
                <c:pt idx="0">
                  <c:v>0.39800000000000002</c:v>
                </c:pt>
                <c:pt idx="1">
                  <c:v>0.47299999999999998</c:v>
                </c:pt>
                <c:pt idx="2">
                  <c:v>0.43</c:v>
                </c:pt>
                <c:pt idx="3">
                  <c:v>0.45300000000000001</c:v>
                </c:pt>
                <c:pt idx="4">
                  <c:v>0.47599999999999998</c:v>
                </c:pt>
                <c:pt idx="5">
                  <c:v>0.45900000000000002</c:v>
                </c:pt>
                <c:pt idx="6">
                  <c:v>0.376</c:v>
                </c:pt>
                <c:pt idx="7">
                  <c:v>0.42199999999999999</c:v>
                </c:pt>
                <c:pt idx="8">
                  <c:v>0.47499999999999998</c:v>
                </c:pt>
                <c:pt idx="9">
                  <c:v>0.48</c:v>
                </c:pt>
                <c:pt idx="10">
                  <c:v>0.36399999999999999</c:v>
                </c:pt>
                <c:pt idx="11">
                  <c:v>0.442</c:v>
                </c:pt>
                <c:pt idx="12">
                  <c:v>0.46800000000000003</c:v>
                </c:pt>
                <c:pt idx="13">
                  <c:v>0.51700000000000002</c:v>
                </c:pt>
                <c:pt idx="14">
                  <c:v>0.42</c:v>
                </c:pt>
                <c:pt idx="15">
                  <c:v>0.501</c:v>
                </c:pt>
                <c:pt idx="16">
                  <c:v>0.55000000000000004</c:v>
                </c:pt>
                <c:pt idx="17">
                  <c:v>0.44500000000000001</c:v>
                </c:pt>
                <c:pt idx="18">
                  <c:v>0.46899999999999997</c:v>
                </c:pt>
                <c:pt idx="19">
                  <c:v>0.53900000000000003</c:v>
                </c:pt>
                <c:pt idx="20">
                  <c:v>0.43099999999999999</c:v>
                </c:pt>
                <c:pt idx="21">
                  <c:v>0.51700000000000002</c:v>
                </c:pt>
                <c:pt idx="22">
                  <c:v>0.51</c:v>
                </c:pt>
                <c:pt idx="23">
                  <c:v>0.55300000000000005</c:v>
                </c:pt>
                <c:pt idx="24">
                  <c:v>0.48799999999999999</c:v>
                </c:pt>
                <c:pt idx="25">
                  <c:v>0.60399999999999998</c:v>
                </c:pt>
                <c:pt idx="26">
                  <c:v>0.624</c:v>
                </c:pt>
                <c:pt idx="27">
                  <c:v>0.52700000000000002</c:v>
                </c:pt>
                <c:pt idx="28">
                  <c:v>0.55700000000000005</c:v>
                </c:pt>
                <c:pt idx="29">
                  <c:v>0.48799999999999999</c:v>
                </c:pt>
                <c:pt idx="30">
                  <c:v>0.46300000000000002</c:v>
                </c:pt>
                <c:pt idx="31">
                  <c:v>0.379</c:v>
                </c:pt>
                <c:pt idx="32">
                  <c:v>0.436</c:v>
                </c:pt>
                <c:pt idx="33">
                  <c:v>0.41</c:v>
                </c:pt>
                <c:pt idx="34">
                  <c:v>0.47</c:v>
                </c:pt>
                <c:pt idx="35">
                  <c:v>0.47399999999999998</c:v>
                </c:pt>
                <c:pt idx="36">
                  <c:v>0.443</c:v>
                </c:pt>
                <c:pt idx="37">
                  <c:v>0.45600000000000002</c:v>
                </c:pt>
                <c:pt idx="38">
                  <c:v>0.43099999999999999</c:v>
                </c:pt>
                <c:pt idx="39">
                  <c:v>0.45900000000000002</c:v>
                </c:pt>
                <c:pt idx="40">
                  <c:v>0.41</c:v>
                </c:pt>
                <c:pt idx="41">
                  <c:v>0.44</c:v>
                </c:pt>
                <c:pt idx="42">
                  <c:v>0.38700000000000001</c:v>
                </c:pt>
                <c:pt idx="43">
                  <c:v>0.48</c:v>
                </c:pt>
                <c:pt idx="44">
                  <c:v>0.44750000000000001</c:v>
                </c:pt>
                <c:pt idx="45">
                  <c:v>0.48399999999999999</c:v>
                </c:pt>
                <c:pt idx="46">
                  <c:v>0.51800000000000002</c:v>
                </c:pt>
                <c:pt idx="47">
                  <c:v>0.5</c:v>
                </c:pt>
                <c:pt idx="48">
                  <c:v>0.38700000000000001</c:v>
                </c:pt>
                <c:pt idx="49">
                  <c:v>0.46300000000000002</c:v>
                </c:pt>
                <c:pt idx="50">
                  <c:v>0.46600000000000003</c:v>
                </c:pt>
                <c:pt idx="51">
                  <c:v>0.47</c:v>
                </c:pt>
                <c:pt idx="52">
                  <c:v>0.40600000000000003</c:v>
                </c:pt>
                <c:pt idx="53">
                  <c:v>0.54100000000000004</c:v>
                </c:pt>
                <c:pt idx="54">
                  <c:v>0.49299999999999999</c:v>
                </c:pt>
                <c:pt idx="55">
                  <c:v>0.47</c:v>
                </c:pt>
                <c:pt idx="56">
                  <c:v>0.42499999999999999</c:v>
                </c:pt>
                <c:pt idx="57">
                  <c:v>0.51300000000000001</c:v>
                </c:pt>
                <c:pt idx="58">
                  <c:v>0.45800000000000002</c:v>
                </c:pt>
                <c:pt idx="59">
                  <c:v>0.438</c:v>
                </c:pt>
                <c:pt idx="60">
                  <c:v>0.375</c:v>
                </c:pt>
                <c:pt idx="61">
                  <c:v>0.442</c:v>
                </c:pt>
                <c:pt idx="62">
                  <c:v>0.47399999999999998</c:v>
                </c:pt>
                <c:pt idx="63">
                  <c:v>0.47599999999999998</c:v>
                </c:pt>
                <c:pt idx="64">
                  <c:v>0.51700000000000002</c:v>
                </c:pt>
                <c:pt idx="65">
                  <c:v>0.47099999999999997</c:v>
                </c:pt>
                <c:pt idx="66">
                  <c:v>0.621</c:v>
                </c:pt>
                <c:pt idx="67">
                  <c:v>0.51900000000000002</c:v>
                </c:pt>
                <c:pt idx="68">
                  <c:v>0.439</c:v>
                </c:pt>
                <c:pt idx="69">
                  <c:v>0.433</c:v>
                </c:pt>
                <c:pt idx="70">
                  <c:v>0.51400000000000001</c:v>
                </c:pt>
                <c:pt idx="71">
                  <c:v>0.53</c:v>
                </c:pt>
                <c:pt idx="72">
                  <c:v>0.48499999999999999</c:v>
                </c:pt>
                <c:pt idx="73">
                  <c:v>0.48</c:v>
                </c:pt>
                <c:pt idx="74">
                  <c:v>0.50600000000000001</c:v>
                </c:pt>
                <c:pt idx="75">
                  <c:v>0.44900000000000001</c:v>
                </c:pt>
                <c:pt idx="76">
                  <c:v>0.46300000000000002</c:v>
                </c:pt>
                <c:pt idx="77">
                  <c:v>0.51100000000000001</c:v>
                </c:pt>
                <c:pt idx="78">
                  <c:v>0.45700000000000002</c:v>
                </c:pt>
                <c:pt idx="79">
                  <c:v>0.48299999999999998</c:v>
                </c:pt>
                <c:pt idx="80">
                  <c:v>0.46600000000000003</c:v>
                </c:pt>
                <c:pt idx="81">
                  <c:v>0.52900000000000003</c:v>
                </c:pt>
                <c:pt idx="82">
                  <c:v>0.45200000000000001</c:v>
                </c:pt>
                <c:pt idx="83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7-432B-848D-D0D82E24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ax val="31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Chord:</a:t>
                </a:r>
                <a:r>
                  <a:rPr lang="en-US" baseline="0"/>
                  <a:t> c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 vs Mass</a:t>
            </a:r>
            <a:r>
              <a:rPr lang="en-US" baseline="0"/>
              <a:t> </a:t>
            </a: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Mass Difference'!$F$2</c:f>
              <c:strCache>
                <c:ptCount val="1"/>
                <c:pt idx="0">
                  <c:v>t = 𝑓(m)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Mass Difference'!$D$3:$D$86</c:f>
              <c:numCache>
                <c:formatCode>General</c:formatCode>
                <c:ptCount val="8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0.2</c:v>
                </c:pt>
                <c:pt idx="12">
                  <c:v>0.6</c:v>
                </c:pt>
                <c:pt idx="13">
                  <c:v>0.1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0.3</c:v>
                </c:pt>
                <c:pt idx="18">
                  <c:v>0.6</c:v>
                </c:pt>
                <c:pt idx="19">
                  <c:v>0.4</c:v>
                </c:pt>
                <c:pt idx="20">
                  <c:v>0.6</c:v>
                </c:pt>
                <c:pt idx="21">
                  <c:v>0.5</c:v>
                </c:pt>
                <c:pt idx="22">
                  <c:v>0.5</c:v>
                </c:pt>
                <c:pt idx="23">
                  <c:v>0.4</c:v>
                </c:pt>
                <c:pt idx="24">
                  <c:v>0.3</c:v>
                </c:pt>
                <c:pt idx="25">
                  <c:v>0.3</c:v>
                </c:pt>
                <c:pt idx="26">
                  <c:v>0.5</c:v>
                </c:pt>
                <c:pt idx="27">
                  <c:v>0.5</c:v>
                </c:pt>
                <c:pt idx="28">
                  <c:v>0.3</c:v>
                </c:pt>
                <c:pt idx="29">
                  <c:v>0.6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0.3</c:v>
                </c:pt>
                <c:pt idx="35">
                  <c:v>0.5</c:v>
                </c:pt>
                <c:pt idx="36">
                  <c:v>0.8</c:v>
                </c:pt>
                <c:pt idx="37">
                  <c:v>0.5</c:v>
                </c:pt>
                <c:pt idx="38">
                  <c:v>0.6</c:v>
                </c:pt>
                <c:pt idx="39">
                  <c:v>0.4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0.3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0.7</c:v>
                </c:pt>
                <c:pt idx="56">
                  <c:v>0.6</c:v>
                </c:pt>
                <c:pt idx="57">
                  <c:v>0.5</c:v>
                </c:pt>
                <c:pt idx="58">
                  <c:v>0.4</c:v>
                </c:pt>
                <c:pt idx="59">
                  <c:v>0.5</c:v>
                </c:pt>
                <c:pt idx="60">
                  <c:v>0.4</c:v>
                </c:pt>
                <c:pt idx="61">
                  <c:v>0.5</c:v>
                </c:pt>
                <c:pt idx="62">
                  <c:v>0.4</c:v>
                </c:pt>
                <c:pt idx="63">
                  <c:v>0.5</c:v>
                </c:pt>
                <c:pt idx="64">
                  <c:v>0.4</c:v>
                </c:pt>
                <c:pt idx="65">
                  <c:v>0.6</c:v>
                </c:pt>
                <c:pt idx="66">
                  <c:v>0.7</c:v>
                </c:pt>
                <c:pt idx="67">
                  <c:v>0.6</c:v>
                </c:pt>
                <c:pt idx="68">
                  <c:v>0.4</c:v>
                </c:pt>
                <c:pt idx="69">
                  <c:v>0.4</c:v>
                </c:pt>
                <c:pt idx="70">
                  <c:v>0.7</c:v>
                </c:pt>
                <c:pt idx="71">
                  <c:v>0.4</c:v>
                </c:pt>
                <c:pt idx="72">
                  <c:v>0.6</c:v>
                </c:pt>
                <c:pt idx="73">
                  <c:v>0.4</c:v>
                </c:pt>
                <c:pt idx="74">
                  <c:v>0.7</c:v>
                </c:pt>
                <c:pt idx="75">
                  <c:v>0.5</c:v>
                </c:pt>
                <c:pt idx="76">
                  <c:v>0.3</c:v>
                </c:pt>
                <c:pt idx="77">
                  <c:v>0.5</c:v>
                </c:pt>
                <c:pt idx="78">
                  <c:v>0.5</c:v>
                </c:pt>
                <c:pt idx="79">
                  <c:v>0.3</c:v>
                </c:pt>
                <c:pt idx="80">
                  <c:v>0.4</c:v>
                </c:pt>
                <c:pt idx="81">
                  <c:v>0.7</c:v>
                </c:pt>
                <c:pt idx="82">
                  <c:v>0.5</c:v>
                </c:pt>
                <c:pt idx="83">
                  <c:v>0.6</c:v>
                </c:pt>
              </c:numCache>
            </c:numRef>
          </c:xVal>
          <c:yVal>
            <c:numRef>
              <c:f>'2 Sample T Test Mass Difference'!$E$3:$E$86</c:f>
              <c:numCache>
                <c:formatCode>General</c:formatCode>
                <c:ptCount val="84"/>
                <c:pt idx="0">
                  <c:v>0.36399999999999999</c:v>
                </c:pt>
                <c:pt idx="1">
                  <c:v>0.375</c:v>
                </c:pt>
                <c:pt idx="2">
                  <c:v>0.376</c:v>
                </c:pt>
                <c:pt idx="3">
                  <c:v>0.379</c:v>
                </c:pt>
                <c:pt idx="4">
                  <c:v>0.38700000000000001</c:v>
                </c:pt>
                <c:pt idx="5">
                  <c:v>0.38700000000000001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</c:v>
                </c:pt>
                <c:pt idx="9">
                  <c:v>0.41</c:v>
                </c:pt>
                <c:pt idx="10">
                  <c:v>0.42</c:v>
                </c:pt>
                <c:pt idx="11">
                  <c:v>0.42199999999999999</c:v>
                </c:pt>
                <c:pt idx="12">
                  <c:v>0.42499999999999999</c:v>
                </c:pt>
                <c:pt idx="13">
                  <c:v>0.43</c:v>
                </c:pt>
                <c:pt idx="14">
                  <c:v>0.43099999999999999</c:v>
                </c:pt>
                <c:pt idx="15">
                  <c:v>0.43099999999999999</c:v>
                </c:pt>
                <c:pt idx="16">
                  <c:v>0.433</c:v>
                </c:pt>
                <c:pt idx="17">
                  <c:v>0.436</c:v>
                </c:pt>
                <c:pt idx="18">
                  <c:v>0.438</c:v>
                </c:pt>
                <c:pt idx="19">
                  <c:v>0.439</c:v>
                </c:pt>
                <c:pt idx="20">
                  <c:v>0.44</c:v>
                </c:pt>
                <c:pt idx="21">
                  <c:v>0.442</c:v>
                </c:pt>
                <c:pt idx="22">
                  <c:v>0.442</c:v>
                </c:pt>
                <c:pt idx="23">
                  <c:v>0.443</c:v>
                </c:pt>
                <c:pt idx="24">
                  <c:v>0.44500000000000001</c:v>
                </c:pt>
                <c:pt idx="25">
                  <c:v>0.44750000000000001</c:v>
                </c:pt>
                <c:pt idx="26">
                  <c:v>0.44900000000000001</c:v>
                </c:pt>
                <c:pt idx="27">
                  <c:v>0.45200000000000001</c:v>
                </c:pt>
                <c:pt idx="28">
                  <c:v>0.45300000000000001</c:v>
                </c:pt>
                <c:pt idx="29">
                  <c:v>0.45600000000000002</c:v>
                </c:pt>
                <c:pt idx="30">
                  <c:v>0.45700000000000002</c:v>
                </c:pt>
                <c:pt idx="31">
                  <c:v>0.45800000000000002</c:v>
                </c:pt>
                <c:pt idx="32">
                  <c:v>0.45900000000000002</c:v>
                </c:pt>
                <c:pt idx="33">
                  <c:v>0.45900000000000002</c:v>
                </c:pt>
                <c:pt idx="34">
                  <c:v>0.46300000000000002</c:v>
                </c:pt>
                <c:pt idx="35">
                  <c:v>0.46300000000000002</c:v>
                </c:pt>
                <c:pt idx="36">
                  <c:v>0.46300000000000002</c:v>
                </c:pt>
                <c:pt idx="37">
                  <c:v>0.46600000000000003</c:v>
                </c:pt>
                <c:pt idx="38">
                  <c:v>0.46600000000000003</c:v>
                </c:pt>
                <c:pt idx="39">
                  <c:v>0.46800000000000003</c:v>
                </c:pt>
                <c:pt idx="40">
                  <c:v>0.46899999999999997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0.47099999999999997</c:v>
                </c:pt>
                <c:pt idx="45">
                  <c:v>0.47299999999999998</c:v>
                </c:pt>
                <c:pt idx="46">
                  <c:v>0.47399999999999998</c:v>
                </c:pt>
                <c:pt idx="47">
                  <c:v>0.47399999999999998</c:v>
                </c:pt>
                <c:pt idx="48">
                  <c:v>0.47499999999999998</c:v>
                </c:pt>
                <c:pt idx="49">
                  <c:v>0.47599999999999998</c:v>
                </c:pt>
                <c:pt idx="50">
                  <c:v>0.47599999999999998</c:v>
                </c:pt>
                <c:pt idx="51">
                  <c:v>0.47599999999999998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0.48299999999999998</c:v>
                </c:pt>
                <c:pt idx="56">
                  <c:v>0.48399999999999999</c:v>
                </c:pt>
                <c:pt idx="57">
                  <c:v>0.48499999999999999</c:v>
                </c:pt>
                <c:pt idx="58">
                  <c:v>0.48799999999999999</c:v>
                </c:pt>
                <c:pt idx="59">
                  <c:v>0.48799999999999999</c:v>
                </c:pt>
                <c:pt idx="60">
                  <c:v>0.49299999999999999</c:v>
                </c:pt>
                <c:pt idx="61">
                  <c:v>0.5</c:v>
                </c:pt>
                <c:pt idx="62">
                  <c:v>0.501</c:v>
                </c:pt>
                <c:pt idx="63">
                  <c:v>0.50600000000000001</c:v>
                </c:pt>
                <c:pt idx="64">
                  <c:v>0.51</c:v>
                </c:pt>
                <c:pt idx="65">
                  <c:v>0.51100000000000001</c:v>
                </c:pt>
                <c:pt idx="66">
                  <c:v>0.51300000000000001</c:v>
                </c:pt>
                <c:pt idx="67">
                  <c:v>0.51400000000000001</c:v>
                </c:pt>
                <c:pt idx="68">
                  <c:v>0.51700000000000002</c:v>
                </c:pt>
                <c:pt idx="69">
                  <c:v>0.51700000000000002</c:v>
                </c:pt>
                <c:pt idx="70">
                  <c:v>0.51700000000000002</c:v>
                </c:pt>
                <c:pt idx="71">
                  <c:v>0.51800000000000002</c:v>
                </c:pt>
                <c:pt idx="72">
                  <c:v>0.51900000000000002</c:v>
                </c:pt>
                <c:pt idx="73">
                  <c:v>0.52700000000000002</c:v>
                </c:pt>
                <c:pt idx="74">
                  <c:v>0.52900000000000003</c:v>
                </c:pt>
                <c:pt idx="75">
                  <c:v>0.53</c:v>
                </c:pt>
                <c:pt idx="76">
                  <c:v>0.53900000000000003</c:v>
                </c:pt>
                <c:pt idx="77">
                  <c:v>0.54100000000000004</c:v>
                </c:pt>
                <c:pt idx="78">
                  <c:v>0.55000000000000004</c:v>
                </c:pt>
                <c:pt idx="79">
                  <c:v>0.55300000000000005</c:v>
                </c:pt>
                <c:pt idx="80">
                  <c:v>0.55700000000000005</c:v>
                </c:pt>
                <c:pt idx="81">
                  <c:v>0.60399999999999998</c:v>
                </c:pt>
                <c:pt idx="82">
                  <c:v>0.621</c:v>
                </c:pt>
                <c:pt idx="83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5-E641-A3D0-A05448E3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24959"/>
        <c:axId val="1721062543"/>
      </c:scatterChart>
      <c:valAx>
        <c:axId val="165232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62543"/>
        <c:crosses val="autoZero"/>
        <c:crossBetween val="midCat"/>
      </c:valAx>
      <c:valAx>
        <c:axId val="1721062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2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 vs Mass</a:t>
            </a:r>
            <a:r>
              <a:rPr lang="en-US" baseline="0"/>
              <a:t> </a:t>
            </a: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Mass Difference'!$F$2</c:f>
              <c:strCache>
                <c:ptCount val="1"/>
                <c:pt idx="0">
                  <c:v>t = 𝑓(m)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rgbClr val="243FFF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9022"/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-3.4268929827167831E-2"/>
                  <c:y val="6.59216544401198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Sample T Test Mass Difference'!$D$3:$D$86</c:f>
              <c:numCache>
                <c:formatCode>General</c:formatCode>
                <c:ptCount val="8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0.2</c:v>
                </c:pt>
                <c:pt idx="12">
                  <c:v>0.6</c:v>
                </c:pt>
                <c:pt idx="13">
                  <c:v>0.1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0.3</c:v>
                </c:pt>
                <c:pt idx="18">
                  <c:v>0.6</c:v>
                </c:pt>
                <c:pt idx="19">
                  <c:v>0.4</c:v>
                </c:pt>
                <c:pt idx="20">
                  <c:v>0.6</c:v>
                </c:pt>
                <c:pt idx="21">
                  <c:v>0.5</c:v>
                </c:pt>
                <c:pt idx="22">
                  <c:v>0.5</c:v>
                </c:pt>
                <c:pt idx="23">
                  <c:v>0.4</c:v>
                </c:pt>
                <c:pt idx="24">
                  <c:v>0.3</c:v>
                </c:pt>
                <c:pt idx="25">
                  <c:v>0.3</c:v>
                </c:pt>
                <c:pt idx="26">
                  <c:v>0.5</c:v>
                </c:pt>
                <c:pt idx="27">
                  <c:v>0.5</c:v>
                </c:pt>
                <c:pt idx="28">
                  <c:v>0.3</c:v>
                </c:pt>
                <c:pt idx="29">
                  <c:v>0.6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0.3</c:v>
                </c:pt>
                <c:pt idx="35">
                  <c:v>0.5</c:v>
                </c:pt>
                <c:pt idx="36">
                  <c:v>0.8</c:v>
                </c:pt>
                <c:pt idx="37">
                  <c:v>0.5</c:v>
                </c:pt>
                <c:pt idx="38">
                  <c:v>0.6</c:v>
                </c:pt>
                <c:pt idx="39">
                  <c:v>0.4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0.3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0.7</c:v>
                </c:pt>
                <c:pt idx="56">
                  <c:v>0.6</c:v>
                </c:pt>
                <c:pt idx="57">
                  <c:v>0.5</c:v>
                </c:pt>
                <c:pt idx="58">
                  <c:v>0.4</c:v>
                </c:pt>
                <c:pt idx="59">
                  <c:v>0.5</c:v>
                </c:pt>
                <c:pt idx="60">
                  <c:v>0.4</c:v>
                </c:pt>
                <c:pt idx="61">
                  <c:v>0.5</c:v>
                </c:pt>
                <c:pt idx="62">
                  <c:v>0.4</c:v>
                </c:pt>
                <c:pt idx="63">
                  <c:v>0.5</c:v>
                </c:pt>
                <c:pt idx="64">
                  <c:v>0.4</c:v>
                </c:pt>
                <c:pt idx="65">
                  <c:v>0.6</c:v>
                </c:pt>
                <c:pt idx="66">
                  <c:v>0.7</c:v>
                </c:pt>
                <c:pt idx="67">
                  <c:v>0.6</c:v>
                </c:pt>
                <c:pt idx="68">
                  <c:v>0.4</c:v>
                </c:pt>
                <c:pt idx="69">
                  <c:v>0.4</c:v>
                </c:pt>
                <c:pt idx="70">
                  <c:v>0.7</c:v>
                </c:pt>
                <c:pt idx="71">
                  <c:v>0.4</c:v>
                </c:pt>
                <c:pt idx="72">
                  <c:v>0.6</c:v>
                </c:pt>
                <c:pt idx="73">
                  <c:v>0.4</c:v>
                </c:pt>
                <c:pt idx="74">
                  <c:v>0.7</c:v>
                </c:pt>
                <c:pt idx="75">
                  <c:v>0.5</c:v>
                </c:pt>
                <c:pt idx="76">
                  <c:v>0.3</c:v>
                </c:pt>
                <c:pt idx="77">
                  <c:v>0.5</c:v>
                </c:pt>
                <c:pt idx="78">
                  <c:v>0.5</c:v>
                </c:pt>
                <c:pt idx="79">
                  <c:v>0.3</c:v>
                </c:pt>
                <c:pt idx="80">
                  <c:v>0.4</c:v>
                </c:pt>
                <c:pt idx="81">
                  <c:v>0.7</c:v>
                </c:pt>
                <c:pt idx="82">
                  <c:v>0.5</c:v>
                </c:pt>
                <c:pt idx="83">
                  <c:v>0.6</c:v>
                </c:pt>
              </c:numCache>
            </c:numRef>
          </c:xVal>
          <c:yVal>
            <c:numRef>
              <c:f>'2 Sample T Test Mass Difference'!$E$3:$E$86</c:f>
              <c:numCache>
                <c:formatCode>General</c:formatCode>
                <c:ptCount val="84"/>
                <c:pt idx="0">
                  <c:v>0.36399999999999999</c:v>
                </c:pt>
                <c:pt idx="1">
                  <c:v>0.375</c:v>
                </c:pt>
                <c:pt idx="2">
                  <c:v>0.376</c:v>
                </c:pt>
                <c:pt idx="3">
                  <c:v>0.379</c:v>
                </c:pt>
                <c:pt idx="4">
                  <c:v>0.38700000000000001</c:v>
                </c:pt>
                <c:pt idx="5">
                  <c:v>0.38700000000000001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</c:v>
                </c:pt>
                <c:pt idx="9">
                  <c:v>0.41</c:v>
                </c:pt>
                <c:pt idx="10">
                  <c:v>0.42</c:v>
                </c:pt>
                <c:pt idx="11">
                  <c:v>0.42199999999999999</c:v>
                </c:pt>
                <c:pt idx="12">
                  <c:v>0.42499999999999999</c:v>
                </c:pt>
                <c:pt idx="13">
                  <c:v>0.43</c:v>
                </c:pt>
                <c:pt idx="14">
                  <c:v>0.43099999999999999</c:v>
                </c:pt>
                <c:pt idx="15">
                  <c:v>0.43099999999999999</c:v>
                </c:pt>
                <c:pt idx="16">
                  <c:v>0.433</c:v>
                </c:pt>
                <c:pt idx="17">
                  <c:v>0.436</c:v>
                </c:pt>
                <c:pt idx="18">
                  <c:v>0.438</c:v>
                </c:pt>
                <c:pt idx="19">
                  <c:v>0.439</c:v>
                </c:pt>
                <c:pt idx="20">
                  <c:v>0.44</c:v>
                </c:pt>
                <c:pt idx="21">
                  <c:v>0.442</c:v>
                </c:pt>
                <c:pt idx="22">
                  <c:v>0.442</c:v>
                </c:pt>
                <c:pt idx="23">
                  <c:v>0.443</c:v>
                </c:pt>
                <c:pt idx="24">
                  <c:v>0.44500000000000001</c:v>
                </c:pt>
                <c:pt idx="25">
                  <c:v>0.44750000000000001</c:v>
                </c:pt>
                <c:pt idx="26">
                  <c:v>0.44900000000000001</c:v>
                </c:pt>
                <c:pt idx="27">
                  <c:v>0.45200000000000001</c:v>
                </c:pt>
                <c:pt idx="28">
                  <c:v>0.45300000000000001</c:v>
                </c:pt>
                <c:pt idx="29">
                  <c:v>0.45600000000000002</c:v>
                </c:pt>
                <c:pt idx="30">
                  <c:v>0.45700000000000002</c:v>
                </c:pt>
                <c:pt idx="31">
                  <c:v>0.45800000000000002</c:v>
                </c:pt>
                <c:pt idx="32">
                  <c:v>0.45900000000000002</c:v>
                </c:pt>
                <c:pt idx="33">
                  <c:v>0.45900000000000002</c:v>
                </c:pt>
                <c:pt idx="34">
                  <c:v>0.46300000000000002</c:v>
                </c:pt>
                <c:pt idx="35">
                  <c:v>0.46300000000000002</c:v>
                </c:pt>
                <c:pt idx="36">
                  <c:v>0.46300000000000002</c:v>
                </c:pt>
                <c:pt idx="37">
                  <c:v>0.46600000000000003</c:v>
                </c:pt>
                <c:pt idx="38">
                  <c:v>0.46600000000000003</c:v>
                </c:pt>
                <c:pt idx="39">
                  <c:v>0.46800000000000003</c:v>
                </c:pt>
                <c:pt idx="40">
                  <c:v>0.46899999999999997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0.47099999999999997</c:v>
                </c:pt>
                <c:pt idx="45">
                  <c:v>0.47299999999999998</c:v>
                </c:pt>
                <c:pt idx="46">
                  <c:v>0.47399999999999998</c:v>
                </c:pt>
                <c:pt idx="47">
                  <c:v>0.47399999999999998</c:v>
                </c:pt>
                <c:pt idx="48">
                  <c:v>0.47499999999999998</c:v>
                </c:pt>
                <c:pt idx="49">
                  <c:v>0.47599999999999998</c:v>
                </c:pt>
                <c:pt idx="50">
                  <c:v>0.47599999999999998</c:v>
                </c:pt>
                <c:pt idx="51">
                  <c:v>0.47599999999999998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0.48299999999999998</c:v>
                </c:pt>
                <c:pt idx="56">
                  <c:v>0.48399999999999999</c:v>
                </c:pt>
                <c:pt idx="57">
                  <c:v>0.48499999999999999</c:v>
                </c:pt>
                <c:pt idx="58">
                  <c:v>0.48799999999999999</c:v>
                </c:pt>
                <c:pt idx="59">
                  <c:v>0.48799999999999999</c:v>
                </c:pt>
                <c:pt idx="60">
                  <c:v>0.49299999999999999</c:v>
                </c:pt>
                <c:pt idx="61">
                  <c:v>0.5</c:v>
                </c:pt>
                <c:pt idx="62">
                  <c:v>0.501</c:v>
                </c:pt>
                <c:pt idx="63">
                  <c:v>0.50600000000000001</c:v>
                </c:pt>
                <c:pt idx="64">
                  <c:v>0.51</c:v>
                </c:pt>
                <c:pt idx="65">
                  <c:v>0.51100000000000001</c:v>
                </c:pt>
                <c:pt idx="66">
                  <c:v>0.51300000000000001</c:v>
                </c:pt>
                <c:pt idx="67">
                  <c:v>0.51400000000000001</c:v>
                </c:pt>
                <c:pt idx="68">
                  <c:v>0.51700000000000002</c:v>
                </c:pt>
                <c:pt idx="69">
                  <c:v>0.51700000000000002</c:v>
                </c:pt>
                <c:pt idx="70">
                  <c:v>0.51700000000000002</c:v>
                </c:pt>
                <c:pt idx="71">
                  <c:v>0.51800000000000002</c:v>
                </c:pt>
                <c:pt idx="72">
                  <c:v>0.51900000000000002</c:v>
                </c:pt>
                <c:pt idx="73">
                  <c:v>0.52700000000000002</c:v>
                </c:pt>
                <c:pt idx="74">
                  <c:v>0.52900000000000003</c:v>
                </c:pt>
                <c:pt idx="75">
                  <c:v>0.53</c:v>
                </c:pt>
                <c:pt idx="76">
                  <c:v>0.53900000000000003</c:v>
                </c:pt>
                <c:pt idx="77">
                  <c:v>0.54100000000000004</c:v>
                </c:pt>
                <c:pt idx="78">
                  <c:v>0.55000000000000004</c:v>
                </c:pt>
                <c:pt idx="79">
                  <c:v>0.55300000000000005</c:v>
                </c:pt>
                <c:pt idx="80">
                  <c:v>0.55700000000000005</c:v>
                </c:pt>
                <c:pt idx="81">
                  <c:v>0.60399999999999998</c:v>
                </c:pt>
                <c:pt idx="82">
                  <c:v>0.621</c:v>
                </c:pt>
                <c:pt idx="83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2B4B-9BAA-D4164715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24959"/>
        <c:axId val="1721062543"/>
      </c:scatterChart>
      <c:valAx>
        <c:axId val="1652324959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62543"/>
        <c:crosses val="autoZero"/>
        <c:crossBetween val="midCat"/>
      </c:valAx>
      <c:valAx>
        <c:axId val="1721062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2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Wing-Loading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Loading Differe'!$F$2</c:f>
              <c:strCache>
                <c:ptCount val="1"/>
                <c:pt idx="0">
                  <c:v>t = 𝑓(L)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902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2373947383236959E-3"/>
                  <c:y val="-6.8916442145941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Sample T Test Loading Differe'!$D$3:$D$86</c:f>
              <c:numCache>
                <c:formatCode>General</c:formatCode>
                <c:ptCount val="84"/>
                <c:pt idx="0">
                  <c:v>1.3610558365817524</c:v>
                </c:pt>
                <c:pt idx="1">
                  <c:v>2.2291257182786146</c:v>
                </c:pt>
                <c:pt idx="2">
                  <c:v>2.4437219585871164</c:v>
                </c:pt>
                <c:pt idx="3">
                  <c:v>2.6746962496154434</c:v>
                </c:pt>
                <c:pt idx="4">
                  <c:v>2.7364260203259771</c:v>
                </c:pt>
                <c:pt idx="5">
                  <c:v>2.8918759706528143</c:v>
                </c:pt>
                <c:pt idx="6">
                  <c:v>2.954511492356906</c:v>
                </c:pt>
                <c:pt idx="7">
                  <c:v>3.0362354200472272</c:v>
                </c:pt>
                <c:pt idx="8">
                  <c:v>3.0401773019832694</c:v>
                </c:pt>
                <c:pt idx="9">
                  <c:v>3.0437996971166115</c:v>
                </c:pt>
                <c:pt idx="10">
                  <c:v>3.0540548639419152</c:v>
                </c:pt>
                <c:pt idx="11">
                  <c:v>3.168022413121093</c:v>
                </c:pt>
                <c:pt idx="12">
                  <c:v>3.1689513053664067</c:v>
                </c:pt>
                <c:pt idx="13">
                  <c:v>3.2004053194259794</c:v>
                </c:pt>
                <c:pt idx="14">
                  <c:v>3.2072543293491194</c:v>
                </c:pt>
                <c:pt idx="15">
                  <c:v>3.2708114419822603</c:v>
                </c:pt>
                <c:pt idx="16">
                  <c:v>3.3274551574824494</c:v>
                </c:pt>
                <c:pt idx="17">
                  <c:v>3.3575719222709162</c:v>
                </c:pt>
                <c:pt idx="18">
                  <c:v>3.3962241725007543</c:v>
                </c:pt>
                <c:pt idx="19">
                  <c:v>3.4269775052524092</c:v>
                </c:pt>
                <c:pt idx="20">
                  <c:v>3.5356369789885709</c:v>
                </c:pt>
                <c:pt idx="21">
                  <c:v>3.5995643166607585</c:v>
                </c:pt>
                <c:pt idx="22">
                  <c:v>3.7025797561023834</c:v>
                </c:pt>
                <c:pt idx="23">
                  <c:v>3.7377439219630704</c:v>
                </c:pt>
                <c:pt idx="24">
                  <c:v>3.7492139835943572</c:v>
                </c:pt>
                <c:pt idx="25">
                  <c:v>3.7870082748972034</c:v>
                </c:pt>
                <c:pt idx="26">
                  <c:v>3.789153020747706</c:v>
                </c:pt>
                <c:pt idx="27">
                  <c:v>3.8286475655613081</c:v>
                </c:pt>
                <c:pt idx="28">
                  <c:v>3.9007959475716447</c:v>
                </c:pt>
                <c:pt idx="29">
                  <c:v>3.9280324867266141</c:v>
                </c:pt>
                <c:pt idx="30">
                  <c:v>3.9439100073669562</c:v>
                </c:pt>
                <c:pt idx="31">
                  <c:v>3.9696500546698918</c:v>
                </c:pt>
                <c:pt idx="32">
                  <c:v>3.9930880390931285</c:v>
                </c:pt>
                <c:pt idx="33">
                  <c:v>4.0110421873456508</c:v>
                </c:pt>
                <c:pt idx="34">
                  <c:v>4.012502683499215</c:v>
                </c:pt>
                <c:pt idx="35">
                  <c:v>4.066769246830658</c:v>
                </c:pt>
                <c:pt idx="36">
                  <c:v>4.0961129410557149</c:v>
                </c:pt>
                <c:pt idx="37">
                  <c:v>4.1281561340760096</c:v>
                </c:pt>
                <c:pt idx="38">
                  <c:v>4.1328919274434623</c:v>
                </c:pt>
                <c:pt idx="39">
                  <c:v>4.1354464758581209</c:v>
                </c:pt>
                <c:pt idx="40">
                  <c:v>4.1644968300958123</c:v>
                </c:pt>
                <c:pt idx="41">
                  <c:v>4.1935826776435272</c:v>
                </c:pt>
                <c:pt idx="42">
                  <c:v>4.2038086330521107</c:v>
                </c:pt>
                <c:pt idx="43">
                  <c:v>4.255695714365749</c:v>
                </c:pt>
                <c:pt idx="44">
                  <c:v>4.2829383934042768</c:v>
                </c:pt>
                <c:pt idx="45">
                  <c:v>4.3431775587797716</c:v>
                </c:pt>
                <c:pt idx="46">
                  <c:v>4.406862511311302</c:v>
                </c:pt>
                <c:pt idx="47">
                  <c:v>4.4157959009735821</c:v>
                </c:pt>
                <c:pt idx="48">
                  <c:v>4.4212150789617173</c:v>
                </c:pt>
                <c:pt idx="49">
                  <c:v>4.4241386093215374</c:v>
                </c:pt>
                <c:pt idx="50">
                  <c:v>4.4606778618607805</c:v>
                </c:pt>
                <c:pt idx="51">
                  <c:v>4.5106357853698462</c:v>
                </c:pt>
                <c:pt idx="52">
                  <c:v>4.5501390617117901</c:v>
                </c:pt>
                <c:pt idx="53">
                  <c:v>4.5797757086498967</c:v>
                </c:pt>
                <c:pt idx="54">
                  <c:v>4.6450712955373179</c:v>
                </c:pt>
                <c:pt idx="55">
                  <c:v>4.6502600313952644</c:v>
                </c:pt>
                <c:pt idx="56">
                  <c:v>4.670782023987357</c:v>
                </c:pt>
                <c:pt idx="57">
                  <c:v>4.6717138492640053</c:v>
                </c:pt>
                <c:pt idx="58">
                  <c:v>4.7063365244340707</c:v>
                </c:pt>
                <c:pt idx="59">
                  <c:v>4.7724794181372339</c:v>
                </c:pt>
                <c:pt idx="60">
                  <c:v>4.7942604058611771</c:v>
                </c:pt>
                <c:pt idx="61">
                  <c:v>4.8121172703560564</c:v>
                </c:pt>
                <c:pt idx="62">
                  <c:v>4.8574518248908021</c:v>
                </c:pt>
                <c:pt idx="63">
                  <c:v>4.8861691536095515</c:v>
                </c:pt>
                <c:pt idx="64">
                  <c:v>4.894467024369427</c:v>
                </c:pt>
                <c:pt idx="65">
                  <c:v>4.9704358016183088</c:v>
                </c:pt>
                <c:pt idx="66">
                  <c:v>5.0052293830451111</c:v>
                </c:pt>
                <c:pt idx="67">
                  <c:v>5.0372606982584704</c:v>
                </c:pt>
                <c:pt idx="68">
                  <c:v>5.1110146951484667</c:v>
                </c:pt>
                <c:pt idx="69">
                  <c:v>5.1874393198602542</c:v>
                </c:pt>
                <c:pt idx="70">
                  <c:v>5.2634222676918059</c:v>
                </c:pt>
                <c:pt idx="71">
                  <c:v>5.6392451946761533</c:v>
                </c:pt>
                <c:pt idx="72">
                  <c:v>5.6747766069205259</c:v>
                </c:pt>
                <c:pt idx="73">
                  <c:v>5.7648856890442497</c:v>
                </c:pt>
                <c:pt idx="74">
                  <c:v>5.848393024064273</c:v>
                </c:pt>
                <c:pt idx="75">
                  <c:v>5.8725932689034357</c:v>
                </c:pt>
                <c:pt idx="76">
                  <c:v>5.9509442614804868</c:v>
                </c:pt>
                <c:pt idx="77">
                  <c:v>5.9661059028449284</c:v>
                </c:pt>
                <c:pt idx="78">
                  <c:v>6.0403043623078121</c:v>
                </c:pt>
                <c:pt idx="79">
                  <c:v>6.2542530169027897</c:v>
                </c:pt>
                <c:pt idx="80">
                  <c:v>7.2404944095118591</c:v>
                </c:pt>
                <c:pt idx="81">
                  <c:v>7.2836596199072723</c:v>
                </c:pt>
                <c:pt idx="82">
                  <c:v>7.3267967228701929</c:v>
                </c:pt>
                <c:pt idx="83">
                  <c:v>7.5547302540519432</c:v>
                </c:pt>
              </c:numCache>
            </c:numRef>
          </c:xVal>
          <c:yVal>
            <c:numRef>
              <c:f>'2 Sample T Test Loading Differe'!$E$3:$E$86</c:f>
              <c:numCache>
                <c:formatCode>General</c:formatCode>
                <c:ptCount val="84"/>
                <c:pt idx="0">
                  <c:v>0.43</c:v>
                </c:pt>
                <c:pt idx="1">
                  <c:v>0.46899999999999997</c:v>
                </c:pt>
                <c:pt idx="2">
                  <c:v>0.42199999999999999</c:v>
                </c:pt>
                <c:pt idx="3">
                  <c:v>0.47</c:v>
                </c:pt>
                <c:pt idx="4">
                  <c:v>0.38700000000000001</c:v>
                </c:pt>
                <c:pt idx="5">
                  <c:v>0.44750000000000001</c:v>
                </c:pt>
                <c:pt idx="6">
                  <c:v>0.41</c:v>
                </c:pt>
                <c:pt idx="7">
                  <c:v>0.48</c:v>
                </c:pt>
                <c:pt idx="8">
                  <c:v>0.41</c:v>
                </c:pt>
                <c:pt idx="9">
                  <c:v>0.436</c:v>
                </c:pt>
                <c:pt idx="10">
                  <c:v>0.46300000000000002</c:v>
                </c:pt>
                <c:pt idx="11">
                  <c:v>0.55300000000000005</c:v>
                </c:pt>
                <c:pt idx="12">
                  <c:v>0.45200000000000001</c:v>
                </c:pt>
                <c:pt idx="13">
                  <c:v>0.433</c:v>
                </c:pt>
                <c:pt idx="14">
                  <c:v>0.439</c:v>
                </c:pt>
                <c:pt idx="15">
                  <c:v>0.51700000000000002</c:v>
                </c:pt>
                <c:pt idx="16">
                  <c:v>0.53900000000000003</c:v>
                </c:pt>
                <c:pt idx="17">
                  <c:v>0.375</c:v>
                </c:pt>
                <c:pt idx="18">
                  <c:v>0.44500000000000001</c:v>
                </c:pt>
                <c:pt idx="19">
                  <c:v>0.45800000000000002</c:v>
                </c:pt>
                <c:pt idx="20">
                  <c:v>0.49299999999999999</c:v>
                </c:pt>
                <c:pt idx="21">
                  <c:v>0.46300000000000002</c:v>
                </c:pt>
                <c:pt idx="22">
                  <c:v>0.44900000000000001</c:v>
                </c:pt>
                <c:pt idx="23">
                  <c:v>0.51800000000000002</c:v>
                </c:pt>
                <c:pt idx="24">
                  <c:v>0.47599999999999998</c:v>
                </c:pt>
                <c:pt idx="25">
                  <c:v>0.50600000000000001</c:v>
                </c:pt>
                <c:pt idx="26">
                  <c:v>0.45300000000000001</c:v>
                </c:pt>
                <c:pt idx="27">
                  <c:v>0.46600000000000003</c:v>
                </c:pt>
                <c:pt idx="28">
                  <c:v>0.48</c:v>
                </c:pt>
                <c:pt idx="29">
                  <c:v>0.48499999999999999</c:v>
                </c:pt>
                <c:pt idx="30">
                  <c:v>0.45900000000000002</c:v>
                </c:pt>
                <c:pt idx="31">
                  <c:v>0.53</c:v>
                </c:pt>
                <c:pt idx="32">
                  <c:v>0.443</c:v>
                </c:pt>
                <c:pt idx="33">
                  <c:v>0.47</c:v>
                </c:pt>
                <c:pt idx="34">
                  <c:v>0.621</c:v>
                </c:pt>
                <c:pt idx="35">
                  <c:v>0.379</c:v>
                </c:pt>
                <c:pt idx="36">
                  <c:v>0.48799999999999999</c:v>
                </c:pt>
                <c:pt idx="37">
                  <c:v>0.55700000000000005</c:v>
                </c:pt>
                <c:pt idx="38">
                  <c:v>0.47599999999999998</c:v>
                </c:pt>
                <c:pt idx="39">
                  <c:v>0.52700000000000002</c:v>
                </c:pt>
                <c:pt idx="40">
                  <c:v>0.47399999999999998</c:v>
                </c:pt>
                <c:pt idx="41">
                  <c:v>0.442</c:v>
                </c:pt>
                <c:pt idx="42">
                  <c:v>0.45700000000000002</c:v>
                </c:pt>
                <c:pt idx="43">
                  <c:v>0.51</c:v>
                </c:pt>
                <c:pt idx="44">
                  <c:v>0.51100000000000001</c:v>
                </c:pt>
                <c:pt idx="45">
                  <c:v>0.47299999999999998</c:v>
                </c:pt>
                <c:pt idx="46">
                  <c:v>0.43099999999999999</c:v>
                </c:pt>
                <c:pt idx="47">
                  <c:v>0.47</c:v>
                </c:pt>
                <c:pt idx="48">
                  <c:v>0.54100000000000004</c:v>
                </c:pt>
                <c:pt idx="49">
                  <c:v>0.40600000000000003</c:v>
                </c:pt>
                <c:pt idx="50">
                  <c:v>0.52900000000000003</c:v>
                </c:pt>
                <c:pt idx="51">
                  <c:v>0.46600000000000003</c:v>
                </c:pt>
                <c:pt idx="52">
                  <c:v>0.48299999999999998</c:v>
                </c:pt>
                <c:pt idx="53">
                  <c:v>0.501</c:v>
                </c:pt>
                <c:pt idx="54">
                  <c:v>0.51700000000000002</c:v>
                </c:pt>
                <c:pt idx="55">
                  <c:v>0.46800000000000003</c:v>
                </c:pt>
                <c:pt idx="56">
                  <c:v>0.5</c:v>
                </c:pt>
                <c:pt idx="57">
                  <c:v>0.39800000000000002</c:v>
                </c:pt>
                <c:pt idx="58">
                  <c:v>0.36399999999999999</c:v>
                </c:pt>
                <c:pt idx="59">
                  <c:v>0.51400000000000001</c:v>
                </c:pt>
                <c:pt idx="60">
                  <c:v>0.48</c:v>
                </c:pt>
                <c:pt idx="61">
                  <c:v>0.51900000000000002</c:v>
                </c:pt>
                <c:pt idx="62">
                  <c:v>0.47099999999999997</c:v>
                </c:pt>
                <c:pt idx="63">
                  <c:v>0.38700000000000001</c:v>
                </c:pt>
                <c:pt idx="64">
                  <c:v>0.376</c:v>
                </c:pt>
                <c:pt idx="65">
                  <c:v>0.45900000000000002</c:v>
                </c:pt>
                <c:pt idx="66">
                  <c:v>0.47399999999999998</c:v>
                </c:pt>
                <c:pt idx="67">
                  <c:v>0.47599999999999998</c:v>
                </c:pt>
                <c:pt idx="68">
                  <c:v>0.438</c:v>
                </c:pt>
                <c:pt idx="69">
                  <c:v>0.42499999999999999</c:v>
                </c:pt>
                <c:pt idx="70">
                  <c:v>0.48799999999999999</c:v>
                </c:pt>
                <c:pt idx="71">
                  <c:v>0.48399999999999999</c:v>
                </c:pt>
                <c:pt idx="72">
                  <c:v>0.55000000000000004</c:v>
                </c:pt>
                <c:pt idx="73">
                  <c:v>0.42</c:v>
                </c:pt>
                <c:pt idx="74">
                  <c:v>0.442</c:v>
                </c:pt>
                <c:pt idx="75">
                  <c:v>0.44</c:v>
                </c:pt>
                <c:pt idx="76">
                  <c:v>0.43099999999999999</c:v>
                </c:pt>
                <c:pt idx="77">
                  <c:v>0.45600000000000002</c:v>
                </c:pt>
                <c:pt idx="78">
                  <c:v>0.51300000000000001</c:v>
                </c:pt>
                <c:pt idx="79">
                  <c:v>0.624</c:v>
                </c:pt>
                <c:pt idx="80">
                  <c:v>0.47499999999999998</c:v>
                </c:pt>
                <c:pt idx="81">
                  <c:v>0.46300000000000002</c:v>
                </c:pt>
                <c:pt idx="82">
                  <c:v>0.60399999999999998</c:v>
                </c:pt>
                <c:pt idx="83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D-6741-92D8-9410911C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Wing-Loading: L</a:t>
                </a:r>
                <a:r>
                  <a:rPr lang="en-US" baseline="0"/>
                  <a:t> [</a:t>
                </a:r>
                <a:r>
                  <a:rPr lang="en-US" sz="1000" b="0" i="0" u="none" strike="noStrike" baseline="0">
                    <a:effectLst/>
                  </a:rPr>
                  <a:t>N/m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Wing-Loading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Loading Differe'!$F$2</c:f>
              <c:strCache>
                <c:ptCount val="1"/>
                <c:pt idx="0">
                  <c:v>t = 𝑓(L)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Loading Differe'!$D$3:$D$86</c:f>
              <c:numCache>
                <c:formatCode>General</c:formatCode>
                <c:ptCount val="84"/>
                <c:pt idx="0">
                  <c:v>1.3610558365817524</c:v>
                </c:pt>
                <c:pt idx="1">
                  <c:v>2.2291257182786146</c:v>
                </c:pt>
                <c:pt idx="2">
                  <c:v>2.4437219585871164</c:v>
                </c:pt>
                <c:pt idx="3">
                  <c:v>2.6746962496154434</c:v>
                </c:pt>
                <c:pt idx="4">
                  <c:v>2.7364260203259771</c:v>
                </c:pt>
                <c:pt idx="5">
                  <c:v>2.8918759706528143</c:v>
                </c:pt>
                <c:pt idx="6">
                  <c:v>2.954511492356906</c:v>
                </c:pt>
                <c:pt idx="7">
                  <c:v>3.0362354200472272</c:v>
                </c:pt>
                <c:pt idx="8">
                  <c:v>3.0401773019832694</c:v>
                </c:pt>
                <c:pt idx="9">
                  <c:v>3.0437996971166115</c:v>
                </c:pt>
                <c:pt idx="10">
                  <c:v>3.0540548639419152</c:v>
                </c:pt>
                <c:pt idx="11">
                  <c:v>3.168022413121093</c:v>
                </c:pt>
                <c:pt idx="12">
                  <c:v>3.1689513053664067</c:v>
                </c:pt>
                <c:pt idx="13">
                  <c:v>3.2004053194259794</c:v>
                </c:pt>
                <c:pt idx="14">
                  <c:v>3.2072543293491194</c:v>
                </c:pt>
                <c:pt idx="15">
                  <c:v>3.2708114419822603</c:v>
                </c:pt>
                <c:pt idx="16">
                  <c:v>3.3274551574824494</c:v>
                </c:pt>
                <c:pt idx="17">
                  <c:v>3.3575719222709162</c:v>
                </c:pt>
                <c:pt idx="18">
                  <c:v>3.3962241725007543</c:v>
                </c:pt>
                <c:pt idx="19">
                  <c:v>3.4269775052524092</c:v>
                </c:pt>
                <c:pt idx="20">
                  <c:v>3.5356369789885709</c:v>
                </c:pt>
                <c:pt idx="21">
                  <c:v>3.5995643166607585</c:v>
                </c:pt>
                <c:pt idx="22">
                  <c:v>3.7025797561023834</c:v>
                </c:pt>
                <c:pt idx="23">
                  <c:v>3.7377439219630704</c:v>
                </c:pt>
                <c:pt idx="24">
                  <c:v>3.7492139835943572</c:v>
                </c:pt>
                <c:pt idx="25">
                  <c:v>3.7870082748972034</c:v>
                </c:pt>
                <c:pt idx="26">
                  <c:v>3.789153020747706</c:v>
                </c:pt>
                <c:pt idx="27">
                  <c:v>3.8286475655613081</c:v>
                </c:pt>
                <c:pt idx="28">
                  <c:v>3.9007959475716447</c:v>
                </c:pt>
                <c:pt idx="29">
                  <c:v>3.9280324867266141</c:v>
                </c:pt>
                <c:pt idx="30">
                  <c:v>3.9439100073669562</c:v>
                </c:pt>
                <c:pt idx="31">
                  <c:v>3.9696500546698918</c:v>
                </c:pt>
                <c:pt idx="32">
                  <c:v>3.9930880390931285</c:v>
                </c:pt>
                <c:pt idx="33">
                  <c:v>4.0110421873456508</c:v>
                </c:pt>
                <c:pt idx="34">
                  <c:v>4.012502683499215</c:v>
                </c:pt>
                <c:pt idx="35">
                  <c:v>4.066769246830658</c:v>
                </c:pt>
                <c:pt idx="36">
                  <c:v>4.0961129410557149</c:v>
                </c:pt>
                <c:pt idx="37">
                  <c:v>4.1281561340760096</c:v>
                </c:pt>
                <c:pt idx="38">
                  <c:v>4.1328919274434623</c:v>
                </c:pt>
                <c:pt idx="39">
                  <c:v>4.1354464758581209</c:v>
                </c:pt>
                <c:pt idx="40">
                  <c:v>4.1644968300958123</c:v>
                </c:pt>
                <c:pt idx="41">
                  <c:v>4.1935826776435272</c:v>
                </c:pt>
                <c:pt idx="42">
                  <c:v>4.2038086330521107</c:v>
                </c:pt>
                <c:pt idx="43">
                  <c:v>4.255695714365749</c:v>
                </c:pt>
                <c:pt idx="44">
                  <c:v>4.2829383934042768</c:v>
                </c:pt>
                <c:pt idx="45">
                  <c:v>4.3431775587797716</c:v>
                </c:pt>
                <c:pt idx="46">
                  <c:v>4.406862511311302</c:v>
                </c:pt>
                <c:pt idx="47">
                  <c:v>4.4157959009735821</c:v>
                </c:pt>
                <c:pt idx="48">
                  <c:v>4.4212150789617173</c:v>
                </c:pt>
                <c:pt idx="49">
                  <c:v>4.4241386093215374</c:v>
                </c:pt>
                <c:pt idx="50">
                  <c:v>4.4606778618607805</c:v>
                </c:pt>
                <c:pt idx="51">
                  <c:v>4.5106357853698462</c:v>
                </c:pt>
                <c:pt idx="52">
                  <c:v>4.5501390617117901</c:v>
                </c:pt>
                <c:pt idx="53">
                  <c:v>4.5797757086498967</c:v>
                </c:pt>
                <c:pt idx="54">
                  <c:v>4.6450712955373179</c:v>
                </c:pt>
                <c:pt idx="55">
                  <c:v>4.6502600313952644</c:v>
                </c:pt>
                <c:pt idx="56">
                  <c:v>4.670782023987357</c:v>
                </c:pt>
                <c:pt idx="57">
                  <c:v>4.6717138492640053</c:v>
                </c:pt>
                <c:pt idx="58">
                  <c:v>4.7063365244340707</c:v>
                </c:pt>
                <c:pt idx="59">
                  <c:v>4.7724794181372339</c:v>
                </c:pt>
                <c:pt idx="60">
                  <c:v>4.7942604058611771</c:v>
                </c:pt>
                <c:pt idx="61">
                  <c:v>4.8121172703560564</c:v>
                </c:pt>
                <c:pt idx="62">
                  <c:v>4.8574518248908021</c:v>
                </c:pt>
                <c:pt idx="63">
                  <c:v>4.8861691536095515</c:v>
                </c:pt>
                <c:pt idx="64">
                  <c:v>4.894467024369427</c:v>
                </c:pt>
                <c:pt idx="65">
                  <c:v>4.9704358016183088</c:v>
                </c:pt>
                <c:pt idx="66">
                  <c:v>5.0052293830451111</c:v>
                </c:pt>
                <c:pt idx="67">
                  <c:v>5.0372606982584704</c:v>
                </c:pt>
                <c:pt idx="68">
                  <c:v>5.1110146951484667</c:v>
                </c:pt>
                <c:pt idx="69">
                  <c:v>5.1874393198602542</c:v>
                </c:pt>
                <c:pt idx="70">
                  <c:v>5.2634222676918059</c:v>
                </c:pt>
                <c:pt idx="71">
                  <c:v>5.6392451946761533</c:v>
                </c:pt>
                <c:pt idx="72">
                  <c:v>5.6747766069205259</c:v>
                </c:pt>
                <c:pt idx="73">
                  <c:v>5.7648856890442497</c:v>
                </c:pt>
                <c:pt idx="74">
                  <c:v>5.848393024064273</c:v>
                </c:pt>
                <c:pt idx="75">
                  <c:v>5.8725932689034357</c:v>
                </c:pt>
                <c:pt idx="76">
                  <c:v>5.9509442614804868</c:v>
                </c:pt>
                <c:pt idx="77">
                  <c:v>5.9661059028449284</c:v>
                </c:pt>
                <c:pt idx="78">
                  <c:v>6.0403043623078121</c:v>
                </c:pt>
                <c:pt idx="79">
                  <c:v>6.2542530169027897</c:v>
                </c:pt>
                <c:pt idx="80">
                  <c:v>7.2404944095118591</c:v>
                </c:pt>
                <c:pt idx="81">
                  <c:v>7.2836596199072723</c:v>
                </c:pt>
                <c:pt idx="82">
                  <c:v>7.3267967228701929</c:v>
                </c:pt>
                <c:pt idx="83">
                  <c:v>7.5547302540519432</c:v>
                </c:pt>
              </c:numCache>
            </c:numRef>
          </c:xVal>
          <c:yVal>
            <c:numRef>
              <c:f>'2 Sample T Test Loading Differe'!$E$3:$E$86</c:f>
              <c:numCache>
                <c:formatCode>General</c:formatCode>
                <c:ptCount val="84"/>
                <c:pt idx="0">
                  <c:v>0.43</c:v>
                </c:pt>
                <c:pt idx="1">
                  <c:v>0.46899999999999997</c:v>
                </c:pt>
                <c:pt idx="2">
                  <c:v>0.42199999999999999</c:v>
                </c:pt>
                <c:pt idx="3">
                  <c:v>0.47</c:v>
                </c:pt>
                <c:pt idx="4">
                  <c:v>0.38700000000000001</c:v>
                </c:pt>
                <c:pt idx="5">
                  <c:v>0.44750000000000001</c:v>
                </c:pt>
                <c:pt idx="6">
                  <c:v>0.41</c:v>
                </c:pt>
                <c:pt idx="7">
                  <c:v>0.48</c:v>
                </c:pt>
                <c:pt idx="8">
                  <c:v>0.41</c:v>
                </c:pt>
                <c:pt idx="9">
                  <c:v>0.436</c:v>
                </c:pt>
                <c:pt idx="10">
                  <c:v>0.46300000000000002</c:v>
                </c:pt>
                <c:pt idx="11">
                  <c:v>0.55300000000000005</c:v>
                </c:pt>
                <c:pt idx="12">
                  <c:v>0.45200000000000001</c:v>
                </c:pt>
                <c:pt idx="13">
                  <c:v>0.433</c:v>
                </c:pt>
                <c:pt idx="14">
                  <c:v>0.439</c:v>
                </c:pt>
                <c:pt idx="15">
                  <c:v>0.51700000000000002</c:v>
                </c:pt>
                <c:pt idx="16">
                  <c:v>0.53900000000000003</c:v>
                </c:pt>
                <c:pt idx="17">
                  <c:v>0.375</c:v>
                </c:pt>
                <c:pt idx="18">
                  <c:v>0.44500000000000001</c:v>
                </c:pt>
                <c:pt idx="19">
                  <c:v>0.45800000000000002</c:v>
                </c:pt>
                <c:pt idx="20">
                  <c:v>0.49299999999999999</c:v>
                </c:pt>
                <c:pt idx="21">
                  <c:v>0.46300000000000002</c:v>
                </c:pt>
                <c:pt idx="22">
                  <c:v>0.44900000000000001</c:v>
                </c:pt>
                <c:pt idx="23">
                  <c:v>0.51800000000000002</c:v>
                </c:pt>
                <c:pt idx="24">
                  <c:v>0.47599999999999998</c:v>
                </c:pt>
                <c:pt idx="25">
                  <c:v>0.50600000000000001</c:v>
                </c:pt>
                <c:pt idx="26">
                  <c:v>0.45300000000000001</c:v>
                </c:pt>
                <c:pt idx="27">
                  <c:v>0.46600000000000003</c:v>
                </c:pt>
                <c:pt idx="28">
                  <c:v>0.48</c:v>
                </c:pt>
                <c:pt idx="29">
                  <c:v>0.48499999999999999</c:v>
                </c:pt>
                <c:pt idx="30">
                  <c:v>0.45900000000000002</c:v>
                </c:pt>
                <c:pt idx="31">
                  <c:v>0.53</c:v>
                </c:pt>
                <c:pt idx="32">
                  <c:v>0.443</c:v>
                </c:pt>
                <c:pt idx="33">
                  <c:v>0.47</c:v>
                </c:pt>
                <c:pt idx="34">
                  <c:v>0.621</c:v>
                </c:pt>
                <c:pt idx="35">
                  <c:v>0.379</c:v>
                </c:pt>
                <c:pt idx="36">
                  <c:v>0.48799999999999999</c:v>
                </c:pt>
                <c:pt idx="37">
                  <c:v>0.55700000000000005</c:v>
                </c:pt>
                <c:pt idx="38">
                  <c:v>0.47599999999999998</c:v>
                </c:pt>
                <c:pt idx="39">
                  <c:v>0.52700000000000002</c:v>
                </c:pt>
                <c:pt idx="40">
                  <c:v>0.47399999999999998</c:v>
                </c:pt>
                <c:pt idx="41">
                  <c:v>0.442</c:v>
                </c:pt>
                <c:pt idx="42">
                  <c:v>0.45700000000000002</c:v>
                </c:pt>
                <c:pt idx="43">
                  <c:v>0.51</c:v>
                </c:pt>
                <c:pt idx="44">
                  <c:v>0.51100000000000001</c:v>
                </c:pt>
                <c:pt idx="45">
                  <c:v>0.47299999999999998</c:v>
                </c:pt>
                <c:pt idx="46">
                  <c:v>0.43099999999999999</c:v>
                </c:pt>
                <c:pt idx="47">
                  <c:v>0.47</c:v>
                </c:pt>
                <c:pt idx="48">
                  <c:v>0.54100000000000004</c:v>
                </c:pt>
                <c:pt idx="49">
                  <c:v>0.40600000000000003</c:v>
                </c:pt>
                <c:pt idx="50">
                  <c:v>0.52900000000000003</c:v>
                </c:pt>
                <c:pt idx="51">
                  <c:v>0.46600000000000003</c:v>
                </c:pt>
                <c:pt idx="52">
                  <c:v>0.48299999999999998</c:v>
                </c:pt>
                <c:pt idx="53">
                  <c:v>0.501</c:v>
                </c:pt>
                <c:pt idx="54">
                  <c:v>0.51700000000000002</c:v>
                </c:pt>
                <c:pt idx="55">
                  <c:v>0.46800000000000003</c:v>
                </c:pt>
                <c:pt idx="56">
                  <c:v>0.5</c:v>
                </c:pt>
                <c:pt idx="57">
                  <c:v>0.39800000000000002</c:v>
                </c:pt>
                <c:pt idx="58">
                  <c:v>0.36399999999999999</c:v>
                </c:pt>
                <c:pt idx="59">
                  <c:v>0.51400000000000001</c:v>
                </c:pt>
                <c:pt idx="60">
                  <c:v>0.48</c:v>
                </c:pt>
                <c:pt idx="61">
                  <c:v>0.51900000000000002</c:v>
                </c:pt>
                <c:pt idx="62">
                  <c:v>0.47099999999999997</c:v>
                </c:pt>
                <c:pt idx="63">
                  <c:v>0.38700000000000001</c:v>
                </c:pt>
                <c:pt idx="64">
                  <c:v>0.376</c:v>
                </c:pt>
                <c:pt idx="65">
                  <c:v>0.45900000000000002</c:v>
                </c:pt>
                <c:pt idx="66">
                  <c:v>0.47399999999999998</c:v>
                </c:pt>
                <c:pt idx="67">
                  <c:v>0.47599999999999998</c:v>
                </c:pt>
                <c:pt idx="68">
                  <c:v>0.438</c:v>
                </c:pt>
                <c:pt idx="69">
                  <c:v>0.42499999999999999</c:v>
                </c:pt>
                <c:pt idx="70">
                  <c:v>0.48799999999999999</c:v>
                </c:pt>
                <c:pt idx="71">
                  <c:v>0.48399999999999999</c:v>
                </c:pt>
                <c:pt idx="72">
                  <c:v>0.55000000000000004</c:v>
                </c:pt>
                <c:pt idx="73">
                  <c:v>0.42</c:v>
                </c:pt>
                <c:pt idx="74">
                  <c:v>0.442</c:v>
                </c:pt>
                <c:pt idx="75">
                  <c:v>0.44</c:v>
                </c:pt>
                <c:pt idx="76">
                  <c:v>0.43099999999999999</c:v>
                </c:pt>
                <c:pt idx="77">
                  <c:v>0.45600000000000002</c:v>
                </c:pt>
                <c:pt idx="78">
                  <c:v>0.51300000000000001</c:v>
                </c:pt>
                <c:pt idx="79">
                  <c:v>0.624</c:v>
                </c:pt>
                <c:pt idx="80">
                  <c:v>0.47499999999999998</c:v>
                </c:pt>
                <c:pt idx="81">
                  <c:v>0.46300000000000002</c:v>
                </c:pt>
                <c:pt idx="82">
                  <c:v>0.60399999999999998</c:v>
                </c:pt>
                <c:pt idx="83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B-3B42-BC20-FA61E7216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Wing-Loading: L</a:t>
                </a:r>
                <a:r>
                  <a:rPr lang="en-US" baseline="0"/>
                  <a:t> [</a:t>
                </a:r>
                <a:r>
                  <a:rPr lang="en-US" sz="1000" b="0" i="0" u="none" strike="noStrike" baseline="0">
                    <a:effectLst/>
                  </a:rPr>
                  <a:t>N/m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Mass Distribution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Mass Distribution </a:t>
          </a:r>
        </a:p>
      </cx:txPr>
    </cx:title>
    <cx:plotArea>
      <cx:plotAreaRegion>
        <cx:series layoutId="clusteredColumn" uniqueId="{1A3F2F1F-D540-BE46-8169-EE586C67050F}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Mass [g]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Mass [g]</a:t>
              </a:r>
            </a:p>
          </cx:txPr>
        </cx:title>
        <cx:majorGridlines/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uniqueId="{1EB1AE64-2847-A44E-A7CA-6CD9FB24AB31}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Wing Loading [N/m^2]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Wing Loading [N/m^2]</a:t>
              </a:r>
            </a:p>
          </cx:txPr>
        </cx:title>
        <cx:majorGridlines/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uniqueId="{1EB1AE64-2847-A44E-A7CA-6CD9FB24AB31}" formatIdx="0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Wing Loading [N/m^2]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Wing Loading [N/m^2]</a:t>
              </a:r>
            </a:p>
          </cx:txPr>
        </cx:title>
        <cx:majorGridlines/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Chord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Chord Distribution</a:t>
          </a:r>
        </a:p>
      </cx:txPr>
    </cx:title>
    <cx:plotArea>
      <cx:plotAreaRegion>
        <cx:series layoutId="clusteredColumn" uniqueId="{6F06C2D7-9719-4A09-8A5F-405DD50A9E8A}">
          <cx:tx>
            <cx:txData>
              <cx:f>_xlchart.v1.3</cx:f>
              <cx:v>Chord: c [mm]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Chord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Chord [mm]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Span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Span Distribution</a:t>
          </a:r>
        </a:p>
      </cx:txPr>
    </cx:title>
    <cx:plotArea>
      <cx:plotAreaRegion>
        <cx:series layoutId="clusteredColumn" uniqueId="{858F3685-3694-4DAB-82AB-550EEC721A00}">
          <cx:tx>
            <cx:txData>
              <cx:f>_xlchart.v1.5</cx:f>
              <cx:v>Span: b [mm]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Span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Span [mm]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53A56232-E052-449C-A8BD-0E8A9FA2B9CB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0E+00" sourceLinked="0"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</cx:chartData>
  <cx:chart>
    <cx:title pos="t" align="ctr" overlay="0">
      <cx:tx>
        <cx:txData>
          <cx:v>Mass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Mass Distribution</a:t>
          </a:r>
        </a:p>
      </cx:txPr>
    </cx:title>
    <cx:plotArea>
      <cx:plotAreaRegion>
        <cx:series layoutId="clusteredColumn" uniqueId="{0576C496-02F8-6C46-91E0-8D5D4B6C4E8D}" formatIdx="0">
          <cx:tx>
            <cx:txData>
              <cx:f>_xlchart.v1.10</cx:f>
              <cx:v>Mass [g]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  <cx:series layoutId="clusteredColumn" hidden="1" uniqueId="{0DEB3AC8-9AC4-794E-9572-D5682627B155}" formatIdx="1">
          <cx:tx>
            <cx:txData>
              <cx:f>_xlchart.v1.12</cx:f>
              <cx:v>Transition Time: t [s]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Mass: m [g]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Mass: m [g]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Transition Time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Transition Time Distribution</a:t>
          </a:r>
        </a:p>
      </cx:txPr>
    </cx:title>
    <cx:plotArea>
      <cx:plotAreaRegion>
        <cx:series layoutId="clusteredColumn" uniqueId="{BAA8B440-1FAD-EE44-8291-EDD29C9983F0}">
          <cx:tx>
            <cx:txData>
              <cx:f>_xlchart.v1.8</cx:f>
              <cx:v>Transition Time: t [s]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Transition Time: t [s]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Transition Time: t [s]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Wing-Loading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Wing-Loading Distribution</a:t>
          </a:r>
        </a:p>
      </cx:txPr>
    </cx:title>
    <cx:plotArea>
      <cx:plotAreaRegion>
        <cx:series layoutId="clusteredColumn" uniqueId="{B9C6AD37-8427-0241-BB9C-C6CFE0EA9EFE}">
          <cx:tx>
            <cx:txData>
              <cx:f>_xlchart.v1.14</cx:f>
              <cx:v>Loading: mg/A [N/m2]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Wing-loading: L [N/m</a:t>
                </a:r>
                <a:r>
                  <a:rPr lang="en-US" sz="900" b="0" i="0" u="none" strike="noStrike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x:rich>
          </cx:tx>
        </cx:title>
        <cx:majorGridlines/>
        <cx:tickLabels/>
        <cx:numFmt formatCode="#,##0.00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595959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microsoft.com/office/2014/relationships/chartEx" Target="../charts/chartEx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7.xml"/><Relationship Id="rId4" Type="http://schemas.microsoft.com/office/2014/relationships/chartEx" Target="../charts/chartEx8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2254250</xdr:colOff>
      <xdr:row>19</xdr:row>
      <xdr:rowOff>44450</xdr:rowOff>
    </xdr:from>
    <xdr:to>
      <xdr:col>29</xdr:col>
      <xdr:colOff>57150</xdr:colOff>
      <xdr:row>43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F3C78AC-E726-2F7E-C78F-0B62494451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99200" y="3330575"/>
              <a:ext cx="7251700" cy="370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508000</xdr:colOff>
      <xdr:row>55</xdr:row>
      <xdr:rowOff>88900</xdr:rowOff>
    </xdr:from>
    <xdr:to>
      <xdr:col>32</xdr:col>
      <xdr:colOff>457200</xdr:colOff>
      <xdr:row>85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4C97CDA-5A32-36FF-70EC-A100BBBD63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19900" y="9175750"/>
              <a:ext cx="8902700" cy="500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508001</xdr:colOff>
      <xdr:row>43</xdr:row>
      <xdr:rowOff>0</xdr:rowOff>
    </xdr:from>
    <xdr:to>
      <xdr:col>33</xdr:col>
      <xdr:colOff>352426</xdr:colOff>
      <xdr:row>100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3A3C062-867C-4F6B-B59A-7510D1D13E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01501" y="1876425"/>
              <a:ext cx="10502900" cy="3495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14286</xdr:colOff>
      <xdr:row>1</xdr:row>
      <xdr:rowOff>42862</xdr:rowOff>
    </xdr:from>
    <xdr:to>
      <xdr:col>23</xdr:col>
      <xdr:colOff>552449</xdr:colOff>
      <xdr:row>19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2E7DA3-E43B-0811-4406-B99A432DB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23</xdr:col>
      <xdr:colOff>157163</xdr:colOff>
      <xdr:row>38</xdr:row>
      <xdr:rowOff>42863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D6E131FC-7ED5-406B-96FF-4883CCC6D6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0475" y="4200525"/>
              <a:ext cx="5643563" cy="3443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39</xdr:row>
      <xdr:rowOff>0</xdr:rowOff>
    </xdr:from>
    <xdr:to>
      <xdr:col>21</xdr:col>
      <xdr:colOff>304800</xdr:colOff>
      <xdr:row>52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17775BEA-DBCF-4399-BA6F-2361C6264B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0475" y="780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78</xdr:row>
      <xdr:rowOff>166686</xdr:rowOff>
    </xdr:from>
    <xdr:to>
      <xdr:col>14</xdr:col>
      <xdr:colOff>523874</xdr:colOff>
      <xdr:row>98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8AB5025-ECB3-5960-87F7-9A0AD612AA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399" y="15882936"/>
              <a:ext cx="7458075" cy="3852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57</xdr:row>
      <xdr:rowOff>9525</xdr:rowOff>
    </xdr:from>
    <xdr:to>
      <xdr:col>10</xdr:col>
      <xdr:colOff>76200</xdr:colOff>
      <xdr:row>68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BA963A-D312-42FF-B05E-E26080276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10</xdr:col>
      <xdr:colOff>114300</xdr:colOff>
      <xdr:row>79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518CEE-4790-4031-8F5F-06AEC2170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609334</xdr:colOff>
      <xdr:row>20</xdr:row>
      <xdr:rowOff>70158</xdr:rowOff>
    </xdr:from>
    <xdr:to>
      <xdr:col>17</xdr:col>
      <xdr:colOff>221930</xdr:colOff>
      <xdr:row>44</xdr:row>
      <xdr:rowOff>136941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288901-1501-926C-EC14-0CC8364183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77709" y="4108758"/>
              <a:ext cx="5727646" cy="48864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375370</xdr:colOff>
      <xdr:row>45</xdr:row>
      <xdr:rowOff>26598</xdr:rowOff>
    </xdr:from>
    <xdr:to>
      <xdr:col>16</xdr:col>
      <xdr:colOff>697063</xdr:colOff>
      <xdr:row>72</xdr:row>
      <xdr:rowOff>122687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40CD7-CA31-E339-E508-51F409333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610558</xdr:colOff>
      <xdr:row>38</xdr:row>
      <xdr:rowOff>21326</xdr:rowOff>
    </xdr:from>
    <xdr:to>
      <xdr:col>11</xdr:col>
      <xdr:colOff>557902</xdr:colOff>
      <xdr:row>65</xdr:row>
      <xdr:rowOff>104715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6E6D3-3665-AB44-B49B-2FE1E8173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1416050</xdr:colOff>
      <xdr:row>76</xdr:row>
      <xdr:rowOff>38100</xdr:rowOff>
    </xdr:from>
    <xdr:to>
      <xdr:col>9</xdr:col>
      <xdr:colOff>1225550</xdr:colOff>
      <xdr:row>89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B11D462-3B5A-4AE0-F563-67678670FD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5375" y="15297150"/>
              <a:ext cx="3981450" cy="270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3758</xdr:colOff>
      <xdr:row>35</xdr:row>
      <xdr:rowOff>5054</xdr:rowOff>
    </xdr:from>
    <xdr:to>
      <xdr:col>9</xdr:col>
      <xdr:colOff>207346</xdr:colOff>
      <xdr:row>54</xdr:row>
      <xdr:rowOff>62464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D1DE4-5905-0AA3-C6A4-4BE1B06DB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1395963</xdr:colOff>
      <xdr:row>23</xdr:row>
      <xdr:rowOff>48208</xdr:rowOff>
    </xdr:from>
    <xdr:ext cx="65" cy="17209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B4E621-2618-98F9-8F1B-600DFB4ABE13}"/>
            </a:ext>
          </a:extLst>
        </xdr:cNvPr>
        <xdr:cNvSpPr txBox="1"/>
      </xdr:nvSpPr>
      <xdr:spPr>
        <a:xfrm>
          <a:off x="9884228" y="4843106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1395963</xdr:colOff>
      <xdr:row>23</xdr:row>
      <xdr:rowOff>48208</xdr:rowOff>
    </xdr:from>
    <xdr:ext cx="65" cy="17209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17806A-5B2C-D9AD-C389-F0DD64EF49A4}"/>
            </a:ext>
          </a:extLst>
        </xdr:cNvPr>
        <xdr:cNvSpPr txBox="1"/>
      </xdr:nvSpPr>
      <xdr:spPr>
        <a:xfrm>
          <a:off x="9884228" y="4843106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1581021</xdr:colOff>
      <xdr:row>29</xdr:row>
      <xdr:rowOff>64795</xdr:rowOff>
    </xdr:from>
    <xdr:to>
      <xdr:col>17</xdr:col>
      <xdr:colOff>385018</xdr:colOff>
      <xdr:row>48</xdr:row>
      <xdr:rowOff>96286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E5CB7F-4195-D04F-B0FD-9F5C0CDCD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7775</xdr:colOff>
      <xdr:row>15</xdr:row>
      <xdr:rowOff>8551</xdr:rowOff>
    </xdr:from>
    <xdr:to>
      <xdr:col>9</xdr:col>
      <xdr:colOff>1205204</xdr:colOff>
      <xdr:row>33</xdr:row>
      <xdr:rowOff>129591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E8888D1-BBF5-97DE-64A5-7781603457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6200" y="3027976"/>
              <a:ext cx="5445579" cy="3769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61A00-5AF6-2A4A-9778-06EAC2F9166B}" name="Table1" displayName="Table1" ref="A2:R102" totalsRowShown="0" headerRowDxfId="46" dataDxfId="45" headerRowCellStyle="Heading 3" dataCellStyle="20% - Accent5">
  <autoFilter ref="A2:R102" xr:uid="{E5B61A00-5AF6-2A4A-9778-06EAC2F9166B}">
    <filterColumn colId="14">
      <filters>
        <filter val="0.364"/>
        <filter val="0.375"/>
        <filter val="0.376"/>
        <filter val="0.379"/>
        <filter val="0.387"/>
        <filter val="0.398"/>
        <filter val="0.406"/>
        <filter val="0.41"/>
        <filter val="0.42"/>
        <filter val="0.422"/>
        <filter val="0.425"/>
        <filter val="0.43"/>
        <filter val="0.431"/>
        <filter val="0.433"/>
        <filter val="0.436"/>
        <filter val="0.438"/>
        <filter val="0.439"/>
        <filter val="0.44"/>
        <filter val="0.442"/>
        <filter val="0.443"/>
        <filter val="0.445"/>
        <filter val="0.4475"/>
        <filter val="0.449"/>
        <filter val="0.452"/>
        <filter val="0.453"/>
        <filter val="0.456"/>
        <filter val="0.457"/>
        <filter val="0.458"/>
        <filter val="0.459"/>
        <filter val="0.463"/>
        <filter val="0.466"/>
        <filter val="0.468"/>
        <filter val="0.469"/>
        <filter val="0.47"/>
        <filter val="0.471"/>
        <filter val="0.473"/>
        <filter val="0.474"/>
        <filter val="0.475"/>
        <filter val="0.476"/>
        <filter val="0.48"/>
        <filter val="0.483"/>
        <filter val="0.484"/>
        <filter val="0.485"/>
        <filter val="0.488"/>
        <filter val="0.493"/>
        <filter val="0.5"/>
        <filter val="0.501"/>
        <filter val="0.506"/>
        <filter val="0.51"/>
        <filter val="0.511"/>
        <filter val="0.513"/>
        <filter val="0.514"/>
        <filter val="0.517"/>
        <filter val="0.518"/>
        <filter val="0.519"/>
        <filter val="0.527"/>
        <filter val="0.529"/>
        <filter val="0.53"/>
        <filter val="0.539"/>
        <filter val="0.541"/>
        <filter val="0.55"/>
        <filter val="0.553"/>
        <filter val="0.557"/>
        <filter val="0.604"/>
        <filter val="0.621"/>
        <filter val="0.624"/>
      </filters>
    </filterColumn>
  </autoFilter>
  <sortState xmlns:xlrd2="http://schemas.microsoft.com/office/spreadsheetml/2017/richdata2" ref="A3:R102">
    <sortCondition ref="B2:B102"/>
  </sortState>
  <tableColumns count="18">
    <tableColumn id="1" xr3:uid="{3CF4AA85-9A45-0846-BB6B-50078E0FF06B}" name="Num" dataDxfId="44"/>
    <tableColumn id="2" xr3:uid="{442B44FD-646A-044A-B7C0-EA7089314974}" name="id" dataDxfId="43"/>
    <tableColumn id="3" xr3:uid="{A5E5C053-B777-9F42-B018-1DD333891474}" name="Mass [g]" dataDxfId="42" dataCellStyle="20% - Accent1"/>
    <tableColumn id="17" xr3:uid="{D93E7C88-0D3E-4C31-A331-3EC1540130CD}" name="Mass [S,M,L]]" dataDxfId="41" dataCellStyle="20% - Accent1"/>
    <tableColumn id="4" xr3:uid="{5D92C5A7-3732-2945-AD1C-5AEBA92FEF1E}" name="Area [mm^2]" dataDxfId="40" dataCellStyle="20% - Accent1"/>
    <tableColumn id="15" xr3:uid="{A245EEED-4CDA-E24C-ABD7-10FB532073DE}" name="Loading: mg/A [N/m^2]" dataDxfId="39" dataCellStyle="20% - Accent1">
      <calculatedColumnFormula>(Table1[[#This Row],[Mass '[g']]]*0.001*9.81)/(Table1[[#This Row],[Area '[mm^2']]]*0.000001)</calculatedColumnFormula>
    </tableColumn>
    <tableColumn id="5" xr3:uid="{7817C8F7-F05B-0540-A2A7-138D78350D6C}" name="Loading: mg/A" dataDxfId="38" dataCellStyle="20% - Accent1"/>
    <tableColumn id="6" xr3:uid="{03FE9134-494E-7E45-B2DA-CEB9D9FE5F68}" name="Span: b [mm]" dataDxfId="37" dataCellStyle="20% - Accent1"/>
    <tableColumn id="19" xr3:uid="{82F0AA8C-3F2E-4A45-8F77-1C9DB2E95BAA}" name="Span [S,M,L]" dataDxfId="36" dataCellStyle="20% - Accent1"/>
    <tableColumn id="7" xr3:uid="{A9125F62-2FC8-5C4F-9EE8-39DAF7B6F200}" name="Chord: c [mm]" dataDxfId="35" dataCellStyle="20% - Accent1"/>
    <tableColumn id="20" xr3:uid="{EE6A20C8-E568-4324-BDEB-2C0B3C5E8188}" name="Chord [L,M,H]" dataDxfId="34" dataCellStyle="20% - Accent1"/>
    <tableColumn id="8" xr3:uid="{39167B57-613A-6A49-9C61-69C90A4D1214}" name="Aspect: Disregard" dataDxfId="33" dataCellStyle="20% - Accent1"/>
    <tableColumn id="9" xr3:uid="{759B2256-081E-5F4F-A7AB-99EF68039FF8}" name="Aspect Ratio = b^2/A" dataDxfId="32" dataCellStyle="20% - Accent1">
      <calculatedColumnFormula>(H3^2)/E3</calculatedColumnFormula>
    </tableColumn>
    <tableColumn id="10" xr3:uid="{32D9763A-FE24-E14C-B284-54139CB6AED3}" name="Aspect Ratio = b/c" dataDxfId="31" dataCellStyle="20% - Accent1">
      <calculatedColumnFormula>H3/J3</calculatedColumnFormula>
    </tableColumn>
    <tableColumn id="11" xr3:uid="{1AE2295B-50CA-B941-BC02-5A6302399AA4}" name="Transition Time: t [s]" dataDxfId="30" dataCellStyle="20% - Accent3"/>
    <tableColumn id="12" xr3:uid="{176B5BC4-7445-1041-B2B1-80DDF16E5973}" name="1" dataDxfId="29" dataCellStyle="20% - Accent5"/>
    <tableColumn id="13" xr3:uid="{39ACADC4-E2F5-4942-8917-611B64B8B95E}" name="2" dataDxfId="28" dataCellStyle="20% - Accent5"/>
    <tableColumn id="14" xr3:uid="{13A89B97-D96F-0143-BB84-8BCE530E7DE2}" name="3" dataDxfId="27" dataCellStyle="20% - Accent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2D6CB9-557F-41FD-B7C5-C31AAC8B5953}" name="Table15" displayName="Table15" ref="A2:S86" totalsRowShown="0" headerRowDxfId="26" dataDxfId="25" headerRowCellStyle="Heading 3" dataCellStyle="20% - Accent5">
  <autoFilter ref="A2:S86" xr:uid="{E5B61A00-5AF6-2A4A-9778-06EAC2F9166B}">
    <filterColumn colId="15">
      <filters>
        <filter val="SLOW"/>
      </filters>
    </filterColumn>
  </autoFilter>
  <sortState xmlns:xlrd2="http://schemas.microsoft.com/office/spreadsheetml/2017/richdata2" ref="A3:S86">
    <sortCondition ref="B2:B86"/>
  </sortState>
  <tableColumns count="19">
    <tableColumn id="1" xr3:uid="{89BD4D2F-6533-498E-AF2B-C16EF675A5E8}" name="Num" dataDxfId="24"/>
    <tableColumn id="2" xr3:uid="{551F83F2-D1A0-4E1F-B6E4-6013E070A33B}" name="id" dataDxfId="23"/>
    <tableColumn id="3" xr3:uid="{84CAF2D3-E281-41B7-91CD-EE5E76C55BD3}" name="Mass [g]" dataDxfId="22" dataCellStyle="20% - Accent1"/>
    <tableColumn id="17" xr3:uid="{E2142AF2-9604-45D6-923E-4909C10B3360}" name="Mass [S,M,L]" dataDxfId="21" dataCellStyle="20% - Accent1"/>
    <tableColumn id="4" xr3:uid="{E51E4115-AFFA-4085-BA3C-1D0278428A07}" name="Area [mm^2]" dataDxfId="20" dataCellStyle="20% - Accent1"/>
    <tableColumn id="15" xr3:uid="{05768469-669C-43BE-94E3-3EB84A88B946}" name="Loading: mg/A [N/m^2]" dataDxfId="19" dataCellStyle="20% - Accent1">
      <calculatedColumnFormula>(Table15[[#This Row],[Mass '[g']]]*0.001*9.81)/(Table15[[#This Row],[Area '[mm^2']]]*0.000001)</calculatedColumnFormula>
    </tableColumn>
    <tableColumn id="5" xr3:uid="{543FF2A6-E2F8-4A4F-AFC8-0A82F2091F3E}" name="Loading: mg/A" dataDxfId="18" dataCellStyle="20% - Accent1"/>
    <tableColumn id="6" xr3:uid="{5A09605A-206D-4B98-9167-75995FFEFF48}" name="Span: b [mm]" dataDxfId="17" dataCellStyle="20% - Accent1"/>
    <tableColumn id="19" xr3:uid="{EC8DBC2A-F209-4CAC-8316-7FE2596458A5}" name="Span [S,M,L]" dataDxfId="16" dataCellStyle="20% - Accent1"/>
    <tableColumn id="7" xr3:uid="{D2440B97-FB30-4B54-B54C-9405E3A17F39}" name="Chord: c [mm]" dataDxfId="15" dataCellStyle="20% - Accent1"/>
    <tableColumn id="20" xr3:uid="{70E481C6-C7E5-4341-A9FA-1626D6D19EF1}" name="Chord [S,M,L]" dataDxfId="14" dataCellStyle="20% - Accent1"/>
    <tableColumn id="8" xr3:uid="{F987CAA2-99CE-411A-A2AA-5A977CFBF833}" name="Aspect: Disregard" dataDxfId="13" dataCellStyle="20% - Accent1"/>
    <tableColumn id="9" xr3:uid="{DD96B92E-9A43-4435-8FFE-56BC2AA901FC}" name="Aspect Ratio = b^2/A" dataDxfId="12" dataCellStyle="20% - Accent1">
      <calculatedColumnFormula>(H3^2)/E3</calculatedColumnFormula>
    </tableColumn>
    <tableColumn id="10" xr3:uid="{4AC9DAB1-7087-49CB-8AEC-2BD7944E006B}" name="Aspect Ratio = b/c" dataDxfId="11" dataCellStyle="20% - Accent1">
      <calculatedColumnFormula>H3/J3</calculatedColumnFormula>
    </tableColumn>
    <tableColumn id="11" xr3:uid="{01D3AFEB-5BDF-4955-80FE-BBB333C69662}" name="Transition Time: t [s]" dataDxfId="10" dataCellStyle="20% - Accent3"/>
    <tableColumn id="16" xr3:uid="{198768CE-4149-4F84-AE1A-6511AB382D64}" name="Transition Time Descriptor: [Slow, Average, Fast]" dataDxfId="9" dataCellStyle="20% - Accent3">
      <calculatedColumnFormula>IF(Table15[[#This Row],[Transition Time: t '[s']]]&gt;$Z$4, "SLOW", (IF(Table15[[#This Row],[Transition Time: t '[s']]]&gt;$Z$6, "AVERAGE", "FAST")))</calculatedColumnFormula>
    </tableColumn>
    <tableColumn id="12" xr3:uid="{0D477162-757F-4AEE-85A6-062160D75AEF}" name="1" dataDxfId="8" dataCellStyle="20% - Accent5"/>
    <tableColumn id="13" xr3:uid="{2440FC9D-A943-44BD-86F8-97BF2DDF224E}" name="2" dataDxfId="7" dataCellStyle="20% - Accent5"/>
    <tableColumn id="14" xr3:uid="{D83D56A2-64D8-43D0-9A8A-FE5EE7727FE3}" name="3" dataDxfId="6" dataCellStyle="20% - Accent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63A307-F5B2-49A4-85EA-2ABA8DFE1878}" name="Table3" displayName="Table3" ref="K2:M5" totalsRowShown="0">
  <autoFilter ref="K2:M5" xr:uid="{3F63A307-F5B2-49A4-85EA-2ABA8DFE1878}"/>
  <tableColumns count="3">
    <tableColumn id="2" xr3:uid="{299698A0-8DC4-4FEA-B10D-6561EE6EF007}" name="Mass Count"/>
    <tableColumn id="3" xr3:uid="{7301AE01-1DEE-4883-9606-C0C9A77803DE}" name="Span"/>
    <tableColumn id="4" xr3:uid="{7AD6E5E9-47F6-4DDF-A475-EBA8C2E60421}" name="Chord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FE544C-992A-984F-A0F2-D4C988FA9DEE}" name="Table2" displayName="Table2" ref="D2:F86" totalsRowShown="0" headerRowDxfId="5" headerRowBorderDxfId="4" tableBorderDxfId="3" headerRowCellStyle="Heading 3">
  <autoFilter ref="D2:F86" xr:uid="{0BFE544C-992A-984F-A0F2-D4C988FA9DEE}"/>
  <sortState xmlns:xlrd2="http://schemas.microsoft.com/office/spreadsheetml/2017/richdata2" ref="D3:F86">
    <sortCondition ref="E2:E86"/>
  </sortState>
  <tableColumns count="3">
    <tableColumn id="1" xr3:uid="{D44ACA04-B8E7-B440-BD8E-BD2327700C44}" name="Mass [g]" dataDxfId="2" dataCellStyle="20% - Accent1"/>
    <tableColumn id="2" xr3:uid="{ACC3B433-81FB-FD49-AACA-9D5C434653E4}" name="Transition Time: t [s]" dataDxfId="1" dataCellStyle="20% - Accent3"/>
    <tableColumn id="5" xr3:uid="{A555DEF1-1923-F043-8E95-BE954C4EE6B6}" name="t = 𝑓(m)" dataDxfId="0" dataCellStyle="20% - Accent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E1BF-C345-41B2-A1E7-99751C84928F}">
  <dimension ref="A1:AB102"/>
  <sheetViews>
    <sheetView topLeftCell="N1" workbookViewId="0">
      <selection activeCell="AA9" sqref="AA9"/>
    </sheetView>
  </sheetViews>
  <sheetFormatPr defaultColWidth="8.85546875" defaultRowHeight="15"/>
  <cols>
    <col min="1" max="1" width="7.7109375" bestFit="1" customWidth="1"/>
    <col min="2" max="2" width="7.28515625" bestFit="1" customWidth="1"/>
    <col min="3" max="3" width="13" bestFit="1" customWidth="1"/>
    <col min="4" max="4" width="18.7109375" bestFit="1" customWidth="1"/>
    <col min="5" max="5" width="17" bestFit="1" customWidth="1"/>
    <col min="6" max="6" width="26.42578125" bestFit="1" customWidth="1"/>
    <col min="7" max="7" width="18.28515625" hidden="1" customWidth="1"/>
    <col min="8" max="8" width="17.42578125" bestFit="1" customWidth="1"/>
    <col min="9" max="9" width="16.7109375" bestFit="1" customWidth="1"/>
    <col min="10" max="10" width="18.5703125" bestFit="1" customWidth="1"/>
    <col min="11" max="11" width="18.28515625" bestFit="1" customWidth="1"/>
    <col min="12" max="12" width="22.42578125" hidden="1" customWidth="1"/>
    <col min="13" max="13" width="24.140625" bestFit="1" customWidth="1"/>
    <col min="14" max="14" width="21.85546875" bestFit="1" customWidth="1"/>
    <col min="15" max="15" width="24.28515625" bestFit="1" customWidth="1"/>
    <col min="16" max="18" width="6.5703125" bestFit="1" customWidth="1"/>
    <col min="19" max="19" width="34" bestFit="1" customWidth="1"/>
    <col min="27" max="27" width="15.42578125" customWidth="1"/>
    <col min="28" max="28" width="21.42578125" customWidth="1"/>
  </cols>
  <sheetData>
    <row r="1" spans="1:28" ht="20.25" thickBot="1">
      <c r="A1" s="1"/>
      <c r="B1" s="4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3" t="s">
        <v>1</v>
      </c>
      <c r="P1" s="55" t="s">
        <v>2</v>
      </c>
      <c r="Q1" s="55"/>
      <c r="R1" s="55"/>
    </row>
    <row r="2" spans="1:28" ht="17.25" thickTop="1" thickBot="1">
      <c r="A2" s="49" t="s">
        <v>80</v>
      </c>
      <c r="B2" s="4" t="s">
        <v>3</v>
      </c>
      <c r="C2" s="5" t="s">
        <v>4</v>
      </c>
      <c r="D2" s="6" t="s">
        <v>81</v>
      </c>
      <c r="E2" s="5" t="s">
        <v>5</v>
      </c>
      <c r="F2" s="5" t="s">
        <v>37</v>
      </c>
      <c r="G2" s="14" t="s">
        <v>10</v>
      </c>
      <c r="H2" s="5" t="s">
        <v>9</v>
      </c>
      <c r="I2" s="6" t="s">
        <v>79</v>
      </c>
      <c r="J2" s="5" t="s">
        <v>11</v>
      </c>
      <c r="K2" s="6" t="s">
        <v>78</v>
      </c>
      <c r="L2" s="10" t="s">
        <v>13</v>
      </c>
      <c r="M2" s="6" t="s">
        <v>6</v>
      </c>
      <c r="N2" s="6" t="s">
        <v>7</v>
      </c>
      <c r="O2" s="5" t="s">
        <v>12</v>
      </c>
      <c r="P2" s="5" t="s">
        <v>26</v>
      </c>
      <c r="Q2" s="5" t="s">
        <v>27</v>
      </c>
      <c r="R2" s="5" t="s">
        <v>28</v>
      </c>
      <c r="T2" s="2" t="s">
        <v>8</v>
      </c>
      <c r="AA2" s="32" t="s">
        <v>93</v>
      </c>
      <c r="AB2" s="32"/>
    </row>
    <row r="3" spans="1:28" ht="15.75">
      <c r="A3" s="1">
        <v>0</v>
      </c>
      <c r="B3" s="4">
        <v>1</v>
      </c>
      <c r="C3" s="7">
        <v>0.7</v>
      </c>
      <c r="D3" s="40" t="str">
        <f>IF(Table1[[#This Row],[Mass '[g']]]&gt;0.5, "L", (IF(Table1[[#This Row],[Mass '[g']]]&gt;0.3, "M", "S")))</f>
        <v>L</v>
      </c>
      <c r="E3" s="7">
        <v>1509.1846439999999</v>
      </c>
      <c r="F3" s="7">
        <f>(Table1[[#This Row],[Mass '[g']]]*0.001*9.81)/(Table1[[#This Row],[Area '[mm^2']]]*0.000001)</f>
        <v>4.5501390617117901</v>
      </c>
      <c r="G3" s="15">
        <v>463.85444139999998</v>
      </c>
      <c r="H3" s="7">
        <v>67.947015379999996</v>
      </c>
      <c r="I3" s="40" t="str">
        <f>IF(Table1[[#This Row],[Span: b '[mm']]]&gt;63, "L", (IF(Table1[[#This Row],[Span: b '[mm']]]&gt;58, "M", "S")))</f>
        <v>L</v>
      </c>
      <c r="J3" s="7">
        <v>29.286507660000002</v>
      </c>
      <c r="K3" s="40" t="str">
        <f>IF(Table1[[#This Row],[Chord: c '[mm']]]&gt;24.5, "L", (IF(Table1[[#This Row],[Chord: c '[mm']]]&gt;21, "M", "S")))</f>
        <v>L</v>
      </c>
      <c r="L3" s="11">
        <v>51.531738160000003</v>
      </c>
      <c r="M3" s="7">
        <f t="shared" ref="M3:M34" si="0">(H3^2)/E3</f>
        <v>3.0591332329047711</v>
      </c>
      <c r="N3" s="7">
        <f t="shared" ref="N3:N34" si="1">H3/J3</f>
        <v>2.3200791357176112</v>
      </c>
      <c r="O3" s="8">
        <v>0.48299999999999998</v>
      </c>
      <c r="P3" s="9"/>
      <c r="Q3" s="9"/>
      <c r="R3" s="9"/>
      <c r="V3">
        <f>(Table1[[#This Row],[Mass '[g']]]*0.001*9.81)/(Table1[[#This Row],[Area '[mm^2']]]*0.000001)</f>
        <v>4.5501390617117901</v>
      </c>
      <c r="Y3" t="s">
        <v>35</v>
      </c>
    </row>
    <row r="4" spans="1:28" ht="15.75">
      <c r="A4" s="1">
        <v>1</v>
      </c>
      <c r="B4" s="4">
        <v>2</v>
      </c>
      <c r="C4" s="7">
        <v>0.3</v>
      </c>
      <c r="D4" s="40" t="str">
        <f>IF(Table1[[#This Row],[Mass '[g']]]&gt;0.5, "L", (IF(Table1[[#This Row],[Mass '[g']]]&gt;0.3, "M", "S")))</f>
        <v>S</v>
      </c>
      <c r="E4" s="7">
        <v>1017.6785</v>
      </c>
      <c r="F4" s="7">
        <f>(Table1[[#This Row],[Mass '[g']]]*0.001*9.81)/(Table1[[#This Row],[Area '[mm^2']]]*0.000001)</f>
        <v>2.8918759706528143</v>
      </c>
      <c r="G4" s="15">
        <v>294.80626740000002</v>
      </c>
      <c r="H4" s="7">
        <v>55.648433019999999</v>
      </c>
      <c r="I4" s="40" t="str">
        <f>IF(Table1[[#This Row],[Span: b '[mm']]]&gt;63, "L", (IF(Table1[[#This Row],[Span: b '[mm']]]&gt;58, "M", "S")))</f>
        <v>S</v>
      </c>
      <c r="J4" s="7">
        <v>24.125772659999999</v>
      </c>
      <c r="K4" s="40" t="str">
        <f>IF(Table1[[#This Row],[Chord: c '[mm']]]&gt;24.5, "L", (IF(Table1[[#This Row],[Chord: c '[mm']]]&gt;21, "M", "S")))</f>
        <v>M</v>
      </c>
      <c r="L4" s="11">
        <v>42.182213789999999</v>
      </c>
      <c r="M4" s="7">
        <f t="shared" si="0"/>
        <v>3.0429532485764668</v>
      </c>
      <c r="N4" s="7">
        <f t="shared" si="1"/>
        <v>2.3065969245521356</v>
      </c>
      <c r="O4" s="8">
        <v>0.44750000000000001</v>
      </c>
      <c r="P4" s="9"/>
      <c r="Q4" s="9"/>
      <c r="R4" s="9"/>
      <c r="Y4" t="s">
        <v>36</v>
      </c>
      <c r="AA4" t="s">
        <v>16</v>
      </c>
      <c r="AB4">
        <v>0.23641499999999996</v>
      </c>
    </row>
    <row r="5" spans="1:28" ht="15.75">
      <c r="A5" s="1">
        <v>2</v>
      </c>
      <c r="B5" s="4">
        <v>3</v>
      </c>
      <c r="C5" s="7">
        <v>0.4</v>
      </c>
      <c r="D5" s="40" t="str">
        <f>IF(Table1[[#This Row],[Mass '[g']]]&gt;0.5, "L", (IF(Table1[[#This Row],[Mass '[g']]]&gt;0.3, "M", "S")))</f>
        <v>M</v>
      </c>
      <c r="E5" s="7">
        <v>1168.7016960000001</v>
      </c>
      <c r="F5" s="7">
        <f>(Table1[[#This Row],[Mass '[g']]]*0.001*9.81)/(Table1[[#This Row],[Area '[mm^2']]]*0.000001)</f>
        <v>3.3575719222709162</v>
      </c>
      <c r="G5" s="15">
        <v>342.2806703</v>
      </c>
      <c r="H5" s="7">
        <v>61.121899470000002</v>
      </c>
      <c r="I5" s="40" t="str">
        <f>IF(Table1[[#This Row],[Span: b '[mm']]]&gt;63, "L", (IF(Table1[[#This Row],[Span: b '[mm']]]&gt;58, "M", "S")))</f>
        <v>M</v>
      </c>
      <c r="J5" s="7">
        <v>24.832212179999999</v>
      </c>
      <c r="K5" s="40" t="str">
        <f>IF(Table1[[#This Row],[Chord: c '[mm']]]&gt;24.5, "L", (IF(Table1[[#This Row],[Chord: c '[mm']]]&gt;21, "M", "S")))</f>
        <v>L</v>
      </c>
      <c r="L5" s="11">
        <v>47.063938069999999</v>
      </c>
      <c r="M5" s="7">
        <f t="shared" si="0"/>
        <v>3.1966126237407178</v>
      </c>
      <c r="N5" s="7">
        <f t="shared" si="1"/>
        <v>2.4613956673271309</v>
      </c>
      <c r="O5" s="8">
        <v>0.375</v>
      </c>
      <c r="P5" s="9">
        <v>0.42599999999999999</v>
      </c>
      <c r="Q5" s="9">
        <v>0.35199999999999998</v>
      </c>
      <c r="R5" s="9">
        <v>0.36099999999999999</v>
      </c>
      <c r="AA5" t="s">
        <v>48</v>
      </c>
      <c r="AB5">
        <v>5.443687756605272E-2</v>
      </c>
    </row>
    <row r="6" spans="1:28" ht="15.75" hidden="1">
      <c r="A6" s="1">
        <v>95</v>
      </c>
      <c r="B6" s="4">
        <v>96</v>
      </c>
      <c r="C6" s="7">
        <v>0.2</v>
      </c>
      <c r="D6" s="7"/>
      <c r="E6" s="7">
        <v>788.83960720000005</v>
      </c>
      <c r="F6" s="7">
        <f>(Table1[[#This Row],[Mass '[g']]]*0.001*9.81)/(Table1[[#This Row],[Area '[mm^2']]]*0.000001)</f>
        <v>2.487197628126399</v>
      </c>
      <c r="G6" s="15">
        <v>253.55217740000001</v>
      </c>
      <c r="H6" s="7">
        <v>49.361827429999998</v>
      </c>
      <c r="I6" s="7"/>
      <c r="J6" s="7">
        <v>21.241000419999999</v>
      </c>
      <c r="K6" s="7"/>
      <c r="L6" s="11">
        <v>37.137591989999997</v>
      </c>
      <c r="M6" s="7">
        <f t="shared" si="0"/>
        <v>3.0888281787444964</v>
      </c>
      <c r="N6" s="7">
        <f t="shared" si="1"/>
        <v>2.3238937175257588</v>
      </c>
      <c r="O6" s="8">
        <v>-1</v>
      </c>
      <c r="P6" s="9">
        <v>-1</v>
      </c>
      <c r="Q6" s="9">
        <v>0.54</v>
      </c>
      <c r="R6" s="9">
        <v>-1</v>
      </c>
      <c r="AA6" t="s">
        <v>49</v>
      </c>
      <c r="AB6">
        <v>0.46100000000000002</v>
      </c>
    </row>
    <row r="7" spans="1:28" ht="15.75" hidden="1">
      <c r="A7" s="1">
        <v>97</v>
      </c>
      <c r="B7" s="4">
        <v>98</v>
      </c>
      <c r="C7" s="7">
        <v>0.2</v>
      </c>
      <c r="D7" s="7"/>
      <c r="E7" s="7">
        <v>741.81504749999999</v>
      </c>
      <c r="F7" s="7">
        <f>(Table1[[#This Row],[Mass '[g']]]*0.001*9.81)/(Table1[[#This Row],[Area '[mm^2']]]*0.000001)</f>
        <v>2.6448641162135504</v>
      </c>
      <c r="G7" s="15">
        <v>269.62515880000001</v>
      </c>
      <c r="H7" s="7">
        <v>47.666044360000001</v>
      </c>
      <c r="I7" s="7"/>
      <c r="J7" s="7">
        <v>20.56988767</v>
      </c>
      <c r="K7" s="7"/>
      <c r="L7" s="11">
        <v>36.063155000000002</v>
      </c>
      <c r="M7" s="7">
        <f t="shared" si="0"/>
        <v>3.0628278471656212</v>
      </c>
      <c r="N7" s="7">
        <f t="shared" si="1"/>
        <v>2.3172729537807926</v>
      </c>
      <c r="O7" s="8">
        <v>-1</v>
      </c>
      <c r="P7" s="9"/>
      <c r="Q7" s="9"/>
      <c r="R7" s="9"/>
      <c r="AA7" t="s">
        <v>50</v>
      </c>
      <c r="AB7">
        <v>-1</v>
      </c>
    </row>
    <row r="8" spans="1:28" ht="15.75" hidden="1">
      <c r="A8" s="1">
        <v>98</v>
      </c>
      <c r="B8" s="4">
        <v>99</v>
      </c>
      <c r="C8" s="7">
        <v>0.3</v>
      </c>
      <c r="D8" s="7"/>
      <c r="E8" s="7">
        <v>1108.5856670000001</v>
      </c>
      <c r="F8" s="7">
        <f>(Table1[[#This Row],[Mass '[g']]]*0.001*9.81)/(Table1[[#This Row],[Area '[mm^2']]]*0.000001)</f>
        <v>2.654733943984863</v>
      </c>
      <c r="G8" s="15">
        <v>270.6313179</v>
      </c>
      <c r="H8" s="7">
        <v>56.953769219999998</v>
      </c>
      <c r="I8" s="7"/>
      <c r="J8" s="7">
        <v>25.540016940000001</v>
      </c>
      <c r="K8" s="7"/>
      <c r="L8" s="11">
        <v>43.405831290000002</v>
      </c>
      <c r="M8" s="7">
        <f t="shared" si="0"/>
        <v>2.926009170895242</v>
      </c>
      <c r="N8" s="7">
        <f t="shared" si="1"/>
        <v>2.229981654037227</v>
      </c>
      <c r="O8" s="8">
        <v>-1</v>
      </c>
      <c r="P8" s="9">
        <v>-1</v>
      </c>
      <c r="Q8" s="9">
        <v>0.46600000000000003</v>
      </c>
      <c r="R8" s="9">
        <v>-1</v>
      </c>
      <c r="AA8" t="s">
        <v>51</v>
      </c>
      <c r="AB8">
        <v>0.54436877566052722</v>
      </c>
    </row>
    <row r="9" spans="1:28" ht="15.75">
      <c r="A9" s="1">
        <v>3</v>
      </c>
      <c r="B9" s="4">
        <v>4</v>
      </c>
      <c r="C9" s="7">
        <v>0.4</v>
      </c>
      <c r="D9" s="40" t="str">
        <f>IF(Table1[[#This Row],[Mass '[g']]]&gt;0.5, "L", (IF(Table1[[#This Row],[Mass '[g']]]&gt;0.3, "M", "S")))</f>
        <v>M</v>
      </c>
      <c r="E9" s="7">
        <v>994.9517085</v>
      </c>
      <c r="F9" s="7">
        <f>(Table1[[#This Row],[Mass '[g']]]*0.001*9.81)/(Table1[[#This Row],[Area '[mm^2']]]*0.000001)</f>
        <v>3.9439100073669562</v>
      </c>
      <c r="G9" s="15">
        <v>402.05368420000002</v>
      </c>
      <c r="H9" s="7">
        <v>63.05516368</v>
      </c>
      <c r="I9" s="40" t="str">
        <f>IF(Table1[[#This Row],[Span: b '[mm']]]&gt;63, "L", (IF(Table1[[#This Row],[Span: b '[mm']]]&gt;58, "M", "S")))</f>
        <v>L</v>
      </c>
      <c r="J9" s="7">
        <v>20.824448220000001</v>
      </c>
      <c r="K9" s="40" t="str">
        <f>IF(Table1[[#This Row],[Chord: c '[mm']]]&gt;24.5, "L", (IF(Table1[[#This Row],[Chord: c '[mm']]]&gt;21, "M", "S")))</f>
        <v>S</v>
      </c>
      <c r="L9" s="11">
        <v>47.778058649999998</v>
      </c>
      <c r="M9" s="7">
        <f t="shared" si="0"/>
        <v>3.9961272821027487</v>
      </c>
      <c r="N9" s="7">
        <f t="shared" si="1"/>
        <v>3.0279392286342173</v>
      </c>
      <c r="O9" s="8">
        <v>0.45900000000000002</v>
      </c>
      <c r="P9" s="9"/>
      <c r="Q9" s="9"/>
      <c r="R9" s="9"/>
      <c r="AA9" t="s">
        <v>52</v>
      </c>
      <c r="AB9">
        <v>0.29633736391414139</v>
      </c>
    </row>
    <row r="10" spans="1:28" ht="15.75">
      <c r="A10" s="1">
        <v>4</v>
      </c>
      <c r="B10" s="4">
        <v>5</v>
      </c>
      <c r="C10" s="7">
        <v>0.4</v>
      </c>
      <c r="D10" s="40" t="str">
        <f>IF(Table1[[#This Row],[Mass '[g']]]&gt;0.5, "L", (IF(Table1[[#This Row],[Mass '[g']]]&gt;0.3, "M", "S")))</f>
        <v>M</v>
      </c>
      <c r="E10" s="7">
        <v>1145.0323189999999</v>
      </c>
      <c r="F10" s="7">
        <f>(Table1[[#This Row],[Mass '[g']]]*0.001*9.81)/(Table1[[#This Row],[Area '[mm^2']]]*0.000001)</f>
        <v>3.4269775052524092</v>
      </c>
      <c r="G10" s="15">
        <v>349.3560779</v>
      </c>
      <c r="H10" s="7">
        <v>60.889320609999999</v>
      </c>
      <c r="I10" s="40" t="str">
        <f>IF(Table1[[#This Row],[Span: b '[mm']]]&gt;63, "L", (IF(Table1[[#This Row],[Span: b '[mm']]]&gt;58, "M", "S")))</f>
        <v>M</v>
      </c>
      <c r="J10" s="7">
        <v>24.847767489999999</v>
      </c>
      <c r="K10" s="40" t="str">
        <f>IF(Table1[[#This Row],[Chord: c '[mm']]]&gt;24.5, "L", (IF(Table1[[#This Row],[Chord: c '[mm']]]&gt;21, "M", "S")))</f>
        <v>L</v>
      </c>
      <c r="L10" s="11">
        <v>46.081899280000002</v>
      </c>
      <c r="M10" s="7">
        <f t="shared" si="0"/>
        <v>3.2379080510018081</v>
      </c>
      <c r="N10" s="7">
        <f t="shared" si="1"/>
        <v>2.4504946222836699</v>
      </c>
      <c r="O10" s="8">
        <v>0.45800000000000002</v>
      </c>
      <c r="P10" s="9"/>
      <c r="Q10" s="9"/>
      <c r="R10" s="9"/>
      <c r="AA10" t="s">
        <v>53</v>
      </c>
      <c r="AB10">
        <v>1.5180453461329004</v>
      </c>
    </row>
    <row r="11" spans="1:28" ht="15.75">
      <c r="A11" s="1">
        <v>6</v>
      </c>
      <c r="B11" s="4">
        <v>7</v>
      </c>
      <c r="C11" s="7">
        <v>0.5</v>
      </c>
      <c r="D11" s="40" t="str">
        <f>IF(Table1[[#This Row],[Mass '[g']]]&gt;0.5, "L", (IF(Table1[[#This Row],[Mass '[g']]]&gt;0.3, "M", "S")))</f>
        <v>M</v>
      </c>
      <c r="E11" s="7">
        <v>1050.1453449999999</v>
      </c>
      <c r="F11" s="7">
        <f>(Table1[[#This Row],[Mass '[g']]]*0.001*9.81)/(Table1[[#This Row],[Area '[mm^2']]]*0.000001)</f>
        <v>4.670782023987357</v>
      </c>
      <c r="G11" s="15">
        <v>476.15313650000002</v>
      </c>
      <c r="H11" s="7">
        <v>61.968094059999999</v>
      </c>
      <c r="I11" s="40" t="str">
        <f>IF(Table1[[#This Row],[Span: b '[mm']]]&gt;63, "L", (IF(Table1[[#This Row],[Span: b '[mm']]]&gt;58, "M", "S")))</f>
        <v>M</v>
      </c>
      <c r="J11" s="7">
        <v>21.986914800000001</v>
      </c>
      <c r="K11" s="40" t="str">
        <f>IF(Table1[[#This Row],[Chord: c '[mm']]]&gt;24.5, "L", (IF(Table1[[#This Row],[Chord: c '[mm']]]&gt;21, "M", "S")))</f>
        <v>M</v>
      </c>
      <c r="L11" s="11">
        <v>47.762287460000003</v>
      </c>
      <c r="M11" s="7">
        <f t="shared" si="0"/>
        <v>3.6566792394142427</v>
      </c>
      <c r="N11" s="7">
        <f t="shared" si="1"/>
        <v>2.8184078859486004</v>
      </c>
      <c r="O11" s="8">
        <v>0.5</v>
      </c>
      <c r="P11" s="9"/>
      <c r="Q11" s="9"/>
      <c r="R11" s="9"/>
      <c r="AA11" t="s">
        <v>54</v>
      </c>
      <c r="AB11">
        <v>-1.8519438883746067</v>
      </c>
    </row>
    <row r="12" spans="1:28" ht="15.75">
      <c r="A12" s="1">
        <v>7</v>
      </c>
      <c r="B12" s="4">
        <v>8</v>
      </c>
      <c r="C12" s="7">
        <v>0.3</v>
      </c>
      <c r="D12" s="40" t="str">
        <f>IF(Table1[[#This Row],[Mass '[g']]]&gt;0.5, "L", (IF(Table1[[#This Row],[Mass '[g']]]&gt;0.3, "M", "S")))</f>
        <v>S</v>
      </c>
      <c r="E12" s="7">
        <v>996.10375780000004</v>
      </c>
      <c r="F12" s="7">
        <f>(Table1[[#This Row],[Mass '[g']]]*0.001*9.81)/(Table1[[#This Row],[Area '[mm^2']]]*0.000001)</f>
        <v>2.954511492356906</v>
      </c>
      <c r="G12" s="15">
        <v>301.1915151</v>
      </c>
      <c r="H12" s="7">
        <v>58.662226990000001</v>
      </c>
      <c r="I12" s="40" t="str">
        <f>IF(Table1[[#This Row],[Span: b '[mm']]]&gt;63, "L", (IF(Table1[[#This Row],[Span: b '[mm']]]&gt;58, "M", "S")))</f>
        <v>M</v>
      </c>
      <c r="J12" s="7">
        <v>22.384278640000002</v>
      </c>
      <c r="K12" s="40" t="str">
        <f>IF(Table1[[#This Row],[Chord: c '[mm']]]&gt;24.5, "L", (IF(Table1[[#This Row],[Chord: c '[mm']]]&gt;21, "M", "S")))</f>
        <v>M</v>
      </c>
      <c r="L12" s="11">
        <v>44.500150040000001</v>
      </c>
      <c r="M12" s="7">
        <f t="shared" si="0"/>
        <v>3.4547172907234711</v>
      </c>
      <c r="N12" s="7">
        <f t="shared" si="1"/>
        <v>2.6206887402291557</v>
      </c>
      <c r="O12" s="8">
        <v>0.41</v>
      </c>
      <c r="P12" s="9"/>
      <c r="Q12" s="9"/>
      <c r="R12" s="9"/>
      <c r="AA12" t="s">
        <v>55</v>
      </c>
      <c r="AB12">
        <v>1.6240000000000001</v>
      </c>
    </row>
    <row r="13" spans="1:28" ht="15.75">
      <c r="A13" s="1">
        <v>9</v>
      </c>
      <c r="B13" s="4">
        <v>10</v>
      </c>
      <c r="C13" s="7">
        <v>0.4</v>
      </c>
      <c r="D13" s="40" t="str">
        <f>IF(Table1[[#This Row],[Mass '[g']]]&gt;0.5, "L", (IF(Table1[[#This Row],[Mass '[g']]]&gt;0.3, "M", "S")))</f>
        <v>M</v>
      </c>
      <c r="E13" s="7">
        <v>833.76953170000002</v>
      </c>
      <c r="F13" s="7">
        <f>(Table1[[#This Row],[Mass '[g']]]*0.001*9.81)/(Table1[[#This Row],[Area '[mm^2']]]*0.000001)</f>
        <v>4.7063365244340707</v>
      </c>
      <c r="G13" s="15">
        <v>479.77766609999998</v>
      </c>
      <c r="H13" s="7">
        <v>51.887492109999997</v>
      </c>
      <c r="I13" s="40" t="str">
        <f>IF(Table1[[#This Row],[Span: b '[mm']]]&gt;63, "L", (IF(Table1[[#This Row],[Span: b '[mm']]]&gt;58, "M", "S")))</f>
        <v>S</v>
      </c>
      <c r="J13" s="7">
        <v>22.175329519999998</v>
      </c>
      <c r="K13" s="40" t="str">
        <f>IF(Table1[[#This Row],[Chord: c '[mm']]]&gt;24.5, "L", (IF(Table1[[#This Row],[Chord: c '[mm']]]&gt;21, "M", "S")))</f>
        <v>M</v>
      </c>
      <c r="L13" s="11">
        <v>37.598969199999999</v>
      </c>
      <c r="M13" s="7">
        <f t="shared" si="0"/>
        <v>3.2290839795691131</v>
      </c>
      <c r="N13" s="7">
        <f t="shared" si="1"/>
        <v>2.3398746820516245</v>
      </c>
      <c r="O13" s="8">
        <v>0.36399999999999999</v>
      </c>
      <c r="P13" s="9">
        <v>0.4</v>
      </c>
      <c r="Q13" s="9">
        <v>0.436</v>
      </c>
      <c r="R13" s="9">
        <v>0.47799999999999998</v>
      </c>
      <c r="AA13" t="s">
        <v>56</v>
      </c>
      <c r="AB13">
        <v>-1</v>
      </c>
    </row>
    <row r="14" spans="1:28" ht="15.75">
      <c r="A14" s="1">
        <v>10</v>
      </c>
      <c r="B14" s="4">
        <v>11</v>
      </c>
      <c r="C14" s="7">
        <v>0.5</v>
      </c>
      <c r="D14" s="40" t="str">
        <f>IF(Table1[[#This Row],[Mass '[g']]]&gt;0.5, "L", (IF(Table1[[#This Row],[Mass '[g']]]&gt;0.3, "M", "S")))</f>
        <v>M</v>
      </c>
      <c r="E14" s="7">
        <v>1109.4235209999999</v>
      </c>
      <c r="F14" s="7">
        <f>(Table1[[#This Row],[Mass '[g']]]*0.001*9.81)/(Table1[[#This Row],[Area '[mm^2']]]*0.000001)</f>
        <v>4.4212150789617173</v>
      </c>
      <c r="G14" s="15">
        <v>450.71155479999999</v>
      </c>
      <c r="H14" s="7">
        <v>63.453477239999998</v>
      </c>
      <c r="I14" s="40" t="str">
        <f>IF(Table1[[#This Row],[Span: b '[mm']]]&gt;63, "L", (IF(Table1[[#This Row],[Span: b '[mm']]]&gt;58, "M", "S")))</f>
        <v>L</v>
      </c>
      <c r="J14" s="7">
        <v>22.894347719999999</v>
      </c>
      <c r="K14" s="40" t="str">
        <f>IF(Table1[[#This Row],[Chord: c '[mm']]]&gt;24.5, "L", (IF(Table1[[#This Row],[Chord: c '[mm']]]&gt;21, "M", "S")))</f>
        <v>M</v>
      </c>
      <c r="L14" s="11">
        <v>48.458402679999999</v>
      </c>
      <c r="M14" s="7">
        <f t="shared" si="0"/>
        <v>3.6292215710533848</v>
      </c>
      <c r="N14" s="7">
        <f t="shared" si="1"/>
        <v>2.7715782959201074</v>
      </c>
      <c r="O14" s="8">
        <v>0.54100000000000004</v>
      </c>
      <c r="P14" s="9"/>
      <c r="Q14" s="9"/>
      <c r="R14" s="9"/>
      <c r="AA14" t="s">
        <v>57</v>
      </c>
      <c r="AB14">
        <v>0.624</v>
      </c>
    </row>
    <row r="15" spans="1:28" ht="15.75">
      <c r="A15" s="1">
        <v>11</v>
      </c>
      <c r="B15" s="4">
        <v>12</v>
      </c>
      <c r="C15" s="7">
        <v>0.4</v>
      </c>
      <c r="D15" s="40" t="str">
        <f>IF(Table1[[#This Row],[Mass '[g']]]&gt;0.5, "L", (IF(Table1[[#This Row],[Mass '[g']]]&gt;0.3, "M", "S")))</f>
        <v>M</v>
      </c>
      <c r="E15" s="7">
        <v>1049.83115</v>
      </c>
      <c r="F15" s="7">
        <f>(Table1[[#This Row],[Mass '[g']]]*0.001*9.81)/(Table1[[#This Row],[Area '[mm^2']]]*0.000001)</f>
        <v>3.7377439219630704</v>
      </c>
      <c r="G15" s="15">
        <v>381.03651239999999</v>
      </c>
      <c r="H15" s="7">
        <v>59.61057332</v>
      </c>
      <c r="I15" s="40" t="str">
        <f>IF(Table1[[#This Row],[Span: b '[mm']]]&gt;63, "L", (IF(Table1[[#This Row],[Span: b '[mm']]]&gt;58, "M", "S")))</f>
        <v>M</v>
      </c>
      <c r="J15" s="7">
        <v>22.82143507</v>
      </c>
      <c r="K15" s="40" t="str">
        <f>IF(Table1[[#This Row],[Chord: c '[mm']]]&gt;24.5, "L", (IF(Table1[[#This Row],[Chord: c '[mm']]]&gt;21, "M", "S")))</f>
        <v>M</v>
      </c>
      <c r="L15" s="11">
        <v>46.001977840000002</v>
      </c>
      <c r="M15" s="7">
        <f t="shared" si="0"/>
        <v>3.3847542545666469</v>
      </c>
      <c r="N15" s="7">
        <f t="shared" si="1"/>
        <v>2.6120431575471472</v>
      </c>
      <c r="O15" s="8">
        <v>0.51800000000000002</v>
      </c>
      <c r="P15" s="9">
        <v>0.4</v>
      </c>
      <c r="Q15" s="9">
        <v>0.48599999999999999</v>
      </c>
      <c r="R15" s="9">
        <v>0.436</v>
      </c>
      <c r="AA15" t="s">
        <v>58</v>
      </c>
      <c r="AB15">
        <v>23.641499999999997</v>
      </c>
    </row>
    <row r="16" spans="1:28" ht="16.5" thickBot="1">
      <c r="A16" s="1">
        <v>12</v>
      </c>
      <c r="B16" s="4">
        <v>13</v>
      </c>
      <c r="C16" s="7">
        <v>0.5</v>
      </c>
      <c r="D16" s="40" t="str">
        <f>IF(Table1[[#This Row],[Mass '[g']]]&gt;0.5, "L", (IF(Table1[[#This Row],[Mass '[g']]]&gt;0.3, "M", "S")))</f>
        <v>M</v>
      </c>
      <c r="E16" s="7">
        <v>1087.4298510000001</v>
      </c>
      <c r="F16" s="7">
        <f>(Table1[[#This Row],[Mass '[g']]]*0.001*9.81)/(Table1[[#This Row],[Area '[mm^2']]]*0.000001)</f>
        <v>4.5106357853698462</v>
      </c>
      <c r="G16" s="15">
        <v>459.82736199999999</v>
      </c>
      <c r="H16" s="7">
        <v>60.472124200000003</v>
      </c>
      <c r="I16" s="40" t="str">
        <f>IF(Table1[[#This Row],[Span: b '[mm']]]&gt;63, "L", (IF(Table1[[#This Row],[Span: b '[mm']]]&gt;58, "M", "S")))</f>
        <v>M</v>
      </c>
      <c r="J16" s="7">
        <v>24.232992530000001</v>
      </c>
      <c r="K16" s="40" t="str">
        <f>IF(Table1[[#This Row],[Chord: c '[mm']]]&gt;24.5, "L", (IF(Table1[[#This Row],[Chord: c '[mm']]]&gt;21, "M", "S")))</f>
        <v>M</v>
      </c>
      <c r="L16" s="11">
        <v>44.87393995</v>
      </c>
      <c r="M16" s="7">
        <f t="shared" si="0"/>
        <v>3.3628631786200853</v>
      </c>
      <c r="N16" s="7">
        <f t="shared" si="1"/>
        <v>2.4954459968217555</v>
      </c>
      <c r="O16" s="8">
        <v>0.46600000000000003</v>
      </c>
      <c r="P16" s="9"/>
      <c r="Q16" s="9"/>
      <c r="R16" s="9"/>
      <c r="AA16" s="12" t="s">
        <v>59</v>
      </c>
      <c r="AB16" s="12">
        <v>100</v>
      </c>
    </row>
    <row r="17" spans="1:18" ht="15.75">
      <c r="A17" s="1">
        <v>13</v>
      </c>
      <c r="B17" s="4">
        <v>14</v>
      </c>
      <c r="C17" s="7">
        <v>0.5</v>
      </c>
      <c r="D17" s="40" t="str">
        <f>IF(Table1[[#This Row],[Mass '[g']]]&gt;0.5, "L", (IF(Table1[[#This Row],[Mass '[g']]]&gt;0.3, "M", "S")))</f>
        <v>M</v>
      </c>
      <c r="E17" s="7">
        <v>1110.785034</v>
      </c>
      <c r="F17" s="7">
        <f>(Table1[[#This Row],[Mass '[g']]]*0.001*9.81)/(Table1[[#This Row],[Area '[mm^2']]]*0.000001)</f>
        <v>4.4157959009735821</v>
      </c>
      <c r="G17" s="15">
        <v>450.15910810000003</v>
      </c>
      <c r="H17" s="7">
        <v>61.567797249999998</v>
      </c>
      <c r="I17" s="40" t="str">
        <f>IF(Table1[[#This Row],[Span: b '[mm']]]&gt;63, "L", (IF(Table1[[#This Row],[Span: b '[mm']]]&gt;58, "M", "S")))</f>
        <v>M</v>
      </c>
      <c r="J17" s="7">
        <v>25.140701279999998</v>
      </c>
      <c r="K17" s="40" t="str">
        <f>IF(Table1[[#This Row],[Chord: c '[mm']]]&gt;24.5, "L", (IF(Table1[[#This Row],[Chord: c '[mm']]]&gt;21, "M", "S")))</f>
        <v>L</v>
      </c>
      <c r="L17" s="11">
        <v>44.182738630000003</v>
      </c>
      <c r="M17" s="7">
        <f t="shared" si="0"/>
        <v>3.4125357672194814</v>
      </c>
      <c r="N17" s="7">
        <f t="shared" si="1"/>
        <v>2.4489291911271618</v>
      </c>
      <c r="O17" s="8">
        <v>0.47</v>
      </c>
      <c r="P17" s="9"/>
      <c r="Q17" s="9"/>
      <c r="R17" s="9"/>
    </row>
    <row r="18" spans="1:18" ht="15.75">
      <c r="A18" s="1">
        <v>14</v>
      </c>
      <c r="B18" s="4">
        <v>15</v>
      </c>
      <c r="C18" s="7">
        <v>0.6</v>
      </c>
      <c r="D18" s="40" t="str">
        <f>IF(Table1[[#This Row],[Mass '[g']]]&gt;0.5, "L", (IF(Table1[[#This Row],[Mass '[g']]]&gt;0.3, "M", "S")))</f>
        <v>L</v>
      </c>
      <c r="E18" s="7">
        <v>1400.1588830000001</v>
      </c>
      <c r="F18" s="7">
        <f>(Table1[[#This Row],[Mass '[g']]]*0.001*9.81)/(Table1[[#This Row],[Area '[mm^2']]]*0.000001)</f>
        <v>4.2038086330521107</v>
      </c>
      <c r="G18" s="15">
        <v>428.54850770000002</v>
      </c>
      <c r="H18" s="7">
        <v>68.965620709999996</v>
      </c>
      <c r="I18" s="40" t="str">
        <f>IF(Table1[[#This Row],[Span: b '[mm']]]&gt;63, "L", (IF(Table1[[#This Row],[Span: b '[mm']]]&gt;58, "M", "S")))</f>
        <v>L</v>
      </c>
      <c r="J18" s="7">
        <v>26.242538840000002</v>
      </c>
      <c r="K18" s="40" t="str">
        <f>IF(Table1[[#This Row],[Chord: c '[mm']]]&gt;24.5, "L", (IF(Table1[[#This Row],[Chord: c '[mm']]]&gt;21, "M", "S")))</f>
        <v>L</v>
      </c>
      <c r="L18" s="11">
        <v>53.35455125</v>
      </c>
      <c r="M18" s="7">
        <f t="shared" si="0"/>
        <v>3.396940802692876</v>
      </c>
      <c r="N18" s="7">
        <f t="shared" si="1"/>
        <v>2.6280087125137315</v>
      </c>
      <c r="O18" s="8">
        <v>0.45700000000000002</v>
      </c>
      <c r="P18" s="9"/>
      <c r="Q18" s="9"/>
      <c r="R18" s="9"/>
    </row>
    <row r="19" spans="1:18" ht="15.75">
      <c r="A19" s="1">
        <v>15</v>
      </c>
      <c r="B19" s="4">
        <v>16</v>
      </c>
      <c r="C19" s="7">
        <v>0.8</v>
      </c>
      <c r="D19" s="40" t="str">
        <f>IF(Table1[[#This Row],[Mass '[g']]]&gt;0.5, "L", (IF(Table1[[#This Row],[Mass '[g']]]&gt;0.3, "M", "S")))</f>
        <v>L</v>
      </c>
      <c r="E19" s="7">
        <v>1077.4803340000001</v>
      </c>
      <c r="F19" s="7">
        <f>(Table1[[#This Row],[Mass '[g']]]*0.001*9.81)/(Table1[[#This Row],[Area '[mm^2']]]*0.000001)</f>
        <v>7.2836596199072723</v>
      </c>
      <c r="G19" s="15">
        <v>742.51749610000002</v>
      </c>
      <c r="H19" s="7">
        <v>64.493521310000006</v>
      </c>
      <c r="I19" s="40" t="str">
        <f>IF(Table1[[#This Row],[Span: b '[mm']]]&gt;63, "L", (IF(Table1[[#This Row],[Span: b '[mm']]]&gt;58, "M", "S")))</f>
        <v>L</v>
      </c>
      <c r="J19" s="7">
        <v>22.33357114</v>
      </c>
      <c r="K19" s="40" t="str">
        <f>IF(Table1[[#This Row],[Chord: c '[mm']]]&gt;24.5, "L", (IF(Table1[[#This Row],[Chord: c '[mm']]]&gt;21, "M", "S")))</f>
        <v>M</v>
      </c>
      <c r="L19" s="11">
        <v>48.2448744</v>
      </c>
      <c r="M19" s="7">
        <f t="shared" si="0"/>
        <v>3.860315738220633</v>
      </c>
      <c r="N19" s="7">
        <f t="shared" si="1"/>
        <v>2.8877388620797171</v>
      </c>
      <c r="O19" s="8">
        <v>0.46300000000000002</v>
      </c>
      <c r="P19" s="9"/>
      <c r="Q19" s="9"/>
      <c r="R19" s="9"/>
    </row>
    <row r="20" spans="1:18" ht="15.75">
      <c r="A20" s="1">
        <v>16</v>
      </c>
      <c r="B20" s="4">
        <v>17</v>
      </c>
      <c r="C20" s="7">
        <v>0.7</v>
      </c>
      <c r="D20" s="40" t="str">
        <f>IF(Table1[[#This Row],[Mass '[g']]]&gt;0.5, "L", (IF(Table1[[#This Row],[Mass '[g']]]&gt;0.3, "M", "S")))</f>
        <v>L</v>
      </c>
      <c r="E20" s="7">
        <v>937.24450939999997</v>
      </c>
      <c r="F20" s="7">
        <f>(Table1[[#This Row],[Mass '[g']]]*0.001*9.81)/(Table1[[#This Row],[Area '[mm^2']]]*0.000001)</f>
        <v>7.3267967228701929</v>
      </c>
      <c r="G20" s="15">
        <v>746.91501840000001</v>
      </c>
      <c r="H20" s="7">
        <v>65.606135850000001</v>
      </c>
      <c r="I20" s="40" t="str">
        <f>IF(Table1[[#This Row],[Span: b '[mm']]]&gt;63, "L", (IF(Table1[[#This Row],[Span: b '[mm']]]&gt;58, "M", "S")))</f>
        <v>L</v>
      </c>
      <c r="J20" s="7">
        <v>19.610823719999999</v>
      </c>
      <c r="K20" s="40" t="str">
        <f>IF(Table1[[#This Row],[Chord: c '[mm']]]&gt;24.5, "L", (IF(Table1[[#This Row],[Chord: c '[mm']]]&gt;21, "M", "S")))</f>
        <v>S</v>
      </c>
      <c r="L20" s="11">
        <v>47.792205099999997</v>
      </c>
      <c r="M20" s="7">
        <f t="shared" si="0"/>
        <v>4.5923609239643053</v>
      </c>
      <c r="N20" s="7">
        <f t="shared" si="1"/>
        <v>3.345404394364726</v>
      </c>
      <c r="O20" s="8">
        <v>0.60399999999999998</v>
      </c>
      <c r="P20" s="9"/>
      <c r="Q20" s="9"/>
      <c r="R20" s="9"/>
    </row>
    <row r="21" spans="1:18" ht="15.75">
      <c r="A21" s="1">
        <v>17</v>
      </c>
      <c r="B21" s="4">
        <v>18</v>
      </c>
      <c r="C21" s="7">
        <v>0.4</v>
      </c>
      <c r="D21" s="40" t="str">
        <f>IF(Table1[[#This Row],[Mass '[g']]]&gt;0.5, "L", (IF(Table1[[#This Row],[Mass '[g']]]&gt;0.3, "M", "S")))</f>
        <v>M</v>
      </c>
      <c r="E21" s="7">
        <v>922.05840439999997</v>
      </c>
      <c r="F21" s="7">
        <f>(Table1[[#This Row],[Mass '[g']]]*0.001*9.81)/(Table1[[#This Row],[Area '[mm^2']]]*0.000001)</f>
        <v>4.255695714365749</v>
      </c>
      <c r="G21" s="15">
        <v>433.8380282</v>
      </c>
      <c r="H21" s="7">
        <v>58.838548379999999</v>
      </c>
      <c r="I21" s="40" t="str">
        <f>IF(Table1[[#This Row],[Span: b '[mm']]]&gt;63, "L", (IF(Table1[[#This Row],[Span: b '[mm']]]&gt;58, "M", "S")))</f>
        <v>M</v>
      </c>
      <c r="J21" s="7">
        <v>20.296107330000002</v>
      </c>
      <c r="K21" s="40" t="str">
        <f>IF(Table1[[#This Row],[Chord: c '[mm']]]&gt;24.5, "L", (IF(Table1[[#This Row],[Chord: c '[mm']]]&gt;21, "M", "S")))</f>
        <v>S</v>
      </c>
      <c r="L21" s="11">
        <v>45.430307859999999</v>
      </c>
      <c r="M21" s="7">
        <f t="shared" si="0"/>
        <v>3.7546154982648523</v>
      </c>
      <c r="N21" s="7">
        <f t="shared" si="1"/>
        <v>2.8990065643292002</v>
      </c>
      <c r="O21" s="8">
        <v>0.51</v>
      </c>
      <c r="P21" s="9"/>
      <c r="Q21" s="9"/>
      <c r="R21" s="9"/>
    </row>
    <row r="22" spans="1:18" ht="15.75">
      <c r="A22" s="1">
        <v>18</v>
      </c>
      <c r="B22" s="4">
        <v>19</v>
      </c>
      <c r="C22" s="7">
        <v>0.5</v>
      </c>
      <c r="D22" s="40" t="str">
        <f>IF(Table1[[#This Row],[Mass '[g']]]&gt;0.5, "L", (IF(Table1[[#This Row],[Mass '[g']]]&gt;0.3, "M", "S")))</f>
        <v>M</v>
      </c>
      <c r="E22" s="7">
        <v>931.90318969999998</v>
      </c>
      <c r="F22" s="7">
        <f>(Table1[[#This Row],[Mass '[g']]]*0.001*9.81)/(Table1[[#This Row],[Area '[mm^2']]]*0.000001)</f>
        <v>5.2634222676918059</v>
      </c>
      <c r="G22" s="15">
        <v>536.56861089999995</v>
      </c>
      <c r="H22" s="7">
        <v>56.294381440000002</v>
      </c>
      <c r="I22" s="40" t="str">
        <f>IF(Table1[[#This Row],[Span: b '[mm']]]&gt;63, "L", (IF(Table1[[#This Row],[Span: b '[mm']]]&gt;58, "M", "S")))</f>
        <v>S</v>
      </c>
      <c r="J22" s="7">
        <v>21.16045677</v>
      </c>
      <c r="K22" s="40" t="str">
        <f>IF(Table1[[#This Row],[Chord: c '[mm']]]&gt;24.5, "L", (IF(Table1[[#This Row],[Chord: c '[mm']]]&gt;21, "M", "S")))</f>
        <v>M</v>
      </c>
      <c r="L22" s="11">
        <v>44.039842810000003</v>
      </c>
      <c r="M22" s="7">
        <f t="shared" si="0"/>
        <v>3.4006293966355083</v>
      </c>
      <c r="N22" s="7">
        <f t="shared" si="1"/>
        <v>2.6603575741243324</v>
      </c>
      <c r="O22" s="8">
        <v>0.48799999999999999</v>
      </c>
      <c r="P22" s="9"/>
      <c r="Q22" s="9"/>
      <c r="R22" s="9"/>
    </row>
    <row r="23" spans="1:18" ht="15.75">
      <c r="A23" s="1">
        <v>19</v>
      </c>
      <c r="B23" s="4">
        <v>20</v>
      </c>
      <c r="C23" s="7">
        <v>0.4</v>
      </c>
      <c r="D23" s="40" t="str">
        <f>IF(Table1[[#This Row],[Mass '[g']]]&gt;0.5, "L", (IF(Table1[[#This Row],[Mass '[g']]]&gt;0.3, "M", "S")))</f>
        <v>M</v>
      </c>
      <c r="E23" s="7">
        <v>818.47869490000005</v>
      </c>
      <c r="F23" s="7">
        <f>(Table1[[#This Row],[Mass '[g']]]*0.001*9.81)/(Table1[[#This Row],[Area '[mm^2']]]*0.000001)</f>
        <v>4.7942604058611771</v>
      </c>
      <c r="G23" s="15">
        <v>488.74088289999997</v>
      </c>
      <c r="H23" s="7">
        <v>52.423031039999998</v>
      </c>
      <c r="I23" s="40" t="str">
        <f>IF(Table1[[#This Row],[Span: b '[mm']]]&gt;63, "L", (IF(Table1[[#This Row],[Span: b '[mm']]]&gt;58, "M", "S")))</f>
        <v>S</v>
      </c>
      <c r="J23" s="7">
        <v>21.229999979999999</v>
      </c>
      <c r="K23" s="40" t="str">
        <f>IF(Table1[[#This Row],[Chord: c '[mm']]]&gt;24.5, "L", (IF(Table1[[#This Row],[Chord: c '[mm']]]&gt;21, "M", "S")))</f>
        <v>M</v>
      </c>
      <c r="L23" s="11">
        <v>38.55292962</v>
      </c>
      <c r="M23" s="7">
        <f t="shared" si="0"/>
        <v>3.3576612324118824</v>
      </c>
      <c r="N23" s="7">
        <f t="shared" si="1"/>
        <v>2.4692902067539237</v>
      </c>
      <c r="O23" s="8">
        <v>0.48</v>
      </c>
      <c r="P23" s="9">
        <v>0.45700000000000002</v>
      </c>
      <c r="Q23" s="9">
        <v>0.46899999999999997</v>
      </c>
      <c r="R23" s="9">
        <v>-1</v>
      </c>
    </row>
    <row r="24" spans="1:18" ht="15.75">
      <c r="A24" s="1">
        <v>21</v>
      </c>
      <c r="B24" s="4">
        <v>22</v>
      </c>
      <c r="C24" s="7">
        <v>0.4</v>
      </c>
      <c r="D24" s="40" t="str">
        <f>IF(Table1[[#This Row],[Mass '[g']]]&gt;0.5, "L", (IF(Table1[[#This Row],[Mass '[g']]]&gt;0.3, "M", "S")))</f>
        <v>M</v>
      </c>
      <c r="E24" s="7">
        <v>1109.8424480000001</v>
      </c>
      <c r="F24" s="7">
        <f>(Table1[[#This Row],[Mass '[g']]]*0.001*9.81)/(Table1[[#This Row],[Area '[mm^2']]]*0.000001)</f>
        <v>3.5356369789885709</v>
      </c>
      <c r="G24" s="15">
        <v>360.43314149999998</v>
      </c>
      <c r="H24" s="7">
        <v>55.927126110000003</v>
      </c>
      <c r="I24" s="40" t="str">
        <f>IF(Table1[[#This Row],[Span: b '[mm']]]&gt;63, "L", (IF(Table1[[#This Row],[Span: b '[mm']]]&gt;58, "M", "S")))</f>
        <v>S</v>
      </c>
      <c r="J24" s="7">
        <v>26.886526700000001</v>
      </c>
      <c r="K24" s="40" t="str">
        <f>IF(Table1[[#This Row],[Chord: c '[mm']]]&gt;24.5, "L", (IF(Table1[[#This Row],[Chord: c '[mm']]]&gt;21, "M", "S")))</f>
        <v>L</v>
      </c>
      <c r="L24" s="11">
        <v>41.278758699999997</v>
      </c>
      <c r="M24" s="7">
        <f t="shared" si="0"/>
        <v>2.8182769910813898</v>
      </c>
      <c r="N24" s="7">
        <f t="shared" si="1"/>
        <v>2.0801171804017362</v>
      </c>
      <c r="O24" s="8">
        <v>0.49299999999999999</v>
      </c>
      <c r="P24" s="9">
        <v>0.40200000000000002</v>
      </c>
      <c r="Q24" s="9">
        <v>0.47399999999999998</v>
      </c>
      <c r="R24" s="9">
        <v>0.42199999999999999</v>
      </c>
    </row>
    <row r="25" spans="1:18" ht="15.75">
      <c r="A25" s="1">
        <v>22</v>
      </c>
      <c r="B25" s="4">
        <v>23</v>
      </c>
      <c r="C25" s="7">
        <v>0.4</v>
      </c>
      <c r="D25" s="40" t="str">
        <f>IF(Table1[[#This Row],[Mass '[g']]]&gt;0.5, "L", (IF(Table1[[#This Row],[Mass '[g']]]&gt;0.3, "M", "S")))</f>
        <v>M</v>
      </c>
      <c r="E25" s="7">
        <v>778.99482179999995</v>
      </c>
      <c r="F25" s="7">
        <f>(Table1[[#This Row],[Mass '[g']]]*0.001*9.81)/(Table1[[#This Row],[Area '[mm^2']]]*0.000001)</f>
        <v>5.0372606982584704</v>
      </c>
      <c r="G25" s="15">
        <v>513.51304110000001</v>
      </c>
      <c r="H25" s="7">
        <v>53.450201389999997</v>
      </c>
      <c r="I25" s="40" t="str">
        <f>IF(Table1[[#This Row],[Span: b '[mm']]]&gt;63, "L", (IF(Table1[[#This Row],[Span: b '[mm']]]&gt;58, "M", "S")))</f>
        <v>S</v>
      </c>
      <c r="J25" s="7">
        <v>19.20213996</v>
      </c>
      <c r="K25" s="40" t="str">
        <f>IF(Table1[[#This Row],[Chord: c '[mm']]]&gt;24.5, "L", (IF(Table1[[#This Row],[Chord: c '[mm']]]&gt;21, "M", "S")))</f>
        <v>S</v>
      </c>
      <c r="L25" s="11">
        <v>40.56812541</v>
      </c>
      <c r="M25" s="7">
        <f t="shared" si="0"/>
        <v>3.6674493188929662</v>
      </c>
      <c r="N25" s="7">
        <f t="shared" si="1"/>
        <v>2.7835544111928239</v>
      </c>
      <c r="O25" s="8">
        <v>0.47599999999999998</v>
      </c>
      <c r="P25" s="9"/>
      <c r="Q25" s="9"/>
      <c r="R25" s="9"/>
    </row>
    <row r="26" spans="1:18" ht="15.75" hidden="1">
      <c r="A26" s="1">
        <v>36</v>
      </c>
      <c r="B26" s="4">
        <v>37</v>
      </c>
      <c r="C26" s="7">
        <v>0.3</v>
      </c>
      <c r="D26" s="7"/>
      <c r="E26" s="7">
        <v>844.03324410000005</v>
      </c>
      <c r="F26" s="7">
        <f>(Table1[[#This Row],[Mass '[g']]]*0.001*9.81)/(Table1[[#This Row],[Area '[mm^2']]]*0.000001)</f>
        <v>3.4868294828104154</v>
      </c>
      <c r="G26" s="15">
        <v>355.45756299999999</v>
      </c>
      <c r="H26" s="7">
        <v>57.405278080000002</v>
      </c>
      <c r="I26" s="7"/>
      <c r="J26" s="7">
        <v>19.636546710000001</v>
      </c>
      <c r="K26" s="7"/>
      <c r="L26" s="11">
        <v>42.982773729999998</v>
      </c>
      <c r="M26" s="7">
        <f t="shared" si="0"/>
        <v>3.9043082419768975</v>
      </c>
      <c r="N26" s="7">
        <f t="shared" si="1"/>
        <v>2.9233896839287992</v>
      </c>
      <c r="O26" s="8">
        <v>-1</v>
      </c>
      <c r="P26" s="9">
        <v>0.44400000000000001</v>
      </c>
      <c r="Q26" s="9">
        <v>0.53100000000000003</v>
      </c>
      <c r="R26" s="9">
        <v>0.50800000000000001</v>
      </c>
    </row>
    <row r="27" spans="1:18" ht="15.75">
      <c r="A27" s="1">
        <v>23</v>
      </c>
      <c r="B27" s="4">
        <v>24</v>
      </c>
      <c r="C27" s="7">
        <v>0.2</v>
      </c>
      <c r="D27" s="40" t="str">
        <f>IF(Table1[[#This Row],[Mass '[g']]]&gt;0.5, "L", (IF(Table1[[#This Row],[Mass '[g']]]&gt;0.3, "M", "S")))</f>
        <v>S</v>
      </c>
      <c r="E27" s="7">
        <v>880.16570079999997</v>
      </c>
      <c r="F27" s="7">
        <f>(Table1[[#This Row],[Mass '[g']]]*0.001*9.81)/(Table1[[#This Row],[Area '[mm^2']]]*0.000001)</f>
        <v>2.2291257182786146</v>
      </c>
      <c r="G27" s="15">
        <v>227.24357449999999</v>
      </c>
      <c r="H27" s="7">
        <v>49.997458020000003</v>
      </c>
      <c r="I27" s="40" t="str">
        <f>IF(Table1[[#This Row],[Span: b '[mm']]]&gt;63, "L", (IF(Table1[[#This Row],[Span: b '[mm']]]&gt;58, "M", "S")))</f>
        <v>S</v>
      </c>
      <c r="J27" s="7">
        <v>25.179504000000001</v>
      </c>
      <c r="K27" s="40" t="str">
        <f>IF(Table1[[#This Row],[Chord: c '[mm']]]&gt;24.5, "L", (IF(Table1[[#This Row],[Chord: c '[mm']]]&gt;21, "M", "S")))</f>
        <v>L</v>
      </c>
      <c r="L27" s="11">
        <v>34.955640940000002</v>
      </c>
      <c r="M27" s="7">
        <f t="shared" si="0"/>
        <v>2.8400854591238835</v>
      </c>
      <c r="N27" s="7">
        <f t="shared" si="1"/>
        <v>1.9856410999994281</v>
      </c>
      <c r="O27" s="8">
        <v>0.46899999999999997</v>
      </c>
      <c r="P27" s="9"/>
      <c r="Q27" s="9"/>
      <c r="R27" s="9"/>
    </row>
    <row r="28" spans="1:18" ht="15.75" hidden="1">
      <c r="A28" s="1">
        <v>33</v>
      </c>
      <c r="B28" s="4">
        <v>34</v>
      </c>
      <c r="C28" s="7">
        <v>0.3</v>
      </c>
      <c r="D28" s="7"/>
      <c r="E28" s="7">
        <v>831.15123770000002</v>
      </c>
      <c r="F28" s="7">
        <f>(Table1[[#This Row],[Mass '[g']]]*0.001*9.81)/(Table1[[#This Row],[Area '[mm^2']]]*0.000001)</f>
        <v>3.5408718251373901</v>
      </c>
      <c r="G28" s="15">
        <v>360.96679690000002</v>
      </c>
      <c r="H28" s="7">
        <v>57.300818370000002</v>
      </c>
      <c r="I28" s="7"/>
      <c r="J28" s="7">
        <v>19.246480429999998</v>
      </c>
      <c r="K28" s="7"/>
      <c r="L28" s="11">
        <v>43.184583320000002</v>
      </c>
      <c r="M28" s="7">
        <f t="shared" si="0"/>
        <v>3.9504047361556731</v>
      </c>
      <c r="N28" s="7">
        <f t="shared" si="1"/>
        <v>2.9772102270025278</v>
      </c>
      <c r="O28" s="8">
        <v>-1</v>
      </c>
      <c r="P28" s="9">
        <v>0.46500000000000002</v>
      </c>
      <c r="Q28" s="9">
        <v>-1</v>
      </c>
      <c r="R28" s="9">
        <v>0.54500000000000004</v>
      </c>
    </row>
    <row r="29" spans="1:18" ht="15.75">
      <c r="A29" s="1">
        <v>24</v>
      </c>
      <c r="B29" s="4">
        <v>25</v>
      </c>
      <c r="C29" s="7">
        <v>0.3</v>
      </c>
      <c r="D29" s="40" t="str">
        <f>IF(Table1[[#This Row],[Mass '[g']]]&gt;0.5, "L", (IF(Table1[[#This Row],[Mass '[g']]]&gt;0.3, "M", "S")))</f>
        <v>S</v>
      </c>
      <c r="E29" s="7">
        <v>968.03564649999998</v>
      </c>
      <c r="F29" s="7">
        <f>(Table1[[#This Row],[Mass '[g']]]*0.001*9.81)/(Table1[[#This Row],[Area '[mm^2']]]*0.000001)</f>
        <v>3.0401773019832694</v>
      </c>
      <c r="G29" s="15">
        <v>309.92453749999999</v>
      </c>
      <c r="H29" s="7">
        <v>57.330169179999999</v>
      </c>
      <c r="I29" s="40" t="str">
        <f>IF(Table1[[#This Row],[Span: b '[mm']]]&gt;63, "L", (IF(Table1[[#This Row],[Span: b '[mm']]]&gt;58, "M", "S")))</f>
        <v>S</v>
      </c>
      <c r="J29" s="7">
        <v>22.241920539999999</v>
      </c>
      <c r="K29" s="40" t="str">
        <f>IF(Table1[[#This Row],[Chord: c '[mm']]]&gt;24.5, "L", (IF(Table1[[#This Row],[Chord: c '[mm']]]&gt;21, "M", "S")))</f>
        <v>M</v>
      </c>
      <c r="L29" s="11">
        <v>43.523024220000003</v>
      </c>
      <c r="M29" s="7">
        <f t="shared" si="0"/>
        <v>3.3952761038200276</v>
      </c>
      <c r="N29" s="7">
        <f t="shared" si="1"/>
        <v>2.5775727899439751</v>
      </c>
      <c r="O29" s="8">
        <v>0.41</v>
      </c>
      <c r="P29" s="9"/>
      <c r="Q29" s="9"/>
      <c r="R29" s="9"/>
    </row>
    <row r="30" spans="1:18" ht="15.75" hidden="1">
      <c r="A30" s="1">
        <v>80</v>
      </c>
      <c r="B30" s="4">
        <v>81</v>
      </c>
      <c r="C30" s="7">
        <v>0.4</v>
      </c>
      <c r="D30" s="7"/>
      <c r="E30" s="7">
        <v>1083.76424</v>
      </c>
      <c r="F30" s="7">
        <f>(Table1[[#This Row],[Mass '[g']]]*0.001*9.81)/(Table1[[#This Row],[Area '[mm^2']]]*0.000001)</f>
        <v>3.6207136710840362</v>
      </c>
      <c r="G30" s="15">
        <v>369.10610750000001</v>
      </c>
      <c r="H30" s="7">
        <v>58.952222560000003</v>
      </c>
      <c r="I30" s="7"/>
      <c r="J30" s="7">
        <v>25.82406099</v>
      </c>
      <c r="K30" s="7"/>
      <c r="L30" s="11">
        <v>41.967227389999998</v>
      </c>
      <c r="M30" s="7">
        <f t="shared" si="0"/>
        <v>3.2067532923616056</v>
      </c>
      <c r="N30" s="7">
        <f t="shared" si="1"/>
        <v>2.2828408972093279</v>
      </c>
      <c r="O30" s="8">
        <v>-1</v>
      </c>
      <c r="P30" s="9">
        <v>0.44900000000000001</v>
      </c>
      <c r="Q30" s="9">
        <v>0.44700000000000001</v>
      </c>
      <c r="R30" s="9">
        <v>0.502</v>
      </c>
    </row>
    <row r="31" spans="1:18" ht="15.75" hidden="1">
      <c r="A31" s="1">
        <v>41</v>
      </c>
      <c r="B31" s="4">
        <v>42</v>
      </c>
      <c r="C31" s="7">
        <v>0.5</v>
      </c>
      <c r="D31" s="7"/>
      <c r="E31" s="7">
        <v>1328.5223599999999</v>
      </c>
      <c r="F31" s="7">
        <f>(Table1[[#This Row],[Mass '[g']]]*0.001*9.81)/(Table1[[#This Row],[Area '[mm^2']]]*0.000001)</f>
        <v>3.692071844391088</v>
      </c>
      <c r="G31" s="15">
        <v>376.38056760000001</v>
      </c>
      <c r="H31" s="7">
        <v>63.96072333</v>
      </c>
      <c r="I31" s="7"/>
      <c r="J31" s="7">
        <v>27.04850961</v>
      </c>
      <c r="K31" s="7"/>
      <c r="L31" s="11">
        <v>49.116286959999996</v>
      </c>
      <c r="M31" s="7">
        <f t="shared" si="0"/>
        <v>3.0793415693032116</v>
      </c>
      <c r="N31" s="7">
        <f t="shared" si="1"/>
        <v>2.3646671943193991</v>
      </c>
      <c r="O31" s="8">
        <v>-1</v>
      </c>
      <c r="P31" s="9">
        <v>-1</v>
      </c>
      <c r="Q31" s="9">
        <v>0.435</v>
      </c>
      <c r="R31" s="9">
        <v>0.41799999999999998</v>
      </c>
    </row>
    <row r="32" spans="1:18" ht="15.75">
      <c r="A32" s="1">
        <v>25</v>
      </c>
      <c r="B32" s="4">
        <v>26</v>
      </c>
      <c r="C32" s="7">
        <v>0.5</v>
      </c>
      <c r="D32" s="40" t="str">
        <f>IF(Table1[[#This Row],[Mass '[g']]]&gt;0.5, "L", (IF(Table1[[#This Row],[Mass '[g']]]&gt;0.3, "M", "S")))</f>
        <v>M</v>
      </c>
      <c r="E32" s="7">
        <v>1295.2176609999999</v>
      </c>
      <c r="F32" s="7">
        <f>(Table1[[#This Row],[Mass '[g']]]*0.001*9.81)/(Table1[[#This Row],[Area '[mm^2']]]*0.000001)</f>
        <v>3.7870082748972034</v>
      </c>
      <c r="G32" s="15">
        <v>386.05866420000001</v>
      </c>
      <c r="H32" s="7">
        <v>67.572598679999999</v>
      </c>
      <c r="I32" s="40" t="str">
        <f>IF(Table1[[#This Row],[Span: b '[mm']]]&gt;63, "L", (IF(Table1[[#This Row],[Span: b '[mm']]]&gt;58, "M", "S")))</f>
        <v>L</v>
      </c>
      <c r="J32" s="7">
        <v>24.453595029999999</v>
      </c>
      <c r="K32" s="40" t="str">
        <f>IF(Table1[[#This Row],[Chord: c '[mm']]]&gt;24.5, "L", (IF(Table1[[#This Row],[Chord: c '[mm']]]&gt;21, "M", "S")))</f>
        <v>M</v>
      </c>
      <c r="L32" s="11">
        <v>52.966349510000001</v>
      </c>
      <c r="M32" s="7">
        <f t="shared" si="0"/>
        <v>3.525319511813187</v>
      </c>
      <c r="N32" s="7">
        <f t="shared" si="1"/>
        <v>2.7632991630515278</v>
      </c>
      <c r="O32" s="8">
        <v>0.50600000000000001</v>
      </c>
      <c r="P32" s="9"/>
      <c r="Q32" s="9"/>
      <c r="R32" s="9"/>
    </row>
    <row r="33" spans="1:18" ht="15.75">
      <c r="A33" s="1">
        <v>26</v>
      </c>
      <c r="B33" s="4">
        <v>27</v>
      </c>
      <c r="C33" s="7">
        <v>0.5</v>
      </c>
      <c r="D33" s="40" t="str">
        <f>IF(Table1[[#This Row],[Mass '[g']]]&gt;0.5, "L", (IF(Table1[[#This Row],[Mass '[g']]]&gt;0.3, "M", "S")))</f>
        <v>M</v>
      </c>
      <c r="E33" s="7">
        <v>1362.664914</v>
      </c>
      <c r="F33" s="7">
        <f>(Table1[[#This Row],[Mass '[g']]]*0.001*9.81)/(Table1[[#This Row],[Area '[mm^2']]]*0.000001)</f>
        <v>3.5995643166607585</v>
      </c>
      <c r="G33" s="15">
        <v>366.9500807</v>
      </c>
      <c r="H33" s="7">
        <v>68.599611899999999</v>
      </c>
      <c r="I33" s="40" t="str">
        <f>IF(Table1[[#This Row],[Span: b '[mm']]]&gt;63, "L", (IF(Table1[[#This Row],[Span: b '[mm']]]&gt;58, "M", "S")))</f>
        <v>L</v>
      </c>
      <c r="J33" s="7">
        <v>26.243106229999999</v>
      </c>
      <c r="K33" s="40" t="str">
        <f>IF(Table1[[#This Row],[Chord: c '[mm']]]&gt;24.5, "L", (IF(Table1[[#This Row],[Chord: c '[mm']]]&gt;21, "M", "S")))</f>
        <v>L</v>
      </c>
      <c r="L33" s="11">
        <v>51.924680780000003</v>
      </c>
      <c r="M33" s="7">
        <f t="shared" si="0"/>
        <v>3.4534585168240572</v>
      </c>
      <c r="N33" s="7">
        <f t="shared" si="1"/>
        <v>2.6140050380766224</v>
      </c>
      <c r="O33" s="8">
        <v>0.46300000000000002</v>
      </c>
      <c r="P33" s="9">
        <v>-1</v>
      </c>
      <c r="Q33" s="9">
        <v>0.48899999999999999</v>
      </c>
      <c r="R33" s="9">
        <v>-1</v>
      </c>
    </row>
    <row r="34" spans="1:18" ht="15.75">
      <c r="A34" s="1">
        <v>27</v>
      </c>
      <c r="B34" s="4">
        <v>28</v>
      </c>
      <c r="C34" s="7">
        <v>0.5</v>
      </c>
      <c r="D34" s="40" t="str">
        <f>IF(Table1[[#This Row],[Mass '[g']]]&gt;0.5, "L", (IF(Table1[[#This Row],[Mass '[g']]]&gt;0.3, "M", "S")))</f>
        <v>M</v>
      </c>
      <c r="E34" s="7">
        <v>1003.853908</v>
      </c>
      <c r="F34" s="7">
        <f>(Table1[[#This Row],[Mass '[g']]]*0.001*9.81)/(Table1[[#This Row],[Area '[mm^2']]]*0.000001)</f>
        <v>4.8861691536095515</v>
      </c>
      <c r="G34" s="15">
        <v>498.1103286</v>
      </c>
      <c r="H34" s="7">
        <v>61.29023196</v>
      </c>
      <c r="I34" s="40" t="str">
        <f>IF(Table1[[#This Row],[Span: b '[mm']]]&gt;63, "L", (IF(Table1[[#This Row],[Span: b '[mm']]]&gt;58, "M", "S")))</f>
        <v>M</v>
      </c>
      <c r="J34" s="7">
        <v>21.25493385</v>
      </c>
      <c r="K34" s="40" t="str">
        <f>IF(Table1[[#This Row],[Chord: c '[mm']]]&gt;24.5, "L", (IF(Table1[[#This Row],[Chord: c '[mm']]]&gt;21, "M", "S")))</f>
        <v>M</v>
      </c>
      <c r="L34" s="11">
        <v>47.229218160000002</v>
      </c>
      <c r="M34" s="7">
        <f t="shared" si="0"/>
        <v>3.7420709365915079</v>
      </c>
      <c r="N34" s="7">
        <f t="shared" si="1"/>
        <v>2.883576697652249</v>
      </c>
      <c r="O34" s="8">
        <v>0.38700000000000001</v>
      </c>
      <c r="P34" s="9"/>
      <c r="Q34" s="9"/>
      <c r="R34" s="9"/>
    </row>
    <row r="35" spans="1:18" ht="15.75">
      <c r="A35" s="1">
        <v>28</v>
      </c>
      <c r="B35" s="4">
        <v>29</v>
      </c>
      <c r="C35" s="7">
        <v>0.6</v>
      </c>
      <c r="D35" s="40" t="str">
        <f>IF(Table1[[#This Row],[Mass '[g']]]&gt;0.5, "L", (IF(Table1[[#This Row],[Mass '[g']]]&gt;0.3, "M", "S")))</f>
        <v>L</v>
      </c>
      <c r="E35" s="7">
        <v>1002.282932</v>
      </c>
      <c r="F35" s="7">
        <f>(Table1[[#This Row],[Mass '[g']]]*0.001*9.81)/(Table1[[#This Row],[Area '[mm^2']]]*0.000001)</f>
        <v>5.8725932689034357</v>
      </c>
      <c r="G35" s="15">
        <v>598.66927899999996</v>
      </c>
      <c r="H35" s="7">
        <v>55.828151779999999</v>
      </c>
      <c r="I35" s="40" t="str">
        <f>IF(Table1[[#This Row],[Span: b '[mm']]]&gt;63, "L", (IF(Table1[[#This Row],[Span: b '[mm']]]&gt;58, "M", "S")))</f>
        <v>S</v>
      </c>
      <c r="J35" s="7">
        <v>24.812590849999999</v>
      </c>
      <c r="K35" s="40" t="str">
        <f>IF(Table1[[#This Row],[Chord: c '[mm']]]&gt;24.5, "L", (IF(Table1[[#This Row],[Chord: c '[mm']]]&gt;21, "M", "S")))</f>
        <v>L</v>
      </c>
      <c r="L35" s="11">
        <v>40.394126419999999</v>
      </c>
      <c r="M35" s="7">
        <f t="shared" ref="M35:M66" si="2">(H35^2)/E35</f>
        <v>3.1096833355740685</v>
      </c>
      <c r="N35" s="7">
        <f t="shared" ref="N35:N66" si="3">H35/J35</f>
        <v>2.2499928410337691</v>
      </c>
      <c r="O35" s="8">
        <v>0.44</v>
      </c>
      <c r="P35" s="9"/>
      <c r="Q35" s="9"/>
      <c r="R35" s="9"/>
    </row>
    <row r="36" spans="1:18" ht="15.75">
      <c r="A36" s="1">
        <v>29</v>
      </c>
      <c r="B36" s="4">
        <v>30</v>
      </c>
      <c r="C36" s="7">
        <v>0.5</v>
      </c>
      <c r="D36" s="40" t="str">
        <f>IF(Table1[[#This Row],[Mass '[g']]]&gt;0.5, "L", (IF(Table1[[#This Row],[Mass '[g']]]&gt;0.3, "M", "S")))</f>
        <v>M</v>
      </c>
      <c r="E36" s="7">
        <v>850.84080840000001</v>
      </c>
      <c r="F36" s="7">
        <f>(Table1[[#This Row],[Mass '[g']]]*0.001*9.81)/(Table1[[#This Row],[Area '[mm^2']]]*0.000001)</f>
        <v>5.7648856890442497</v>
      </c>
      <c r="G36" s="15">
        <v>587.68925409999997</v>
      </c>
      <c r="H36" s="7">
        <v>59.213153630000001</v>
      </c>
      <c r="I36" s="40" t="str">
        <f>IF(Table1[[#This Row],[Span: b '[mm']]]&gt;63, "L", (IF(Table1[[#This Row],[Span: b '[mm']]]&gt;58, "M", "S")))</f>
        <v>M</v>
      </c>
      <c r="J36" s="7">
        <v>18.34600288</v>
      </c>
      <c r="K36" s="40" t="str">
        <f>IF(Table1[[#This Row],[Chord: c '[mm']]]&gt;24.5, "L", (IF(Table1[[#This Row],[Chord: c '[mm']]]&gt;21, "M", "S")))</f>
        <v>S</v>
      </c>
      <c r="L36" s="11">
        <v>46.377448739999998</v>
      </c>
      <c r="M36" s="7">
        <f t="shared" si="2"/>
        <v>4.120862008726828</v>
      </c>
      <c r="N36" s="7">
        <f t="shared" si="3"/>
        <v>3.2275779098754835</v>
      </c>
      <c r="O36" s="8">
        <v>0.42</v>
      </c>
      <c r="P36" s="9"/>
      <c r="Q36" s="9"/>
      <c r="R36" s="9"/>
    </row>
    <row r="37" spans="1:18" ht="15.75">
      <c r="A37" s="1">
        <v>30</v>
      </c>
      <c r="B37" s="4">
        <v>31</v>
      </c>
      <c r="C37" s="7">
        <v>0.6</v>
      </c>
      <c r="D37" s="40" t="str">
        <f>IF(Table1[[#This Row],[Mass '[g']]]&gt;0.5, "L", (IF(Table1[[#This Row],[Mass '[g']]]&gt;0.3, "M", "S")))</f>
        <v>L</v>
      </c>
      <c r="E37" s="7">
        <v>1223.1622110000001</v>
      </c>
      <c r="F37" s="7">
        <f>(Table1[[#This Row],[Mass '[g']]]*0.001*9.81)/(Table1[[#This Row],[Area '[mm^2']]]*0.000001)</f>
        <v>4.8121172703560564</v>
      </c>
      <c r="G37" s="15">
        <v>490.56126380000001</v>
      </c>
      <c r="H37" s="7">
        <v>66.061817230000003</v>
      </c>
      <c r="I37" s="40" t="str">
        <f>IF(Table1[[#This Row],[Span: b '[mm']]]&gt;63, "L", (IF(Table1[[#This Row],[Span: b '[mm']]]&gt;58, "M", "S")))</f>
        <v>L</v>
      </c>
      <c r="J37" s="7">
        <v>24.957359929999999</v>
      </c>
      <c r="K37" s="40" t="str">
        <f>IF(Table1[[#This Row],[Chord: c '[mm']]]&gt;24.5, "L", (IF(Table1[[#This Row],[Chord: c '[mm']]]&gt;21, "M", "S")))</f>
        <v>L</v>
      </c>
      <c r="L37" s="11">
        <v>49.010080160000001</v>
      </c>
      <c r="M37" s="7">
        <f t="shared" si="2"/>
        <v>3.5679353535309022</v>
      </c>
      <c r="N37" s="7">
        <f t="shared" si="3"/>
        <v>2.6469873983181365</v>
      </c>
      <c r="O37" s="8">
        <v>0.51900000000000002</v>
      </c>
      <c r="P37" s="9"/>
      <c r="Q37" s="9"/>
      <c r="R37" s="9"/>
    </row>
    <row r="38" spans="1:18" ht="15.75">
      <c r="A38" s="1">
        <v>31</v>
      </c>
      <c r="B38" s="4">
        <v>32</v>
      </c>
      <c r="C38" s="7">
        <v>0.4</v>
      </c>
      <c r="D38" s="40" t="str">
        <f>IF(Table1[[#This Row],[Mass '[g']]]&gt;0.5, "L", (IF(Table1[[#This Row],[Mass '[g']]]&gt;0.3, "M", "S")))</f>
        <v>M</v>
      </c>
      <c r="E38" s="7">
        <v>890.4294132</v>
      </c>
      <c r="F38" s="7">
        <f>(Table1[[#This Row],[Mass '[g']]]*0.001*9.81)/(Table1[[#This Row],[Area '[mm^2']]]*0.000001)</f>
        <v>4.406862511311302</v>
      </c>
      <c r="G38" s="15">
        <v>449.2484121</v>
      </c>
      <c r="H38" s="7">
        <v>58.625620519999998</v>
      </c>
      <c r="I38" s="40" t="str">
        <f>IF(Table1[[#This Row],[Span: b '[mm']]]&gt;63, "L", (IF(Table1[[#This Row],[Span: b '[mm']]]&gt;58, "M", "S")))</f>
        <v>M</v>
      </c>
      <c r="J38" s="7">
        <v>22.05077361</v>
      </c>
      <c r="K38" s="40" t="str">
        <f>IF(Table1[[#This Row],[Chord: c '[mm']]]&gt;24.5, "L", (IF(Table1[[#This Row],[Chord: c '[mm']]]&gt;21, "M", "S")))</f>
        <v>M</v>
      </c>
      <c r="L38" s="11">
        <v>40.380869580000002</v>
      </c>
      <c r="M38" s="7">
        <f t="shared" si="2"/>
        <v>3.8598942604595496</v>
      </c>
      <c r="N38" s="7">
        <f t="shared" si="3"/>
        <v>2.6586650226826212</v>
      </c>
      <c r="O38" s="8">
        <v>0.43099999999999999</v>
      </c>
      <c r="P38" s="9"/>
      <c r="Q38" s="9"/>
      <c r="R38" s="9"/>
    </row>
    <row r="39" spans="1:18" ht="15.75">
      <c r="A39" s="1">
        <v>32</v>
      </c>
      <c r="B39" s="4">
        <v>33</v>
      </c>
      <c r="C39" s="7">
        <v>0.7</v>
      </c>
      <c r="D39" s="40" t="str">
        <f>IF(Table1[[#This Row],[Mass '[g']]]&gt;0.5, "L", (IF(Table1[[#This Row],[Mass '[g']]]&gt;0.3, "M", "S")))</f>
        <v>L</v>
      </c>
      <c r="E39" s="7">
        <v>1539.4521219999999</v>
      </c>
      <c r="F39" s="7">
        <f>(Table1[[#This Row],[Mass '[g']]]*0.001*9.81)/(Table1[[#This Row],[Area '[mm^2']]]*0.000001)</f>
        <v>4.4606778618607805</v>
      </c>
      <c r="G39" s="15">
        <v>454.7345057</v>
      </c>
      <c r="H39" s="7">
        <v>69.936837359999998</v>
      </c>
      <c r="I39" s="40" t="str">
        <f>IF(Table1[[#This Row],[Span: b '[mm']]]&gt;63, "L", (IF(Table1[[#This Row],[Span: b '[mm']]]&gt;58, "M", "S")))</f>
        <v>L</v>
      </c>
      <c r="J39" s="7">
        <v>29.294178809999998</v>
      </c>
      <c r="K39" s="40" t="str">
        <f>IF(Table1[[#This Row],[Chord: c '[mm']]]&gt;24.5, "L", (IF(Table1[[#This Row],[Chord: c '[mm']]]&gt;21, "M", "S")))</f>
        <v>L</v>
      </c>
      <c r="L39" s="11">
        <v>52.551468749999998</v>
      </c>
      <c r="M39" s="7">
        <f t="shared" si="2"/>
        <v>3.1772090538058912</v>
      </c>
      <c r="N39" s="7">
        <f t="shared" si="3"/>
        <v>2.3873970939279592</v>
      </c>
      <c r="O39" s="8">
        <v>0.52900000000000003</v>
      </c>
      <c r="P39" s="9"/>
      <c r="Q39" s="9"/>
      <c r="R39" s="9"/>
    </row>
    <row r="40" spans="1:18" ht="15.75" hidden="1">
      <c r="A40" s="1">
        <v>73</v>
      </c>
      <c r="B40" s="4">
        <v>74</v>
      </c>
      <c r="C40" s="7">
        <v>0.6</v>
      </c>
      <c r="D40" s="7"/>
      <c r="E40" s="7">
        <v>1495.464784</v>
      </c>
      <c r="F40" s="7">
        <f>(Table1[[#This Row],[Mass '[g']]]*0.001*9.81)/(Table1[[#This Row],[Area '[mm^2']]]*0.000001)</f>
        <v>3.9359001047529851</v>
      </c>
      <c r="G40" s="15">
        <v>401.23713149999998</v>
      </c>
      <c r="H40" s="7">
        <v>68.06797315</v>
      </c>
      <c r="I40" s="7"/>
      <c r="J40" s="7">
        <v>29.195363350000001</v>
      </c>
      <c r="K40" s="7"/>
      <c r="L40" s="11">
        <v>51.222681010000002</v>
      </c>
      <c r="M40" s="7">
        <f t="shared" si="2"/>
        <v>3.0981999832562561</v>
      </c>
      <c r="N40" s="7">
        <f t="shared" si="3"/>
        <v>2.3314651828095845</v>
      </c>
      <c r="O40" s="8">
        <v>-1</v>
      </c>
      <c r="P40" s="9">
        <v>-1</v>
      </c>
      <c r="Q40" s="9">
        <v>0.503</v>
      </c>
      <c r="R40" s="9">
        <v>0.39500000000000002</v>
      </c>
    </row>
    <row r="41" spans="1:18" ht="15.75">
      <c r="A41" s="1">
        <v>34</v>
      </c>
      <c r="B41" s="4">
        <v>35</v>
      </c>
      <c r="C41" s="7">
        <v>0.7</v>
      </c>
      <c r="D41" s="40" t="str">
        <f>IF(Table1[[#This Row],[Mass '[g']]]&gt;0.5, "L", (IF(Table1[[#This Row],[Mass '[g']]]&gt;0.3, "M", "S")))</f>
        <v>L</v>
      </c>
      <c r="E41" s="7">
        <v>1136.8632419999999</v>
      </c>
      <c r="F41" s="7">
        <f>(Table1[[#This Row],[Mass '[g']]]*0.001*9.81)/(Table1[[#This Row],[Area '[mm^2']]]*0.000001)</f>
        <v>6.0403043623078121</v>
      </c>
      <c r="G41" s="15">
        <v>615.7662368</v>
      </c>
      <c r="H41" s="7">
        <v>62.894848029999999</v>
      </c>
      <c r="I41" s="40" t="str">
        <f>IF(Table1[[#This Row],[Span: b '[mm']]]&gt;63, "L", (IF(Table1[[#This Row],[Span: b '[mm']]]&gt;58, "M", "S")))</f>
        <v>M</v>
      </c>
      <c r="J41" s="7">
        <v>23.827620589999999</v>
      </c>
      <c r="K41" s="40" t="str">
        <f>IF(Table1[[#This Row],[Chord: c '[mm']]]&gt;24.5, "L", (IF(Table1[[#This Row],[Chord: c '[mm']]]&gt;21, "M", "S")))</f>
        <v>M</v>
      </c>
      <c r="L41" s="11">
        <v>47.711991939999997</v>
      </c>
      <c r="M41" s="7">
        <f t="shared" si="2"/>
        <v>3.4795406893072851</v>
      </c>
      <c r="N41" s="7">
        <f t="shared" si="3"/>
        <v>2.639577367468902</v>
      </c>
      <c r="O41" s="8">
        <v>0.51300000000000001</v>
      </c>
      <c r="P41" s="9"/>
      <c r="Q41" s="9"/>
      <c r="R41" s="9"/>
    </row>
    <row r="42" spans="1:18" ht="15.75">
      <c r="A42" s="1">
        <v>35</v>
      </c>
      <c r="B42" s="4">
        <v>36</v>
      </c>
      <c r="C42" s="7">
        <v>0.5</v>
      </c>
      <c r="D42" s="40" t="str">
        <f>IF(Table1[[#This Row],[Mass '[g']]]&gt;0.5, "L", (IF(Table1[[#This Row],[Mass '[g']]]&gt;0.3, "M", "S")))</f>
        <v>M</v>
      </c>
      <c r="E42" s="7">
        <v>1177.813359</v>
      </c>
      <c r="F42" s="7">
        <f>(Table1[[#This Row],[Mass '[g']]]*0.001*9.81)/(Table1[[#This Row],[Area '[mm^2']]]*0.000001)</f>
        <v>4.1644968300958123</v>
      </c>
      <c r="G42" s="15">
        <v>424.54094789999999</v>
      </c>
      <c r="H42" s="7">
        <v>60.992072909999997</v>
      </c>
      <c r="I42" s="40" t="str">
        <f>IF(Table1[[#This Row],[Span: b '[mm']]]&gt;63, "L", (IF(Table1[[#This Row],[Span: b '[mm']]]&gt;58, "M", "S")))</f>
        <v>M</v>
      </c>
      <c r="J42" s="7">
        <v>25.908833040000001</v>
      </c>
      <c r="K42" s="40" t="str">
        <f>IF(Table1[[#This Row],[Chord: c '[mm']]]&gt;24.5, "L", (IF(Table1[[#This Row],[Chord: c '[mm']]]&gt;21, "M", "S")))</f>
        <v>L</v>
      </c>
      <c r="L42" s="11">
        <v>45.459915449999997</v>
      </c>
      <c r="M42" s="7">
        <f t="shared" si="2"/>
        <v>3.1584231316727287</v>
      </c>
      <c r="N42" s="7">
        <f t="shared" si="3"/>
        <v>2.3541034370724399</v>
      </c>
      <c r="O42" s="8">
        <v>0.47399999999999998</v>
      </c>
      <c r="P42" s="9"/>
      <c r="Q42" s="9"/>
      <c r="R42" s="9"/>
    </row>
    <row r="43" spans="1:18" ht="15.75" hidden="1">
      <c r="A43" s="1">
        <v>85</v>
      </c>
      <c r="B43" s="4">
        <v>86</v>
      </c>
      <c r="C43" s="7">
        <v>0.6</v>
      </c>
      <c r="D43" s="7"/>
      <c r="E43" s="7">
        <v>1476.717799</v>
      </c>
      <c r="F43" s="7">
        <f>(Table1[[#This Row],[Mass '[g']]]*0.001*9.81)/(Table1[[#This Row],[Area '[mm^2']]]*0.000001)</f>
        <v>3.9858664966223518</v>
      </c>
      <c r="G43" s="15">
        <v>406.33085110000002</v>
      </c>
      <c r="H43" s="7">
        <v>73.585731190000004</v>
      </c>
      <c r="I43" s="7"/>
      <c r="J43" s="7">
        <v>26.436028669999999</v>
      </c>
      <c r="K43" s="7"/>
      <c r="L43" s="11">
        <v>55.86004681</v>
      </c>
      <c r="M43" s="7">
        <f t="shared" si="2"/>
        <v>3.6668209988623151</v>
      </c>
      <c r="N43" s="7">
        <f t="shared" si="3"/>
        <v>2.7835395440278892</v>
      </c>
      <c r="O43" s="8">
        <v>-1</v>
      </c>
      <c r="P43" s="9">
        <v>0.41099999999999998</v>
      </c>
      <c r="Q43" s="9">
        <v>-1</v>
      </c>
      <c r="R43" s="9">
        <v>0.51400000000000001</v>
      </c>
    </row>
    <row r="44" spans="1:18" ht="15.75">
      <c r="A44" s="1">
        <v>37</v>
      </c>
      <c r="B44" s="4">
        <v>38</v>
      </c>
      <c r="C44" s="7">
        <v>0.5</v>
      </c>
      <c r="D44" s="40" t="str">
        <f>IF(Table1[[#This Row],[Mass '[g']]]&gt;0.5, "L", (IF(Table1[[#This Row],[Mass '[g']]]&gt;0.3, "M", "S")))</f>
        <v>M</v>
      </c>
      <c r="E44" s="7">
        <v>864.35120529999995</v>
      </c>
      <c r="F44" s="7">
        <f>(Table1[[#This Row],[Mass '[g']]]*0.001*9.81)/(Table1[[#This Row],[Area '[mm^2']]]*0.000001)</f>
        <v>5.6747766069205259</v>
      </c>
      <c r="G44" s="15">
        <v>578.50327149999998</v>
      </c>
      <c r="H44" s="7">
        <v>58.107452559999999</v>
      </c>
      <c r="I44" s="40" t="str">
        <f>IF(Table1[[#This Row],[Span: b '[mm']]]&gt;63, "L", (IF(Table1[[#This Row],[Span: b '[mm']]]&gt;58, "M", "S")))</f>
        <v>M</v>
      </c>
      <c r="J44" s="7">
        <v>19.109597239999999</v>
      </c>
      <c r="K44" s="40" t="str">
        <f>IF(Table1[[#This Row],[Chord: c '[mm']]]&gt;24.5, "L", (IF(Table1[[#This Row],[Chord: c '[mm']]]&gt;21, "M", "S")))</f>
        <v>S</v>
      </c>
      <c r="L44" s="11">
        <v>45.231262299999997</v>
      </c>
      <c r="M44" s="7">
        <f t="shared" si="2"/>
        <v>3.9063704918890458</v>
      </c>
      <c r="N44" s="7">
        <f t="shared" si="3"/>
        <v>3.040747108911857</v>
      </c>
      <c r="O44" s="8">
        <v>0.55000000000000004</v>
      </c>
      <c r="P44" s="9"/>
      <c r="Q44" s="9"/>
      <c r="R44" s="9"/>
    </row>
    <row r="45" spans="1:18" ht="15.75">
      <c r="A45" s="1">
        <v>38</v>
      </c>
      <c r="B45" s="4">
        <v>39</v>
      </c>
      <c r="C45" s="7">
        <v>0.4</v>
      </c>
      <c r="D45" s="40" t="str">
        <f>IF(Table1[[#This Row],[Mass '[g']]]&gt;0.5, "L", (IF(Table1[[#This Row],[Mass '[g']]]&gt;0.3, "M", "S")))</f>
        <v>M</v>
      </c>
      <c r="E45" s="7">
        <v>1292.389903</v>
      </c>
      <c r="F45" s="7">
        <f>(Table1[[#This Row],[Mass '[g']]]*0.001*9.81)/(Table1[[#This Row],[Area '[mm^2']]]*0.000001)</f>
        <v>3.0362354200472272</v>
      </c>
      <c r="G45" s="15">
        <v>309.52269039999999</v>
      </c>
      <c r="H45" s="7">
        <v>68.099411970000006</v>
      </c>
      <c r="I45" s="40" t="str">
        <f>IF(Table1[[#This Row],[Span: b '[mm']]]&gt;63, "L", (IF(Table1[[#This Row],[Span: b '[mm']]]&gt;58, "M", "S")))</f>
        <v>L</v>
      </c>
      <c r="J45" s="7">
        <v>24.893639050000001</v>
      </c>
      <c r="K45" s="40" t="str">
        <f>IF(Table1[[#This Row],[Chord: c '[mm']]]&gt;24.5, "L", (IF(Table1[[#This Row],[Chord: c '[mm']]]&gt;21, "M", "S")))</f>
        <v>L</v>
      </c>
      <c r="L45" s="11">
        <v>51.916471540000003</v>
      </c>
      <c r="M45" s="7">
        <f t="shared" si="2"/>
        <v>3.5883365382960442</v>
      </c>
      <c r="N45" s="7">
        <f t="shared" si="3"/>
        <v>2.7356149831376304</v>
      </c>
      <c r="O45" s="8">
        <v>0.48</v>
      </c>
      <c r="P45" s="9"/>
      <c r="Q45" s="9"/>
      <c r="R45" s="9"/>
    </row>
    <row r="46" spans="1:18" ht="15.75">
      <c r="A46" s="1">
        <v>39</v>
      </c>
      <c r="B46" s="4">
        <v>40</v>
      </c>
      <c r="C46" s="7">
        <v>0.4</v>
      </c>
      <c r="D46" s="40" t="str">
        <f>IF(Table1[[#This Row],[Mass '[g']]]&gt;0.5, "L", (IF(Table1[[#This Row],[Mass '[g']]]&gt;0.3, "M", "S")))</f>
        <v>M</v>
      </c>
      <c r="E46" s="7">
        <v>948.86973460000002</v>
      </c>
      <c r="F46" s="7">
        <f>(Table1[[#This Row],[Mass '[g']]]*0.001*9.81)/(Table1[[#This Row],[Area '[mm^2']]]*0.000001)</f>
        <v>4.1354464758581209</v>
      </c>
      <c r="G46" s="15">
        <v>421.5794702</v>
      </c>
      <c r="H46" s="7">
        <v>58.120535769999996</v>
      </c>
      <c r="I46" s="40" t="str">
        <f>IF(Table1[[#This Row],[Span: b '[mm']]]&gt;63, "L", (IF(Table1[[#This Row],[Span: b '[mm']]]&gt;58, "M", "S")))</f>
        <v>M</v>
      </c>
      <c r="J46" s="7">
        <v>21.401459240000001</v>
      </c>
      <c r="K46" s="40" t="str">
        <f>IF(Table1[[#This Row],[Chord: c '[mm']]]&gt;24.5, "L", (IF(Table1[[#This Row],[Chord: c '[mm']]]&gt;21, "M", "S")))</f>
        <v>M</v>
      </c>
      <c r="L46" s="11">
        <v>44.336683970000003</v>
      </c>
      <c r="M46" s="7">
        <f t="shared" si="2"/>
        <v>3.5600215235190928</v>
      </c>
      <c r="N46" s="7">
        <f t="shared" si="3"/>
        <v>2.7157277042759254</v>
      </c>
      <c r="O46" s="8">
        <v>0.52700000000000002</v>
      </c>
      <c r="P46" s="9"/>
      <c r="Q46" s="9"/>
      <c r="R46" s="9"/>
    </row>
    <row r="47" spans="1:18" ht="15.75">
      <c r="A47" s="1">
        <v>40</v>
      </c>
      <c r="B47" s="4">
        <v>41</v>
      </c>
      <c r="C47" s="7">
        <v>0.6</v>
      </c>
      <c r="D47" s="40" t="str">
        <f>IF(Table1[[#This Row],[Mass '[g']]]&gt;0.5, "L", (IF(Table1[[#This Row],[Mass '[g']]]&gt;0.3, "M", "S")))</f>
        <v>L</v>
      </c>
      <c r="E47" s="7">
        <v>1134.663875</v>
      </c>
      <c r="F47" s="7">
        <f>(Table1[[#This Row],[Mass '[g']]]*0.001*9.81)/(Table1[[#This Row],[Area '[mm^2']]]*0.000001)</f>
        <v>5.1874393198602542</v>
      </c>
      <c r="G47" s="15">
        <v>528.82268780000004</v>
      </c>
      <c r="H47" s="7">
        <v>64.170201430000006</v>
      </c>
      <c r="I47" s="40" t="str">
        <f>IF(Table1[[#This Row],[Span: b '[mm']]]&gt;63, "L", (IF(Table1[[#This Row],[Span: b '[mm']]]&gt;58, "M", "S")))</f>
        <v>L</v>
      </c>
      <c r="J47" s="7">
        <v>22.907336659999999</v>
      </c>
      <c r="K47" s="40" t="str">
        <f>IF(Table1[[#This Row],[Chord: c '[mm']]]&gt;24.5, "L", (IF(Table1[[#This Row],[Chord: c '[mm']]]&gt;21, "M", "S")))</f>
        <v>M</v>
      </c>
      <c r="L47" s="11">
        <v>49.532771599999997</v>
      </c>
      <c r="M47" s="7">
        <f t="shared" si="2"/>
        <v>3.6291053608865229</v>
      </c>
      <c r="N47" s="7">
        <f t="shared" si="3"/>
        <v>2.8012947285160306</v>
      </c>
      <c r="O47" s="8">
        <v>0.42499999999999999</v>
      </c>
      <c r="P47" s="9"/>
      <c r="Q47" s="9"/>
      <c r="R47" s="9"/>
    </row>
    <row r="48" spans="1:18" ht="15.75">
      <c r="A48" s="1">
        <v>42</v>
      </c>
      <c r="B48" s="4">
        <v>43</v>
      </c>
      <c r="C48" s="7">
        <v>0.4</v>
      </c>
      <c r="D48" s="40" t="str">
        <f>IF(Table1[[#This Row],[Mass '[g']]]&gt;0.5, "L", (IF(Table1[[#This Row],[Mass '[g']]]&gt;0.3, "M", "S")))</f>
        <v>M</v>
      </c>
      <c r="E48" s="7">
        <v>950.54544269999997</v>
      </c>
      <c r="F48" s="7">
        <f>(Table1[[#This Row],[Mass '[g']]]*0.001*9.81)/(Table1[[#This Row],[Area '[mm^2']]]*0.000001)</f>
        <v>4.1281561340760096</v>
      </c>
      <c r="G48" s="15">
        <v>420.83627150000001</v>
      </c>
      <c r="H48" s="7">
        <v>57.590985019999998</v>
      </c>
      <c r="I48" s="40" t="str">
        <f>IF(Table1[[#This Row],[Span: b '[mm']]]&gt;63, "L", (IF(Table1[[#This Row],[Span: b '[mm']]]&gt;58, "M", "S")))</f>
        <v>S</v>
      </c>
      <c r="J48" s="7">
        <v>21.9677212</v>
      </c>
      <c r="K48" s="40" t="str">
        <f>IF(Table1[[#This Row],[Chord: c '[mm']]]&gt;24.5, "L", (IF(Table1[[#This Row],[Chord: c '[mm']]]&gt;21, "M", "S")))</f>
        <v>M</v>
      </c>
      <c r="L48" s="11">
        <v>43.270097710000002</v>
      </c>
      <c r="M48" s="7">
        <f t="shared" si="2"/>
        <v>3.4892824757044769</v>
      </c>
      <c r="N48" s="7">
        <f t="shared" si="3"/>
        <v>2.6216185327406647</v>
      </c>
      <c r="O48" s="8">
        <v>0.55700000000000005</v>
      </c>
      <c r="P48" s="9"/>
      <c r="Q48" s="9"/>
      <c r="R48" s="9"/>
    </row>
    <row r="49" spans="1:18" ht="15.75">
      <c r="A49" s="1">
        <v>43</v>
      </c>
      <c r="B49" s="4">
        <v>44</v>
      </c>
      <c r="C49" s="7">
        <v>0.5</v>
      </c>
      <c r="D49" s="40" t="str">
        <f>IF(Table1[[#This Row],[Mass '[g']]]&gt;0.5, "L", (IF(Table1[[#This Row],[Mass '[g']]]&gt;0.3, "M", "S")))</f>
        <v>M</v>
      </c>
      <c r="E49" s="7">
        <v>1186.820291</v>
      </c>
      <c r="F49" s="7">
        <f>(Table1[[#This Row],[Mass '[g']]]*0.001*9.81)/(Table1[[#This Row],[Area '[mm^2']]]*0.000001)</f>
        <v>4.1328919274434623</v>
      </c>
      <c r="G49" s="15">
        <v>421.31905219999999</v>
      </c>
      <c r="H49" s="7">
        <v>64.608019519999999</v>
      </c>
      <c r="I49" s="40" t="str">
        <f>IF(Table1[[#This Row],[Span: b '[mm']]]&gt;63, "L", (IF(Table1[[#This Row],[Span: b '[mm']]]&gt;58, "M", "S")))</f>
        <v>L</v>
      </c>
      <c r="J49" s="7">
        <v>24.147801479999998</v>
      </c>
      <c r="K49" s="40" t="str">
        <f>IF(Table1[[#This Row],[Chord: c '[mm']]]&gt;24.5, "L", (IF(Table1[[#This Row],[Chord: c '[mm']]]&gt;21, "M", "S")))</f>
        <v>M</v>
      </c>
      <c r="L49" s="11">
        <v>49.148171580000003</v>
      </c>
      <c r="M49" s="7">
        <f t="shared" si="2"/>
        <v>3.5171257333151722</v>
      </c>
      <c r="N49" s="7">
        <f t="shared" si="3"/>
        <v>2.6755238804456165</v>
      </c>
      <c r="O49" s="8">
        <v>0.47599999999999998</v>
      </c>
      <c r="P49" s="9"/>
      <c r="Q49" s="9"/>
      <c r="R49" s="9"/>
    </row>
    <row r="50" spans="1:18" ht="15.75">
      <c r="A50" s="1">
        <v>44</v>
      </c>
      <c r="B50" s="4">
        <v>45</v>
      </c>
      <c r="C50" s="7">
        <v>0.4</v>
      </c>
      <c r="D50" s="40" t="str">
        <f>IF(Table1[[#This Row],[Mass '[g']]]&gt;0.5, "L", (IF(Table1[[#This Row],[Mass '[g']]]&gt;0.3, "M", "S")))</f>
        <v>M</v>
      </c>
      <c r="E50" s="7">
        <v>964.89369369999997</v>
      </c>
      <c r="F50" s="7">
        <f>(Table1[[#This Row],[Mass '[g']]]*0.001*9.81)/(Table1[[#This Row],[Area '[mm^2']]]*0.000001)</f>
        <v>4.066769246830658</v>
      </c>
      <c r="G50" s="15">
        <v>414.57831329999999</v>
      </c>
      <c r="H50" s="7">
        <v>51.313356470000002</v>
      </c>
      <c r="I50" s="40" t="str">
        <f>IF(Table1[[#This Row],[Span: b '[mm']]]&gt;63, "L", (IF(Table1[[#This Row],[Span: b '[mm']]]&gt;58, "M", "S")))</f>
        <v>S</v>
      </c>
      <c r="J50" s="7">
        <v>26.100959379999999</v>
      </c>
      <c r="K50" s="40" t="str">
        <f>IF(Table1[[#This Row],[Chord: c '[mm']]]&gt;24.5, "L", (IF(Table1[[#This Row],[Chord: c '[mm']]]&gt;21, "M", "S")))</f>
        <v>L</v>
      </c>
      <c r="L50" s="11">
        <v>36.967748180000001</v>
      </c>
      <c r="M50" s="7">
        <f t="shared" si="2"/>
        <v>2.7288607744139215</v>
      </c>
      <c r="N50" s="7">
        <f t="shared" si="3"/>
        <v>1.9659567191740521</v>
      </c>
      <c r="O50" s="8">
        <v>0.379</v>
      </c>
      <c r="P50" s="9">
        <v>0.39900000000000002</v>
      </c>
      <c r="Q50" s="9">
        <v>0.42399999999999999</v>
      </c>
      <c r="R50" s="9">
        <v>0.433</v>
      </c>
    </row>
    <row r="51" spans="1:18" ht="15.75">
      <c r="A51" s="1">
        <v>46</v>
      </c>
      <c r="B51" s="4">
        <v>47</v>
      </c>
      <c r="C51" s="7">
        <v>0.6</v>
      </c>
      <c r="D51" s="40" t="str">
        <f>IF(Table1[[#This Row],[Mass '[g']]]&gt;0.5, "L", (IF(Table1[[#This Row],[Mass '[g']]]&gt;0.3, "M", "S")))</f>
        <v>L</v>
      </c>
      <c r="E51" s="7">
        <v>941.11958440000001</v>
      </c>
      <c r="F51" s="7">
        <f>(Table1[[#This Row],[Mass '[g']]]*0.001*9.81)/(Table1[[#This Row],[Area '[mm^2']]]*0.000001)</f>
        <v>6.2542530169027897</v>
      </c>
      <c r="G51" s="15">
        <v>637.57678610000005</v>
      </c>
      <c r="H51" s="7">
        <v>59.120296660000001</v>
      </c>
      <c r="I51" s="40" t="str">
        <f>IF(Table1[[#This Row],[Span: b '[mm']]]&gt;63, "L", (IF(Table1[[#This Row],[Span: b '[mm']]]&gt;58, "M", "S")))</f>
        <v>M</v>
      </c>
      <c r="J51" s="7">
        <v>20.89870342</v>
      </c>
      <c r="K51" s="40" t="str">
        <f>IF(Table1[[#This Row],[Chord: c '[mm']]]&gt;24.5, "L", (IF(Table1[[#This Row],[Chord: c '[mm']]]&gt;21, "M", "S")))</f>
        <v>S</v>
      </c>
      <c r="L51" s="11">
        <v>45.032438890000002</v>
      </c>
      <c r="M51" s="7">
        <f t="shared" si="2"/>
        <v>3.7138845425204261</v>
      </c>
      <c r="N51" s="7">
        <f t="shared" si="3"/>
        <v>2.8288978254709352</v>
      </c>
      <c r="O51" s="8">
        <v>0.624</v>
      </c>
      <c r="P51" s="9"/>
      <c r="Q51" s="9"/>
      <c r="R51" s="9"/>
    </row>
    <row r="52" spans="1:18" ht="15.75">
      <c r="A52" s="1">
        <v>47</v>
      </c>
      <c r="B52" s="4">
        <v>48</v>
      </c>
      <c r="C52" s="7">
        <v>0.5</v>
      </c>
      <c r="D52" s="40" t="str">
        <f>IF(Table1[[#This Row],[Mass '[g']]]&gt;0.5, "L", (IF(Table1[[#This Row],[Mass '[g']]]&gt;0.3, "M", "S")))</f>
        <v>M</v>
      </c>
      <c r="E52" s="7">
        <v>1248.71676</v>
      </c>
      <c r="F52" s="7">
        <f>(Table1[[#This Row],[Mass '[g']]]*0.001*9.81)/(Table1[[#This Row],[Area '[mm^2']]]*0.000001)</f>
        <v>3.9280324867266141</v>
      </c>
      <c r="G52" s="15">
        <v>400.43508350000002</v>
      </c>
      <c r="H52" s="7">
        <v>64.350489330000002</v>
      </c>
      <c r="I52" s="40" t="str">
        <f>IF(Table1[[#This Row],[Span: b '[mm']]]&gt;63, "L", (IF(Table1[[#This Row],[Span: b '[mm']]]&gt;58, "M", "S")))</f>
        <v>L</v>
      </c>
      <c r="J52" s="7">
        <v>25.62139685</v>
      </c>
      <c r="K52" s="40" t="str">
        <f>IF(Table1[[#This Row],[Chord: c '[mm']]]&gt;24.5, "L", (IF(Table1[[#This Row],[Chord: c '[mm']]]&gt;21, "M", "S")))</f>
        <v>L</v>
      </c>
      <c r="L52" s="11">
        <v>48.737263130000002</v>
      </c>
      <c r="M52" s="7">
        <f t="shared" si="2"/>
        <v>3.3161927585647555</v>
      </c>
      <c r="N52" s="7">
        <f t="shared" si="3"/>
        <v>2.5115917647557926</v>
      </c>
      <c r="O52" s="8">
        <v>0.48499999999999999</v>
      </c>
      <c r="P52" s="9"/>
      <c r="Q52" s="9"/>
      <c r="R52" s="9"/>
    </row>
    <row r="53" spans="1:18" ht="15.75" hidden="1">
      <c r="A53" s="1">
        <v>8</v>
      </c>
      <c r="B53" s="4">
        <v>9</v>
      </c>
      <c r="C53" s="7">
        <v>0.6</v>
      </c>
      <c r="D53" s="7"/>
      <c r="E53" s="7">
        <v>1405.1860079999999</v>
      </c>
      <c r="F53" s="7">
        <f>(Table1[[#This Row],[Mass '[g']]]*0.001*9.81)/(Table1[[#This Row],[Area '[mm^2']]]*0.000001)</f>
        <v>4.1887692921007229</v>
      </c>
      <c r="G53" s="15">
        <v>427.01535369999999</v>
      </c>
      <c r="H53" s="7">
        <v>67.639617430000001</v>
      </c>
      <c r="I53" s="7"/>
      <c r="J53" s="7">
        <v>27.79714225</v>
      </c>
      <c r="K53" s="7"/>
      <c r="L53" s="11">
        <v>50.551455799999999</v>
      </c>
      <c r="M53" s="7">
        <f t="shared" si="2"/>
        <v>3.2558805880714119</v>
      </c>
      <c r="N53" s="7">
        <f t="shared" si="3"/>
        <v>2.4333299021053145</v>
      </c>
      <c r="O53" s="8">
        <v>-1</v>
      </c>
      <c r="P53" s="9">
        <v>0.54500000000000004</v>
      </c>
      <c r="Q53" s="9">
        <v>0.50700000000000001</v>
      </c>
      <c r="R53" s="9">
        <v>0.41299999999999998</v>
      </c>
    </row>
    <row r="54" spans="1:18" ht="15.75">
      <c r="A54" s="1">
        <v>49</v>
      </c>
      <c r="B54" s="4">
        <v>50</v>
      </c>
      <c r="C54" s="7">
        <v>0.6</v>
      </c>
      <c r="D54" s="40" t="str">
        <f>IF(Table1[[#This Row],[Mass '[g']]]&gt;0.5, "L", (IF(Table1[[#This Row],[Mass '[g']]]&gt;0.3, "M", "S")))</f>
        <v>L</v>
      </c>
      <c r="E54" s="7">
        <v>986.57316779999996</v>
      </c>
      <c r="F54" s="7">
        <f>(Table1[[#This Row],[Mass '[g']]]*0.001*9.81)/(Table1[[#This Row],[Area '[mm^2']]]*0.000001)</f>
        <v>5.9661059028449284</v>
      </c>
      <c r="G54" s="15">
        <v>608.2022293</v>
      </c>
      <c r="H54" s="7">
        <v>61.48642083</v>
      </c>
      <c r="I54" s="40" t="str">
        <f>IF(Table1[[#This Row],[Span: b '[mm']]]&gt;63, "L", (IF(Table1[[#This Row],[Span: b '[mm']]]&gt;58, "M", "S")))</f>
        <v>M</v>
      </c>
      <c r="J54" s="7">
        <v>21.171127250000001</v>
      </c>
      <c r="K54" s="40" t="str">
        <f>IF(Table1[[#This Row],[Chord: c '[mm']]]&gt;24.5, "L", (IF(Table1[[#This Row],[Chord: c '[mm']]]&gt;21, "M", "S")))</f>
        <v>M</v>
      </c>
      <c r="L54" s="11">
        <v>46.59993566</v>
      </c>
      <c r="M54" s="7">
        <f t="shared" si="2"/>
        <v>3.8320319970938681</v>
      </c>
      <c r="N54" s="7">
        <f t="shared" si="3"/>
        <v>2.9042582430276589</v>
      </c>
      <c r="O54" s="8">
        <v>0.45600000000000002</v>
      </c>
      <c r="P54" s="9"/>
      <c r="Q54" s="9"/>
      <c r="R54" s="9"/>
    </row>
    <row r="55" spans="1:18" ht="15.75">
      <c r="A55" s="1">
        <v>50</v>
      </c>
      <c r="B55" s="4">
        <v>51</v>
      </c>
      <c r="C55" s="7">
        <v>0.3</v>
      </c>
      <c r="D55" s="40" t="str">
        <f>IF(Table1[[#This Row],[Mass '[g']]]&gt;0.5, "L", (IF(Table1[[#This Row],[Mass '[g']]]&gt;0.3, "M", "S")))</f>
        <v>S</v>
      </c>
      <c r="E55" s="7">
        <v>629.96152910000001</v>
      </c>
      <c r="F55" s="7">
        <f>(Table1[[#This Row],[Mass '[g']]]*0.001*9.81)/(Table1[[#This Row],[Area '[mm^2']]]*0.000001)</f>
        <v>4.6717138492640053</v>
      </c>
      <c r="G55" s="15">
        <v>476.24812969999999</v>
      </c>
      <c r="H55" s="7">
        <v>45.104956880000003</v>
      </c>
      <c r="I55" s="40" t="str">
        <f>IF(Table1[[#This Row],[Span: b '[mm']]]&gt;63, "L", (IF(Table1[[#This Row],[Span: b '[mm']]]&gt;58, "M", "S")))</f>
        <v>S</v>
      </c>
      <c r="J55" s="7">
        <v>19.41453533</v>
      </c>
      <c r="K55" s="40" t="str">
        <f>IF(Table1[[#This Row],[Chord: c '[mm']]]&gt;24.5, "L", (IF(Table1[[#This Row],[Chord: c '[mm']]]&gt;21, "M", "S")))</f>
        <v>S</v>
      </c>
      <c r="L55" s="11">
        <v>32.447932360000003</v>
      </c>
      <c r="M55" s="7">
        <f t="shared" si="2"/>
        <v>3.229494248725322</v>
      </c>
      <c r="N55" s="7">
        <f t="shared" si="3"/>
        <v>2.3232570913145829</v>
      </c>
      <c r="O55" s="8">
        <v>0.39800000000000002</v>
      </c>
      <c r="P55" s="9"/>
      <c r="Q55" s="9"/>
      <c r="R55" s="9"/>
    </row>
    <row r="56" spans="1:18" ht="15.75">
      <c r="A56" s="1">
        <v>51</v>
      </c>
      <c r="B56" s="4">
        <v>52</v>
      </c>
      <c r="C56" s="7">
        <v>0.5</v>
      </c>
      <c r="D56" s="40" t="str">
        <f>IF(Table1[[#This Row],[Mass '[g']]]&gt;0.5, "L", (IF(Table1[[#This Row],[Mass '[g']]]&gt;0.3, "M", "S")))</f>
        <v>M</v>
      </c>
      <c r="E56" s="7">
        <v>1222.429089</v>
      </c>
      <c r="F56" s="7">
        <f>(Table1[[#This Row],[Mass '[g']]]*0.001*9.81)/(Table1[[#This Row],[Area '[mm^2']]]*0.000001)</f>
        <v>4.012502683499215</v>
      </c>
      <c r="G56" s="15">
        <v>409.04622169999999</v>
      </c>
      <c r="H56" s="7">
        <v>66.864931839999997</v>
      </c>
      <c r="I56" s="40" t="str">
        <f>IF(Table1[[#This Row],[Span: b '[mm']]]&gt;63, "L", (IF(Table1[[#This Row],[Span: b '[mm']]]&gt;58, "M", "S")))</f>
        <v>L</v>
      </c>
      <c r="J56" s="7">
        <v>23.298256649999999</v>
      </c>
      <c r="K56" s="40" t="str">
        <f>IF(Table1[[#This Row],[Chord: c '[mm']]]&gt;24.5, "L", (IF(Table1[[#This Row],[Chord: c '[mm']]]&gt;21, "M", "S")))</f>
        <v>M</v>
      </c>
      <c r="L56" s="11">
        <v>52.468693559999998</v>
      </c>
      <c r="M56" s="7">
        <f t="shared" si="2"/>
        <v>3.6574056934666461</v>
      </c>
      <c r="N56" s="7">
        <f t="shared" si="3"/>
        <v>2.8699542993488314</v>
      </c>
      <c r="O56" s="8">
        <v>0.621</v>
      </c>
      <c r="P56" s="9"/>
      <c r="Q56" s="9"/>
      <c r="R56" s="9"/>
    </row>
    <row r="57" spans="1:18" ht="15.75">
      <c r="A57" s="1">
        <v>52</v>
      </c>
      <c r="B57" s="4">
        <v>53</v>
      </c>
      <c r="C57" s="7">
        <v>0.4</v>
      </c>
      <c r="D57" s="40" t="str">
        <f>IF(Table1[[#This Row],[Mass '[g']]]&gt;0.5, "L", (IF(Table1[[#This Row],[Mass '[g']]]&gt;0.3, "M", "S")))</f>
        <v>M</v>
      </c>
      <c r="E57" s="7">
        <v>982.69809269999996</v>
      </c>
      <c r="F57" s="7">
        <f>(Table1[[#This Row],[Mass '[g']]]*0.001*9.81)/(Table1[[#This Row],[Area '[mm^2']]]*0.000001)</f>
        <v>3.9930880390931285</v>
      </c>
      <c r="G57" s="15">
        <v>407.0670361</v>
      </c>
      <c r="H57" s="7">
        <v>62.928535480000001</v>
      </c>
      <c r="I57" s="40" t="str">
        <f>IF(Table1[[#This Row],[Span: b '[mm']]]&gt;63, "L", (IF(Table1[[#This Row],[Span: b '[mm']]]&gt;58, "M", "S")))</f>
        <v>M</v>
      </c>
      <c r="J57" s="7">
        <v>20.780493580000002</v>
      </c>
      <c r="K57" s="40" t="str">
        <f>IF(Table1[[#This Row],[Chord: c '[mm']]]&gt;24.5, "L", (IF(Table1[[#This Row],[Chord: c '[mm']]]&gt;21, "M", "S")))</f>
        <v>S</v>
      </c>
      <c r="L57" s="11">
        <v>47.289449070000003</v>
      </c>
      <c r="M57" s="7">
        <f t="shared" si="2"/>
        <v>4.0297224621423338</v>
      </c>
      <c r="N57" s="7">
        <f t="shared" si="3"/>
        <v>3.0282502789329797</v>
      </c>
      <c r="O57" s="8">
        <v>0.443</v>
      </c>
      <c r="P57" s="9"/>
      <c r="Q57" s="9"/>
      <c r="R57" s="9"/>
    </row>
    <row r="58" spans="1:18" ht="15.75" hidden="1">
      <c r="A58" s="1">
        <v>48</v>
      </c>
      <c r="B58" s="4">
        <v>49</v>
      </c>
      <c r="C58" s="7">
        <v>0.4</v>
      </c>
      <c r="D58" s="7"/>
      <c r="E58" s="7">
        <v>915.87923060000003</v>
      </c>
      <c r="F58" s="7">
        <f>(Table1[[#This Row],[Mass '[g']]]*0.001*9.81)/(Table1[[#This Row],[Area '[mm^2']]]*0.000001)</f>
        <v>4.284407669589096</v>
      </c>
      <c r="G58" s="15">
        <v>436.76500859999999</v>
      </c>
      <c r="H58" s="7">
        <v>55.942513820000002</v>
      </c>
      <c r="I58" s="7"/>
      <c r="J58" s="7">
        <v>23.206976170000001</v>
      </c>
      <c r="K58" s="7"/>
      <c r="L58" s="11">
        <v>39.465685829999998</v>
      </c>
      <c r="M58" s="7">
        <f t="shared" si="2"/>
        <v>3.4170060286776978</v>
      </c>
      <c r="N58" s="7">
        <f t="shared" si="3"/>
        <v>2.4105903936040454</v>
      </c>
      <c r="O58" s="8">
        <v>-1</v>
      </c>
      <c r="P58" s="9">
        <v>0.45200000000000001</v>
      </c>
      <c r="Q58" s="9">
        <v>0.432</v>
      </c>
      <c r="R58" s="9">
        <v>0.45</v>
      </c>
    </row>
    <row r="59" spans="1:18" ht="15.75">
      <c r="A59" s="1">
        <v>53</v>
      </c>
      <c r="B59" s="4">
        <v>54</v>
      </c>
      <c r="C59" s="7">
        <v>0.3</v>
      </c>
      <c r="D59" s="40" t="str">
        <f>IF(Table1[[#This Row],[Mass '[g']]]&gt;0.5, "L", (IF(Table1[[#This Row],[Mass '[g']]]&gt;0.3, "M", "S")))</f>
        <v>S</v>
      </c>
      <c r="E59" s="7">
        <v>884.45970290000002</v>
      </c>
      <c r="F59" s="7">
        <f>(Table1[[#This Row],[Mass '[g']]]*0.001*9.81)/(Table1[[#This Row],[Area '[mm^2']]]*0.000001)</f>
        <v>3.3274551574824494</v>
      </c>
      <c r="G59" s="15">
        <v>339.21047959999999</v>
      </c>
      <c r="H59" s="7">
        <v>55.28530482</v>
      </c>
      <c r="I59" s="40" t="str">
        <f>IF(Table1[[#This Row],[Span: b '[mm']]]&gt;63, "L", (IF(Table1[[#This Row],[Span: b '[mm']]]&gt;58, "M", "S")))</f>
        <v>S</v>
      </c>
      <c r="J59" s="7">
        <v>20.518319479999999</v>
      </c>
      <c r="K59" s="40" t="str">
        <f>IF(Table1[[#This Row],[Chord: c '[mm']]]&gt;24.5, "L", (IF(Table1[[#This Row],[Chord: c '[mm']]]&gt;21, "M", "S")))</f>
        <v>S</v>
      </c>
      <c r="L59" s="11">
        <v>43.10585493</v>
      </c>
      <c r="M59" s="7">
        <f t="shared" si="2"/>
        <v>3.4557424369009264</v>
      </c>
      <c r="N59" s="7">
        <f t="shared" si="3"/>
        <v>2.6944362999069553</v>
      </c>
      <c r="O59" s="8">
        <v>0.53900000000000003</v>
      </c>
      <c r="P59" s="9"/>
      <c r="Q59" s="9"/>
      <c r="R59" s="9"/>
    </row>
    <row r="60" spans="1:18" ht="15.75">
      <c r="A60" s="1">
        <v>54</v>
      </c>
      <c r="B60" s="4">
        <v>55</v>
      </c>
      <c r="C60" s="7">
        <v>0.6</v>
      </c>
      <c r="D60" s="40" t="str">
        <f>IF(Table1[[#This Row],[Mass '[g']]]&gt;0.5, "L", (IF(Table1[[#This Row],[Mass '[g']]]&gt;0.3, "M", "S")))</f>
        <v>L</v>
      </c>
      <c r="E60" s="7">
        <v>812.92791169999998</v>
      </c>
      <c r="F60" s="7">
        <f>(Table1[[#This Row],[Mass '[g']]]*0.001*9.81)/(Table1[[#This Row],[Area '[mm^2']]]*0.000001)</f>
        <v>7.2404944095118591</v>
      </c>
      <c r="G60" s="15">
        <v>738.11710900000003</v>
      </c>
      <c r="H60" s="7">
        <v>53.709470430000003</v>
      </c>
      <c r="I60" s="40" t="str">
        <f>IF(Table1[[#This Row],[Span: b '[mm']]]&gt;63, "L", (IF(Table1[[#This Row],[Span: b '[mm']]]&gt;58, "M", "S")))</f>
        <v>S</v>
      </c>
      <c r="J60" s="7">
        <v>20.494740360000002</v>
      </c>
      <c r="K60" s="40" t="str">
        <f>IF(Table1[[#This Row],[Chord: c '[mm']]]&gt;24.5, "L", (IF(Table1[[#This Row],[Chord: c '[mm']]]&gt;21, "M", "S")))</f>
        <v>S</v>
      </c>
      <c r="L60" s="11">
        <v>39.665196889999997</v>
      </c>
      <c r="M60" s="7">
        <f t="shared" si="2"/>
        <v>3.5485400025674192</v>
      </c>
      <c r="N60" s="7">
        <f t="shared" si="3"/>
        <v>2.6206465408474195</v>
      </c>
      <c r="O60" s="8">
        <v>0.47499999999999998</v>
      </c>
      <c r="P60" s="9"/>
      <c r="Q60" s="9"/>
      <c r="R60" s="9"/>
    </row>
    <row r="61" spans="1:18" ht="15.75">
      <c r="A61" s="1">
        <v>55</v>
      </c>
      <c r="B61" s="4">
        <v>56</v>
      </c>
      <c r="C61" s="7">
        <v>0.5</v>
      </c>
      <c r="D61" s="40" t="str">
        <f>IF(Table1[[#This Row],[Mass '[g']]]&gt;0.5, "L", (IF(Table1[[#This Row],[Mass '[g']]]&gt;0.3, "M", "S")))</f>
        <v>M</v>
      </c>
      <c r="E61" s="7">
        <v>1169.644282</v>
      </c>
      <c r="F61" s="7">
        <f>(Table1[[#This Row],[Mass '[g']]]*0.001*9.81)/(Table1[[#This Row],[Area '[mm^2']]]*0.000001)</f>
        <v>4.1935826776435272</v>
      </c>
      <c r="G61" s="15">
        <v>427.5060441</v>
      </c>
      <c r="H61" s="7">
        <v>61.626219550000002</v>
      </c>
      <c r="I61" s="40" t="str">
        <f>IF(Table1[[#This Row],[Span: b '[mm']]]&gt;63, "L", (IF(Table1[[#This Row],[Span: b '[mm']]]&gt;58, "M", "S")))</f>
        <v>M</v>
      </c>
      <c r="J61" s="7">
        <v>24.346188349999998</v>
      </c>
      <c r="K61" s="40" t="str">
        <f>IF(Table1[[#This Row],[Chord: c '[mm']]]&gt;24.5, "L", (IF(Table1[[#This Row],[Chord: c '[mm']]]&gt;21, "M", "S")))</f>
        <v>M</v>
      </c>
      <c r="L61" s="11">
        <v>48.042193099999999</v>
      </c>
      <c r="M61" s="7">
        <f t="shared" si="2"/>
        <v>3.2469623410041195</v>
      </c>
      <c r="N61" s="7">
        <f t="shared" si="3"/>
        <v>2.5312471366796112</v>
      </c>
      <c r="O61" s="8">
        <v>0.442</v>
      </c>
      <c r="P61" s="9">
        <v>0.58299999999999996</v>
      </c>
      <c r="Q61" s="9">
        <v>0.47599999999999998</v>
      </c>
      <c r="R61" s="9">
        <v>0.496</v>
      </c>
    </row>
    <row r="62" spans="1:18" ht="15.75">
      <c r="A62" s="1">
        <v>56</v>
      </c>
      <c r="B62" s="4">
        <v>57</v>
      </c>
      <c r="C62" s="7">
        <v>0.4</v>
      </c>
      <c r="D62" s="40" t="str">
        <f>IF(Table1[[#This Row],[Mass '[g']]]&gt;0.5, "L", (IF(Table1[[#This Row],[Mass '[g']]]&gt;0.3, "M", "S")))</f>
        <v>M</v>
      </c>
      <c r="E62" s="7">
        <v>801.72161349999999</v>
      </c>
      <c r="F62" s="7">
        <f>(Table1[[#This Row],[Mass '[g']]]*0.001*9.81)/(Table1[[#This Row],[Area '[mm^2']]]*0.000001)</f>
        <v>4.894467024369427</v>
      </c>
      <c r="G62" s="15">
        <v>498.9562378</v>
      </c>
      <c r="H62" s="7">
        <v>55.336607649999998</v>
      </c>
      <c r="I62" s="40" t="str">
        <f>IF(Table1[[#This Row],[Span: b '[mm']]]&gt;63, "L", (IF(Table1[[#This Row],[Span: b '[mm']]]&gt;58, "M", "S")))</f>
        <v>S</v>
      </c>
      <c r="J62" s="7">
        <v>19.269757519999999</v>
      </c>
      <c r="K62" s="40" t="str">
        <f>IF(Table1[[#This Row],[Chord: c '[mm']]]&gt;24.5, "L", (IF(Table1[[#This Row],[Chord: c '[mm']]]&gt;21, "M", "S")))</f>
        <v>S</v>
      </c>
      <c r="L62" s="11">
        <v>41.605173950000001</v>
      </c>
      <c r="M62" s="7">
        <f t="shared" si="2"/>
        <v>3.81945564975097</v>
      </c>
      <c r="N62" s="7">
        <f t="shared" si="3"/>
        <v>2.8716815763024712</v>
      </c>
      <c r="O62" s="8">
        <v>0.376</v>
      </c>
      <c r="P62" s="9"/>
      <c r="Q62" s="9"/>
      <c r="R62" s="9"/>
    </row>
    <row r="63" spans="1:18" ht="15.75">
      <c r="A63" s="1">
        <v>57</v>
      </c>
      <c r="B63" s="4">
        <v>58</v>
      </c>
      <c r="C63" s="7">
        <v>0.4</v>
      </c>
      <c r="D63" s="40" t="str">
        <f>IF(Table1[[#This Row],[Mass '[g']]]&gt;0.5, "L", (IF(Table1[[#This Row],[Mass '[g']]]&gt;0.3, "M", "S")))</f>
        <v>M</v>
      </c>
      <c r="E63" s="7">
        <v>957.98139760000004</v>
      </c>
      <c r="F63" s="7">
        <f>(Table1[[#This Row],[Mass '[g']]]*0.001*9.81)/(Table1[[#This Row],[Area '[mm^2']]]*0.000001)</f>
        <v>4.0961129410557149</v>
      </c>
      <c r="G63" s="15">
        <v>417.56969500000002</v>
      </c>
      <c r="H63" s="7">
        <v>54.087389260000002</v>
      </c>
      <c r="I63" s="40" t="str">
        <f>IF(Table1[[#This Row],[Span: b '[mm']]]&gt;63, "L", (IF(Table1[[#This Row],[Span: b '[mm']]]&gt;58, "M", "S")))</f>
        <v>S</v>
      </c>
      <c r="J63" s="7">
        <v>26.992702560000001</v>
      </c>
      <c r="K63" s="40" t="str">
        <f>IF(Table1[[#This Row],[Chord: c '[mm']]]&gt;24.5, "L", (IF(Table1[[#This Row],[Chord: c '[mm']]]&gt;21, "M", "S")))</f>
        <v>L</v>
      </c>
      <c r="L63" s="11">
        <v>35.490384689999999</v>
      </c>
      <c r="M63" s="7">
        <f t="shared" si="2"/>
        <v>3.0537604219578673</v>
      </c>
      <c r="N63" s="7">
        <f t="shared" si="3"/>
        <v>2.0037782115285903</v>
      </c>
      <c r="O63" s="8">
        <v>0.48799999999999999</v>
      </c>
      <c r="P63" s="9"/>
      <c r="Q63" s="9"/>
      <c r="R63" s="9"/>
    </row>
    <row r="64" spans="1:18" ht="15.75">
      <c r="A64" s="1">
        <v>58</v>
      </c>
      <c r="B64" s="4">
        <v>59</v>
      </c>
      <c r="C64" s="7">
        <v>0.6</v>
      </c>
      <c r="D64" s="40" t="str">
        <f>IF(Table1[[#This Row],[Mass '[g']]]&gt;0.5, "L", (IF(Table1[[#This Row],[Mass '[g']]]&gt;0.3, "M", "S")))</f>
        <v>L</v>
      </c>
      <c r="E64" s="7">
        <v>1374.290139</v>
      </c>
      <c r="F64" s="7">
        <f>(Table1[[#This Row],[Mass '[g']]]*0.001*9.81)/(Table1[[#This Row],[Area '[mm^2']]]*0.000001)</f>
        <v>4.2829383934042768</v>
      </c>
      <c r="G64" s="15">
        <v>436.61522630000002</v>
      </c>
      <c r="H64" s="7">
        <v>69.816661719999999</v>
      </c>
      <c r="I64" s="40" t="str">
        <f>IF(Table1[[#This Row],[Span: b '[mm']]]&gt;63, "L", (IF(Table1[[#This Row],[Span: b '[mm']]]&gt;58, "M", "S")))</f>
        <v>L</v>
      </c>
      <c r="J64" s="7">
        <v>25.269625250000001</v>
      </c>
      <c r="K64" s="40" t="str">
        <f>IF(Table1[[#This Row],[Chord: c '[mm']]]&gt;24.5, "L", (IF(Table1[[#This Row],[Chord: c '[mm']]]&gt;21, "M", "S")))</f>
        <v>L</v>
      </c>
      <c r="L64" s="11">
        <v>54.38506211</v>
      </c>
      <c r="M64" s="7">
        <f t="shared" si="2"/>
        <v>3.5468247318370034</v>
      </c>
      <c r="N64" s="7">
        <f t="shared" si="3"/>
        <v>2.7628689000839062</v>
      </c>
      <c r="O64" s="8">
        <v>0.51100000000000001</v>
      </c>
      <c r="P64" s="9"/>
      <c r="Q64" s="9"/>
      <c r="R64" s="9"/>
    </row>
    <row r="65" spans="1:18" ht="15.75">
      <c r="A65" s="1">
        <v>59</v>
      </c>
      <c r="B65" s="4">
        <v>60</v>
      </c>
      <c r="C65" s="7">
        <v>0.6</v>
      </c>
      <c r="D65" s="40" t="str">
        <f>IF(Table1[[#This Row],[Mass '[g']]]&gt;0.5, "L", (IF(Table1[[#This Row],[Mass '[g']]]&gt;0.3, "M", "S")))</f>
        <v>L</v>
      </c>
      <c r="E65" s="7">
        <v>1211.746449</v>
      </c>
      <c r="F65" s="7">
        <f>(Table1[[#This Row],[Mass '[g']]]*0.001*9.81)/(Table1[[#This Row],[Area '[mm^2']]]*0.000001)</f>
        <v>4.8574518248908021</v>
      </c>
      <c r="G65" s="15">
        <v>495.1828003</v>
      </c>
      <c r="H65" s="7">
        <v>63.843808889999998</v>
      </c>
      <c r="I65" s="40" t="str">
        <f>IF(Table1[[#This Row],[Span: b '[mm']]]&gt;63, "L", (IF(Table1[[#This Row],[Span: b '[mm']]]&gt;58, "M", "S")))</f>
        <v>L</v>
      </c>
      <c r="J65" s="7">
        <v>25.913962269999999</v>
      </c>
      <c r="K65" s="40" t="str">
        <f>IF(Table1[[#This Row],[Chord: c '[mm']]]&gt;24.5, "L", (IF(Table1[[#This Row],[Chord: c '[mm']]]&gt;21, "M", "S")))</f>
        <v>L</v>
      </c>
      <c r="L65" s="11">
        <v>46.760369420000004</v>
      </c>
      <c r="M65" s="7">
        <f t="shared" si="2"/>
        <v>3.3637663530572826</v>
      </c>
      <c r="N65" s="7">
        <f t="shared" si="3"/>
        <v>2.463683794272963</v>
      </c>
      <c r="O65" s="8">
        <v>0.47099999999999997</v>
      </c>
      <c r="P65" s="9"/>
      <c r="Q65" s="9"/>
      <c r="R65" s="9"/>
    </row>
    <row r="66" spans="1:18" ht="15.75" hidden="1">
      <c r="A66" s="1">
        <v>5</v>
      </c>
      <c r="B66" s="4">
        <v>6</v>
      </c>
      <c r="C66" s="7">
        <v>0.7</v>
      </c>
      <c r="D66" s="7"/>
      <c r="E66" s="7">
        <v>1522.276114</v>
      </c>
      <c r="F66" s="7">
        <f>(Table1[[#This Row],[Mass '[g']]]*0.001*9.81)/(Table1[[#This Row],[Area '[mm^2']]]*0.000001)</f>
        <v>4.5110081783757146</v>
      </c>
      <c r="G66" s="15">
        <v>459.86532510000001</v>
      </c>
      <c r="H66" s="7">
        <v>74.062872260000006</v>
      </c>
      <c r="I66" s="7"/>
      <c r="J66" s="7">
        <v>27.060777529999999</v>
      </c>
      <c r="K66" s="7"/>
      <c r="L66" s="11">
        <v>56.253968030000003</v>
      </c>
      <c r="M66" s="7">
        <f t="shared" si="2"/>
        <v>3.6033601243256967</v>
      </c>
      <c r="N66" s="7">
        <f t="shared" si="3"/>
        <v>2.7369085081865352</v>
      </c>
      <c r="O66" s="8">
        <v>-1</v>
      </c>
      <c r="P66" s="9">
        <v>0.51</v>
      </c>
      <c r="Q66" s="9">
        <v>0.47199999999999998</v>
      </c>
      <c r="R66" s="9">
        <v>0.47299999999999998</v>
      </c>
    </row>
    <row r="67" spans="1:18" ht="15.75">
      <c r="A67" s="1">
        <v>60</v>
      </c>
      <c r="B67" s="4">
        <v>61</v>
      </c>
      <c r="C67" s="7">
        <v>0.5</v>
      </c>
      <c r="D67" s="40" t="str">
        <f>IF(Table1[[#This Row],[Mass '[g']]]&gt;0.5, "L", (IF(Table1[[#This Row],[Mass '[g']]]&gt;0.3, "M", "S")))</f>
        <v>M</v>
      </c>
      <c r="E67" s="7">
        <v>1547.830663</v>
      </c>
      <c r="F67" s="7">
        <f>(Table1[[#This Row],[Mass '[g']]]*0.001*9.81)/(Table1[[#This Row],[Area '[mm^2']]]*0.000001)</f>
        <v>3.1689513053664067</v>
      </c>
      <c r="G67" s="15">
        <v>323.05213479999998</v>
      </c>
      <c r="H67" s="7">
        <v>68.841331909999994</v>
      </c>
      <c r="I67" s="40" t="str">
        <f>IF(Table1[[#This Row],[Span: b '[mm']]]&gt;63, "L", (IF(Table1[[#This Row],[Span: b '[mm']]]&gt;58, "M", "S")))</f>
        <v>L</v>
      </c>
      <c r="J67" s="7">
        <v>29.215817439999999</v>
      </c>
      <c r="K67" s="40" t="str">
        <f>IF(Table1[[#This Row],[Chord: c '[mm']]]&gt;24.5, "L", (IF(Table1[[#This Row],[Chord: c '[mm']]]&gt;21, "M", "S")))</f>
        <v>L</v>
      </c>
      <c r="L67" s="11">
        <v>52.979200949999999</v>
      </c>
      <c r="M67" s="7">
        <f t="shared" ref="M67:M102" si="4">(H67^2)/E67</f>
        <v>3.0617877603984276</v>
      </c>
      <c r="N67" s="7">
        <f t="shared" ref="N67:N102" si="5">H67/J67</f>
        <v>2.3563034664827778</v>
      </c>
      <c r="O67" s="8">
        <v>0.45200000000000001</v>
      </c>
      <c r="P67" s="9"/>
      <c r="Q67" s="9"/>
      <c r="R67" s="9"/>
    </row>
    <row r="68" spans="1:18" ht="15.75">
      <c r="A68" s="1">
        <v>61</v>
      </c>
      <c r="B68" s="4">
        <v>62</v>
      </c>
      <c r="C68" s="7">
        <v>0.3</v>
      </c>
      <c r="D68" s="40" t="str">
        <f>IF(Table1[[#This Row],[Mass '[g']]]&gt;0.5, "L", (IF(Table1[[#This Row],[Mass '[g']]]&gt;0.3, "M", "S")))</f>
        <v>S</v>
      </c>
      <c r="E68" s="7">
        <v>966.88359709999997</v>
      </c>
      <c r="F68" s="7">
        <f>(Table1[[#This Row],[Mass '[g']]]*0.001*9.81)/(Table1[[#This Row],[Area '[mm^2']]]*0.000001)</f>
        <v>3.0437996971166115</v>
      </c>
      <c r="G68" s="15">
        <v>310.293815</v>
      </c>
      <c r="H68" s="7">
        <v>58.901998650000003</v>
      </c>
      <c r="I68" s="40" t="str">
        <f>IF(Table1[[#This Row],[Span: b '[mm']]]&gt;63, "L", (IF(Table1[[#This Row],[Span: b '[mm']]]&gt;58, "M", "S")))</f>
        <v>M</v>
      </c>
      <c r="J68" s="7">
        <v>21.888052200000001</v>
      </c>
      <c r="K68" s="40" t="str">
        <f>IF(Table1[[#This Row],[Chord: c '[mm']]]&gt;24.5, "L", (IF(Table1[[#This Row],[Chord: c '[mm']]]&gt;21, "M", "S")))</f>
        <v>M</v>
      </c>
      <c r="L68" s="11">
        <v>44.174035590000003</v>
      </c>
      <c r="M68" s="7">
        <f t="shared" si="4"/>
        <v>3.5882762468725331</v>
      </c>
      <c r="N68" s="7">
        <f t="shared" si="5"/>
        <v>2.691057116996459</v>
      </c>
      <c r="O68" s="8">
        <v>0.436</v>
      </c>
      <c r="P68" s="9"/>
      <c r="Q68" s="9"/>
      <c r="R68" s="9"/>
    </row>
    <row r="69" spans="1:18" ht="15.75" hidden="1">
      <c r="A69" s="1">
        <v>20</v>
      </c>
      <c r="B69" s="4">
        <v>21</v>
      </c>
      <c r="C69" s="7">
        <v>0.5</v>
      </c>
      <c r="D69" s="7"/>
      <c r="E69" s="7">
        <v>1066.4835</v>
      </c>
      <c r="F69" s="7">
        <f>(Table1[[#This Row],[Mass '[g']]]*0.001*9.81)/(Table1[[#This Row],[Area '[mm^2']]]*0.000001)</f>
        <v>4.5992272735583821</v>
      </c>
      <c r="G69" s="15">
        <v>468.85863690000002</v>
      </c>
      <c r="H69" s="7">
        <v>52.694066939999999</v>
      </c>
      <c r="I69" s="7"/>
      <c r="J69" s="7">
        <v>27.229513300000001</v>
      </c>
      <c r="K69" s="7"/>
      <c r="L69" s="11">
        <v>39.166454719999997</v>
      </c>
      <c r="M69" s="7">
        <f t="shared" si="4"/>
        <v>2.6035702293351943</v>
      </c>
      <c r="N69" s="7">
        <f t="shared" si="5"/>
        <v>1.9351821077169233</v>
      </c>
      <c r="O69" s="8">
        <v>-1</v>
      </c>
      <c r="P69" s="9">
        <v>0.53200000000000003</v>
      </c>
      <c r="Q69" s="9">
        <v>-1</v>
      </c>
      <c r="R69" s="9">
        <v>0.58399999999999996</v>
      </c>
    </row>
    <row r="70" spans="1:18" ht="15.75" hidden="1">
      <c r="A70" s="1">
        <v>99</v>
      </c>
      <c r="B70" s="4">
        <v>100</v>
      </c>
      <c r="C70" s="7">
        <v>0.3</v>
      </c>
      <c r="D70" s="7"/>
      <c r="E70" s="7">
        <v>634.25553119999995</v>
      </c>
      <c r="F70" s="7">
        <f>(Table1[[#This Row],[Mass '[g']]]*0.001*9.81)/(Table1[[#This Row],[Area '[mm^2']]]*0.000001)</f>
        <v>4.6400856677306344</v>
      </c>
      <c r="G70" s="15">
        <v>473.02386059999998</v>
      </c>
      <c r="H70" s="7">
        <v>50.281217499999997</v>
      </c>
      <c r="I70" s="7"/>
      <c r="J70" s="7">
        <v>16.181319040000002</v>
      </c>
      <c r="K70" s="7"/>
      <c r="L70" s="11">
        <v>39.196775600000002</v>
      </c>
      <c r="M70" s="7">
        <f t="shared" si="4"/>
        <v>3.9860918965877934</v>
      </c>
      <c r="N70" s="7">
        <f t="shared" si="5"/>
        <v>3.1073620992025131</v>
      </c>
      <c r="O70" s="8">
        <v>-1</v>
      </c>
      <c r="P70" s="9">
        <v>-1</v>
      </c>
      <c r="Q70" s="9">
        <v>-1</v>
      </c>
      <c r="R70" s="9">
        <v>-1</v>
      </c>
    </row>
    <row r="71" spans="1:18" ht="15.75">
      <c r="A71" s="1">
        <v>62</v>
      </c>
      <c r="B71" s="4">
        <v>63</v>
      </c>
      <c r="C71" s="7">
        <v>0.4</v>
      </c>
      <c r="D71" s="40" t="str">
        <f>IF(Table1[[#This Row],[Mass '[g']]]&gt;0.5, "L", (IF(Table1[[#This Row],[Mass '[g']]]&gt;0.3, "M", "S")))</f>
        <v>M</v>
      </c>
      <c r="E71" s="7">
        <v>843.8237805</v>
      </c>
      <c r="F71" s="7">
        <f>(Table1[[#This Row],[Mass '[g']]]*0.001*9.81)/(Table1[[#This Row],[Area '[mm^2']]]*0.000001)</f>
        <v>4.6502600313952644</v>
      </c>
      <c r="G71" s="15">
        <v>474.06106490000002</v>
      </c>
      <c r="H71" s="7">
        <v>53.642884649999999</v>
      </c>
      <c r="I71" s="40" t="str">
        <f>IF(Table1[[#This Row],[Span: b '[mm']]]&gt;63, "L", (IF(Table1[[#This Row],[Span: b '[mm']]]&gt;58, "M", "S")))</f>
        <v>S</v>
      </c>
      <c r="J71" s="7">
        <v>21.331025650000001</v>
      </c>
      <c r="K71" s="40" t="str">
        <f>IF(Table1[[#This Row],[Chord: c '[mm']]]&gt;24.5, "L", (IF(Table1[[#This Row],[Chord: c '[mm']]]&gt;21, "M", "S")))</f>
        <v>M</v>
      </c>
      <c r="L71" s="11">
        <v>39.558518849999999</v>
      </c>
      <c r="M71" s="7">
        <f t="shared" si="4"/>
        <v>3.4101421885362542</v>
      </c>
      <c r="N71" s="7">
        <f t="shared" si="5"/>
        <v>2.514782248644476</v>
      </c>
      <c r="O71" s="8">
        <v>0.46800000000000003</v>
      </c>
      <c r="P71" s="9">
        <v>0.44700000000000001</v>
      </c>
      <c r="Q71" s="9">
        <v>0.34799999999999998</v>
      </c>
      <c r="R71" s="9">
        <v>0.45800000000000002</v>
      </c>
    </row>
    <row r="72" spans="1:18" ht="15.75">
      <c r="A72" s="1">
        <v>63</v>
      </c>
      <c r="B72" s="4">
        <v>64</v>
      </c>
      <c r="C72" s="7">
        <v>0.4</v>
      </c>
      <c r="D72" s="40" t="str">
        <f>IF(Table1[[#This Row],[Mass '[g']]]&gt;0.5, "L", (IF(Table1[[#This Row],[Mass '[g']]]&gt;0.3, "M", "S")))</f>
        <v>M</v>
      </c>
      <c r="E72" s="7">
        <v>1226.0947000000001</v>
      </c>
      <c r="F72" s="7">
        <f>(Table1[[#This Row],[Mass '[g']]]*0.001*9.81)/(Table1[[#This Row],[Area '[mm^2']]]*0.000001)</f>
        <v>3.2004053194259794</v>
      </c>
      <c r="G72" s="15">
        <v>326.25864869999998</v>
      </c>
      <c r="H72" s="7">
        <v>65.456686210000001</v>
      </c>
      <c r="I72" s="40" t="str">
        <f>IF(Table1[[#This Row],[Span: b '[mm']]]&gt;63, "L", (IF(Table1[[#This Row],[Span: b '[mm']]]&gt;58, "M", "S")))</f>
        <v>L</v>
      </c>
      <c r="J72" s="7">
        <v>24.3477788</v>
      </c>
      <c r="K72" s="40" t="str">
        <f>IF(Table1[[#This Row],[Chord: c '[mm']]]&gt;24.5, "L", (IF(Table1[[#This Row],[Chord: c '[mm']]]&gt;21, "M", "S")))</f>
        <v>M</v>
      </c>
      <c r="L72" s="11">
        <v>50.357558699999998</v>
      </c>
      <c r="M72" s="7">
        <f t="shared" si="4"/>
        <v>3.4944917138899663</v>
      </c>
      <c r="N72" s="7">
        <f t="shared" si="5"/>
        <v>2.6884048334626729</v>
      </c>
      <c r="O72" s="8">
        <v>0.433</v>
      </c>
      <c r="P72" s="9"/>
      <c r="Q72" s="9"/>
      <c r="R72" s="9"/>
    </row>
    <row r="73" spans="1:18" ht="15.75">
      <c r="A73" s="1">
        <v>64</v>
      </c>
      <c r="B73" s="4">
        <v>65</v>
      </c>
      <c r="C73" s="7">
        <v>0.2</v>
      </c>
      <c r="D73" s="40" t="str">
        <f>IF(Table1[[#This Row],[Mass '[g']]]&gt;0.5, "L", (IF(Table1[[#This Row],[Mass '[g']]]&gt;0.3, "M", "S")))</f>
        <v>S</v>
      </c>
      <c r="E73" s="7">
        <v>802.8736629</v>
      </c>
      <c r="F73" s="7">
        <f>(Table1[[#This Row],[Mass '[g']]]*0.001*9.81)/(Table1[[#This Row],[Area '[mm^2']]]*0.000001)</f>
        <v>2.4437219585871164</v>
      </c>
      <c r="G73" s="15">
        <v>249.1201409</v>
      </c>
      <c r="H73" s="7">
        <v>51.683831099999999</v>
      </c>
      <c r="I73" s="40" t="str">
        <f>IF(Table1[[#This Row],[Span: b '[mm']]]&gt;63, "L", (IF(Table1[[#This Row],[Span: b '[mm']]]&gt;58, "M", "S")))</f>
        <v>S</v>
      </c>
      <c r="J73" s="7">
        <v>20.009116330000001</v>
      </c>
      <c r="K73" s="40" t="str">
        <f>IF(Table1[[#This Row],[Chord: c '[mm']]]&gt;24.5, "L", (IF(Table1[[#This Row],[Chord: c '[mm']]]&gt;21, "M", "S")))</f>
        <v>S</v>
      </c>
      <c r="L73" s="11">
        <v>40.125393330000001</v>
      </c>
      <c r="M73" s="7">
        <f t="shared" si="4"/>
        <v>3.327071892637278</v>
      </c>
      <c r="N73" s="7">
        <f t="shared" si="5"/>
        <v>2.5830141745195201</v>
      </c>
      <c r="O73" s="8">
        <v>0.42199999999999999</v>
      </c>
      <c r="P73" s="9">
        <v>0.40899999999999997</v>
      </c>
      <c r="Q73" s="9">
        <v>0.41499999999999998</v>
      </c>
      <c r="R73" s="9">
        <v>0.39500000000000002</v>
      </c>
    </row>
    <row r="74" spans="1:18" ht="15.75">
      <c r="A74" s="1">
        <v>65</v>
      </c>
      <c r="B74" s="4">
        <v>66</v>
      </c>
      <c r="C74" s="7">
        <v>0.3</v>
      </c>
      <c r="D74" s="40" t="str">
        <f>IF(Table1[[#This Row],[Mass '[g']]]&gt;0.5, "L", (IF(Table1[[#This Row],[Mass '[g']]]&gt;0.3, "M", "S")))</f>
        <v>S</v>
      </c>
      <c r="E74" s="7">
        <v>1075.4904309999999</v>
      </c>
      <c r="F74" s="7">
        <f>(Table1[[#This Row],[Mass '[g']]]*0.001*9.81)/(Table1[[#This Row],[Area '[mm^2']]]*0.000001)</f>
        <v>2.7364260203259771</v>
      </c>
      <c r="G74" s="15">
        <v>278.95924630000002</v>
      </c>
      <c r="H74" s="7">
        <v>60.648124350000003</v>
      </c>
      <c r="I74" s="40" t="str">
        <f>IF(Table1[[#This Row],[Span: b '[mm']]]&gt;63, "L", (IF(Table1[[#This Row],[Span: b '[mm']]]&gt;58, "M", "S")))</f>
        <v>M</v>
      </c>
      <c r="J74" s="7">
        <v>22.247919199999998</v>
      </c>
      <c r="K74" s="40" t="str">
        <f>IF(Table1[[#This Row],[Chord: c '[mm']]]&gt;24.5, "L", (IF(Table1[[#This Row],[Chord: c '[mm']]]&gt;21, "M", "S")))</f>
        <v>M</v>
      </c>
      <c r="L74" s="11">
        <v>48.341169409999999</v>
      </c>
      <c r="M74" s="7">
        <f t="shared" si="4"/>
        <v>3.4200164698379019</v>
      </c>
      <c r="N74" s="7">
        <f t="shared" si="5"/>
        <v>2.7260133320692752</v>
      </c>
      <c r="O74" s="8">
        <v>0.38700000000000001</v>
      </c>
      <c r="P74" s="9"/>
      <c r="Q74" s="9"/>
      <c r="R74" s="9"/>
    </row>
    <row r="75" spans="1:18" ht="15.75" hidden="1">
      <c r="A75" s="1">
        <v>92</v>
      </c>
      <c r="B75" s="4">
        <v>93</v>
      </c>
      <c r="C75" s="7">
        <v>0.4</v>
      </c>
      <c r="D75" s="7"/>
      <c r="E75" s="7">
        <v>835.44523979999997</v>
      </c>
      <c r="F75" s="7">
        <f>(Table1[[#This Row],[Mass '[g']]]*0.001*9.81)/(Table1[[#This Row],[Area '[mm^2']]]*0.000001)</f>
        <v>4.6968967121524088</v>
      </c>
      <c r="G75" s="15">
        <v>478.8153441</v>
      </c>
      <c r="H75" s="7">
        <v>60.075172379999998</v>
      </c>
      <c r="I75" s="7"/>
      <c r="J75" s="7">
        <v>20.39180824</v>
      </c>
      <c r="K75" s="7"/>
      <c r="L75" s="11">
        <v>40.969649670000003</v>
      </c>
      <c r="M75" s="7">
        <f t="shared" si="4"/>
        <v>4.3198837752079253</v>
      </c>
      <c r="N75" s="7">
        <f t="shared" si="5"/>
        <v>2.9460443955214437</v>
      </c>
      <c r="O75" s="8">
        <v>-1</v>
      </c>
      <c r="P75" s="9">
        <v>0.49199999999999999</v>
      </c>
      <c r="Q75" s="9">
        <v>-1</v>
      </c>
      <c r="R75" s="9">
        <v>-1</v>
      </c>
    </row>
    <row r="76" spans="1:18" ht="15.75">
      <c r="A76" s="1">
        <v>66</v>
      </c>
      <c r="B76" s="4">
        <v>67</v>
      </c>
      <c r="C76" s="7">
        <v>0.3</v>
      </c>
      <c r="D76" s="40" t="str">
        <f>IF(Table1[[#This Row],[Mass '[g']]]&gt;0.5, "L", (IF(Table1[[#This Row],[Mass '[g']]]&gt;0.3, "M", "S")))</f>
        <v>S</v>
      </c>
      <c r="E76" s="7">
        <v>866.55057220000003</v>
      </c>
      <c r="F76" s="7">
        <f>(Table1[[#This Row],[Mass '[g']]]*0.001*9.81)/(Table1[[#This Row],[Area '[mm^2']]]*0.000001)</f>
        <v>3.3962241725007543</v>
      </c>
      <c r="G76" s="15">
        <v>346.22099350000002</v>
      </c>
      <c r="H76" s="7">
        <v>56.060978550000002</v>
      </c>
      <c r="I76" s="40" t="str">
        <f>IF(Table1[[#This Row],[Span: b '[mm']]]&gt;63, "L", (IF(Table1[[#This Row],[Span: b '[mm']]]&gt;58, "M", "S")))</f>
        <v>S</v>
      </c>
      <c r="J76" s="7">
        <v>20.0536052</v>
      </c>
      <c r="K76" s="40" t="str">
        <f>IF(Table1[[#This Row],[Chord: c '[mm']]]&gt;24.5, "L", (IF(Table1[[#This Row],[Chord: c '[mm']]]&gt;21, "M", "S")))</f>
        <v>S</v>
      </c>
      <c r="L76" s="11">
        <v>43.211709999999997</v>
      </c>
      <c r="M76" s="7">
        <f t="shared" si="4"/>
        <v>3.626831966661253</v>
      </c>
      <c r="N76" s="7">
        <f t="shared" si="5"/>
        <v>2.7955561102798616</v>
      </c>
      <c r="O76" s="8">
        <v>0.44500000000000001</v>
      </c>
      <c r="P76" s="9"/>
      <c r="Q76" s="9"/>
      <c r="R76" s="9"/>
    </row>
    <row r="77" spans="1:18" ht="15.75">
      <c r="A77" s="1">
        <v>67</v>
      </c>
      <c r="B77" s="4">
        <v>68</v>
      </c>
      <c r="C77" s="7">
        <v>0.1</v>
      </c>
      <c r="D77" s="40" t="str">
        <f>IF(Table1[[#This Row],[Mass '[g']]]&gt;0.5, "L", (IF(Table1[[#This Row],[Mass '[g']]]&gt;0.3, "M", "S")))</f>
        <v>S</v>
      </c>
      <c r="E77" s="7">
        <v>720.76396399999999</v>
      </c>
      <c r="F77" s="7">
        <f>(Table1[[#This Row],[Mass '[g']]]*0.001*9.81)/(Table1[[#This Row],[Area '[mm^2']]]*0.000001)</f>
        <v>1.3610558365817524</v>
      </c>
      <c r="G77" s="15">
        <v>138.75</v>
      </c>
      <c r="H77" s="7">
        <v>48.301828579999999</v>
      </c>
      <c r="I77" s="40" t="str">
        <f>IF(Table1[[#This Row],[Span: b '[mm']]]&gt;63, "L", (IF(Table1[[#This Row],[Span: b '[mm']]]&gt;58, "M", "S")))</f>
        <v>S</v>
      </c>
      <c r="J77" s="7">
        <v>19.806350930000001</v>
      </c>
      <c r="K77" s="40" t="str">
        <f>IF(Table1[[#This Row],[Chord: c '[mm']]]&gt;24.5, "L", (IF(Table1[[#This Row],[Chord: c '[mm']]]&gt;21, "M", "S")))</f>
        <v>S</v>
      </c>
      <c r="L77" s="11">
        <v>36.390547990000002</v>
      </c>
      <c r="M77" s="7">
        <f t="shared" si="4"/>
        <v>3.2369357524812448</v>
      </c>
      <c r="N77" s="7">
        <f t="shared" si="5"/>
        <v>2.4387040677361158</v>
      </c>
      <c r="O77" s="8">
        <v>0.43</v>
      </c>
      <c r="P77" s="9"/>
      <c r="Q77" s="9"/>
      <c r="R77" s="9"/>
    </row>
    <row r="78" spans="1:18" ht="15.75">
      <c r="A78" s="1">
        <v>68</v>
      </c>
      <c r="B78" s="4">
        <v>69</v>
      </c>
      <c r="C78" s="7">
        <v>0.4</v>
      </c>
      <c r="D78" s="40" t="str">
        <f>IF(Table1[[#This Row],[Mass '[g']]]&gt;0.5, "L", (IF(Table1[[#This Row],[Mass '[g']]]&gt;0.3, "M", "S")))</f>
        <v>M</v>
      </c>
      <c r="E78" s="7">
        <v>978.29935880000005</v>
      </c>
      <c r="F78" s="7">
        <f>(Table1[[#This Row],[Mass '[g']]]*0.001*9.81)/(Table1[[#This Row],[Area '[mm^2']]]*0.000001)</f>
        <v>4.0110421873456508</v>
      </c>
      <c r="G78" s="15">
        <v>408.89733430000001</v>
      </c>
      <c r="H78" s="7">
        <v>61.022645799999999</v>
      </c>
      <c r="I78" s="40" t="str">
        <f>IF(Table1[[#This Row],[Span: b '[mm']]]&gt;63, "L", (IF(Table1[[#This Row],[Span: b '[mm']]]&gt;58, "M", "S")))</f>
        <v>M</v>
      </c>
      <c r="J78" s="7">
        <v>20.37266352</v>
      </c>
      <c r="K78" s="40" t="str">
        <f>IF(Table1[[#This Row],[Chord: c '[mm']]]&gt;24.5, "L", (IF(Table1[[#This Row],[Chord: c '[mm']]]&gt;21, "M", "S")))</f>
        <v>S</v>
      </c>
      <c r="L78" s="11">
        <v>48.02019911</v>
      </c>
      <c r="M78" s="7">
        <f t="shared" si="4"/>
        <v>3.8063638363209127</v>
      </c>
      <c r="N78" s="7">
        <f t="shared" si="5"/>
        <v>2.9953199658990881</v>
      </c>
      <c r="O78" s="8">
        <v>0.47</v>
      </c>
      <c r="P78" s="9"/>
      <c r="Q78" s="9"/>
      <c r="R78" s="9"/>
    </row>
    <row r="79" spans="1:18" ht="15.75">
      <c r="A79" s="1">
        <v>69</v>
      </c>
      <c r="B79" s="4">
        <v>70</v>
      </c>
      <c r="C79" s="7">
        <v>0.4</v>
      </c>
      <c r="D79" s="40" t="str">
        <f>IF(Table1[[#This Row],[Mass '[g']]]&gt;0.5, "L", (IF(Table1[[#This Row],[Mass '[g']]]&gt;0.3, "M", "S")))</f>
        <v>M</v>
      </c>
      <c r="E79" s="7">
        <v>844.76636640000004</v>
      </c>
      <c r="F79" s="7">
        <f>(Table1[[#This Row],[Mass '[g']]]*0.001*9.81)/(Table1[[#This Row],[Area '[mm^2']]]*0.000001)</f>
        <v>4.6450712955373179</v>
      </c>
      <c r="G79" s="15">
        <v>473.53211010000001</v>
      </c>
      <c r="H79" s="7">
        <v>55.578320669999997</v>
      </c>
      <c r="I79" s="40" t="str">
        <f>IF(Table1[[#This Row],[Span: b '[mm']]]&gt;63, "L", (IF(Table1[[#This Row],[Span: b '[mm']]]&gt;58, "M", "S")))</f>
        <v>S</v>
      </c>
      <c r="J79" s="7">
        <v>19.969545449999998</v>
      </c>
      <c r="K79" s="40" t="str">
        <f>IF(Table1[[#This Row],[Chord: c '[mm']]]&gt;24.5, "L", (IF(Table1[[#This Row],[Chord: c '[mm']]]&gt;21, "M", "S")))</f>
        <v>S</v>
      </c>
      <c r="L79" s="11">
        <v>42.302733850000003</v>
      </c>
      <c r="M79" s="7">
        <f t="shared" si="4"/>
        <v>3.6565728127423101</v>
      </c>
      <c r="N79" s="7">
        <f t="shared" si="5"/>
        <v>2.7831540186609507</v>
      </c>
      <c r="O79" s="8">
        <v>0.51700000000000002</v>
      </c>
      <c r="P79" s="9"/>
      <c r="Q79" s="9"/>
      <c r="R79" s="9"/>
    </row>
    <row r="80" spans="1:18" ht="15.75">
      <c r="A80" s="1">
        <v>70</v>
      </c>
      <c r="B80" s="4">
        <v>71</v>
      </c>
      <c r="C80" s="7">
        <v>0.6</v>
      </c>
      <c r="D80" s="40" t="str">
        <f>IF(Table1[[#This Row],[Mass '[g']]]&gt;0.5, "L", (IF(Table1[[#This Row],[Mass '[g']]]&gt;0.3, "M", "S")))</f>
        <v>L</v>
      </c>
      <c r="E80" s="7">
        <v>1043.7567079999999</v>
      </c>
      <c r="F80" s="7">
        <f>(Table1[[#This Row],[Mass '[g']]]*0.001*9.81)/(Table1[[#This Row],[Area '[mm^2']]]*0.000001)</f>
        <v>5.6392451946761533</v>
      </c>
      <c r="G80" s="15">
        <v>574.88109569999995</v>
      </c>
      <c r="H80" s="7">
        <v>59.979193889999998</v>
      </c>
      <c r="I80" s="40" t="str">
        <f>IF(Table1[[#This Row],[Span: b '[mm']]]&gt;63, "L", (IF(Table1[[#This Row],[Span: b '[mm']]]&gt;58, "M", "S")))</f>
        <v>M</v>
      </c>
      <c r="J80" s="7">
        <v>22.958660439999999</v>
      </c>
      <c r="K80" s="40" t="str">
        <f>IF(Table1[[#This Row],[Chord: c '[mm']]]&gt;24.5, "L", (IF(Table1[[#This Row],[Chord: c '[mm']]]&gt;21, "M", "S")))</f>
        <v>M</v>
      </c>
      <c r="L80" s="11">
        <v>45.462439369999998</v>
      </c>
      <c r="M80" s="7">
        <f t="shared" si="4"/>
        <v>3.446687980178436</v>
      </c>
      <c r="N80" s="7">
        <f t="shared" si="5"/>
        <v>2.6124866495041905</v>
      </c>
      <c r="O80" s="8">
        <v>0.48399999999999999</v>
      </c>
      <c r="P80" s="9"/>
      <c r="Q80" s="9"/>
      <c r="R80" s="9"/>
    </row>
    <row r="81" spans="1:18" ht="15.75">
      <c r="A81" s="1">
        <v>71</v>
      </c>
      <c r="B81" s="4">
        <v>72</v>
      </c>
      <c r="C81" s="7">
        <v>0.3</v>
      </c>
      <c r="D81" s="40" t="str">
        <f>IF(Table1[[#This Row],[Mass '[g']]]&gt;0.5, "L", (IF(Table1[[#This Row],[Mass '[g']]]&gt;0.3, "M", "S")))</f>
        <v>S</v>
      </c>
      <c r="E81" s="7">
        <v>963.63691259999996</v>
      </c>
      <c r="F81" s="7">
        <f>(Table1[[#This Row],[Mass '[g']]]*0.001*9.81)/(Table1[[#This Row],[Area '[mm^2']]]*0.000001)</f>
        <v>3.0540548639419152</v>
      </c>
      <c r="G81" s="15">
        <v>311.3392566</v>
      </c>
      <c r="H81" s="7">
        <v>55.399321190000002</v>
      </c>
      <c r="I81" s="40" t="str">
        <f>IF(Table1[[#This Row],[Span: b '[mm']]]&gt;63, "L", (IF(Table1[[#This Row],[Span: b '[mm']]]&gt;58, "M", "S")))</f>
        <v>S</v>
      </c>
      <c r="J81" s="7">
        <v>24.702334990000001</v>
      </c>
      <c r="K81" s="40" t="str">
        <f>IF(Table1[[#This Row],[Chord: c '[mm']]]&gt;24.5, "L", (IF(Table1[[#This Row],[Chord: c '[mm']]]&gt;21, "M", "S")))</f>
        <v>L</v>
      </c>
      <c r="L81" s="11">
        <v>39.009952409999997</v>
      </c>
      <c r="M81" s="7">
        <f t="shared" si="4"/>
        <v>3.1848974942564725</v>
      </c>
      <c r="N81" s="7">
        <f t="shared" si="5"/>
        <v>2.242675488468064</v>
      </c>
      <c r="O81" s="8">
        <v>0.46300000000000002</v>
      </c>
      <c r="P81" s="9"/>
      <c r="Q81" s="9"/>
      <c r="R81" s="9"/>
    </row>
    <row r="82" spans="1:18" ht="15.75">
      <c r="A82" s="1">
        <v>72</v>
      </c>
      <c r="B82" s="4">
        <v>73</v>
      </c>
      <c r="C82" s="7">
        <v>0.4</v>
      </c>
      <c r="D82" s="40" t="str">
        <f>IF(Table1[[#This Row],[Mass '[g']]]&gt;0.5, "L", (IF(Table1[[#This Row],[Mass '[g']]]&gt;0.3, "M", "S")))</f>
        <v>M</v>
      </c>
      <c r="E82" s="7">
        <v>856.81051860000002</v>
      </c>
      <c r="F82" s="7">
        <f>(Table1[[#This Row],[Mass '[g']]]*0.001*9.81)/(Table1[[#This Row],[Area '[mm^2']]]*0.000001)</f>
        <v>4.5797757086498967</v>
      </c>
      <c r="G82" s="15">
        <v>466.87568759999999</v>
      </c>
      <c r="H82" s="7">
        <v>51.07267349</v>
      </c>
      <c r="I82" s="40" t="str">
        <f>IF(Table1[[#This Row],[Span: b '[mm']]]&gt;63, "L", (IF(Table1[[#This Row],[Span: b '[mm']]]&gt;58, "M", "S")))</f>
        <v>S</v>
      </c>
      <c r="J82" s="7">
        <v>22.52203299</v>
      </c>
      <c r="K82" s="40" t="str">
        <f>IF(Table1[[#This Row],[Chord: c '[mm']]]&gt;24.5, "L", (IF(Table1[[#This Row],[Chord: c '[mm']]]&gt;21, "M", "S")))</f>
        <v>M</v>
      </c>
      <c r="L82" s="11">
        <v>38.043213909999999</v>
      </c>
      <c r="M82" s="7">
        <f t="shared" si="4"/>
        <v>3.044334681696272</v>
      </c>
      <c r="N82" s="7">
        <f t="shared" si="5"/>
        <v>2.2676759914469873</v>
      </c>
      <c r="O82" s="8">
        <v>0.501</v>
      </c>
      <c r="P82" s="9"/>
      <c r="Q82" s="9"/>
      <c r="R82" s="9"/>
    </row>
    <row r="83" spans="1:18" ht="15.75">
      <c r="A83" s="1">
        <v>74</v>
      </c>
      <c r="B83" s="4">
        <v>75</v>
      </c>
      <c r="C83" s="7">
        <v>0.5</v>
      </c>
      <c r="D83" s="40" t="str">
        <f>IF(Table1[[#This Row],[Mass '[g']]]&gt;0.5, "L", (IF(Table1[[#This Row],[Mass '[g']]]&gt;0.3, "M", "S")))</f>
        <v>M</v>
      </c>
      <c r="E83" s="7">
        <v>979.97506699999997</v>
      </c>
      <c r="F83" s="7">
        <f>(Table1[[#This Row],[Mass '[g']]]*0.001*9.81)/(Table1[[#This Row],[Area '[mm^2']]]*0.000001)</f>
        <v>5.0052293830451111</v>
      </c>
      <c r="G83" s="15">
        <v>510.24767550000001</v>
      </c>
      <c r="H83" s="7">
        <v>62.70678771</v>
      </c>
      <c r="I83" s="40" t="str">
        <f>IF(Table1[[#This Row],[Span: b '[mm']]]&gt;63, "L", (IF(Table1[[#This Row],[Span: b '[mm']]]&gt;58, "M", "S")))</f>
        <v>M</v>
      </c>
      <c r="J83" s="7">
        <v>20.03133545</v>
      </c>
      <c r="K83" s="40" t="str">
        <f>IF(Table1[[#This Row],[Chord: c '[mm']]]&gt;24.5, "L", (IF(Table1[[#This Row],[Chord: c '[mm']]]&gt;21, "M", "S")))</f>
        <v>S</v>
      </c>
      <c r="L83" s="11">
        <v>48.922103540000002</v>
      </c>
      <c r="M83" s="7">
        <f t="shared" si="4"/>
        <v>4.0124910901503652</v>
      </c>
      <c r="N83" s="7">
        <f t="shared" si="5"/>
        <v>3.1304347064888276</v>
      </c>
      <c r="O83" s="8">
        <v>0.47399999999999998</v>
      </c>
      <c r="P83" s="9"/>
      <c r="Q83" s="9"/>
      <c r="R83" s="9"/>
    </row>
    <row r="84" spans="1:18" ht="15.75">
      <c r="A84" s="1">
        <v>75</v>
      </c>
      <c r="B84" s="4">
        <v>76</v>
      </c>
      <c r="C84" s="7">
        <v>0.6</v>
      </c>
      <c r="D84" s="40" t="str">
        <f>IF(Table1[[#This Row],[Mass '[g']]]&gt;0.5, "L", (IF(Table1[[#This Row],[Mass '[g']]]&gt;0.3, "M", "S")))</f>
        <v>L</v>
      </c>
      <c r="E84" s="7">
        <v>1233.321191</v>
      </c>
      <c r="F84" s="7">
        <f>(Table1[[#This Row],[Mass '[g']]]*0.001*9.81)/(Table1[[#This Row],[Area '[mm^2']]]*0.000001)</f>
        <v>4.7724794181372339</v>
      </c>
      <c r="G84" s="15">
        <v>486.52046539999998</v>
      </c>
      <c r="H84" s="7">
        <v>72.835431290000002</v>
      </c>
      <c r="I84" s="40" t="str">
        <f>IF(Table1[[#This Row],[Span: b '[mm']]]&gt;63, "L", (IF(Table1[[#This Row],[Span: b '[mm']]]&gt;58, "M", "S")))</f>
        <v>L</v>
      </c>
      <c r="J84" s="7">
        <v>22.428352</v>
      </c>
      <c r="K84" s="40" t="str">
        <f>IF(Table1[[#This Row],[Chord: c '[mm']]]&gt;24.5, "L", (IF(Table1[[#This Row],[Chord: c '[mm']]]&gt;21, "M", "S")))</f>
        <v>M</v>
      </c>
      <c r="L84" s="11">
        <v>54.989380920000002</v>
      </c>
      <c r="M84" s="7">
        <f t="shared" si="4"/>
        <v>4.3013937406677636</v>
      </c>
      <c r="N84" s="7">
        <f t="shared" si="5"/>
        <v>3.2474713830958244</v>
      </c>
      <c r="O84" s="8">
        <v>0.51400000000000001</v>
      </c>
      <c r="P84" s="9"/>
      <c r="Q84" s="9"/>
      <c r="R84" s="9"/>
    </row>
    <row r="85" spans="1:18" ht="15.75">
      <c r="A85" s="1">
        <v>76</v>
      </c>
      <c r="B85" s="4">
        <v>77</v>
      </c>
      <c r="C85" s="7">
        <v>0.3</v>
      </c>
      <c r="D85" s="40" t="str">
        <f>IF(Table1[[#This Row],[Mass '[g']]]&gt;0.5, "L", (IF(Table1[[#This Row],[Mass '[g']]]&gt;0.3, "M", "S")))</f>
        <v>S</v>
      </c>
      <c r="E85" s="7">
        <v>677.61447929999997</v>
      </c>
      <c r="F85" s="7">
        <f>(Table1[[#This Row],[Mass '[g']]]*0.001*9.81)/(Table1[[#This Row],[Area '[mm^2']]]*0.000001)</f>
        <v>4.3431775587797716</v>
      </c>
      <c r="G85" s="15">
        <v>442.7561824</v>
      </c>
      <c r="H85" s="7">
        <v>50.02547852</v>
      </c>
      <c r="I85" s="40" t="str">
        <f>IF(Table1[[#This Row],[Span: b '[mm']]]&gt;63, "L", (IF(Table1[[#This Row],[Span: b '[mm']]]&gt;58, "M", "S")))</f>
        <v>S</v>
      </c>
      <c r="J85" s="7">
        <v>17.710400230000001</v>
      </c>
      <c r="K85" s="40" t="str">
        <f>IF(Table1[[#This Row],[Chord: c '[mm']]]&gt;24.5, "L", (IF(Table1[[#This Row],[Chord: c '[mm']]]&gt;21, "M", "S")))</f>
        <v>S</v>
      </c>
      <c r="L85" s="11">
        <v>38.260822490000002</v>
      </c>
      <c r="M85" s="7">
        <f t="shared" si="4"/>
        <v>3.6931744784146341</v>
      </c>
      <c r="N85" s="7">
        <f t="shared" si="5"/>
        <v>2.8246385101597444</v>
      </c>
      <c r="O85" s="8">
        <v>0.47299999999999998</v>
      </c>
      <c r="P85" s="9">
        <v>0.433</v>
      </c>
      <c r="Q85" s="9">
        <v>0.47599999999999998</v>
      </c>
      <c r="R85" s="9">
        <v>0.435</v>
      </c>
    </row>
    <row r="86" spans="1:18" ht="15.75">
      <c r="A86" s="1">
        <v>77</v>
      </c>
      <c r="B86" s="4">
        <v>78</v>
      </c>
      <c r="C86" s="7">
        <v>0.6</v>
      </c>
      <c r="D86" s="40" t="str">
        <f>IF(Table1[[#This Row],[Mass '[g']]]&gt;0.5, "L", (IF(Table1[[#This Row],[Mass '[g']]]&gt;0.3, "M", "S")))</f>
        <v>L</v>
      </c>
      <c r="E86" s="7">
        <v>1151.63042</v>
      </c>
      <c r="F86" s="7">
        <f>(Table1[[#This Row],[Mass '[g']]]*0.001*9.81)/(Table1[[#This Row],[Area '[mm^2']]]*0.000001)</f>
        <v>5.1110146951484667</v>
      </c>
      <c r="G86" s="15">
        <v>521.03173879999997</v>
      </c>
      <c r="H86" s="7">
        <v>64.825975349999993</v>
      </c>
      <c r="I86" s="40" t="str">
        <f>IF(Table1[[#This Row],[Span: b '[mm']]]&gt;63, "L", (IF(Table1[[#This Row],[Span: b '[mm']]]&gt;58, "M", "S")))</f>
        <v>L</v>
      </c>
      <c r="J86" s="7">
        <v>23.395778459999999</v>
      </c>
      <c r="K86" s="40" t="str">
        <f>IF(Table1[[#This Row],[Chord: c '[mm']]]&gt;24.5, "L", (IF(Table1[[#This Row],[Chord: c '[mm']]]&gt;21, "M", "S")))</f>
        <v>M</v>
      </c>
      <c r="L86" s="11">
        <v>49.223855569999998</v>
      </c>
      <c r="M86" s="7">
        <f t="shared" si="4"/>
        <v>3.6490935000473561</v>
      </c>
      <c r="N86" s="7">
        <f t="shared" si="5"/>
        <v>2.7708407079009412</v>
      </c>
      <c r="O86" s="8">
        <v>0.438</v>
      </c>
      <c r="P86" s="9"/>
      <c r="Q86" s="9"/>
      <c r="R86" s="9"/>
    </row>
    <row r="87" spans="1:18" ht="15.75">
      <c r="A87" s="1">
        <v>78</v>
      </c>
      <c r="B87" s="4">
        <v>79</v>
      </c>
      <c r="C87" s="7">
        <v>0.4</v>
      </c>
      <c r="D87" s="40" t="str">
        <f>IF(Table1[[#This Row],[Mass '[g']]]&gt;0.5, "L", (IF(Table1[[#This Row],[Mass '[g']]]&gt;0.3, "M", "S")))</f>
        <v>M</v>
      </c>
      <c r="E87" s="7">
        <v>789.46799769999996</v>
      </c>
      <c r="F87" s="7">
        <f>(Table1[[#This Row],[Mass '[g']]]*0.001*9.81)/(Table1[[#This Row],[Area '[mm^2']]]*0.000001)</f>
        <v>4.9704358016183088</v>
      </c>
      <c r="G87" s="15">
        <v>506.70071639999998</v>
      </c>
      <c r="H87" s="7">
        <v>52.21334693</v>
      </c>
      <c r="I87" s="40" t="str">
        <f>IF(Table1[[#This Row],[Span: b '[mm']]]&gt;63, "L", (IF(Table1[[#This Row],[Span: b '[mm']]]&gt;58, "M", "S")))</f>
        <v>S</v>
      </c>
      <c r="J87" s="7">
        <v>20.84662719</v>
      </c>
      <c r="K87" s="40" t="str">
        <f>IF(Table1[[#This Row],[Chord: c '[mm']]]&gt;24.5, "L", (IF(Table1[[#This Row],[Chord: c '[mm']]]&gt;21, "M", "S")))</f>
        <v>S</v>
      </c>
      <c r="L87" s="11">
        <v>37.870298660000003</v>
      </c>
      <c r="M87" s="7">
        <f t="shared" si="4"/>
        <v>3.4532540971578642</v>
      </c>
      <c r="N87" s="7">
        <f t="shared" si="5"/>
        <v>2.5046424274832537</v>
      </c>
      <c r="O87" s="8">
        <v>0.45900000000000002</v>
      </c>
      <c r="P87" s="9"/>
      <c r="Q87" s="9"/>
      <c r="R87" s="9"/>
    </row>
    <row r="88" spans="1:18" ht="15.75">
      <c r="A88" s="1">
        <v>79</v>
      </c>
      <c r="B88" s="4">
        <v>80</v>
      </c>
      <c r="C88" s="7">
        <v>0.5</v>
      </c>
      <c r="D88" s="40" t="str">
        <f>IF(Table1[[#This Row],[Mass '[g']]]&gt;0.5, "L", (IF(Table1[[#This Row],[Mass '[g']]]&gt;0.3, "M", "S")))</f>
        <v>M</v>
      </c>
      <c r="E88" s="7">
        <v>838.69192439999995</v>
      </c>
      <c r="F88" s="7">
        <f>(Table1[[#This Row],[Mass '[g']]]*0.001*9.81)/(Table1[[#This Row],[Area '[mm^2']]]*0.000001)</f>
        <v>5.848393024064273</v>
      </c>
      <c r="G88" s="15">
        <v>596.20223529999998</v>
      </c>
      <c r="H88" s="7">
        <v>49.967565999999998</v>
      </c>
      <c r="I88" s="40" t="str">
        <f>IF(Table1[[#This Row],[Span: b '[mm']]]&gt;63, "L", (IF(Table1[[#This Row],[Span: b '[mm']]]&gt;58, "M", "S")))</f>
        <v>S</v>
      </c>
      <c r="J88" s="7">
        <v>22.285337470000002</v>
      </c>
      <c r="K88" s="40" t="str">
        <f>IF(Table1[[#This Row],[Chord: c '[mm']]]&gt;24.5, "L", (IF(Table1[[#This Row],[Chord: c '[mm']]]&gt;21, "M", "S")))</f>
        <v>M</v>
      </c>
      <c r="L88" s="11">
        <v>37.634248319999998</v>
      </c>
      <c r="M88" s="7">
        <f t="shared" si="4"/>
        <v>2.9769663678955007</v>
      </c>
      <c r="N88" s="7">
        <f t="shared" si="5"/>
        <v>2.2421722833349578</v>
      </c>
      <c r="O88" s="8">
        <v>0.442</v>
      </c>
      <c r="P88" s="9"/>
      <c r="Q88" s="9"/>
      <c r="R88" s="9"/>
    </row>
    <row r="89" spans="1:18" ht="15.75">
      <c r="A89" s="1">
        <v>81</v>
      </c>
      <c r="B89" s="4">
        <v>82</v>
      </c>
      <c r="C89" s="7">
        <v>0.4</v>
      </c>
      <c r="D89" s="40" t="str">
        <f>IF(Table1[[#This Row],[Mass '[g']]]&gt;0.5, "L", (IF(Table1[[#This Row],[Mass '[g']]]&gt;0.3, "M", "S")))</f>
        <v>M</v>
      </c>
      <c r="E89" s="7">
        <v>1199.702297</v>
      </c>
      <c r="F89" s="7">
        <f>(Table1[[#This Row],[Mass '[g']]]*0.001*9.81)/(Table1[[#This Row],[Area '[mm^2']]]*0.000001)</f>
        <v>3.2708114419822603</v>
      </c>
      <c r="G89" s="15">
        <v>333.43605409999998</v>
      </c>
      <c r="H89" s="7">
        <v>63.01222336</v>
      </c>
      <c r="I89" s="40" t="str">
        <f>IF(Table1[[#This Row],[Span: b '[mm']]]&gt;63, "L", (IF(Table1[[#This Row],[Span: b '[mm']]]&gt;58, "M", "S")))</f>
        <v>L</v>
      </c>
      <c r="J89" s="7">
        <v>24.89640095</v>
      </c>
      <c r="K89" s="40" t="str">
        <f>IF(Table1[[#This Row],[Chord: c '[mm']]]&gt;24.5, "L", (IF(Table1[[#This Row],[Chord: c '[mm']]]&gt;21, "M", "S")))</f>
        <v>L</v>
      </c>
      <c r="L89" s="11">
        <v>48.18778021</v>
      </c>
      <c r="M89" s="7">
        <f t="shared" si="4"/>
        <v>3.3096046433347199</v>
      </c>
      <c r="N89" s="7">
        <f t="shared" si="5"/>
        <v>2.5309772077718726</v>
      </c>
      <c r="O89" s="8">
        <v>0.51700000000000002</v>
      </c>
      <c r="P89" s="9"/>
      <c r="Q89" s="9"/>
      <c r="R89" s="9"/>
    </row>
    <row r="90" spans="1:18" ht="15.75">
      <c r="A90" s="1">
        <v>82</v>
      </c>
      <c r="B90" s="4">
        <v>83</v>
      </c>
      <c r="C90" s="7">
        <v>0.6</v>
      </c>
      <c r="D90" s="40" t="str">
        <f>IF(Table1[[#This Row],[Mass '[g']]]&gt;0.5, "L", (IF(Table1[[#This Row],[Mass '[g']]]&gt;0.3, "M", "S")))</f>
        <v>L</v>
      </c>
      <c r="E90" s="7">
        <v>1569.9290639999999</v>
      </c>
      <c r="F90" s="7">
        <f>(Table1[[#This Row],[Mass '[g']]]*0.001*9.81)/(Table1[[#This Row],[Area '[mm^2']]]*0.000001)</f>
        <v>3.7492139835943572</v>
      </c>
      <c r="G90" s="15">
        <v>382.20580389999998</v>
      </c>
      <c r="H90" s="7">
        <v>72.912980860000005</v>
      </c>
      <c r="I90" s="40" t="str">
        <f>IF(Table1[[#This Row],[Span: b '[mm']]]&gt;63, "L", (IF(Table1[[#This Row],[Span: b '[mm']]]&gt;58, "M", "S")))</f>
        <v>L</v>
      </c>
      <c r="J90" s="7">
        <v>27.675117780000001</v>
      </c>
      <c r="K90" s="40" t="str">
        <f>IF(Table1[[#This Row],[Chord: c '[mm']]]&gt;24.5, "L", (IF(Table1[[#This Row],[Chord: c '[mm']]]&gt;21, "M", "S")))</f>
        <v>L</v>
      </c>
      <c r="L90" s="11">
        <v>56.727096039999999</v>
      </c>
      <c r="M90" s="7">
        <f t="shared" si="4"/>
        <v>3.3863331151697995</v>
      </c>
      <c r="N90" s="7">
        <f t="shared" si="5"/>
        <v>2.6346041754767917</v>
      </c>
      <c r="O90" s="8">
        <v>0.47599999999999998</v>
      </c>
      <c r="P90" s="9"/>
      <c r="Q90" s="9"/>
      <c r="R90" s="9"/>
    </row>
    <row r="91" spans="1:18" ht="15.75">
      <c r="A91" s="1">
        <v>83</v>
      </c>
      <c r="B91" s="4">
        <v>84</v>
      </c>
      <c r="C91" s="7">
        <v>0.6</v>
      </c>
      <c r="D91" s="40" t="str">
        <f>IF(Table1[[#This Row],[Mass '[g']]]&gt;0.5, "L", (IF(Table1[[#This Row],[Mass '[g']]]&gt;0.3, "M", "S")))</f>
        <v>L</v>
      </c>
      <c r="E91" s="7">
        <v>1537.357487</v>
      </c>
      <c r="F91" s="7">
        <f>(Table1[[#This Row],[Mass '[g']]]*0.001*9.81)/(Table1[[#This Row],[Area '[mm^2']]]*0.000001)</f>
        <v>3.8286475655613081</v>
      </c>
      <c r="G91" s="15">
        <v>390.30349480000001</v>
      </c>
      <c r="H91" s="7">
        <v>72.275133069999995</v>
      </c>
      <c r="I91" s="40" t="str">
        <f>IF(Table1[[#This Row],[Span: b '[mm']]]&gt;63, "L", (IF(Table1[[#This Row],[Span: b '[mm']]]&gt;58, "M", "S")))</f>
        <v>L</v>
      </c>
      <c r="J91" s="7">
        <v>27.274993800000001</v>
      </c>
      <c r="K91" s="40" t="str">
        <f>IF(Table1[[#This Row],[Chord: c '[mm']]]&gt;24.5, "L", (IF(Table1[[#This Row],[Chord: c '[mm']]]&gt;21, "M", "S")))</f>
        <v>L</v>
      </c>
      <c r="L91" s="11">
        <v>56.365090250000002</v>
      </c>
      <c r="M91" s="7">
        <f t="shared" si="4"/>
        <v>3.397840062872902</v>
      </c>
      <c r="N91" s="7">
        <f t="shared" si="5"/>
        <v>2.6498679926372701</v>
      </c>
      <c r="O91" s="8">
        <v>0.46600000000000003</v>
      </c>
      <c r="P91" s="9"/>
      <c r="Q91" s="9"/>
      <c r="R91" s="9"/>
    </row>
    <row r="92" spans="1:18" ht="15.75">
      <c r="A92" s="1">
        <v>84</v>
      </c>
      <c r="B92" s="4">
        <v>85</v>
      </c>
      <c r="C92" s="7">
        <v>0.3</v>
      </c>
      <c r="D92" s="40" t="str">
        <f>IF(Table1[[#This Row],[Mass '[g']]]&gt;0.5, "L", (IF(Table1[[#This Row],[Mass '[g']]]&gt;0.3, "M", "S")))</f>
        <v>S</v>
      </c>
      <c r="E92" s="7">
        <v>776.69072319999998</v>
      </c>
      <c r="F92" s="7">
        <f>(Table1[[#This Row],[Mass '[g']]]*0.001*9.81)/(Table1[[#This Row],[Area '[mm^2']]]*0.000001)</f>
        <v>3.789153020747706</v>
      </c>
      <c r="G92" s="15">
        <v>386.27730580000002</v>
      </c>
      <c r="H92" s="7">
        <v>52.039158950000001</v>
      </c>
      <c r="I92" s="40" t="str">
        <f>IF(Table1[[#This Row],[Span: b '[mm']]]&gt;63, "L", (IF(Table1[[#This Row],[Span: b '[mm']]]&gt;58, "M", "S")))</f>
        <v>S</v>
      </c>
      <c r="J92" s="7">
        <v>19.519087580000001</v>
      </c>
      <c r="K92" s="40" t="str">
        <f>IF(Table1[[#This Row],[Chord: c '[mm']]]&gt;24.5, "L", (IF(Table1[[#This Row],[Chord: c '[mm']]]&gt;21, "M", "S")))</f>
        <v>S</v>
      </c>
      <c r="L92" s="11">
        <v>39.791343730000001</v>
      </c>
      <c r="M92" s="7">
        <f t="shared" si="4"/>
        <v>3.4866826438533738</v>
      </c>
      <c r="N92" s="7">
        <f t="shared" si="5"/>
        <v>2.6660651394034063</v>
      </c>
      <c r="O92" s="8">
        <v>0.45300000000000001</v>
      </c>
      <c r="P92" s="9"/>
      <c r="Q92" s="9"/>
      <c r="R92" s="9"/>
    </row>
    <row r="93" spans="1:18" ht="15.75">
      <c r="A93" s="1">
        <v>86</v>
      </c>
      <c r="B93" s="4">
        <v>87</v>
      </c>
      <c r="C93" s="7">
        <v>0.5</v>
      </c>
      <c r="D93" s="40" t="str">
        <f>IF(Table1[[#This Row],[Mass '[g']]]&gt;0.5, "L", (IF(Table1[[#This Row],[Mass '[g']]]&gt;0.3, "M", "S")))</f>
        <v>M</v>
      </c>
      <c r="E93" s="7">
        <v>1108.6903990000001</v>
      </c>
      <c r="F93" s="7">
        <f>(Table1[[#This Row],[Mass '[g']]]*0.001*9.81)/(Table1[[#This Row],[Area '[mm^2']]]*0.000001)</f>
        <v>4.4241386093215374</v>
      </c>
      <c r="G93" s="15">
        <v>451.00958809999997</v>
      </c>
      <c r="H93" s="7">
        <v>58.802109510000001</v>
      </c>
      <c r="I93" s="40" t="str">
        <f>IF(Table1[[#This Row],[Span: b '[mm']]]&gt;63, "L", (IF(Table1[[#This Row],[Span: b '[mm']]]&gt;58, "M", "S")))</f>
        <v>M</v>
      </c>
      <c r="J93" s="7">
        <v>26.146429399999999</v>
      </c>
      <c r="K93" s="40" t="str">
        <f>IF(Table1[[#This Row],[Chord: c '[mm']]]&gt;24.5, "L", (IF(Table1[[#This Row],[Chord: c '[mm']]]&gt;21, "M", "S")))</f>
        <v>L</v>
      </c>
      <c r="L93" s="11">
        <v>42.403128219999999</v>
      </c>
      <c r="M93" s="7">
        <f t="shared" si="4"/>
        <v>3.1187138320533365</v>
      </c>
      <c r="N93" s="7">
        <f t="shared" si="5"/>
        <v>2.2489537141159324</v>
      </c>
      <c r="O93" s="8">
        <v>0.40600000000000003</v>
      </c>
      <c r="P93" s="9">
        <v>0.377</v>
      </c>
      <c r="Q93" s="9">
        <v>0.434</v>
      </c>
      <c r="R93" s="9">
        <v>0.33700000000000002</v>
      </c>
    </row>
    <row r="94" spans="1:18" ht="15.75">
      <c r="A94" s="1">
        <v>87</v>
      </c>
      <c r="B94" s="4">
        <v>88</v>
      </c>
      <c r="C94" s="7">
        <v>0.4</v>
      </c>
      <c r="D94" s="40" t="str">
        <f>IF(Table1[[#This Row],[Mass '[g']]]&gt;0.5, "L", (IF(Table1[[#This Row],[Mass '[g']]]&gt;0.3, "M", "S")))</f>
        <v>M</v>
      </c>
      <c r="E94" s="7">
        <v>1005.948543</v>
      </c>
      <c r="F94" s="7">
        <f>(Table1[[#This Row],[Mass '[g']]]*0.001*9.81)/(Table1[[#This Row],[Area '[mm^2']]]*0.000001)</f>
        <v>3.9007959475716447</v>
      </c>
      <c r="G94" s="15">
        <v>397.65851120000002</v>
      </c>
      <c r="H94" s="7">
        <v>60.635882619999997</v>
      </c>
      <c r="I94" s="40" t="str">
        <f>IF(Table1[[#This Row],[Span: b '[mm']]]&gt;63, "L", (IF(Table1[[#This Row],[Span: b '[mm']]]&gt;58, "M", "S")))</f>
        <v>M</v>
      </c>
      <c r="J94" s="7">
        <v>20.464591710000001</v>
      </c>
      <c r="K94" s="40" t="str">
        <f>IF(Table1[[#This Row],[Chord: c '[mm']]]&gt;24.5, "L", (IF(Table1[[#This Row],[Chord: c '[mm']]]&gt;21, "M", "S")))</f>
        <v>S</v>
      </c>
      <c r="L94" s="11">
        <v>49.155563800000003</v>
      </c>
      <c r="M94" s="7">
        <f t="shared" si="4"/>
        <v>3.654968523679663</v>
      </c>
      <c r="N94" s="7">
        <f t="shared" si="5"/>
        <v>2.9629656667115589</v>
      </c>
      <c r="O94" s="8">
        <v>0.48</v>
      </c>
      <c r="P94" s="9"/>
      <c r="Q94" s="9"/>
      <c r="R94" s="9"/>
    </row>
    <row r="95" spans="1:18" ht="15.75">
      <c r="A95" s="1">
        <v>88</v>
      </c>
      <c r="B95" s="4">
        <v>89</v>
      </c>
      <c r="C95" s="7">
        <v>0.5</v>
      </c>
      <c r="D95" s="40" t="str">
        <f>IF(Table1[[#This Row],[Mass '[g']]]&gt;0.5, "L", (IF(Table1[[#This Row],[Mass '[g']]]&gt;0.3, "M", "S")))</f>
        <v>M</v>
      </c>
      <c r="E95" s="7">
        <v>1235.6252899999999</v>
      </c>
      <c r="F95" s="7">
        <f>(Table1[[#This Row],[Mass '[g']]]*0.001*9.81)/(Table1[[#This Row],[Area '[mm^2']]]*0.000001)</f>
        <v>3.9696500546698918</v>
      </c>
      <c r="G95" s="15">
        <v>404.67769959999998</v>
      </c>
      <c r="H95" s="7">
        <v>67.751594670000003</v>
      </c>
      <c r="I95" s="40" t="str">
        <f>IF(Table1[[#This Row],[Span: b '[mm']]]&gt;63, "L", (IF(Table1[[#This Row],[Span: b '[mm']]]&gt;58, "M", "S")))</f>
        <v>L</v>
      </c>
      <c r="J95" s="7">
        <v>23.318892309999999</v>
      </c>
      <c r="K95" s="40" t="str">
        <f>IF(Table1[[#This Row],[Chord: c '[mm']]]&gt;24.5, "L", (IF(Table1[[#This Row],[Chord: c '[mm']]]&gt;21, "M", "S")))</f>
        <v>M</v>
      </c>
      <c r="L95" s="11">
        <v>52.988164019999999</v>
      </c>
      <c r="M95" s="7">
        <f t="shared" si="4"/>
        <v>3.7149438567480058</v>
      </c>
      <c r="N95" s="7">
        <f t="shared" si="5"/>
        <v>2.9054379500241367</v>
      </c>
      <c r="O95" s="8">
        <v>0.53</v>
      </c>
      <c r="P95" s="9"/>
      <c r="Q95" s="9"/>
      <c r="R95" s="9"/>
    </row>
    <row r="96" spans="1:18" ht="15.75">
      <c r="A96" s="1">
        <v>89</v>
      </c>
      <c r="B96" s="4">
        <v>90</v>
      </c>
      <c r="C96" s="7">
        <v>0.4</v>
      </c>
      <c r="D96" s="40" t="str">
        <f>IF(Table1[[#This Row],[Mass '[g']]]&gt;0.5, "L", (IF(Table1[[#This Row],[Mass '[g']]]&gt;0.3, "M", "S")))</f>
        <v>M</v>
      </c>
      <c r="E96" s="7">
        <v>1223.476406</v>
      </c>
      <c r="F96" s="7">
        <f>(Table1[[#This Row],[Mass '[g']]]*0.001*9.81)/(Table1[[#This Row],[Area '[mm^2']]]*0.000001)</f>
        <v>3.2072543293491194</v>
      </c>
      <c r="G96" s="15">
        <v>326.9568567</v>
      </c>
      <c r="H96" s="7">
        <v>63.866420820000002</v>
      </c>
      <c r="I96" s="40" t="str">
        <f>IF(Table1[[#This Row],[Span: b '[mm']]]&gt;63, "L", (IF(Table1[[#This Row],[Span: b '[mm']]]&gt;58, "M", "S")))</f>
        <v>L</v>
      </c>
      <c r="J96" s="7">
        <v>26.152300610000001</v>
      </c>
      <c r="K96" s="40" t="str">
        <f>IF(Table1[[#This Row],[Chord: c '[mm']]]&gt;24.5, "L", (IF(Table1[[#This Row],[Chord: c '[mm']]]&gt;21, "M", "S")))</f>
        <v>L</v>
      </c>
      <c r="L96" s="11">
        <v>46.782744819999998</v>
      </c>
      <c r="M96" s="7">
        <f t="shared" si="4"/>
        <v>3.3338768842243862</v>
      </c>
      <c r="N96" s="7">
        <f t="shared" si="5"/>
        <v>2.4420956982874018</v>
      </c>
      <c r="O96" s="8">
        <v>0.439</v>
      </c>
      <c r="P96" s="9"/>
      <c r="Q96" s="9"/>
      <c r="R96" s="9"/>
    </row>
    <row r="97" spans="1:18" ht="15.75">
      <c r="A97" s="1">
        <v>90</v>
      </c>
      <c r="B97" s="4">
        <v>91</v>
      </c>
      <c r="C97" s="7">
        <v>0.6</v>
      </c>
      <c r="D97" s="40" t="str">
        <f>IF(Table1[[#This Row],[Mass '[g']]]&gt;0.5, "L", (IF(Table1[[#This Row],[Mass '[g']]]&gt;0.3, "M", "S")))</f>
        <v>L</v>
      </c>
      <c r="E97" s="7">
        <v>989.08672999999999</v>
      </c>
      <c r="F97" s="7">
        <f>(Table1[[#This Row],[Mass '[g']]]*0.001*9.81)/(Table1[[#This Row],[Area '[mm^2']]]*0.000001)</f>
        <v>5.9509442614804868</v>
      </c>
      <c r="G97" s="15">
        <v>606.65660739999998</v>
      </c>
      <c r="H97" s="7">
        <v>68.926039360000004</v>
      </c>
      <c r="I97" s="40" t="str">
        <f>IF(Table1[[#This Row],[Span: b '[mm']]]&gt;63, "L", (IF(Table1[[#This Row],[Span: b '[mm']]]&gt;58, "M", "S")))</f>
        <v>L</v>
      </c>
      <c r="J97" s="7">
        <v>19.02712794</v>
      </c>
      <c r="K97" s="40" t="str">
        <f>IF(Table1[[#This Row],[Chord: c '[mm']]]&gt;24.5, "L", (IF(Table1[[#This Row],[Chord: c '[mm']]]&gt;21, "M", "S")))</f>
        <v>S</v>
      </c>
      <c r="L97" s="11">
        <v>51.98297573</v>
      </c>
      <c r="M97" s="7">
        <f t="shared" si="4"/>
        <v>4.8032177136339396</v>
      </c>
      <c r="N97" s="7">
        <f t="shared" si="5"/>
        <v>3.622514106035911</v>
      </c>
      <c r="O97" s="8">
        <v>0.43099999999999999</v>
      </c>
      <c r="P97" s="9"/>
      <c r="Q97" s="9"/>
      <c r="R97" s="9"/>
    </row>
    <row r="98" spans="1:18" ht="15.75" hidden="1">
      <c r="A98" s="1">
        <v>45</v>
      </c>
      <c r="B98" s="4">
        <v>46</v>
      </c>
      <c r="C98" s="7">
        <v>1</v>
      </c>
      <c r="D98" s="7"/>
      <c r="E98" s="7">
        <v>1476.4036040000001</v>
      </c>
      <c r="F98" s="7">
        <f>(Table1[[#This Row],[Mass '[g']]]*0.001*9.81)/(Table1[[#This Row],[Area '[mm^2']]]*0.000001)</f>
        <v>6.6445245550890712</v>
      </c>
      <c r="G98" s="15">
        <v>677.36220470000001</v>
      </c>
      <c r="H98" s="7">
        <v>69.133981129999995</v>
      </c>
      <c r="I98" s="7"/>
      <c r="J98" s="7">
        <v>28.148817829999999</v>
      </c>
      <c r="K98" s="7"/>
      <c r="L98" s="11">
        <v>52.449932799999999</v>
      </c>
      <c r="M98" s="7">
        <f t="shared" si="4"/>
        <v>3.2372633973082574</v>
      </c>
      <c r="N98" s="7">
        <f t="shared" si="5"/>
        <v>2.456017213494468</v>
      </c>
      <c r="O98" s="8">
        <v>-1</v>
      </c>
      <c r="P98" s="9">
        <v>-1</v>
      </c>
      <c r="Q98" s="9">
        <v>0.48499999999999999</v>
      </c>
      <c r="R98" s="9">
        <v>-1</v>
      </c>
    </row>
    <row r="99" spans="1:18" ht="15.75">
      <c r="A99" s="1">
        <v>91</v>
      </c>
      <c r="B99" s="4">
        <v>92</v>
      </c>
      <c r="C99" s="7">
        <v>0.3</v>
      </c>
      <c r="D99" s="40" t="str">
        <f>IF(Table1[[#This Row],[Mass '[g']]]&gt;0.5, "L", (IF(Table1[[#This Row],[Mass '[g']]]&gt;0.3, "M", "S")))</f>
        <v>S</v>
      </c>
      <c r="E99" s="7">
        <v>928.97070040000006</v>
      </c>
      <c r="F99" s="7">
        <f>(Table1[[#This Row],[Mass '[g']]]*0.001*9.81)/(Table1[[#This Row],[Area '[mm^2']]]*0.000001)</f>
        <v>3.168022413121093</v>
      </c>
      <c r="G99" s="15">
        <v>322.95744079999997</v>
      </c>
      <c r="H99" s="7">
        <v>59.673597620000002</v>
      </c>
      <c r="I99" s="40" t="str">
        <f>IF(Table1[[#This Row],[Span: b '[mm']]]&gt;63, "L", (IF(Table1[[#This Row],[Span: b '[mm']]]&gt;58, "M", "S")))</f>
        <v>M</v>
      </c>
      <c r="J99" s="7">
        <v>19.81942716</v>
      </c>
      <c r="K99" s="40" t="str">
        <f>IF(Table1[[#This Row],[Chord: c '[mm']]]&gt;24.5, "L", (IF(Table1[[#This Row],[Chord: c '[mm']]]&gt;21, "M", "S")))</f>
        <v>S</v>
      </c>
      <c r="L99" s="11">
        <v>46.871723029999998</v>
      </c>
      <c r="M99" s="7">
        <f t="shared" si="4"/>
        <v>3.8332083577882345</v>
      </c>
      <c r="N99" s="7">
        <f t="shared" si="5"/>
        <v>3.0108638932024512</v>
      </c>
      <c r="O99" s="8">
        <v>0.55300000000000005</v>
      </c>
      <c r="P99" s="9"/>
      <c r="Q99" s="9"/>
      <c r="R99" s="9"/>
    </row>
    <row r="100" spans="1:18" ht="15.75">
      <c r="A100" s="1">
        <v>93</v>
      </c>
      <c r="B100" s="4">
        <v>94</v>
      </c>
      <c r="C100" s="7">
        <v>0.5</v>
      </c>
      <c r="D100" s="40" t="str">
        <f>IF(Table1[[#This Row],[Mass '[g']]]&gt;0.5, "L", (IF(Table1[[#This Row],[Mass '[g']]]&gt;0.3, "M", "S")))</f>
        <v>M</v>
      </c>
      <c r="E100" s="7">
        <v>1324.752017</v>
      </c>
      <c r="F100" s="7">
        <f>(Table1[[#This Row],[Mass '[g']]]*0.001*9.81)/(Table1[[#This Row],[Area '[mm^2']]]*0.000001)</f>
        <v>3.7025797561023834</v>
      </c>
      <c r="G100" s="15">
        <v>377.45177480000001</v>
      </c>
      <c r="H100" s="7">
        <v>63.371409479999997</v>
      </c>
      <c r="I100" s="40" t="str">
        <f>IF(Table1[[#This Row],[Span: b '[mm']]]&gt;63, "L", (IF(Table1[[#This Row],[Span: b '[mm']]]&gt;58, "M", "S")))</f>
        <v>L</v>
      </c>
      <c r="J100" s="7">
        <v>26.830176689999998</v>
      </c>
      <c r="K100" s="40" t="str">
        <f>IF(Table1[[#This Row],[Chord: c '[mm']]]&gt;24.5, "L", (IF(Table1[[#This Row],[Chord: c '[mm']]]&gt;21, "M", "S")))</f>
        <v>L</v>
      </c>
      <c r="L100" s="11">
        <v>49.375448859999999</v>
      </c>
      <c r="M100" s="7">
        <f t="shared" si="4"/>
        <v>3.0314621060749314</v>
      </c>
      <c r="N100" s="7">
        <f t="shared" si="5"/>
        <v>2.3619452906405738</v>
      </c>
      <c r="O100" s="8">
        <v>0.44900000000000001</v>
      </c>
      <c r="P100" s="9"/>
      <c r="Q100" s="9"/>
      <c r="R100" s="9"/>
    </row>
    <row r="101" spans="1:18" ht="15.75">
      <c r="A101" s="1">
        <v>94</v>
      </c>
      <c r="B101" s="4">
        <v>95</v>
      </c>
      <c r="C101" s="7">
        <v>0.7</v>
      </c>
      <c r="D101" s="40" t="str">
        <f>IF(Table1[[#This Row],[Mass '[g']]]&gt;0.5, "L", (IF(Table1[[#This Row],[Mass '[g']]]&gt;0.3, "M", "S")))</f>
        <v>L</v>
      </c>
      <c r="E101" s="7">
        <v>908.96693449999998</v>
      </c>
      <c r="F101" s="7">
        <f>(Table1[[#This Row],[Mass '[g']]]*0.001*9.81)/(Table1[[#This Row],[Area '[mm^2']]]*0.000001)</f>
        <v>7.5547302540519432</v>
      </c>
      <c r="G101" s="15">
        <v>770.15122710000003</v>
      </c>
      <c r="H101" s="7">
        <v>50.244893859999998</v>
      </c>
      <c r="I101" s="40" t="str">
        <f>IF(Table1[[#This Row],[Span: b '[mm']]]&gt;63, "L", (IF(Table1[[#This Row],[Span: b '[mm']]]&gt;58, "M", "S")))</f>
        <v>S</v>
      </c>
      <c r="J101" s="7">
        <v>25.346974039999999</v>
      </c>
      <c r="K101" s="40" t="str">
        <f>IF(Table1[[#This Row],[Chord: c '[mm']]]&gt;24.5, "L", (IF(Table1[[#This Row],[Chord: c '[mm']]]&gt;21, "M", "S")))</f>
        <v>L</v>
      </c>
      <c r="L101" s="11">
        <v>35.860964430000003</v>
      </c>
      <c r="M101" s="7">
        <f t="shared" si="4"/>
        <v>2.7773830523234126</v>
      </c>
      <c r="N101" s="7">
        <f t="shared" si="5"/>
        <v>1.9822837148414107</v>
      </c>
      <c r="O101" s="8">
        <v>0.51700000000000002</v>
      </c>
      <c r="P101" s="9"/>
      <c r="Q101" s="9"/>
      <c r="R101" s="9"/>
    </row>
    <row r="102" spans="1:18" ht="15.75">
      <c r="A102" s="1">
        <v>96</v>
      </c>
      <c r="B102" s="4">
        <v>97</v>
      </c>
      <c r="C102" s="7">
        <v>0.3</v>
      </c>
      <c r="D102" s="40" t="str">
        <f>IF(Table1[[#This Row],[Mass '[g']]]&gt;0.5, "L", (IF(Table1[[#This Row],[Mass '[g']]]&gt;0.3, "M", "S")))</f>
        <v>S</v>
      </c>
      <c r="E102" s="7">
        <v>1100.311858</v>
      </c>
      <c r="F102" s="7">
        <f>(Table1[[#This Row],[Mass '[g']]]*0.001*9.81)/(Table1[[#This Row],[Area '[mm^2']]]*0.000001)</f>
        <v>2.6746962496154434</v>
      </c>
      <c r="G102" s="15">
        <v>272.66633350000001</v>
      </c>
      <c r="H102" s="7">
        <v>58.742765409999997</v>
      </c>
      <c r="I102" s="40" t="str">
        <f>IF(Table1[[#This Row],[Span: b '[mm']]]&gt;63, "L", (IF(Table1[[#This Row],[Span: b '[mm']]]&gt;58, "M", "S")))</f>
        <v>M</v>
      </c>
      <c r="J102" s="7">
        <v>25.80899277</v>
      </c>
      <c r="K102" s="40" t="str">
        <f>IF(Table1[[#This Row],[Chord: c '[mm']]]&gt;24.5, "L", (IF(Table1[[#This Row],[Chord: c '[mm']]]&gt;21, "M", "S")))</f>
        <v>L</v>
      </c>
      <c r="L102" s="11">
        <v>42.632886429999999</v>
      </c>
      <c r="M102" s="7">
        <f t="shared" si="4"/>
        <v>3.1361222392772685</v>
      </c>
      <c r="N102" s="7">
        <f t="shared" si="5"/>
        <v>2.2760580365724978</v>
      </c>
      <c r="O102" s="8">
        <v>0.47</v>
      </c>
      <c r="P102" s="9"/>
      <c r="Q102" s="9"/>
      <c r="R102" s="9"/>
    </row>
  </sheetData>
  <mergeCells count="2">
    <mergeCell ref="P1:R1"/>
    <mergeCell ref="C1:N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2E6A-184C-40A9-9BC4-F9CCBA2B8C3E}">
  <dimension ref="A1:AL86"/>
  <sheetViews>
    <sheetView tabSelected="1" workbookViewId="0">
      <selection activeCell="O89" sqref="O89"/>
    </sheetView>
  </sheetViews>
  <sheetFormatPr defaultColWidth="8.85546875" defaultRowHeight="15"/>
  <cols>
    <col min="1" max="1" width="7.7109375" bestFit="1" customWidth="1"/>
    <col min="2" max="2" width="7.28515625" bestFit="1" customWidth="1"/>
    <col min="3" max="3" width="21.140625" customWidth="1"/>
    <col min="4" max="4" width="3.5703125" customWidth="1"/>
    <col min="5" max="5" width="17" bestFit="1" customWidth="1"/>
    <col min="6" max="6" width="26.42578125" bestFit="1" customWidth="1"/>
    <col min="7" max="7" width="18.28515625" hidden="1" customWidth="1"/>
    <col min="8" max="8" width="15" customWidth="1"/>
    <col min="9" max="9" width="17.5703125" customWidth="1"/>
    <col min="10" max="10" width="18.5703125" bestFit="1" customWidth="1"/>
    <col min="11" max="11" width="26.5703125" customWidth="1"/>
    <col min="12" max="12" width="29.140625" hidden="1" customWidth="1"/>
    <col min="13" max="13" width="24.140625" bestFit="1" customWidth="1"/>
    <col min="14" max="14" width="21.85546875" hidden="1" customWidth="1"/>
    <col min="15" max="15" width="24.28515625" bestFit="1" customWidth="1"/>
    <col min="16" max="16" width="99.85546875" customWidth="1"/>
    <col min="17" max="19" width="6.5703125" bestFit="1" customWidth="1"/>
    <col min="20" max="20" width="34" bestFit="1" customWidth="1"/>
    <col min="21" max="21" width="18.85546875" customWidth="1"/>
    <col min="22" max="22" width="14" customWidth="1"/>
    <col min="24" max="24" width="14.28515625" customWidth="1"/>
    <col min="25" max="25" width="13.85546875" customWidth="1"/>
    <col min="28" max="28" width="15.42578125" customWidth="1"/>
    <col min="29" max="29" width="21.42578125" customWidth="1"/>
  </cols>
  <sheetData>
    <row r="1" spans="1:38" ht="20.25" thickBot="1">
      <c r="A1" s="1"/>
      <c r="B1" s="4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3" t="s">
        <v>1</v>
      </c>
      <c r="P1" s="3" t="s">
        <v>102</v>
      </c>
      <c r="Q1" s="55" t="s">
        <v>2</v>
      </c>
      <c r="R1" s="55"/>
      <c r="S1" s="55"/>
    </row>
    <row r="2" spans="1:38" ht="17.25" thickTop="1" thickBot="1">
      <c r="A2" s="49" t="s">
        <v>80</v>
      </c>
      <c r="B2" s="4" t="s">
        <v>3</v>
      </c>
      <c r="C2" s="5" t="s">
        <v>4</v>
      </c>
      <c r="D2" s="6" t="s">
        <v>103</v>
      </c>
      <c r="E2" s="5" t="s">
        <v>5</v>
      </c>
      <c r="F2" s="5" t="s">
        <v>37</v>
      </c>
      <c r="G2" s="14" t="s">
        <v>10</v>
      </c>
      <c r="H2" s="5" t="s">
        <v>9</v>
      </c>
      <c r="I2" s="6" t="s">
        <v>79</v>
      </c>
      <c r="J2" s="5" t="s">
        <v>11</v>
      </c>
      <c r="K2" s="6" t="s">
        <v>85</v>
      </c>
      <c r="L2" s="10" t="s">
        <v>13</v>
      </c>
      <c r="M2" s="6" t="s">
        <v>6</v>
      </c>
      <c r="N2" s="6" t="s">
        <v>7</v>
      </c>
      <c r="O2" s="5" t="s">
        <v>12</v>
      </c>
      <c r="P2" s="5" t="s">
        <v>94</v>
      </c>
      <c r="Q2" s="5" t="s">
        <v>26</v>
      </c>
      <c r="R2" s="5" t="s">
        <v>27</v>
      </c>
      <c r="S2" s="5" t="s">
        <v>28</v>
      </c>
      <c r="U2" s="56" t="s">
        <v>98</v>
      </c>
      <c r="V2" s="56"/>
      <c r="AG2" s="2" t="s">
        <v>8</v>
      </c>
    </row>
    <row r="3" spans="1:38" ht="15.75" hidden="1">
      <c r="A3" s="1">
        <v>0</v>
      </c>
      <c r="B3" s="4">
        <v>1</v>
      </c>
      <c r="C3" s="7">
        <v>0.7</v>
      </c>
      <c r="D3" s="40" t="str">
        <f>IF(Table15[[#This Row],[Mass '[g']]]&gt;0.5, "L", (IF(Table15[[#This Row],[Mass '[g']]]&gt;0.3, "M", "S")))</f>
        <v>L</v>
      </c>
      <c r="E3" s="7">
        <v>1509.1846439999999</v>
      </c>
      <c r="F3" s="7">
        <f>(Table15[[#This Row],[Mass '[g']]]*0.001*9.81)/(Table15[[#This Row],[Area '[mm^2']]]*0.000001)</f>
        <v>4.5501390617117901</v>
      </c>
      <c r="G3" s="15">
        <v>463.85444139999998</v>
      </c>
      <c r="H3" s="7">
        <v>67.947015379999996</v>
      </c>
      <c r="I3" s="40" t="str">
        <f>IF(Table15[[#This Row],[Span: b '[mm']]]&gt;63, "L", (IF(Table15[[#This Row],[Span: b '[mm']]]&gt;58, "M", "S")))</f>
        <v>L</v>
      </c>
      <c r="J3" s="7">
        <v>29.286507660000002</v>
      </c>
      <c r="K3" s="40" t="str">
        <f>IF(Table15[[#This Row],[Chord: c '[mm']]]&gt;24.5, "L", (IF(Table15[[#This Row],[Chord: c '[mm']]]&gt;21, "M", "S")))</f>
        <v>L</v>
      </c>
      <c r="L3" s="11">
        <v>51.531738160000003</v>
      </c>
      <c r="M3" s="7">
        <f t="shared" ref="M3:M54" si="0">(H3^2)/E3</f>
        <v>3.0591332329047711</v>
      </c>
      <c r="N3" s="7">
        <f t="shared" ref="N3:N54" si="1">H3/J3</f>
        <v>2.3200791357176112</v>
      </c>
      <c r="O3" s="8">
        <v>0.48299999999999998</v>
      </c>
      <c r="P3" s="8" t="str">
        <f>IF(Table15[[#This Row],[Transition Time: t '[s']]]&gt;$Z$4, "SLOW", (IF(Table15[[#This Row],[Transition Time: t '[s']]]&gt;$Z$6, "AVERAGE", "FAST")))</f>
        <v>AVERAGE</v>
      </c>
      <c r="Q3" s="9"/>
      <c r="R3" s="9"/>
      <c r="S3" s="9"/>
      <c r="AI3">
        <f>(Table15[[#This Row],[Mass '[g']]]*0.001*9.81)/(Table15[[#This Row],[Area '[mm^2']]]*0.000001)</f>
        <v>4.5501390617117901</v>
      </c>
      <c r="AL3" t="s">
        <v>35</v>
      </c>
    </row>
    <row r="4" spans="1:38" ht="15.75" hidden="1">
      <c r="A4" s="1">
        <v>1</v>
      </c>
      <c r="B4" s="4">
        <v>2</v>
      </c>
      <c r="C4" s="7">
        <v>0.3</v>
      </c>
      <c r="D4" s="40" t="str">
        <f>IF(Table15[[#This Row],[Mass '[g']]]&gt;0.5, "L", (IF(Table15[[#This Row],[Mass '[g']]]&gt;0.3, "M", "S")))</f>
        <v>S</v>
      </c>
      <c r="E4" s="7">
        <v>1017.6785</v>
      </c>
      <c r="F4" s="7">
        <f>(Table15[[#This Row],[Mass '[g']]]*0.001*9.81)/(Table15[[#This Row],[Area '[mm^2']]]*0.000001)</f>
        <v>2.8918759706528143</v>
      </c>
      <c r="G4" s="15">
        <v>294.80626740000002</v>
      </c>
      <c r="H4" s="7">
        <v>55.648433019999999</v>
      </c>
      <c r="I4" s="40" t="str">
        <f>IF(Table15[[#This Row],[Span: b '[mm']]]&gt;63, "L", (IF(Table15[[#This Row],[Span: b '[mm']]]&gt;58, "M", "S")))</f>
        <v>S</v>
      </c>
      <c r="J4" s="7">
        <v>24.125772659999999</v>
      </c>
      <c r="K4" s="40" t="str">
        <f>IF(Table15[[#This Row],[Chord: c '[mm']]]&gt;24.5, "L", (IF(Table15[[#This Row],[Chord: c '[mm']]]&gt;21, "M", "S")))</f>
        <v>M</v>
      </c>
      <c r="L4" s="11">
        <v>42.182213789999999</v>
      </c>
      <c r="M4" s="7">
        <f t="shared" si="0"/>
        <v>3.0429532485764668</v>
      </c>
      <c r="N4" s="7">
        <f t="shared" si="1"/>
        <v>2.3065969245521356</v>
      </c>
      <c r="O4" s="8">
        <v>0.44750000000000001</v>
      </c>
      <c r="P4" s="8" t="str">
        <f>IF(Table15[[#This Row],[Transition Time: t '[s']]]&gt;$Z$4, "SLOW", (IF(Table15[[#This Row],[Transition Time: t '[s']]]&gt;$Z$6, "AVERAGE", "FAST")))</f>
        <v>AVERAGE</v>
      </c>
      <c r="Q4" s="9"/>
      <c r="R4" s="9"/>
      <c r="S4" s="9"/>
      <c r="U4" t="s">
        <v>16</v>
      </c>
      <c r="V4">
        <v>0.47192261904761912</v>
      </c>
      <c r="X4" s="54" t="s">
        <v>95</v>
      </c>
      <c r="Y4" s="54" t="s">
        <v>99</v>
      </c>
      <c r="Z4" s="54">
        <f>V4+V8</f>
        <v>0.52327584269132077</v>
      </c>
      <c r="AA4" s="54"/>
      <c r="AL4" t="s">
        <v>36</v>
      </c>
    </row>
    <row r="5" spans="1:38" ht="15.75" hidden="1">
      <c r="A5" s="1">
        <v>2</v>
      </c>
      <c r="B5" s="4">
        <v>3</v>
      </c>
      <c r="C5" s="7">
        <v>0.4</v>
      </c>
      <c r="D5" s="40" t="str">
        <f>IF(Table15[[#This Row],[Mass '[g']]]&gt;0.5, "L", (IF(Table15[[#This Row],[Mass '[g']]]&gt;0.3, "M", "S")))</f>
        <v>M</v>
      </c>
      <c r="E5" s="7">
        <v>1168.7016960000001</v>
      </c>
      <c r="F5" s="7">
        <f>(Table15[[#This Row],[Mass '[g']]]*0.001*9.81)/(Table15[[#This Row],[Area '[mm^2']]]*0.000001)</f>
        <v>3.3575719222709162</v>
      </c>
      <c r="G5" s="15">
        <v>342.2806703</v>
      </c>
      <c r="H5" s="7">
        <v>61.121899470000002</v>
      </c>
      <c r="I5" s="40" t="str">
        <f>IF(Table15[[#This Row],[Span: b '[mm']]]&gt;63, "L", (IF(Table15[[#This Row],[Span: b '[mm']]]&gt;58, "M", "S")))</f>
        <v>M</v>
      </c>
      <c r="J5" s="7">
        <v>24.832212179999999</v>
      </c>
      <c r="K5" s="40" t="str">
        <f>IF(Table15[[#This Row],[Chord: c '[mm']]]&gt;24.5, "L", (IF(Table15[[#This Row],[Chord: c '[mm']]]&gt;21, "M", "S")))</f>
        <v>L</v>
      </c>
      <c r="L5" s="11">
        <v>47.063938069999999</v>
      </c>
      <c r="M5" s="7">
        <f t="shared" si="0"/>
        <v>3.1966126237407178</v>
      </c>
      <c r="N5" s="7">
        <f t="shared" si="1"/>
        <v>2.4613956673271309</v>
      </c>
      <c r="O5" s="8">
        <v>0.375</v>
      </c>
      <c r="P5" s="8" t="str">
        <f>IF(Table15[[#This Row],[Transition Time: t '[s']]]&gt;$Z$4, "SLOW", (IF(Table15[[#This Row],[Transition Time: t '[s']]]&gt;$Z$6, "AVERAGE", "FAST")))</f>
        <v>FAST</v>
      </c>
      <c r="Q5" s="9">
        <v>0.42599999999999999</v>
      </c>
      <c r="R5" s="9">
        <v>0.35199999999999998</v>
      </c>
      <c r="S5" s="9">
        <v>0.36099999999999999</v>
      </c>
      <c r="U5" t="s">
        <v>48</v>
      </c>
      <c r="V5">
        <v>5.6030960601728226E-3</v>
      </c>
      <c r="X5" s="54" t="s">
        <v>96</v>
      </c>
      <c r="Y5" s="54">
        <f>Z6</f>
        <v>0.42056939540391752</v>
      </c>
      <c r="Z5" s="54" t="s">
        <v>101</v>
      </c>
      <c r="AA5" s="54">
        <f>Z4</f>
        <v>0.52327584269132077</v>
      </c>
    </row>
    <row r="6" spans="1:38" ht="15.75" hidden="1">
      <c r="A6" s="1">
        <v>3</v>
      </c>
      <c r="B6" s="4">
        <v>4</v>
      </c>
      <c r="C6" s="7">
        <v>0.4</v>
      </c>
      <c r="D6" s="40" t="str">
        <f>IF(Table15[[#This Row],[Mass '[g']]]&gt;0.5, "L", (IF(Table15[[#This Row],[Mass '[g']]]&gt;0.3, "M", "S")))</f>
        <v>M</v>
      </c>
      <c r="E6" s="7">
        <v>994.9517085</v>
      </c>
      <c r="F6" s="7">
        <f>(Table15[[#This Row],[Mass '[g']]]*0.001*9.81)/(Table15[[#This Row],[Area '[mm^2']]]*0.000001)</f>
        <v>3.9439100073669562</v>
      </c>
      <c r="G6" s="15">
        <v>402.05368420000002</v>
      </c>
      <c r="H6" s="7">
        <v>63.05516368</v>
      </c>
      <c r="I6" s="40" t="str">
        <f>IF(Table15[[#This Row],[Span: b '[mm']]]&gt;63, "L", (IF(Table15[[#This Row],[Span: b '[mm']]]&gt;58, "M", "S")))</f>
        <v>L</v>
      </c>
      <c r="J6" s="7">
        <v>20.824448220000001</v>
      </c>
      <c r="K6" s="40" t="str">
        <f>IF(Table15[[#This Row],[Chord: c '[mm']]]&gt;24.5, "L", (IF(Table15[[#This Row],[Chord: c '[mm']]]&gt;21, "M", "S")))</f>
        <v>S</v>
      </c>
      <c r="L6" s="11">
        <v>47.778058649999998</v>
      </c>
      <c r="M6" s="7">
        <f t="shared" si="0"/>
        <v>3.9961272821027487</v>
      </c>
      <c r="N6" s="7">
        <f t="shared" si="1"/>
        <v>3.0279392286342173</v>
      </c>
      <c r="O6" s="8">
        <v>0.45900000000000002</v>
      </c>
      <c r="P6" s="8" t="str">
        <f>IF(Table15[[#This Row],[Transition Time: t '[s']]]&gt;$Z$4, "SLOW", (IF(Table15[[#This Row],[Transition Time: t '[s']]]&gt;$Z$6, "AVERAGE", "FAST")))</f>
        <v>AVERAGE</v>
      </c>
      <c r="Q6" s="9"/>
      <c r="R6" s="9"/>
      <c r="S6" s="9"/>
      <c r="U6" t="s">
        <v>49</v>
      </c>
      <c r="V6">
        <v>0.47</v>
      </c>
      <c r="X6" s="54" t="s">
        <v>97</v>
      </c>
      <c r="Y6" s="54" t="s">
        <v>100</v>
      </c>
      <c r="Z6" s="54">
        <f>V4-V8</f>
        <v>0.42056939540391752</v>
      </c>
      <c r="AA6" s="54"/>
    </row>
    <row r="7" spans="1:38" ht="15.75" hidden="1">
      <c r="A7" s="1">
        <v>4</v>
      </c>
      <c r="B7" s="4">
        <v>5</v>
      </c>
      <c r="C7" s="7">
        <v>0.4</v>
      </c>
      <c r="D7" s="40" t="str">
        <f>IF(Table15[[#This Row],[Mass '[g']]]&gt;0.5, "L", (IF(Table15[[#This Row],[Mass '[g']]]&gt;0.3, "M", "S")))</f>
        <v>M</v>
      </c>
      <c r="E7" s="7">
        <v>1145.0323189999999</v>
      </c>
      <c r="F7" s="7">
        <f>(Table15[[#This Row],[Mass '[g']]]*0.001*9.81)/(Table15[[#This Row],[Area '[mm^2']]]*0.000001)</f>
        <v>3.4269775052524092</v>
      </c>
      <c r="G7" s="15">
        <v>349.3560779</v>
      </c>
      <c r="H7" s="7">
        <v>60.889320609999999</v>
      </c>
      <c r="I7" s="40" t="str">
        <f>IF(Table15[[#This Row],[Span: b '[mm']]]&gt;63, "L", (IF(Table15[[#This Row],[Span: b '[mm']]]&gt;58, "M", "S")))</f>
        <v>M</v>
      </c>
      <c r="J7" s="7">
        <v>24.847767489999999</v>
      </c>
      <c r="K7" s="40" t="str">
        <f>IF(Table15[[#This Row],[Chord: c '[mm']]]&gt;24.5, "L", (IF(Table15[[#This Row],[Chord: c '[mm']]]&gt;21, "M", "S")))</f>
        <v>L</v>
      </c>
      <c r="L7" s="11">
        <v>46.081899280000002</v>
      </c>
      <c r="M7" s="7">
        <f t="shared" si="0"/>
        <v>3.2379080510018081</v>
      </c>
      <c r="N7" s="7">
        <f t="shared" si="1"/>
        <v>2.4504946222836699</v>
      </c>
      <c r="O7" s="8">
        <v>0.45800000000000002</v>
      </c>
      <c r="P7" s="8" t="str">
        <f>IF(Table15[[#This Row],[Transition Time: t '[s']]]&gt;$Z$4, "SLOW", (IF(Table15[[#This Row],[Transition Time: t '[s']]]&gt;$Z$6, "AVERAGE", "FAST")))</f>
        <v>AVERAGE</v>
      </c>
      <c r="Q7" s="9"/>
      <c r="R7" s="9"/>
      <c r="S7" s="9"/>
      <c r="U7" t="s">
        <v>50</v>
      </c>
      <c r="V7">
        <v>0.47</v>
      </c>
    </row>
    <row r="8" spans="1:38" ht="15.75" hidden="1">
      <c r="A8" s="1">
        <v>6</v>
      </c>
      <c r="B8" s="4">
        <v>7</v>
      </c>
      <c r="C8" s="7">
        <v>0.5</v>
      </c>
      <c r="D8" s="40" t="str">
        <f>IF(Table15[[#This Row],[Mass '[g']]]&gt;0.5, "L", (IF(Table15[[#This Row],[Mass '[g']]]&gt;0.3, "M", "S")))</f>
        <v>M</v>
      </c>
      <c r="E8" s="7">
        <v>1050.1453449999999</v>
      </c>
      <c r="F8" s="7">
        <f>(Table15[[#This Row],[Mass '[g']]]*0.001*9.81)/(Table15[[#This Row],[Area '[mm^2']]]*0.000001)</f>
        <v>4.670782023987357</v>
      </c>
      <c r="G8" s="15">
        <v>476.15313650000002</v>
      </c>
      <c r="H8" s="7">
        <v>61.968094059999999</v>
      </c>
      <c r="I8" s="40" t="str">
        <f>IF(Table15[[#This Row],[Span: b '[mm']]]&gt;63, "L", (IF(Table15[[#This Row],[Span: b '[mm']]]&gt;58, "M", "S")))</f>
        <v>M</v>
      </c>
      <c r="J8" s="7">
        <v>21.986914800000001</v>
      </c>
      <c r="K8" s="40" t="str">
        <f>IF(Table15[[#This Row],[Chord: c '[mm']]]&gt;24.5, "L", (IF(Table15[[#This Row],[Chord: c '[mm']]]&gt;21, "M", "S")))</f>
        <v>M</v>
      </c>
      <c r="L8" s="11">
        <v>47.762287460000003</v>
      </c>
      <c r="M8" s="7">
        <f t="shared" si="0"/>
        <v>3.6566792394142427</v>
      </c>
      <c r="N8" s="7">
        <f t="shared" si="1"/>
        <v>2.8184078859486004</v>
      </c>
      <c r="O8" s="8">
        <v>0.5</v>
      </c>
      <c r="P8" s="8" t="str">
        <f>IF(Table15[[#This Row],[Transition Time: t '[s']]]&gt;$Z$4, "SLOW", (IF(Table15[[#This Row],[Transition Time: t '[s']]]&gt;$Z$6, "AVERAGE", "FAST")))</f>
        <v>AVERAGE</v>
      </c>
      <c r="Q8" s="9"/>
      <c r="R8" s="9"/>
      <c r="S8" s="9"/>
      <c r="U8" t="s">
        <v>51</v>
      </c>
      <c r="V8">
        <v>5.1353223643701602E-2</v>
      </c>
    </row>
    <row r="9" spans="1:38" ht="15.75" hidden="1">
      <c r="A9" s="1">
        <v>7</v>
      </c>
      <c r="B9" s="4">
        <v>8</v>
      </c>
      <c r="C9" s="7">
        <v>0.3</v>
      </c>
      <c r="D9" s="40" t="str">
        <f>IF(Table15[[#This Row],[Mass '[g']]]&gt;0.5, "L", (IF(Table15[[#This Row],[Mass '[g']]]&gt;0.3, "M", "S")))</f>
        <v>S</v>
      </c>
      <c r="E9" s="7">
        <v>996.10375780000004</v>
      </c>
      <c r="F9" s="7">
        <f>(Table15[[#This Row],[Mass '[g']]]*0.001*9.81)/(Table15[[#This Row],[Area '[mm^2']]]*0.000001)</f>
        <v>2.954511492356906</v>
      </c>
      <c r="G9" s="15">
        <v>301.1915151</v>
      </c>
      <c r="H9" s="7">
        <v>58.662226990000001</v>
      </c>
      <c r="I9" s="40" t="str">
        <f>IF(Table15[[#This Row],[Span: b '[mm']]]&gt;63, "L", (IF(Table15[[#This Row],[Span: b '[mm']]]&gt;58, "M", "S")))</f>
        <v>M</v>
      </c>
      <c r="J9" s="7">
        <v>22.384278640000002</v>
      </c>
      <c r="K9" s="40" t="str">
        <f>IF(Table15[[#This Row],[Chord: c '[mm']]]&gt;24.5, "L", (IF(Table15[[#This Row],[Chord: c '[mm']]]&gt;21, "M", "S")))</f>
        <v>M</v>
      </c>
      <c r="L9" s="11">
        <v>44.500150040000001</v>
      </c>
      <c r="M9" s="7">
        <f t="shared" si="0"/>
        <v>3.4547172907234711</v>
      </c>
      <c r="N9" s="7">
        <f t="shared" si="1"/>
        <v>2.6206887402291557</v>
      </c>
      <c r="O9" s="8">
        <v>0.41</v>
      </c>
      <c r="P9" s="8" t="str">
        <f>IF(Table15[[#This Row],[Transition Time: t '[s']]]&gt;$Z$4, "SLOW", (IF(Table15[[#This Row],[Transition Time: t '[s']]]&gt;$Z$6, "AVERAGE", "FAST")))</f>
        <v>FAST</v>
      </c>
      <c r="Q9" s="9"/>
      <c r="R9" s="9"/>
      <c r="S9" s="9"/>
      <c r="U9" t="s">
        <v>52</v>
      </c>
      <c r="V9">
        <v>2.6371535786000331E-3</v>
      </c>
    </row>
    <row r="10" spans="1:38" ht="15.75" hidden="1">
      <c r="A10" s="1">
        <v>9</v>
      </c>
      <c r="B10" s="4">
        <v>10</v>
      </c>
      <c r="C10" s="7">
        <v>0.4</v>
      </c>
      <c r="D10" s="40" t="str">
        <f>IF(Table15[[#This Row],[Mass '[g']]]&gt;0.5, "L", (IF(Table15[[#This Row],[Mass '[g']]]&gt;0.3, "M", "S")))</f>
        <v>M</v>
      </c>
      <c r="E10" s="7">
        <v>833.76953170000002</v>
      </c>
      <c r="F10" s="7">
        <f>(Table15[[#This Row],[Mass '[g']]]*0.001*9.81)/(Table15[[#This Row],[Area '[mm^2']]]*0.000001)</f>
        <v>4.7063365244340707</v>
      </c>
      <c r="G10" s="15">
        <v>479.77766609999998</v>
      </c>
      <c r="H10" s="7">
        <v>51.887492109999997</v>
      </c>
      <c r="I10" s="40" t="str">
        <f>IF(Table15[[#This Row],[Span: b '[mm']]]&gt;63, "L", (IF(Table15[[#This Row],[Span: b '[mm']]]&gt;58, "M", "S")))</f>
        <v>S</v>
      </c>
      <c r="J10" s="7">
        <v>22.175329519999998</v>
      </c>
      <c r="K10" s="40" t="str">
        <f>IF(Table15[[#This Row],[Chord: c '[mm']]]&gt;24.5, "L", (IF(Table15[[#This Row],[Chord: c '[mm']]]&gt;21, "M", "S")))</f>
        <v>M</v>
      </c>
      <c r="L10" s="11">
        <v>37.598969199999999</v>
      </c>
      <c r="M10" s="7">
        <f t="shared" si="0"/>
        <v>3.2290839795691131</v>
      </c>
      <c r="N10" s="7">
        <f t="shared" si="1"/>
        <v>2.3398746820516245</v>
      </c>
      <c r="O10" s="8">
        <v>0.36399999999999999</v>
      </c>
      <c r="P10" s="8" t="str">
        <f>IF(Table15[[#This Row],[Transition Time: t '[s']]]&gt;$Z$4, "SLOW", (IF(Table15[[#This Row],[Transition Time: t '[s']]]&gt;$Z$6, "AVERAGE", "FAST")))</f>
        <v>FAST</v>
      </c>
      <c r="Q10" s="9">
        <v>0.4</v>
      </c>
      <c r="R10" s="9">
        <v>0.436</v>
      </c>
      <c r="S10" s="9">
        <v>0.47799999999999998</v>
      </c>
      <c r="U10" t="s">
        <v>53</v>
      </c>
      <c r="V10">
        <v>0.946739535687251</v>
      </c>
    </row>
    <row r="11" spans="1:38" ht="15.75">
      <c r="A11" s="1">
        <v>10</v>
      </c>
      <c r="B11" s="4">
        <v>11</v>
      </c>
      <c r="C11" s="7">
        <v>0.5</v>
      </c>
      <c r="D11" s="40" t="str">
        <f>IF(Table15[[#This Row],[Mass '[g']]]&gt;0.5, "L", (IF(Table15[[#This Row],[Mass '[g']]]&gt;0.3, "M", "S")))</f>
        <v>M</v>
      </c>
      <c r="E11" s="7">
        <v>1109.4235209999999</v>
      </c>
      <c r="F11" s="7">
        <f>(Table15[[#This Row],[Mass '[g']]]*0.001*9.81)/(Table15[[#This Row],[Area '[mm^2']]]*0.000001)</f>
        <v>4.4212150789617173</v>
      </c>
      <c r="G11" s="15">
        <v>450.71155479999999</v>
      </c>
      <c r="H11" s="7">
        <v>63.453477239999998</v>
      </c>
      <c r="I11" s="40" t="str">
        <f>IF(Table15[[#This Row],[Span: b '[mm']]]&gt;63, "L", (IF(Table15[[#This Row],[Span: b '[mm']]]&gt;58, "M", "S")))</f>
        <v>L</v>
      </c>
      <c r="J11" s="7">
        <v>22.894347719999999</v>
      </c>
      <c r="K11" s="40" t="str">
        <f>IF(Table15[[#This Row],[Chord: c '[mm']]]&gt;24.5, "L", (IF(Table15[[#This Row],[Chord: c '[mm']]]&gt;21, "M", "S")))</f>
        <v>M</v>
      </c>
      <c r="L11" s="11">
        <v>48.458402679999999</v>
      </c>
      <c r="M11" s="7">
        <f t="shared" si="0"/>
        <v>3.6292215710533848</v>
      </c>
      <c r="N11" s="7">
        <f t="shared" si="1"/>
        <v>2.7715782959201074</v>
      </c>
      <c r="O11" s="8">
        <v>0.54100000000000004</v>
      </c>
      <c r="P11" s="8" t="str">
        <f>IF(Table15[[#This Row],[Transition Time: t '[s']]]&gt;$Z$4, "SLOW", (IF(Table15[[#This Row],[Transition Time: t '[s']]]&gt;$Z$6, "AVERAGE", "FAST")))</f>
        <v>SLOW</v>
      </c>
      <c r="Q11" s="9"/>
      <c r="R11" s="9"/>
      <c r="S11" s="9"/>
      <c r="U11" t="s">
        <v>54</v>
      </c>
      <c r="V11">
        <v>0.51006960395610834</v>
      </c>
    </row>
    <row r="12" spans="1:38" ht="15.75" hidden="1">
      <c r="A12" s="1">
        <v>11</v>
      </c>
      <c r="B12" s="4">
        <v>12</v>
      </c>
      <c r="C12" s="7">
        <v>0.4</v>
      </c>
      <c r="D12" s="40" t="str">
        <f>IF(Table15[[#This Row],[Mass '[g']]]&gt;0.5, "L", (IF(Table15[[#This Row],[Mass '[g']]]&gt;0.3, "M", "S")))</f>
        <v>M</v>
      </c>
      <c r="E12" s="7">
        <v>1049.83115</v>
      </c>
      <c r="F12" s="7">
        <f>(Table15[[#This Row],[Mass '[g']]]*0.001*9.81)/(Table15[[#This Row],[Area '[mm^2']]]*0.000001)</f>
        <v>3.7377439219630704</v>
      </c>
      <c r="G12" s="15">
        <v>381.03651239999999</v>
      </c>
      <c r="H12" s="7">
        <v>59.61057332</v>
      </c>
      <c r="I12" s="40" t="str">
        <f>IF(Table15[[#This Row],[Span: b '[mm']]]&gt;63, "L", (IF(Table15[[#This Row],[Span: b '[mm']]]&gt;58, "M", "S")))</f>
        <v>M</v>
      </c>
      <c r="J12" s="7">
        <v>22.82143507</v>
      </c>
      <c r="K12" s="40" t="str">
        <f>IF(Table15[[#This Row],[Chord: c '[mm']]]&gt;24.5, "L", (IF(Table15[[#This Row],[Chord: c '[mm']]]&gt;21, "M", "S")))</f>
        <v>M</v>
      </c>
      <c r="L12" s="11">
        <v>46.001977840000002</v>
      </c>
      <c r="M12" s="7">
        <f t="shared" si="0"/>
        <v>3.3847542545666469</v>
      </c>
      <c r="N12" s="7">
        <f t="shared" si="1"/>
        <v>2.6120431575471472</v>
      </c>
      <c r="O12" s="8">
        <v>0.51800000000000002</v>
      </c>
      <c r="P12" s="8" t="str">
        <f>IF(Table15[[#This Row],[Transition Time: t '[s']]]&gt;$Z$4, "SLOW", (IF(Table15[[#This Row],[Transition Time: t '[s']]]&gt;$Z$6, "AVERAGE", "FAST")))</f>
        <v>AVERAGE</v>
      </c>
      <c r="Q12" s="9">
        <v>0.4</v>
      </c>
      <c r="R12" s="9">
        <v>0.48599999999999999</v>
      </c>
      <c r="S12" s="9">
        <v>0.436</v>
      </c>
      <c r="U12" t="s">
        <v>55</v>
      </c>
      <c r="V12">
        <v>0.26</v>
      </c>
    </row>
    <row r="13" spans="1:38" ht="15.75" hidden="1">
      <c r="A13" s="1">
        <v>12</v>
      </c>
      <c r="B13" s="4">
        <v>13</v>
      </c>
      <c r="C13" s="7">
        <v>0.5</v>
      </c>
      <c r="D13" s="40" t="str">
        <f>IF(Table15[[#This Row],[Mass '[g']]]&gt;0.5, "L", (IF(Table15[[#This Row],[Mass '[g']]]&gt;0.3, "M", "S")))</f>
        <v>M</v>
      </c>
      <c r="E13" s="7">
        <v>1087.4298510000001</v>
      </c>
      <c r="F13" s="7">
        <f>(Table15[[#This Row],[Mass '[g']]]*0.001*9.81)/(Table15[[#This Row],[Area '[mm^2']]]*0.000001)</f>
        <v>4.5106357853698462</v>
      </c>
      <c r="G13" s="15">
        <v>459.82736199999999</v>
      </c>
      <c r="H13" s="7">
        <v>60.472124200000003</v>
      </c>
      <c r="I13" s="40" t="str">
        <f>IF(Table15[[#This Row],[Span: b '[mm']]]&gt;63, "L", (IF(Table15[[#This Row],[Span: b '[mm']]]&gt;58, "M", "S")))</f>
        <v>M</v>
      </c>
      <c r="J13" s="7">
        <v>24.232992530000001</v>
      </c>
      <c r="K13" s="40" t="str">
        <f>IF(Table15[[#This Row],[Chord: c '[mm']]]&gt;24.5, "L", (IF(Table15[[#This Row],[Chord: c '[mm']]]&gt;21, "M", "S")))</f>
        <v>M</v>
      </c>
      <c r="L13" s="11">
        <v>44.87393995</v>
      </c>
      <c r="M13" s="7">
        <f t="shared" si="0"/>
        <v>3.3628631786200853</v>
      </c>
      <c r="N13" s="7">
        <f t="shared" si="1"/>
        <v>2.4954459968217555</v>
      </c>
      <c r="O13" s="8">
        <v>0.46600000000000003</v>
      </c>
      <c r="P13" s="8" t="str">
        <f>IF(Table15[[#This Row],[Transition Time: t '[s']]]&gt;$Z$4, "SLOW", (IF(Table15[[#This Row],[Transition Time: t '[s']]]&gt;$Z$6, "AVERAGE", "FAST")))</f>
        <v>AVERAGE</v>
      </c>
      <c r="Q13" s="9"/>
      <c r="R13" s="9"/>
      <c r="S13" s="9"/>
      <c r="U13" t="s">
        <v>56</v>
      </c>
      <c r="V13">
        <v>0.36399999999999999</v>
      </c>
    </row>
    <row r="14" spans="1:38" ht="15.75" hidden="1">
      <c r="A14" s="1">
        <v>13</v>
      </c>
      <c r="B14" s="4">
        <v>14</v>
      </c>
      <c r="C14" s="7">
        <v>0.5</v>
      </c>
      <c r="D14" s="40" t="str">
        <f>IF(Table15[[#This Row],[Mass '[g']]]&gt;0.5, "L", (IF(Table15[[#This Row],[Mass '[g']]]&gt;0.3, "M", "S")))</f>
        <v>M</v>
      </c>
      <c r="E14" s="7">
        <v>1110.785034</v>
      </c>
      <c r="F14" s="7">
        <f>(Table15[[#This Row],[Mass '[g']]]*0.001*9.81)/(Table15[[#This Row],[Area '[mm^2']]]*0.000001)</f>
        <v>4.4157959009735821</v>
      </c>
      <c r="G14" s="15">
        <v>450.15910810000003</v>
      </c>
      <c r="H14" s="7">
        <v>61.567797249999998</v>
      </c>
      <c r="I14" s="40" t="str">
        <f>IF(Table15[[#This Row],[Span: b '[mm']]]&gt;63, "L", (IF(Table15[[#This Row],[Span: b '[mm']]]&gt;58, "M", "S")))</f>
        <v>M</v>
      </c>
      <c r="J14" s="7">
        <v>25.140701279999998</v>
      </c>
      <c r="K14" s="40" t="str">
        <f>IF(Table15[[#This Row],[Chord: c '[mm']]]&gt;24.5, "L", (IF(Table15[[#This Row],[Chord: c '[mm']]]&gt;21, "M", "S")))</f>
        <v>L</v>
      </c>
      <c r="L14" s="11">
        <v>44.182738630000003</v>
      </c>
      <c r="M14" s="7">
        <f t="shared" si="0"/>
        <v>3.4125357672194814</v>
      </c>
      <c r="N14" s="7">
        <f t="shared" si="1"/>
        <v>2.4489291911271618</v>
      </c>
      <c r="O14" s="8">
        <v>0.47</v>
      </c>
      <c r="P14" s="8" t="str">
        <f>IF(Table15[[#This Row],[Transition Time: t '[s']]]&gt;$Z$4, "SLOW", (IF(Table15[[#This Row],[Transition Time: t '[s']]]&gt;$Z$6, "AVERAGE", "FAST")))</f>
        <v>AVERAGE</v>
      </c>
      <c r="Q14" s="9"/>
      <c r="R14" s="9"/>
      <c r="S14" s="9"/>
      <c r="U14" t="s">
        <v>57</v>
      </c>
      <c r="V14">
        <v>0.624</v>
      </c>
    </row>
    <row r="15" spans="1:38" ht="15.75" hidden="1">
      <c r="A15" s="1">
        <v>14</v>
      </c>
      <c r="B15" s="4">
        <v>15</v>
      </c>
      <c r="C15" s="7">
        <v>0.6</v>
      </c>
      <c r="D15" s="40" t="str">
        <f>IF(Table15[[#This Row],[Mass '[g']]]&gt;0.5, "L", (IF(Table15[[#This Row],[Mass '[g']]]&gt;0.3, "M", "S")))</f>
        <v>L</v>
      </c>
      <c r="E15" s="7">
        <v>1400.1588830000001</v>
      </c>
      <c r="F15" s="7">
        <f>(Table15[[#This Row],[Mass '[g']]]*0.001*9.81)/(Table15[[#This Row],[Area '[mm^2']]]*0.000001)</f>
        <v>4.2038086330521107</v>
      </c>
      <c r="G15" s="15">
        <v>428.54850770000002</v>
      </c>
      <c r="H15" s="7">
        <v>68.965620709999996</v>
      </c>
      <c r="I15" s="40" t="str">
        <f>IF(Table15[[#This Row],[Span: b '[mm']]]&gt;63, "L", (IF(Table15[[#This Row],[Span: b '[mm']]]&gt;58, "M", "S")))</f>
        <v>L</v>
      </c>
      <c r="J15" s="7">
        <v>26.242538840000002</v>
      </c>
      <c r="K15" s="40" t="str">
        <f>IF(Table15[[#This Row],[Chord: c '[mm']]]&gt;24.5, "L", (IF(Table15[[#This Row],[Chord: c '[mm']]]&gt;21, "M", "S")))</f>
        <v>L</v>
      </c>
      <c r="L15" s="11">
        <v>53.35455125</v>
      </c>
      <c r="M15" s="7">
        <f t="shared" si="0"/>
        <v>3.396940802692876</v>
      </c>
      <c r="N15" s="7">
        <f t="shared" si="1"/>
        <v>2.6280087125137315</v>
      </c>
      <c r="O15" s="8">
        <v>0.45700000000000002</v>
      </c>
      <c r="P15" s="8" t="str">
        <f>IF(Table15[[#This Row],[Transition Time: t '[s']]]&gt;$Z$4, "SLOW", (IF(Table15[[#This Row],[Transition Time: t '[s']]]&gt;$Z$6, "AVERAGE", "FAST")))</f>
        <v>AVERAGE</v>
      </c>
      <c r="Q15" s="9"/>
      <c r="R15" s="9"/>
      <c r="S15" s="9"/>
      <c r="U15" t="s">
        <v>58</v>
      </c>
      <c r="V15">
        <v>39.641500000000008</v>
      </c>
    </row>
    <row r="16" spans="1:38" ht="16.5" hidden="1" thickBot="1">
      <c r="A16" s="1">
        <v>15</v>
      </c>
      <c r="B16" s="4">
        <v>16</v>
      </c>
      <c r="C16" s="7">
        <v>0.8</v>
      </c>
      <c r="D16" s="40" t="str">
        <f>IF(Table15[[#This Row],[Mass '[g']]]&gt;0.5, "L", (IF(Table15[[#This Row],[Mass '[g']]]&gt;0.3, "M", "S")))</f>
        <v>L</v>
      </c>
      <c r="E16" s="7">
        <v>1077.4803340000001</v>
      </c>
      <c r="F16" s="7">
        <f>(Table15[[#This Row],[Mass '[g']]]*0.001*9.81)/(Table15[[#This Row],[Area '[mm^2']]]*0.000001)</f>
        <v>7.2836596199072723</v>
      </c>
      <c r="G16" s="15">
        <v>742.51749610000002</v>
      </c>
      <c r="H16" s="7">
        <v>64.493521310000006</v>
      </c>
      <c r="I16" s="40" t="str">
        <f>IF(Table15[[#This Row],[Span: b '[mm']]]&gt;63, "L", (IF(Table15[[#This Row],[Span: b '[mm']]]&gt;58, "M", "S")))</f>
        <v>L</v>
      </c>
      <c r="J16" s="7">
        <v>22.33357114</v>
      </c>
      <c r="K16" s="40" t="str">
        <f>IF(Table15[[#This Row],[Chord: c '[mm']]]&gt;24.5, "L", (IF(Table15[[#This Row],[Chord: c '[mm']]]&gt;21, "M", "S")))</f>
        <v>M</v>
      </c>
      <c r="L16" s="11">
        <v>48.2448744</v>
      </c>
      <c r="M16" s="7">
        <f t="shared" si="0"/>
        <v>3.860315738220633</v>
      </c>
      <c r="N16" s="7">
        <f t="shared" si="1"/>
        <v>2.8877388620797171</v>
      </c>
      <c r="O16" s="8">
        <v>0.46300000000000002</v>
      </c>
      <c r="P16" s="8" t="str">
        <f>IF(Table15[[#This Row],[Transition Time: t '[s']]]&gt;$Z$4, "SLOW", (IF(Table15[[#This Row],[Transition Time: t '[s']]]&gt;$Z$6, "AVERAGE", "FAST")))</f>
        <v>AVERAGE</v>
      </c>
      <c r="Q16" s="9"/>
      <c r="R16" s="9"/>
      <c r="S16" s="9"/>
      <c r="U16" s="12" t="s">
        <v>59</v>
      </c>
      <c r="V16" s="12">
        <v>84</v>
      </c>
    </row>
    <row r="17" spans="1:19" ht="15.75">
      <c r="A17" s="1">
        <v>16</v>
      </c>
      <c r="B17" s="4">
        <v>17</v>
      </c>
      <c r="C17" s="7">
        <v>0.7</v>
      </c>
      <c r="D17" s="40" t="str">
        <f>IF(Table15[[#This Row],[Mass '[g']]]&gt;0.5, "L", (IF(Table15[[#This Row],[Mass '[g']]]&gt;0.3, "M", "S")))</f>
        <v>L</v>
      </c>
      <c r="E17" s="7">
        <v>937.24450939999997</v>
      </c>
      <c r="F17" s="7">
        <f>(Table15[[#This Row],[Mass '[g']]]*0.001*9.81)/(Table15[[#This Row],[Area '[mm^2']]]*0.000001)</f>
        <v>7.3267967228701929</v>
      </c>
      <c r="G17" s="15">
        <v>746.91501840000001</v>
      </c>
      <c r="H17" s="7">
        <v>65.606135850000001</v>
      </c>
      <c r="I17" s="40" t="str">
        <f>IF(Table15[[#This Row],[Span: b '[mm']]]&gt;63, "L", (IF(Table15[[#This Row],[Span: b '[mm']]]&gt;58, "M", "S")))</f>
        <v>L</v>
      </c>
      <c r="J17" s="7">
        <v>19.610823719999999</v>
      </c>
      <c r="K17" s="40" t="str">
        <f>IF(Table15[[#This Row],[Chord: c '[mm']]]&gt;24.5, "L", (IF(Table15[[#This Row],[Chord: c '[mm']]]&gt;21, "M", "S")))</f>
        <v>S</v>
      </c>
      <c r="L17" s="11">
        <v>47.792205099999997</v>
      </c>
      <c r="M17" s="7">
        <f t="shared" si="0"/>
        <v>4.5923609239643053</v>
      </c>
      <c r="N17" s="7">
        <f t="shared" si="1"/>
        <v>3.345404394364726</v>
      </c>
      <c r="O17" s="8">
        <v>0.60399999999999998</v>
      </c>
      <c r="P17" s="8" t="str">
        <f>IF(Table15[[#This Row],[Transition Time: t '[s']]]&gt;$Z$4, "SLOW", (IF(Table15[[#This Row],[Transition Time: t '[s']]]&gt;$Z$6, "AVERAGE", "FAST")))</f>
        <v>SLOW</v>
      </c>
      <c r="Q17" s="9"/>
      <c r="R17" s="9"/>
      <c r="S17" s="9"/>
    </row>
    <row r="18" spans="1:19" ht="15.75" hidden="1">
      <c r="A18" s="1">
        <v>17</v>
      </c>
      <c r="B18" s="4">
        <v>18</v>
      </c>
      <c r="C18" s="7">
        <v>0.4</v>
      </c>
      <c r="D18" s="40" t="str">
        <f>IF(Table15[[#This Row],[Mass '[g']]]&gt;0.5, "L", (IF(Table15[[#This Row],[Mass '[g']]]&gt;0.3, "M", "S")))</f>
        <v>M</v>
      </c>
      <c r="E18" s="7">
        <v>922.05840439999997</v>
      </c>
      <c r="F18" s="7">
        <f>(Table15[[#This Row],[Mass '[g']]]*0.001*9.81)/(Table15[[#This Row],[Area '[mm^2']]]*0.000001)</f>
        <v>4.255695714365749</v>
      </c>
      <c r="G18" s="15">
        <v>433.8380282</v>
      </c>
      <c r="H18" s="7">
        <v>58.838548379999999</v>
      </c>
      <c r="I18" s="40" t="str">
        <f>IF(Table15[[#This Row],[Span: b '[mm']]]&gt;63, "L", (IF(Table15[[#This Row],[Span: b '[mm']]]&gt;58, "M", "S")))</f>
        <v>M</v>
      </c>
      <c r="J18" s="7">
        <v>20.296107330000002</v>
      </c>
      <c r="K18" s="40" t="str">
        <f>IF(Table15[[#This Row],[Chord: c '[mm']]]&gt;24.5, "L", (IF(Table15[[#This Row],[Chord: c '[mm']]]&gt;21, "M", "S")))</f>
        <v>S</v>
      </c>
      <c r="L18" s="11">
        <v>45.430307859999999</v>
      </c>
      <c r="M18" s="7">
        <f t="shared" si="0"/>
        <v>3.7546154982648523</v>
      </c>
      <c r="N18" s="7">
        <f t="shared" si="1"/>
        <v>2.8990065643292002</v>
      </c>
      <c r="O18" s="8">
        <v>0.51</v>
      </c>
      <c r="P18" s="8" t="str">
        <f>IF(Table15[[#This Row],[Transition Time: t '[s']]]&gt;$Z$4, "SLOW", (IF(Table15[[#This Row],[Transition Time: t '[s']]]&gt;$Z$6, "AVERAGE", "FAST")))</f>
        <v>AVERAGE</v>
      </c>
      <c r="Q18" s="9"/>
      <c r="R18" s="9"/>
      <c r="S18" s="9"/>
    </row>
    <row r="19" spans="1:19" ht="15.75" hidden="1">
      <c r="A19" s="1">
        <v>18</v>
      </c>
      <c r="B19" s="4">
        <v>19</v>
      </c>
      <c r="C19" s="7">
        <v>0.5</v>
      </c>
      <c r="D19" s="40" t="str">
        <f>IF(Table15[[#This Row],[Mass '[g']]]&gt;0.5, "L", (IF(Table15[[#This Row],[Mass '[g']]]&gt;0.3, "M", "S")))</f>
        <v>M</v>
      </c>
      <c r="E19" s="7">
        <v>931.90318969999998</v>
      </c>
      <c r="F19" s="7">
        <f>(Table15[[#This Row],[Mass '[g']]]*0.001*9.81)/(Table15[[#This Row],[Area '[mm^2']]]*0.000001)</f>
        <v>5.2634222676918059</v>
      </c>
      <c r="G19" s="15">
        <v>536.56861089999995</v>
      </c>
      <c r="H19" s="7">
        <v>56.294381440000002</v>
      </c>
      <c r="I19" s="40" t="str">
        <f>IF(Table15[[#This Row],[Span: b '[mm']]]&gt;63, "L", (IF(Table15[[#This Row],[Span: b '[mm']]]&gt;58, "M", "S")))</f>
        <v>S</v>
      </c>
      <c r="J19" s="7">
        <v>21.16045677</v>
      </c>
      <c r="K19" s="40" t="str">
        <f>IF(Table15[[#This Row],[Chord: c '[mm']]]&gt;24.5, "L", (IF(Table15[[#This Row],[Chord: c '[mm']]]&gt;21, "M", "S")))</f>
        <v>M</v>
      </c>
      <c r="L19" s="11">
        <v>44.039842810000003</v>
      </c>
      <c r="M19" s="7">
        <f t="shared" si="0"/>
        <v>3.4006293966355083</v>
      </c>
      <c r="N19" s="7">
        <f t="shared" si="1"/>
        <v>2.6603575741243324</v>
      </c>
      <c r="O19" s="8">
        <v>0.48799999999999999</v>
      </c>
      <c r="P19" s="8" t="str">
        <f>IF(Table15[[#This Row],[Transition Time: t '[s']]]&gt;$Z$4, "SLOW", (IF(Table15[[#This Row],[Transition Time: t '[s']]]&gt;$Z$6, "AVERAGE", "FAST")))</f>
        <v>AVERAGE</v>
      </c>
      <c r="Q19" s="9"/>
      <c r="R19" s="9"/>
      <c r="S19" s="9"/>
    </row>
    <row r="20" spans="1:19" ht="15.75" hidden="1">
      <c r="A20" s="1">
        <v>19</v>
      </c>
      <c r="B20" s="4">
        <v>20</v>
      </c>
      <c r="C20" s="7">
        <v>0.4</v>
      </c>
      <c r="D20" s="40" t="str">
        <f>IF(Table15[[#This Row],[Mass '[g']]]&gt;0.5, "L", (IF(Table15[[#This Row],[Mass '[g']]]&gt;0.3, "M", "S")))</f>
        <v>M</v>
      </c>
      <c r="E20" s="7">
        <v>818.47869490000005</v>
      </c>
      <c r="F20" s="7">
        <f>(Table15[[#This Row],[Mass '[g']]]*0.001*9.81)/(Table15[[#This Row],[Area '[mm^2']]]*0.000001)</f>
        <v>4.7942604058611771</v>
      </c>
      <c r="G20" s="15">
        <v>488.74088289999997</v>
      </c>
      <c r="H20" s="7">
        <v>52.423031039999998</v>
      </c>
      <c r="I20" s="40" t="str">
        <f>IF(Table15[[#This Row],[Span: b '[mm']]]&gt;63, "L", (IF(Table15[[#This Row],[Span: b '[mm']]]&gt;58, "M", "S")))</f>
        <v>S</v>
      </c>
      <c r="J20" s="7">
        <v>21.229999979999999</v>
      </c>
      <c r="K20" s="40" t="str">
        <f>IF(Table15[[#This Row],[Chord: c '[mm']]]&gt;24.5, "L", (IF(Table15[[#This Row],[Chord: c '[mm']]]&gt;21, "M", "S")))</f>
        <v>M</v>
      </c>
      <c r="L20" s="11">
        <v>38.55292962</v>
      </c>
      <c r="M20" s="7">
        <f t="shared" si="0"/>
        <v>3.3576612324118824</v>
      </c>
      <c r="N20" s="7">
        <f t="shared" si="1"/>
        <v>2.4692902067539237</v>
      </c>
      <c r="O20" s="8">
        <v>0.48</v>
      </c>
      <c r="P20" s="8" t="str">
        <f>IF(Table15[[#This Row],[Transition Time: t '[s']]]&gt;$Z$4, "SLOW", (IF(Table15[[#This Row],[Transition Time: t '[s']]]&gt;$Z$6, "AVERAGE", "FAST")))</f>
        <v>AVERAGE</v>
      </c>
      <c r="Q20" s="9">
        <v>0.45700000000000002</v>
      </c>
      <c r="R20" s="9">
        <v>0.46899999999999997</v>
      </c>
      <c r="S20" s="9">
        <v>-1</v>
      </c>
    </row>
    <row r="21" spans="1:19" ht="15.75" hidden="1">
      <c r="A21" s="1">
        <v>21</v>
      </c>
      <c r="B21" s="4">
        <v>22</v>
      </c>
      <c r="C21" s="7">
        <v>0.4</v>
      </c>
      <c r="D21" s="40" t="str">
        <f>IF(Table15[[#This Row],[Mass '[g']]]&gt;0.5, "L", (IF(Table15[[#This Row],[Mass '[g']]]&gt;0.3, "M", "S")))</f>
        <v>M</v>
      </c>
      <c r="E21" s="7">
        <v>1109.8424480000001</v>
      </c>
      <c r="F21" s="7">
        <f>(Table15[[#This Row],[Mass '[g']]]*0.001*9.81)/(Table15[[#This Row],[Area '[mm^2']]]*0.000001)</f>
        <v>3.5356369789885709</v>
      </c>
      <c r="G21" s="15">
        <v>360.43314149999998</v>
      </c>
      <c r="H21" s="7">
        <v>55.927126110000003</v>
      </c>
      <c r="I21" s="40" t="str">
        <f>IF(Table15[[#This Row],[Span: b '[mm']]]&gt;63, "L", (IF(Table15[[#This Row],[Span: b '[mm']]]&gt;58, "M", "S")))</f>
        <v>S</v>
      </c>
      <c r="J21" s="7">
        <v>26.886526700000001</v>
      </c>
      <c r="K21" s="40" t="str">
        <f>IF(Table15[[#This Row],[Chord: c '[mm']]]&gt;24.5, "L", (IF(Table15[[#This Row],[Chord: c '[mm']]]&gt;21, "M", "S")))</f>
        <v>L</v>
      </c>
      <c r="L21" s="11">
        <v>41.278758699999997</v>
      </c>
      <c r="M21" s="7">
        <f t="shared" si="0"/>
        <v>2.8182769910813898</v>
      </c>
      <c r="N21" s="7">
        <f t="shared" si="1"/>
        <v>2.0801171804017362</v>
      </c>
      <c r="O21" s="8">
        <v>0.49299999999999999</v>
      </c>
      <c r="P21" s="8" t="str">
        <f>IF(Table15[[#This Row],[Transition Time: t '[s']]]&gt;$Z$4, "SLOW", (IF(Table15[[#This Row],[Transition Time: t '[s']]]&gt;$Z$6, "AVERAGE", "FAST")))</f>
        <v>AVERAGE</v>
      </c>
      <c r="Q21" s="9">
        <v>0.40200000000000002</v>
      </c>
      <c r="R21" s="9">
        <v>0.47399999999999998</v>
      </c>
      <c r="S21" s="9">
        <v>0.42199999999999999</v>
      </c>
    </row>
    <row r="22" spans="1:19" ht="15.75" hidden="1">
      <c r="A22" s="1">
        <v>22</v>
      </c>
      <c r="B22" s="4">
        <v>23</v>
      </c>
      <c r="C22" s="7">
        <v>0.4</v>
      </c>
      <c r="D22" s="40" t="str">
        <f>IF(Table15[[#This Row],[Mass '[g']]]&gt;0.5, "L", (IF(Table15[[#This Row],[Mass '[g']]]&gt;0.3, "M", "S")))</f>
        <v>M</v>
      </c>
      <c r="E22" s="7">
        <v>778.99482179999995</v>
      </c>
      <c r="F22" s="7">
        <f>(Table15[[#This Row],[Mass '[g']]]*0.001*9.81)/(Table15[[#This Row],[Area '[mm^2']]]*0.000001)</f>
        <v>5.0372606982584704</v>
      </c>
      <c r="G22" s="15">
        <v>513.51304110000001</v>
      </c>
      <c r="H22" s="7">
        <v>53.450201389999997</v>
      </c>
      <c r="I22" s="40" t="str">
        <f>IF(Table15[[#This Row],[Span: b '[mm']]]&gt;63, "L", (IF(Table15[[#This Row],[Span: b '[mm']]]&gt;58, "M", "S")))</f>
        <v>S</v>
      </c>
      <c r="J22" s="7">
        <v>19.20213996</v>
      </c>
      <c r="K22" s="40" t="str">
        <f>IF(Table15[[#This Row],[Chord: c '[mm']]]&gt;24.5, "L", (IF(Table15[[#This Row],[Chord: c '[mm']]]&gt;21, "M", "S")))</f>
        <v>S</v>
      </c>
      <c r="L22" s="11">
        <v>40.56812541</v>
      </c>
      <c r="M22" s="7">
        <f t="shared" si="0"/>
        <v>3.6674493188929662</v>
      </c>
      <c r="N22" s="7">
        <f t="shared" si="1"/>
        <v>2.7835544111928239</v>
      </c>
      <c r="O22" s="8">
        <v>0.47599999999999998</v>
      </c>
      <c r="P22" s="8" t="str">
        <f>IF(Table15[[#This Row],[Transition Time: t '[s']]]&gt;$Z$4, "SLOW", (IF(Table15[[#This Row],[Transition Time: t '[s']]]&gt;$Z$6, "AVERAGE", "FAST")))</f>
        <v>AVERAGE</v>
      </c>
      <c r="Q22" s="9"/>
      <c r="R22" s="9"/>
      <c r="S22" s="9"/>
    </row>
    <row r="23" spans="1:19" ht="15.75" hidden="1">
      <c r="A23" s="1">
        <v>23</v>
      </c>
      <c r="B23" s="4">
        <v>24</v>
      </c>
      <c r="C23" s="7">
        <v>0.2</v>
      </c>
      <c r="D23" s="40" t="str">
        <f>IF(Table15[[#This Row],[Mass '[g']]]&gt;0.5, "L", (IF(Table15[[#This Row],[Mass '[g']]]&gt;0.3, "M", "S")))</f>
        <v>S</v>
      </c>
      <c r="E23" s="7">
        <v>880.16570079999997</v>
      </c>
      <c r="F23" s="7">
        <f>(Table15[[#This Row],[Mass '[g']]]*0.001*9.81)/(Table15[[#This Row],[Area '[mm^2']]]*0.000001)</f>
        <v>2.2291257182786146</v>
      </c>
      <c r="G23" s="15">
        <v>227.24357449999999</v>
      </c>
      <c r="H23" s="7">
        <v>49.997458020000003</v>
      </c>
      <c r="I23" s="40" t="str">
        <f>IF(Table15[[#This Row],[Span: b '[mm']]]&gt;63, "L", (IF(Table15[[#This Row],[Span: b '[mm']]]&gt;58, "M", "S")))</f>
        <v>S</v>
      </c>
      <c r="J23" s="7">
        <v>25.179504000000001</v>
      </c>
      <c r="K23" s="40" t="str">
        <f>IF(Table15[[#This Row],[Chord: c '[mm']]]&gt;24.5, "L", (IF(Table15[[#This Row],[Chord: c '[mm']]]&gt;21, "M", "S")))</f>
        <v>L</v>
      </c>
      <c r="L23" s="11">
        <v>34.955640940000002</v>
      </c>
      <c r="M23" s="7">
        <f t="shared" si="0"/>
        <v>2.8400854591238835</v>
      </c>
      <c r="N23" s="7">
        <f t="shared" si="1"/>
        <v>1.9856410999994281</v>
      </c>
      <c r="O23" s="8">
        <v>0.46899999999999997</v>
      </c>
      <c r="P23" s="8" t="str">
        <f>IF(Table15[[#This Row],[Transition Time: t '[s']]]&gt;$Z$4, "SLOW", (IF(Table15[[#This Row],[Transition Time: t '[s']]]&gt;$Z$6, "AVERAGE", "FAST")))</f>
        <v>AVERAGE</v>
      </c>
      <c r="Q23" s="9"/>
      <c r="R23" s="9"/>
      <c r="S23" s="9"/>
    </row>
    <row r="24" spans="1:19" ht="15.75" hidden="1">
      <c r="A24" s="1">
        <v>24</v>
      </c>
      <c r="B24" s="4">
        <v>25</v>
      </c>
      <c r="C24" s="7">
        <v>0.3</v>
      </c>
      <c r="D24" s="40" t="str">
        <f>IF(Table15[[#This Row],[Mass '[g']]]&gt;0.5, "L", (IF(Table15[[#This Row],[Mass '[g']]]&gt;0.3, "M", "S")))</f>
        <v>S</v>
      </c>
      <c r="E24" s="7">
        <v>968.03564649999998</v>
      </c>
      <c r="F24" s="7">
        <f>(Table15[[#This Row],[Mass '[g']]]*0.001*9.81)/(Table15[[#This Row],[Area '[mm^2']]]*0.000001)</f>
        <v>3.0401773019832694</v>
      </c>
      <c r="G24" s="15">
        <v>309.92453749999999</v>
      </c>
      <c r="H24" s="7">
        <v>57.330169179999999</v>
      </c>
      <c r="I24" s="40" t="str">
        <f>IF(Table15[[#This Row],[Span: b '[mm']]]&gt;63, "L", (IF(Table15[[#This Row],[Span: b '[mm']]]&gt;58, "M", "S")))</f>
        <v>S</v>
      </c>
      <c r="J24" s="7">
        <v>22.241920539999999</v>
      </c>
      <c r="K24" s="40" t="str">
        <f>IF(Table15[[#This Row],[Chord: c '[mm']]]&gt;24.5, "L", (IF(Table15[[#This Row],[Chord: c '[mm']]]&gt;21, "M", "S")))</f>
        <v>M</v>
      </c>
      <c r="L24" s="11">
        <v>43.523024220000003</v>
      </c>
      <c r="M24" s="7">
        <f t="shared" si="0"/>
        <v>3.3952761038200276</v>
      </c>
      <c r="N24" s="7">
        <f t="shared" si="1"/>
        <v>2.5775727899439751</v>
      </c>
      <c r="O24" s="8">
        <v>0.41</v>
      </c>
      <c r="P24" s="8" t="str">
        <f>IF(Table15[[#This Row],[Transition Time: t '[s']]]&gt;$Z$4, "SLOW", (IF(Table15[[#This Row],[Transition Time: t '[s']]]&gt;$Z$6, "AVERAGE", "FAST")))</f>
        <v>FAST</v>
      </c>
      <c r="Q24" s="9"/>
      <c r="R24" s="9"/>
      <c r="S24" s="9"/>
    </row>
    <row r="25" spans="1:19" ht="15.75" hidden="1">
      <c r="A25" s="1">
        <v>25</v>
      </c>
      <c r="B25" s="4">
        <v>26</v>
      </c>
      <c r="C25" s="7">
        <v>0.5</v>
      </c>
      <c r="D25" s="40" t="str">
        <f>IF(Table15[[#This Row],[Mass '[g']]]&gt;0.5, "L", (IF(Table15[[#This Row],[Mass '[g']]]&gt;0.3, "M", "S")))</f>
        <v>M</v>
      </c>
      <c r="E25" s="7">
        <v>1295.2176609999999</v>
      </c>
      <c r="F25" s="7">
        <f>(Table15[[#This Row],[Mass '[g']]]*0.001*9.81)/(Table15[[#This Row],[Area '[mm^2']]]*0.000001)</f>
        <v>3.7870082748972034</v>
      </c>
      <c r="G25" s="15">
        <v>386.05866420000001</v>
      </c>
      <c r="H25" s="7">
        <v>67.572598679999999</v>
      </c>
      <c r="I25" s="40" t="str">
        <f>IF(Table15[[#This Row],[Span: b '[mm']]]&gt;63, "L", (IF(Table15[[#This Row],[Span: b '[mm']]]&gt;58, "M", "S")))</f>
        <v>L</v>
      </c>
      <c r="J25" s="7">
        <v>24.453595029999999</v>
      </c>
      <c r="K25" s="40" t="str">
        <f>IF(Table15[[#This Row],[Chord: c '[mm']]]&gt;24.5, "L", (IF(Table15[[#This Row],[Chord: c '[mm']]]&gt;21, "M", "S")))</f>
        <v>M</v>
      </c>
      <c r="L25" s="11">
        <v>52.966349510000001</v>
      </c>
      <c r="M25" s="7">
        <f t="shared" si="0"/>
        <v>3.525319511813187</v>
      </c>
      <c r="N25" s="7">
        <f t="shared" si="1"/>
        <v>2.7632991630515278</v>
      </c>
      <c r="O25" s="8">
        <v>0.50600000000000001</v>
      </c>
      <c r="P25" s="8" t="str">
        <f>IF(Table15[[#This Row],[Transition Time: t '[s']]]&gt;$Z$4, "SLOW", (IF(Table15[[#This Row],[Transition Time: t '[s']]]&gt;$Z$6, "AVERAGE", "FAST")))</f>
        <v>AVERAGE</v>
      </c>
      <c r="Q25" s="9"/>
      <c r="R25" s="9"/>
      <c r="S25" s="9"/>
    </row>
    <row r="26" spans="1:19" ht="15.75" hidden="1">
      <c r="A26" s="1">
        <v>26</v>
      </c>
      <c r="B26" s="4">
        <v>27</v>
      </c>
      <c r="C26" s="7">
        <v>0.5</v>
      </c>
      <c r="D26" s="40" t="str">
        <f>IF(Table15[[#This Row],[Mass '[g']]]&gt;0.5, "L", (IF(Table15[[#This Row],[Mass '[g']]]&gt;0.3, "M", "S")))</f>
        <v>M</v>
      </c>
      <c r="E26" s="7">
        <v>1362.664914</v>
      </c>
      <c r="F26" s="7">
        <f>(Table15[[#This Row],[Mass '[g']]]*0.001*9.81)/(Table15[[#This Row],[Area '[mm^2']]]*0.000001)</f>
        <v>3.5995643166607585</v>
      </c>
      <c r="G26" s="15">
        <v>366.9500807</v>
      </c>
      <c r="H26" s="7">
        <v>68.599611899999999</v>
      </c>
      <c r="I26" s="40" t="str">
        <f>IF(Table15[[#This Row],[Span: b '[mm']]]&gt;63, "L", (IF(Table15[[#This Row],[Span: b '[mm']]]&gt;58, "M", "S")))</f>
        <v>L</v>
      </c>
      <c r="J26" s="7">
        <v>26.243106229999999</v>
      </c>
      <c r="K26" s="40" t="str">
        <f>IF(Table15[[#This Row],[Chord: c '[mm']]]&gt;24.5, "L", (IF(Table15[[#This Row],[Chord: c '[mm']]]&gt;21, "M", "S")))</f>
        <v>L</v>
      </c>
      <c r="L26" s="11">
        <v>51.924680780000003</v>
      </c>
      <c r="M26" s="7">
        <f t="shared" si="0"/>
        <v>3.4534585168240572</v>
      </c>
      <c r="N26" s="7">
        <f t="shared" si="1"/>
        <v>2.6140050380766224</v>
      </c>
      <c r="O26" s="8">
        <v>0.46300000000000002</v>
      </c>
      <c r="P26" s="8" t="str">
        <f>IF(Table15[[#This Row],[Transition Time: t '[s']]]&gt;$Z$4, "SLOW", (IF(Table15[[#This Row],[Transition Time: t '[s']]]&gt;$Z$6, "AVERAGE", "FAST")))</f>
        <v>AVERAGE</v>
      </c>
      <c r="Q26" s="9">
        <v>-1</v>
      </c>
      <c r="R26" s="9">
        <v>0.48899999999999999</v>
      </c>
      <c r="S26" s="9">
        <v>-1</v>
      </c>
    </row>
    <row r="27" spans="1:19" ht="15.75" hidden="1">
      <c r="A27" s="1">
        <v>27</v>
      </c>
      <c r="B27" s="4">
        <v>28</v>
      </c>
      <c r="C27" s="7">
        <v>0.5</v>
      </c>
      <c r="D27" s="40" t="str">
        <f>IF(Table15[[#This Row],[Mass '[g']]]&gt;0.5, "L", (IF(Table15[[#This Row],[Mass '[g']]]&gt;0.3, "M", "S")))</f>
        <v>M</v>
      </c>
      <c r="E27" s="7">
        <v>1003.853908</v>
      </c>
      <c r="F27" s="7">
        <f>(Table15[[#This Row],[Mass '[g']]]*0.001*9.81)/(Table15[[#This Row],[Area '[mm^2']]]*0.000001)</f>
        <v>4.8861691536095515</v>
      </c>
      <c r="G27" s="15">
        <v>498.1103286</v>
      </c>
      <c r="H27" s="7">
        <v>61.29023196</v>
      </c>
      <c r="I27" s="40" t="str">
        <f>IF(Table15[[#This Row],[Span: b '[mm']]]&gt;63, "L", (IF(Table15[[#This Row],[Span: b '[mm']]]&gt;58, "M", "S")))</f>
        <v>M</v>
      </c>
      <c r="J27" s="7">
        <v>21.25493385</v>
      </c>
      <c r="K27" s="40" t="str">
        <f>IF(Table15[[#This Row],[Chord: c '[mm']]]&gt;24.5, "L", (IF(Table15[[#This Row],[Chord: c '[mm']]]&gt;21, "M", "S")))</f>
        <v>M</v>
      </c>
      <c r="L27" s="11">
        <v>47.229218160000002</v>
      </c>
      <c r="M27" s="7">
        <f t="shared" si="0"/>
        <v>3.7420709365915079</v>
      </c>
      <c r="N27" s="7">
        <f t="shared" si="1"/>
        <v>2.883576697652249</v>
      </c>
      <c r="O27" s="8">
        <v>0.38700000000000001</v>
      </c>
      <c r="P27" s="8" t="str">
        <f>IF(Table15[[#This Row],[Transition Time: t '[s']]]&gt;$Z$4, "SLOW", (IF(Table15[[#This Row],[Transition Time: t '[s']]]&gt;$Z$6, "AVERAGE", "FAST")))</f>
        <v>FAST</v>
      </c>
      <c r="Q27" s="9"/>
      <c r="R27" s="9"/>
      <c r="S27" s="9"/>
    </row>
    <row r="28" spans="1:19" ht="15.75" hidden="1">
      <c r="A28" s="1">
        <v>28</v>
      </c>
      <c r="B28" s="4">
        <v>29</v>
      </c>
      <c r="C28" s="7">
        <v>0.6</v>
      </c>
      <c r="D28" s="40" t="str">
        <f>IF(Table15[[#This Row],[Mass '[g']]]&gt;0.5, "L", (IF(Table15[[#This Row],[Mass '[g']]]&gt;0.3, "M", "S")))</f>
        <v>L</v>
      </c>
      <c r="E28" s="7">
        <v>1002.282932</v>
      </c>
      <c r="F28" s="7">
        <f>(Table15[[#This Row],[Mass '[g']]]*0.001*9.81)/(Table15[[#This Row],[Area '[mm^2']]]*0.000001)</f>
        <v>5.8725932689034357</v>
      </c>
      <c r="G28" s="15">
        <v>598.66927899999996</v>
      </c>
      <c r="H28" s="7">
        <v>55.828151779999999</v>
      </c>
      <c r="I28" s="40" t="str">
        <f>IF(Table15[[#This Row],[Span: b '[mm']]]&gt;63, "L", (IF(Table15[[#This Row],[Span: b '[mm']]]&gt;58, "M", "S")))</f>
        <v>S</v>
      </c>
      <c r="J28" s="7">
        <v>24.812590849999999</v>
      </c>
      <c r="K28" s="40" t="str">
        <f>IF(Table15[[#This Row],[Chord: c '[mm']]]&gt;24.5, "L", (IF(Table15[[#This Row],[Chord: c '[mm']]]&gt;21, "M", "S")))</f>
        <v>L</v>
      </c>
      <c r="L28" s="11">
        <v>40.394126419999999</v>
      </c>
      <c r="M28" s="7">
        <f t="shared" si="0"/>
        <v>3.1096833355740685</v>
      </c>
      <c r="N28" s="7">
        <f t="shared" si="1"/>
        <v>2.2499928410337691</v>
      </c>
      <c r="O28" s="8">
        <v>0.44</v>
      </c>
      <c r="P28" s="8" t="str">
        <f>IF(Table15[[#This Row],[Transition Time: t '[s']]]&gt;$Z$4, "SLOW", (IF(Table15[[#This Row],[Transition Time: t '[s']]]&gt;$Z$6, "AVERAGE", "FAST")))</f>
        <v>AVERAGE</v>
      </c>
      <c r="Q28" s="9"/>
      <c r="R28" s="9"/>
      <c r="S28" s="9"/>
    </row>
    <row r="29" spans="1:19" ht="15.75" hidden="1">
      <c r="A29" s="1">
        <v>29</v>
      </c>
      <c r="B29" s="4">
        <v>30</v>
      </c>
      <c r="C29" s="7">
        <v>0.5</v>
      </c>
      <c r="D29" s="40" t="str">
        <f>IF(Table15[[#This Row],[Mass '[g']]]&gt;0.5, "L", (IF(Table15[[#This Row],[Mass '[g']]]&gt;0.3, "M", "S")))</f>
        <v>M</v>
      </c>
      <c r="E29" s="7">
        <v>850.84080840000001</v>
      </c>
      <c r="F29" s="7">
        <f>(Table15[[#This Row],[Mass '[g']]]*0.001*9.81)/(Table15[[#This Row],[Area '[mm^2']]]*0.000001)</f>
        <v>5.7648856890442497</v>
      </c>
      <c r="G29" s="15">
        <v>587.68925409999997</v>
      </c>
      <c r="H29" s="7">
        <v>59.213153630000001</v>
      </c>
      <c r="I29" s="40" t="str">
        <f>IF(Table15[[#This Row],[Span: b '[mm']]]&gt;63, "L", (IF(Table15[[#This Row],[Span: b '[mm']]]&gt;58, "M", "S")))</f>
        <v>M</v>
      </c>
      <c r="J29" s="7">
        <v>18.34600288</v>
      </c>
      <c r="K29" s="40" t="str">
        <f>IF(Table15[[#This Row],[Chord: c '[mm']]]&gt;24.5, "L", (IF(Table15[[#This Row],[Chord: c '[mm']]]&gt;21, "M", "S")))</f>
        <v>S</v>
      </c>
      <c r="L29" s="11">
        <v>46.377448739999998</v>
      </c>
      <c r="M29" s="7">
        <f t="shared" si="0"/>
        <v>4.120862008726828</v>
      </c>
      <c r="N29" s="7">
        <f t="shared" si="1"/>
        <v>3.2275779098754835</v>
      </c>
      <c r="O29" s="8">
        <v>0.42</v>
      </c>
      <c r="P29" s="8" t="str">
        <f>IF(Table15[[#This Row],[Transition Time: t '[s']]]&gt;$Z$4, "SLOW", (IF(Table15[[#This Row],[Transition Time: t '[s']]]&gt;$Z$6, "AVERAGE", "FAST")))</f>
        <v>FAST</v>
      </c>
      <c r="Q29" s="9"/>
      <c r="R29" s="9"/>
      <c r="S29" s="9"/>
    </row>
    <row r="30" spans="1:19" ht="15.75" hidden="1">
      <c r="A30" s="1">
        <v>30</v>
      </c>
      <c r="B30" s="4">
        <v>31</v>
      </c>
      <c r="C30" s="7">
        <v>0.6</v>
      </c>
      <c r="D30" s="40" t="str">
        <f>IF(Table15[[#This Row],[Mass '[g']]]&gt;0.5, "L", (IF(Table15[[#This Row],[Mass '[g']]]&gt;0.3, "M", "S")))</f>
        <v>L</v>
      </c>
      <c r="E30" s="7">
        <v>1223.1622110000001</v>
      </c>
      <c r="F30" s="7">
        <f>(Table15[[#This Row],[Mass '[g']]]*0.001*9.81)/(Table15[[#This Row],[Area '[mm^2']]]*0.000001)</f>
        <v>4.8121172703560564</v>
      </c>
      <c r="G30" s="15">
        <v>490.56126380000001</v>
      </c>
      <c r="H30" s="7">
        <v>66.061817230000003</v>
      </c>
      <c r="I30" s="40" t="str">
        <f>IF(Table15[[#This Row],[Span: b '[mm']]]&gt;63, "L", (IF(Table15[[#This Row],[Span: b '[mm']]]&gt;58, "M", "S")))</f>
        <v>L</v>
      </c>
      <c r="J30" s="7">
        <v>24.957359929999999</v>
      </c>
      <c r="K30" s="40" t="str">
        <f>IF(Table15[[#This Row],[Chord: c '[mm']]]&gt;24.5, "L", (IF(Table15[[#This Row],[Chord: c '[mm']]]&gt;21, "M", "S")))</f>
        <v>L</v>
      </c>
      <c r="L30" s="11">
        <v>49.010080160000001</v>
      </c>
      <c r="M30" s="7">
        <f t="shared" si="0"/>
        <v>3.5679353535309022</v>
      </c>
      <c r="N30" s="7">
        <f t="shared" si="1"/>
        <v>2.6469873983181365</v>
      </c>
      <c r="O30" s="8">
        <v>0.51900000000000002</v>
      </c>
      <c r="P30" s="8" t="str">
        <f>IF(Table15[[#This Row],[Transition Time: t '[s']]]&gt;$Z$4, "SLOW", (IF(Table15[[#This Row],[Transition Time: t '[s']]]&gt;$Z$6, "AVERAGE", "FAST")))</f>
        <v>AVERAGE</v>
      </c>
      <c r="Q30" s="9"/>
      <c r="R30" s="9"/>
      <c r="S30" s="9"/>
    </row>
    <row r="31" spans="1:19" ht="15.75" hidden="1">
      <c r="A31" s="1">
        <v>31</v>
      </c>
      <c r="B31" s="4">
        <v>32</v>
      </c>
      <c r="C31" s="7">
        <v>0.4</v>
      </c>
      <c r="D31" s="40" t="str">
        <f>IF(Table15[[#This Row],[Mass '[g']]]&gt;0.5, "L", (IF(Table15[[#This Row],[Mass '[g']]]&gt;0.3, "M", "S")))</f>
        <v>M</v>
      </c>
      <c r="E31" s="7">
        <v>890.4294132</v>
      </c>
      <c r="F31" s="7">
        <f>(Table15[[#This Row],[Mass '[g']]]*0.001*9.81)/(Table15[[#This Row],[Area '[mm^2']]]*0.000001)</f>
        <v>4.406862511311302</v>
      </c>
      <c r="G31" s="15">
        <v>449.2484121</v>
      </c>
      <c r="H31" s="7">
        <v>58.625620519999998</v>
      </c>
      <c r="I31" s="40" t="str">
        <f>IF(Table15[[#This Row],[Span: b '[mm']]]&gt;63, "L", (IF(Table15[[#This Row],[Span: b '[mm']]]&gt;58, "M", "S")))</f>
        <v>M</v>
      </c>
      <c r="J31" s="7">
        <v>22.05077361</v>
      </c>
      <c r="K31" s="40" t="str">
        <f>IF(Table15[[#This Row],[Chord: c '[mm']]]&gt;24.5, "L", (IF(Table15[[#This Row],[Chord: c '[mm']]]&gt;21, "M", "S")))</f>
        <v>M</v>
      </c>
      <c r="L31" s="11">
        <v>40.380869580000002</v>
      </c>
      <c r="M31" s="7">
        <f t="shared" si="0"/>
        <v>3.8598942604595496</v>
      </c>
      <c r="N31" s="7">
        <f t="shared" si="1"/>
        <v>2.6586650226826212</v>
      </c>
      <c r="O31" s="8">
        <v>0.43099999999999999</v>
      </c>
      <c r="P31" s="8" t="str">
        <f>IF(Table15[[#This Row],[Transition Time: t '[s']]]&gt;$Z$4, "SLOW", (IF(Table15[[#This Row],[Transition Time: t '[s']]]&gt;$Z$6, "AVERAGE", "FAST")))</f>
        <v>AVERAGE</v>
      </c>
      <c r="Q31" s="9"/>
      <c r="R31" s="9"/>
      <c r="S31" s="9"/>
    </row>
    <row r="32" spans="1:19" ht="15.75">
      <c r="A32" s="1">
        <v>32</v>
      </c>
      <c r="B32" s="4">
        <v>33</v>
      </c>
      <c r="C32" s="7">
        <v>0.7</v>
      </c>
      <c r="D32" s="40" t="str">
        <f>IF(Table15[[#This Row],[Mass '[g']]]&gt;0.5, "L", (IF(Table15[[#This Row],[Mass '[g']]]&gt;0.3, "M", "S")))</f>
        <v>L</v>
      </c>
      <c r="E32" s="7">
        <v>1539.4521219999999</v>
      </c>
      <c r="F32" s="7">
        <f>(Table15[[#This Row],[Mass '[g']]]*0.001*9.81)/(Table15[[#This Row],[Area '[mm^2']]]*0.000001)</f>
        <v>4.4606778618607805</v>
      </c>
      <c r="G32" s="15">
        <v>454.7345057</v>
      </c>
      <c r="H32" s="7">
        <v>69.936837359999998</v>
      </c>
      <c r="I32" s="40" t="str">
        <f>IF(Table15[[#This Row],[Span: b '[mm']]]&gt;63, "L", (IF(Table15[[#This Row],[Span: b '[mm']]]&gt;58, "M", "S")))</f>
        <v>L</v>
      </c>
      <c r="J32" s="7">
        <v>29.294178809999998</v>
      </c>
      <c r="K32" s="40" t="str">
        <f>IF(Table15[[#This Row],[Chord: c '[mm']]]&gt;24.5, "L", (IF(Table15[[#This Row],[Chord: c '[mm']]]&gt;21, "M", "S")))</f>
        <v>L</v>
      </c>
      <c r="L32" s="11">
        <v>52.551468749999998</v>
      </c>
      <c r="M32" s="7">
        <f t="shared" si="0"/>
        <v>3.1772090538058912</v>
      </c>
      <c r="N32" s="7">
        <f t="shared" si="1"/>
        <v>2.3873970939279592</v>
      </c>
      <c r="O32" s="8">
        <v>0.52900000000000003</v>
      </c>
      <c r="P32" s="8" t="str">
        <f>IF(Table15[[#This Row],[Transition Time: t '[s']]]&gt;$Z$4, "SLOW", (IF(Table15[[#This Row],[Transition Time: t '[s']]]&gt;$Z$6, "AVERAGE", "FAST")))</f>
        <v>SLOW</v>
      </c>
      <c r="Q32" s="9"/>
      <c r="R32" s="9"/>
      <c r="S32" s="9"/>
    </row>
    <row r="33" spans="1:19" ht="15.75" hidden="1">
      <c r="A33" s="1">
        <v>34</v>
      </c>
      <c r="B33" s="4">
        <v>35</v>
      </c>
      <c r="C33" s="7">
        <v>0.7</v>
      </c>
      <c r="D33" s="40" t="str">
        <f>IF(Table15[[#This Row],[Mass '[g']]]&gt;0.5, "L", (IF(Table15[[#This Row],[Mass '[g']]]&gt;0.3, "M", "S")))</f>
        <v>L</v>
      </c>
      <c r="E33" s="7">
        <v>1136.8632419999999</v>
      </c>
      <c r="F33" s="7">
        <f>(Table15[[#This Row],[Mass '[g']]]*0.001*9.81)/(Table15[[#This Row],[Area '[mm^2']]]*0.000001)</f>
        <v>6.0403043623078121</v>
      </c>
      <c r="G33" s="15">
        <v>615.7662368</v>
      </c>
      <c r="H33" s="7">
        <v>62.894848029999999</v>
      </c>
      <c r="I33" s="40" t="str">
        <f>IF(Table15[[#This Row],[Span: b '[mm']]]&gt;63, "L", (IF(Table15[[#This Row],[Span: b '[mm']]]&gt;58, "M", "S")))</f>
        <v>M</v>
      </c>
      <c r="J33" s="7">
        <v>23.827620589999999</v>
      </c>
      <c r="K33" s="40" t="str">
        <f>IF(Table15[[#This Row],[Chord: c '[mm']]]&gt;24.5, "L", (IF(Table15[[#This Row],[Chord: c '[mm']]]&gt;21, "M", "S")))</f>
        <v>M</v>
      </c>
      <c r="L33" s="11">
        <v>47.711991939999997</v>
      </c>
      <c r="M33" s="7">
        <f t="shared" si="0"/>
        <v>3.4795406893072851</v>
      </c>
      <c r="N33" s="7">
        <f t="shared" si="1"/>
        <v>2.639577367468902</v>
      </c>
      <c r="O33" s="8">
        <v>0.51300000000000001</v>
      </c>
      <c r="P33" s="8" t="str">
        <f>IF(Table15[[#This Row],[Transition Time: t '[s']]]&gt;$Z$4, "SLOW", (IF(Table15[[#This Row],[Transition Time: t '[s']]]&gt;$Z$6, "AVERAGE", "FAST")))</f>
        <v>AVERAGE</v>
      </c>
      <c r="Q33" s="9"/>
      <c r="R33" s="9"/>
      <c r="S33" s="9"/>
    </row>
    <row r="34" spans="1:19" ht="15.75" hidden="1">
      <c r="A34" s="1">
        <v>35</v>
      </c>
      <c r="B34" s="4">
        <v>36</v>
      </c>
      <c r="C34" s="7">
        <v>0.5</v>
      </c>
      <c r="D34" s="40" t="str">
        <f>IF(Table15[[#This Row],[Mass '[g']]]&gt;0.5, "L", (IF(Table15[[#This Row],[Mass '[g']]]&gt;0.3, "M", "S")))</f>
        <v>M</v>
      </c>
      <c r="E34" s="7">
        <v>1177.813359</v>
      </c>
      <c r="F34" s="7">
        <f>(Table15[[#This Row],[Mass '[g']]]*0.001*9.81)/(Table15[[#This Row],[Area '[mm^2']]]*0.000001)</f>
        <v>4.1644968300958123</v>
      </c>
      <c r="G34" s="15">
        <v>424.54094789999999</v>
      </c>
      <c r="H34" s="7">
        <v>60.992072909999997</v>
      </c>
      <c r="I34" s="40" t="str">
        <f>IF(Table15[[#This Row],[Span: b '[mm']]]&gt;63, "L", (IF(Table15[[#This Row],[Span: b '[mm']]]&gt;58, "M", "S")))</f>
        <v>M</v>
      </c>
      <c r="J34" s="7">
        <v>25.908833040000001</v>
      </c>
      <c r="K34" s="40" t="str">
        <f>IF(Table15[[#This Row],[Chord: c '[mm']]]&gt;24.5, "L", (IF(Table15[[#This Row],[Chord: c '[mm']]]&gt;21, "M", "S")))</f>
        <v>L</v>
      </c>
      <c r="L34" s="11">
        <v>45.459915449999997</v>
      </c>
      <c r="M34" s="7">
        <f t="shared" si="0"/>
        <v>3.1584231316727287</v>
      </c>
      <c r="N34" s="7">
        <f t="shared" si="1"/>
        <v>2.3541034370724399</v>
      </c>
      <c r="O34" s="8">
        <v>0.47399999999999998</v>
      </c>
      <c r="P34" s="8" t="str">
        <f>IF(Table15[[#This Row],[Transition Time: t '[s']]]&gt;$Z$4, "SLOW", (IF(Table15[[#This Row],[Transition Time: t '[s']]]&gt;$Z$6, "AVERAGE", "FAST")))</f>
        <v>AVERAGE</v>
      </c>
      <c r="Q34" s="9"/>
      <c r="R34" s="9"/>
      <c r="S34" s="9"/>
    </row>
    <row r="35" spans="1:19" ht="15.75">
      <c r="A35" s="1">
        <v>37</v>
      </c>
      <c r="B35" s="4">
        <v>38</v>
      </c>
      <c r="C35" s="7">
        <v>0.5</v>
      </c>
      <c r="D35" s="40" t="str">
        <f>IF(Table15[[#This Row],[Mass '[g']]]&gt;0.5, "L", (IF(Table15[[#This Row],[Mass '[g']]]&gt;0.3, "M", "S")))</f>
        <v>M</v>
      </c>
      <c r="E35" s="7">
        <v>864.35120529999995</v>
      </c>
      <c r="F35" s="7">
        <f>(Table15[[#This Row],[Mass '[g']]]*0.001*9.81)/(Table15[[#This Row],[Area '[mm^2']]]*0.000001)</f>
        <v>5.6747766069205259</v>
      </c>
      <c r="G35" s="15">
        <v>578.50327149999998</v>
      </c>
      <c r="H35" s="7">
        <v>58.107452559999999</v>
      </c>
      <c r="I35" s="40" t="str">
        <f>IF(Table15[[#This Row],[Span: b '[mm']]]&gt;63, "L", (IF(Table15[[#This Row],[Span: b '[mm']]]&gt;58, "M", "S")))</f>
        <v>M</v>
      </c>
      <c r="J35" s="7">
        <v>19.109597239999999</v>
      </c>
      <c r="K35" s="40" t="str">
        <f>IF(Table15[[#This Row],[Chord: c '[mm']]]&gt;24.5, "L", (IF(Table15[[#This Row],[Chord: c '[mm']]]&gt;21, "M", "S")))</f>
        <v>S</v>
      </c>
      <c r="L35" s="11">
        <v>45.231262299999997</v>
      </c>
      <c r="M35" s="7">
        <f t="shared" si="0"/>
        <v>3.9063704918890458</v>
      </c>
      <c r="N35" s="7">
        <f t="shared" si="1"/>
        <v>3.040747108911857</v>
      </c>
      <c r="O35" s="8">
        <v>0.55000000000000004</v>
      </c>
      <c r="P35" s="8" t="str">
        <f>IF(Table15[[#This Row],[Transition Time: t '[s']]]&gt;$Z$4, "SLOW", (IF(Table15[[#This Row],[Transition Time: t '[s']]]&gt;$Z$6, "AVERAGE", "FAST")))</f>
        <v>SLOW</v>
      </c>
      <c r="Q35" s="9"/>
      <c r="R35" s="9"/>
      <c r="S35" s="9"/>
    </row>
    <row r="36" spans="1:19" ht="15.75" hidden="1">
      <c r="A36" s="1">
        <v>38</v>
      </c>
      <c r="B36" s="4">
        <v>39</v>
      </c>
      <c r="C36" s="7">
        <v>0.4</v>
      </c>
      <c r="D36" s="40" t="str">
        <f>IF(Table15[[#This Row],[Mass '[g']]]&gt;0.5, "L", (IF(Table15[[#This Row],[Mass '[g']]]&gt;0.3, "M", "S")))</f>
        <v>M</v>
      </c>
      <c r="E36" s="7">
        <v>1292.389903</v>
      </c>
      <c r="F36" s="7">
        <f>(Table15[[#This Row],[Mass '[g']]]*0.001*9.81)/(Table15[[#This Row],[Area '[mm^2']]]*0.000001)</f>
        <v>3.0362354200472272</v>
      </c>
      <c r="G36" s="15">
        <v>309.52269039999999</v>
      </c>
      <c r="H36" s="7">
        <v>68.099411970000006</v>
      </c>
      <c r="I36" s="40" t="str">
        <f>IF(Table15[[#This Row],[Span: b '[mm']]]&gt;63, "L", (IF(Table15[[#This Row],[Span: b '[mm']]]&gt;58, "M", "S")))</f>
        <v>L</v>
      </c>
      <c r="J36" s="7">
        <v>24.893639050000001</v>
      </c>
      <c r="K36" s="40" t="str">
        <f>IF(Table15[[#This Row],[Chord: c '[mm']]]&gt;24.5, "L", (IF(Table15[[#This Row],[Chord: c '[mm']]]&gt;21, "M", "S")))</f>
        <v>L</v>
      </c>
      <c r="L36" s="11">
        <v>51.916471540000003</v>
      </c>
      <c r="M36" s="7">
        <f t="shared" si="0"/>
        <v>3.5883365382960442</v>
      </c>
      <c r="N36" s="7">
        <f t="shared" si="1"/>
        <v>2.7356149831376304</v>
      </c>
      <c r="O36" s="8">
        <v>0.48</v>
      </c>
      <c r="P36" s="8" t="str">
        <f>IF(Table15[[#This Row],[Transition Time: t '[s']]]&gt;$Z$4, "SLOW", (IF(Table15[[#This Row],[Transition Time: t '[s']]]&gt;$Z$6, "AVERAGE", "FAST")))</f>
        <v>AVERAGE</v>
      </c>
      <c r="Q36" s="9"/>
      <c r="R36" s="9"/>
      <c r="S36" s="9"/>
    </row>
    <row r="37" spans="1:19" ht="15.75">
      <c r="A37" s="1">
        <v>39</v>
      </c>
      <c r="B37" s="4">
        <v>40</v>
      </c>
      <c r="C37" s="7">
        <v>0.4</v>
      </c>
      <c r="D37" s="40" t="str">
        <f>IF(Table15[[#This Row],[Mass '[g']]]&gt;0.5, "L", (IF(Table15[[#This Row],[Mass '[g']]]&gt;0.3, "M", "S")))</f>
        <v>M</v>
      </c>
      <c r="E37" s="7">
        <v>948.86973460000002</v>
      </c>
      <c r="F37" s="7">
        <f>(Table15[[#This Row],[Mass '[g']]]*0.001*9.81)/(Table15[[#This Row],[Area '[mm^2']]]*0.000001)</f>
        <v>4.1354464758581209</v>
      </c>
      <c r="G37" s="15">
        <v>421.5794702</v>
      </c>
      <c r="H37" s="7">
        <v>58.120535769999996</v>
      </c>
      <c r="I37" s="40" t="str">
        <f>IF(Table15[[#This Row],[Span: b '[mm']]]&gt;63, "L", (IF(Table15[[#This Row],[Span: b '[mm']]]&gt;58, "M", "S")))</f>
        <v>M</v>
      </c>
      <c r="J37" s="7">
        <v>21.401459240000001</v>
      </c>
      <c r="K37" s="40" t="str">
        <f>IF(Table15[[#This Row],[Chord: c '[mm']]]&gt;24.5, "L", (IF(Table15[[#This Row],[Chord: c '[mm']]]&gt;21, "M", "S")))</f>
        <v>M</v>
      </c>
      <c r="L37" s="11">
        <v>44.336683970000003</v>
      </c>
      <c r="M37" s="7">
        <f t="shared" si="0"/>
        <v>3.5600215235190928</v>
      </c>
      <c r="N37" s="7">
        <f t="shared" si="1"/>
        <v>2.7157277042759254</v>
      </c>
      <c r="O37" s="8">
        <v>0.52700000000000002</v>
      </c>
      <c r="P37" s="8" t="str">
        <f>IF(Table15[[#This Row],[Transition Time: t '[s']]]&gt;$Z$4, "SLOW", (IF(Table15[[#This Row],[Transition Time: t '[s']]]&gt;$Z$6, "AVERAGE", "FAST")))</f>
        <v>SLOW</v>
      </c>
      <c r="Q37" s="9"/>
      <c r="R37" s="9"/>
      <c r="S37" s="9"/>
    </row>
    <row r="38" spans="1:19" ht="15.75" hidden="1">
      <c r="A38" s="1">
        <v>40</v>
      </c>
      <c r="B38" s="4">
        <v>41</v>
      </c>
      <c r="C38" s="7">
        <v>0.6</v>
      </c>
      <c r="D38" s="40" t="str">
        <f>IF(Table15[[#This Row],[Mass '[g']]]&gt;0.5, "L", (IF(Table15[[#This Row],[Mass '[g']]]&gt;0.3, "M", "S")))</f>
        <v>L</v>
      </c>
      <c r="E38" s="7">
        <v>1134.663875</v>
      </c>
      <c r="F38" s="7">
        <f>(Table15[[#This Row],[Mass '[g']]]*0.001*9.81)/(Table15[[#This Row],[Area '[mm^2']]]*0.000001)</f>
        <v>5.1874393198602542</v>
      </c>
      <c r="G38" s="15">
        <v>528.82268780000004</v>
      </c>
      <c r="H38" s="7">
        <v>64.170201430000006</v>
      </c>
      <c r="I38" s="40" t="str">
        <f>IF(Table15[[#This Row],[Span: b '[mm']]]&gt;63, "L", (IF(Table15[[#This Row],[Span: b '[mm']]]&gt;58, "M", "S")))</f>
        <v>L</v>
      </c>
      <c r="J38" s="7">
        <v>22.907336659999999</v>
      </c>
      <c r="K38" s="40" t="str">
        <f>IF(Table15[[#This Row],[Chord: c '[mm']]]&gt;24.5, "L", (IF(Table15[[#This Row],[Chord: c '[mm']]]&gt;21, "M", "S")))</f>
        <v>M</v>
      </c>
      <c r="L38" s="11">
        <v>49.532771599999997</v>
      </c>
      <c r="M38" s="7">
        <f t="shared" si="0"/>
        <v>3.6291053608865229</v>
      </c>
      <c r="N38" s="7">
        <f t="shared" si="1"/>
        <v>2.8012947285160306</v>
      </c>
      <c r="O38" s="8">
        <v>0.42499999999999999</v>
      </c>
      <c r="P38" s="8" t="str">
        <f>IF(Table15[[#This Row],[Transition Time: t '[s']]]&gt;$Z$4, "SLOW", (IF(Table15[[#This Row],[Transition Time: t '[s']]]&gt;$Z$6, "AVERAGE", "FAST")))</f>
        <v>AVERAGE</v>
      </c>
      <c r="Q38" s="9"/>
      <c r="R38" s="9"/>
      <c r="S38" s="9"/>
    </row>
    <row r="39" spans="1:19" ht="15.75">
      <c r="A39" s="1">
        <v>42</v>
      </c>
      <c r="B39" s="4">
        <v>43</v>
      </c>
      <c r="C39" s="7">
        <v>0.4</v>
      </c>
      <c r="D39" s="40" t="str">
        <f>IF(Table15[[#This Row],[Mass '[g']]]&gt;0.5, "L", (IF(Table15[[#This Row],[Mass '[g']]]&gt;0.3, "M", "S")))</f>
        <v>M</v>
      </c>
      <c r="E39" s="7">
        <v>950.54544269999997</v>
      </c>
      <c r="F39" s="7">
        <f>(Table15[[#This Row],[Mass '[g']]]*0.001*9.81)/(Table15[[#This Row],[Area '[mm^2']]]*0.000001)</f>
        <v>4.1281561340760096</v>
      </c>
      <c r="G39" s="15">
        <v>420.83627150000001</v>
      </c>
      <c r="H39" s="7">
        <v>57.590985019999998</v>
      </c>
      <c r="I39" s="40" t="str">
        <f>IF(Table15[[#This Row],[Span: b '[mm']]]&gt;63, "L", (IF(Table15[[#This Row],[Span: b '[mm']]]&gt;58, "M", "S")))</f>
        <v>S</v>
      </c>
      <c r="J39" s="7">
        <v>21.9677212</v>
      </c>
      <c r="K39" s="40" t="str">
        <f>IF(Table15[[#This Row],[Chord: c '[mm']]]&gt;24.5, "L", (IF(Table15[[#This Row],[Chord: c '[mm']]]&gt;21, "M", "S")))</f>
        <v>M</v>
      </c>
      <c r="L39" s="11">
        <v>43.270097710000002</v>
      </c>
      <c r="M39" s="7">
        <f t="shared" si="0"/>
        <v>3.4892824757044769</v>
      </c>
      <c r="N39" s="7">
        <f t="shared" si="1"/>
        <v>2.6216185327406647</v>
      </c>
      <c r="O39" s="8">
        <v>0.55700000000000005</v>
      </c>
      <c r="P39" s="8" t="str">
        <f>IF(Table15[[#This Row],[Transition Time: t '[s']]]&gt;$Z$4, "SLOW", (IF(Table15[[#This Row],[Transition Time: t '[s']]]&gt;$Z$6, "AVERAGE", "FAST")))</f>
        <v>SLOW</v>
      </c>
      <c r="Q39" s="9"/>
      <c r="R39" s="9"/>
      <c r="S39" s="9"/>
    </row>
    <row r="40" spans="1:19" ht="15.75" hidden="1">
      <c r="A40" s="1">
        <v>43</v>
      </c>
      <c r="B40" s="4">
        <v>44</v>
      </c>
      <c r="C40" s="7">
        <v>0.5</v>
      </c>
      <c r="D40" s="40" t="str">
        <f>IF(Table15[[#This Row],[Mass '[g']]]&gt;0.5, "L", (IF(Table15[[#This Row],[Mass '[g']]]&gt;0.3, "M", "S")))</f>
        <v>M</v>
      </c>
      <c r="E40" s="7">
        <v>1186.820291</v>
      </c>
      <c r="F40" s="7">
        <f>(Table15[[#This Row],[Mass '[g']]]*0.001*9.81)/(Table15[[#This Row],[Area '[mm^2']]]*0.000001)</f>
        <v>4.1328919274434623</v>
      </c>
      <c r="G40" s="15">
        <v>421.31905219999999</v>
      </c>
      <c r="H40" s="7">
        <v>64.608019519999999</v>
      </c>
      <c r="I40" s="40" t="str">
        <f>IF(Table15[[#This Row],[Span: b '[mm']]]&gt;63, "L", (IF(Table15[[#This Row],[Span: b '[mm']]]&gt;58, "M", "S")))</f>
        <v>L</v>
      </c>
      <c r="J40" s="7">
        <v>24.147801479999998</v>
      </c>
      <c r="K40" s="40" t="str">
        <f>IF(Table15[[#This Row],[Chord: c '[mm']]]&gt;24.5, "L", (IF(Table15[[#This Row],[Chord: c '[mm']]]&gt;21, "M", "S")))</f>
        <v>M</v>
      </c>
      <c r="L40" s="11">
        <v>49.148171580000003</v>
      </c>
      <c r="M40" s="7">
        <f t="shared" si="0"/>
        <v>3.5171257333151722</v>
      </c>
      <c r="N40" s="7">
        <f t="shared" si="1"/>
        <v>2.6755238804456165</v>
      </c>
      <c r="O40" s="8">
        <v>0.47599999999999998</v>
      </c>
      <c r="P40" s="8" t="str">
        <f>IF(Table15[[#This Row],[Transition Time: t '[s']]]&gt;$Z$4, "SLOW", (IF(Table15[[#This Row],[Transition Time: t '[s']]]&gt;$Z$6, "AVERAGE", "FAST")))</f>
        <v>AVERAGE</v>
      </c>
      <c r="Q40" s="9"/>
      <c r="R40" s="9"/>
      <c r="S40" s="9"/>
    </row>
    <row r="41" spans="1:19" ht="15.75" hidden="1">
      <c r="A41" s="1">
        <v>44</v>
      </c>
      <c r="B41" s="4">
        <v>45</v>
      </c>
      <c r="C41" s="7">
        <v>0.4</v>
      </c>
      <c r="D41" s="40" t="str">
        <f>IF(Table15[[#This Row],[Mass '[g']]]&gt;0.5, "L", (IF(Table15[[#This Row],[Mass '[g']]]&gt;0.3, "M", "S")))</f>
        <v>M</v>
      </c>
      <c r="E41" s="7">
        <v>964.89369369999997</v>
      </c>
      <c r="F41" s="7">
        <f>(Table15[[#This Row],[Mass '[g']]]*0.001*9.81)/(Table15[[#This Row],[Area '[mm^2']]]*0.000001)</f>
        <v>4.066769246830658</v>
      </c>
      <c r="G41" s="15">
        <v>414.57831329999999</v>
      </c>
      <c r="H41" s="7">
        <v>51.313356470000002</v>
      </c>
      <c r="I41" s="40" t="str">
        <f>IF(Table15[[#This Row],[Span: b '[mm']]]&gt;63, "L", (IF(Table15[[#This Row],[Span: b '[mm']]]&gt;58, "M", "S")))</f>
        <v>S</v>
      </c>
      <c r="J41" s="7">
        <v>26.100959379999999</v>
      </c>
      <c r="K41" s="40" t="str">
        <f>IF(Table15[[#This Row],[Chord: c '[mm']]]&gt;24.5, "L", (IF(Table15[[#This Row],[Chord: c '[mm']]]&gt;21, "M", "S")))</f>
        <v>L</v>
      </c>
      <c r="L41" s="11">
        <v>36.967748180000001</v>
      </c>
      <c r="M41" s="7">
        <f t="shared" si="0"/>
        <v>2.7288607744139215</v>
      </c>
      <c r="N41" s="7">
        <f t="shared" si="1"/>
        <v>1.9659567191740521</v>
      </c>
      <c r="O41" s="8">
        <v>0.379</v>
      </c>
      <c r="P41" s="8" t="str">
        <f>IF(Table15[[#This Row],[Transition Time: t '[s']]]&gt;$Z$4, "SLOW", (IF(Table15[[#This Row],[Transition Time: t '[s']]]&gt;$Z$6, "AVERAGE", "FAST")))</f>
        <v>FAST</v>
      </c>
      <c r="Q41" s="9">
        <v>0.39900000000000002</v>
      </c>
      <c r="R41" s="9">
        <v>0.42399999999999999</v>
      </c>
      <c r="S41" s="9">
        <v>0.433</v>
      </c>
    </row>
    <row r="42" spans="1:19" ht="15.75">
      <c r="A42" s="1">
        <v>46</v>
      </c>
      <c r="B42" s="4">
        <v>47</v>
      </c>
      <c r="C42" s="7">
        <v>0.6</v>
      </c>
      <c r="D42" s="40" t="str">
        <f>IF(Table15[[#This Row],[Mass '[g']]]&gt;0.5, "L", (IF(Table15[[#This Row],[Mass '[g']]]&gt;0.3, "M", "S")))</f>
        <v>L</v>
      </c>
      <c r="E42" s="7">
        <v>941.11958440000001</v>
      </c>
      <c r="F42" s="7">
        <f>(Table15[[#This Row],[Mass '[g']]]*0.001*9.81)/(Table15[[#This Row],[Area '[mm^2']]]*0.000001)</f>
        <v>6.2542530169027897</v>
      </c>
      <c r="G42" s="15">
        <v>637.57678610000005</v>
      </c>
      <c r="H42" s="7">
        <v>59.120296660000001</v>
      </c>
      <c r="I42" s="40" t="str">
        <f>IF(Table15[[#This Row],[Span: b '[mm']]]&gt;63, "L", (IF(Table15[[#This Row],[Span: b '[mm']]]&gt;58, "M", "S")))</f>
        <v>M</v>
      </c>
      <c r="J42" s="7">
        <v>20.89870342</v>
      </c>
      <c r="K42" s="40" t="str">
        <f>IF(Table15[[#This Row],[Chord: c '[mm']]]&gt;24.5, "L", (IF(Table15[[#This Row],[Chord: c '[mm']]]&gt;21, "M", "S")))</f>
        <v>S</v>
      </c>
      <c r="L42" s="11">
        <v>45.032438890000002</v>
      </c>
      <c r="M42" s="7">
        <f t="shared" si="0"/>
        <v>3.7138845425204261</v>
      </c>
      <c r="N42" s="7">
        <f t="shared" si="1"/>
        <v>2.8288978254709352</v>
      </c>
      <c r="O42" s="8">
        <v>0.624</v>
      </c>
      <c r="P42" s="8" t="str">
        <f>IF(Table15[[#This Row],[Transition Time: t '[s']]]&gt;$Z$4, "SLOW", (IF(Table15[[#This Row],[Transition Time: t '[s']]]&gt;$Z$6, "AVERAGE", "FAST")))</f>
        <v>SLOW</v>
      </c>
      <c r="Q42" s="9"/>
      <c r="R42" s="9"/>
      <c r="S42" s="9"/>
    </row>
    <row r="43" spans="1:19" ht="15.75" hidden="1">
      <c r="A43" s="1">
        <v>47</v>
      </c>
      <c r="B43" s="4">
        <v>48</v>
      </c>
      <c r="C43" s="7">
        <v>0.5</v>
      </c>
      <c r="D43" s="40" t="str">
        <f>IF(Table15[[#This Row],[Mass '[g']]]&gt;0.5, "L", (IF(Table15[[#This Row],[Mass '[g']]]&gt;0.3, "M", "S")))</f>
        <v>M</v>
      </c>
      <c r="E43" s="7">
        <v>1248.71676</v>
      </c>
      <c r="F43" s="7">
        <f>(Table15[[#This Row],[Mass '[g']]]*0.001*9.81)/(Table15[[#This Row],[Area '[mm^2']]]*0.000001)</f>
        <v>3.9280324867266141</v>
      </c>
      <c r="G43" s="15">
        <v>400.43508350000002</v>
      </c>
      <c r="H43" s="7">
        <v>64.350489330000002</v>
      </c>
      <c r="I43" s="40" t="str">
        <f>IF(Table15[[#This Row],[Span: b '[mm']]]&gt;63, "L", (IF(Table15[[#This Row],[Span: b '[mm']]]&gt;58, "M", "S")))</f>
        <v>L</v>
      </c>
      <c r="J43" s="7">
        <v>25.62139685</v>
      </c>
      <c r="K43" s="40" t="str">
        <f>IF(Table15[[#This Row],[Chord: c '[mm']]]&gt;24.5, "L", (IF(Table15[[#This Row],[Chord: c '[mm']]]&gt;21, "M", "S")))</f>
        <v>L</v>
      </c>
      <c r="L43" s="11">
        <v>48.737263130000002</v>
      </c>
      <c r="M43" s="7">
        <f t="shared" si="0"/>
        <v>3.3161927585647555</v>
      </c>
      <c r="N43" s="7">
        <f t="shared" si="1"/>
        <v>2.5115917647557926</v>
      </c>
      <c r="O43" s="8">
        <v>0.48499999999999999</v>
      </c>
      <c r="P43" s="8" t="str">
        <f>IF(Table15[[#This Row],[Transition Time: t '[s']]]&gt;$Z$4, "SLOW", (IF(Table15[[#This Row],[Transition Time: t '[s']]]&gt;$Z$6, "AVERAGE", "FAST")))</f>
        <v>AVERAGE</v>
      </c>
      <c r="Q43" s="9"/>
      <c r="R43" s="9"/>
      <c r="S43" s="9"/>
    </row>
    <row r="44" spans="1:19" ht="15.75" hidden="1">
      <c r="A44" s="1">
        <v>49</v>
      </c>
      <c r="B44" s="4">
        <v>50</v>
      </c>
      <c r="C44" s="7">
        <v>0.6</v>
      </c>
      <c r="D44" s="40" t="str">
        <f>IF(Table15[[#This Row],[Mass '[g']]]&gt;0.5, "L", (IF(Table15[[#This Row],[Mass '[g']]]&gt;0.3, "M", "S")))</f>
        <v>L</v>
      </c>
      <c r="E44" s="7">
        <v>986.57316779999996</v>
      </c>
      <c r="F44" s="7">
        <f>(Table15[[#This Row],[Mass '[g']]]*0.001*9.81)/(Table15[[#This Row],[Area '[mm^2']]]*0.000001)</f>
        <v>5.9661059028449284</v>
      </c>
      <c r="G44" s="15">
        <v>608.2022293</v>
      </c>
      <c r="H44" s="7">
        <v>61.48642083</v>
      </c>
      <c r="I44" s="40" t="str">
        <f>IF(Table15[[#This Row],[Span: b '[mm']]]&gt;63, "L", (IF(Table15[[#This Row],[Span: b '[mm']]]&gt;58, "M", "S")))</f>
        <v>M</v>
      </c>
      <c r="J44" s="7">
        <v>21.171127250000001</v>
      </c>
      <c r="K44" s="40" t="str">
        <f>IF(Table15[[#This Row],[Chord: c '[mm']]]&gt;24.5, "L", (IF(Table15[[#This Row],[Chord: c '[mm']]]&gt;21, "M", "S")))</f>
        <v>M</v>
      </c>
      <c r="L44" s="11">
        <v>46.59993566</v>
      </c>
      <c r="M44" s="7">
        <f t="shared" si="0"/>
        <v>3.8320319970938681</v>
      </c>
      <c r="N44" s="7">
        <f t="shared" si="1"/>
        <v>2.9042582430276589</v>
      </c>
      <c r="O44" s="8">
        <v>0.45600000000000002</v>
      </c>
      <c r="P44" s="8" t="str">
        <f>IF(Table15[[#This Row],[Transition Time: t '[s']]]&gt;$Z$4, "SLOW", (IF(Table15[[#This Row],[Transition Time: t '[s']]]&gt;$Z$6, "AVERAGE", "FAST")))</f>
        <v>AVERAGE</v>
      </c>
      <c r="Q44" s="9"/>
      <c r="R44" s="9"/>
      <c r="S44" s="9"/>
    </row>
    <row r="45" spans="1:19" ht="15.75" hidden="1">
      <c r="A45" s="1">
        <v>50</v>
      </c>
      <c r="B45" s="4">
        <v>51</v>
      </c>
      <c r="C45" s="7">
        <v>0.3</v>
      </c>
      <c r="D45" s="40" t="str">
        <f>IF(Table15[[#This Row],[Mass '[g']]]&gt;0.5, "L", (IF(Table15[[#This Row],[Mass '[g']]]&gt;0.3, "M", "S")))</f>
        <v>S</v>
      </c>
      <c r="E45" s="7">
        <v>629.96152910000001</v>
      </c>
      <c r="F45" s="7">
        <f>(Table15[[#This Row],[Mass '[g']]]*0.001*9.81)/(Table15[[#This Row],[Area '[mm^2']]]*0.000001)</f>
        <v>4.6717138492640053</v>
      </c>
      <c r="G45" s="15">
        <v>476.24812969999999</v>
      </c>
      <c r="H45" s="7">
        <v>45.104956880000003</v>
      </c>
      <c r="I45" s="40" t="str">
        <f>IF(Table15[[#This Row],[Span: b '[mm']]]&gt;63, "L", (IF(Table15[[#This Row],[Span: b '[mm']]]&gt;58, "M", "S")))</f>
        <v>S</v>
      </c>
      <c r="J45" s="7">
        <v>19.41453533</v>
      </c>
      <c r="K45" s="40" t="str">
        <f>IF(Table15[[#This Row],[Chord: c '[mm']]]&gt;24.5, "L", (IF(Table15[[#This Row],[Chord: c '[mm']]]&gt;21, "M", "S")))</f>
        <v>S</v>
      </c>
      <c r="L45" s="11">
        <v>32.447932360000003</v>
      </c>
      <c r="M45" s="7">
        <f t="shared" si="0"/>
        <v>3.229494248725322</v>
      </c>
      <c r="N45" s="7">
        <f t="shared" si="1"/>
        <v>2.3232570913145829</v>
      </c>
      <c r="O45" s="8">
        <v>0.39800000000000002</v>
      </c>
      <c r="P45" s="8" t="str">
        <f>IF(Table15[[#This Row],[Transition Time: t '[s']]]&gt;$Z$4, "SLOW", (IF(Table15[[#This Row],[Transition Time: t '[s']]]&gt;$Z$6, "AVERAGE", "FAST")))</f>
        <v>FAST</v>
      </c>
      <c r="Q45" s="9"/>
      <c r="R45" s="9"/>
      <c r="S45" s="9"/>
    </row>
    <row r="46" spans="1:19" ht="15.75">
      <c r="A46" s="1">
        <v>51</v>
      </c>
      <c r="B46" s="4">
        <v>52</v>
      </c>
      <c r="C46" s="7">
        <v>0.5</v>
      </c>
      <c r="D46" s="40" t="str">
        <f>IF(Table15[[#This Row],[Mass '[g']]]&gt;0.5, "L", (IF(Table15[[#This Row],[Mass '[g']]]&gt;0.3, "M", "S")))</f>
        <v>M</v>
      </c>
      <c r="E46" s="7">
        <v>1222.429089</v>
      </c>
      <c r="F46" s="7">
        <f>(Table15[[#This Row],[Mass '[g']]]*0.001*9.81)/(Table15[[#This Row],[Area '[mm^2']]]*0.000001)</f>
        <v>4.012502683499215</v>
      </c>
      <c r="G46" s="15">
        <v>409.04622169999999</v>
      </c>
      <c r="H46" s="7">
        <v>66.864931839999997</v>
      </c>
      <c r="I46" s="40" t="str">
        <f>IF(Table15[[#This Row],[Span: b '[mm']]]&gt;63, "L", (IF(Table15[[#This Row],[Span: b '[mm']]]&gt;58, "M", "S")))</f>
        <v>L</v>
      </c>
      <c r="J46" s="7">
        <v>23.298256649999999</v>
      </c>
      <c r="K46" s="40" t="str">
        <f>IF(Table15[[#This Row],[Chord: c '[mm']]]&gt;24.5, "L", (IF(Table15[[#This Row],[Chord: c '[mm']]]&gt;21, "M", "S")))</f>
        <v>M</v>
      </c>
      <c r="L46" s="11">
        <v>52.468693559999998</v>
      </c>
      <c r="M46" s="7">
        <f t="shared" si="0"/>
        <v>3.6574056934666461</v>
      </c>
      <c r="N46" s="7">
        <f t="shared" si="1"/>
        <v>2.8699542993488314</v>
      </c>
      <c r="O46" s="8">
        <v>0.621</v>
      </c>
      <c r="P46" s="8" t="str">
        <f>IF(Table15[[#This Row],[Transition Time: t '[s']]]&gt;$Z$4, "SLOW", (IF(Table15[[#This Row],[Transition Time: t '[s']]]&gt;$Z$6, "AVERAGE", "FAST")))</f>
        <v>SLOW</v>
      </c>
      <c r="Q46" s="9"/>
      <c r="R46" s="9"/>
      <c r="S46" s="9"/>
    </row>
    <row r="47" spans="1:19" ht="15.75" hidden="1">
      <c r="A47" s="1">
        <v>52</v>
      </c>
      <c r="B47" s="4">
        <v>53</v>
      </c>
      <c r="C47" s="7">
        <v>0.4</v>
      </c>
      <c r="D47" s="40" t="str">
        <f>IF(Table15[[#This Row],[Mass '[g']]]&gt;0.5, "L", (IF(Table15[[#This Row],[Mass '[g']]]&gt;0.3, "M", "S")))</f>
        <v>M</v>
      </c>
      <c r="E47" s="7">
        <v>982.69809269999996</v>
      </c>
      <c r="F47" s="7">
        <f>(Table15[[#This Row],[Mass '[g']]]*0.001*9.81)/(Table15[[#This Row],[Area '[mm^2']]]*0.000001)</f>
        <v>3.9930880390931285</v>
      </c>
      <c r="G47" s="15">
        <v>407.0670361</v>
      </c>
      <c r="H47" s="7">
        <v>62.928535480000001</v>
      </c>
      <c r="I47" s="40" t="str">
        <f>IF(Table15[[#This Row],[Span: b '[mm']]]&gt;63, "L", (IF(Table15[[#This Row],[Span: b '[mm']]]&gt;58, "M", "S")))</f>
        <v>M</v>
      </c>
      <c r="J47" s="7">
        <v>20.780493580000002</v>
      </c>
      <c r="K47" s="40" t="str">
        <f>IF(Table15[[#This Row],[Chord: c '[mm']]]&gt;24.5, "L", (IF(Table15[[#This Row],[Chord: c '[mm']]]&gt;21, "M", "S")))</f>
        <v>S</v>
      </c>
      <c r="L47" s="11">
        <v>47.289449070000003</v>
      </c>
      <c r="M47" s="7">
        <f t="shared" si="0"/>
        <v>4.0297224621423338</v>
      </c>
      <c r="N47" s="7">
        <f t="shared" si="1"/>
        <v>3.0282502789329797</v>
      </c>
      <c r="O47" s="8">
        <v>0.443</v>
      </c>
      <c r="P47" s="8" t="str">
        <f>IF(Table15[[#This Row],[Transition Time: t '[s']]]&gt;$Z$4, "SLOW", (IF(Table15[[#This Row],[Transition Time: t '[s']]]&gt;$Z$6, "AVERAGE", "FAST")))</f>
        <v>AVERAGE</v>
      </c>
      <c r="Q47" s="9"/>
      <c r="R47" s="9"/>
      <c r="S47" s="9"/>
    </row>
    <row r="48" spans="1:19" ht="15.75">
      <c r="A48" s="1">
        <v>53</v>
      </c>
      <c r="B48" s="4">
        <v>54</v>
      </c>
      <c r="C48" s="7">
        <v>0.3</v>
      </c>
      <c r="D48" s="40" t="str">
        <f>IF(Table15[[#This Row],[Mass '[g']]]&gt;0.5, "L", (IF(Table15[[#This Row],[Mass '[g']]]&gt;0.3, "M", "S")))</f>
        <v>S</v>
      </c>
      <c r="E48" s="7">
        <v>884.45970290000002</v>
      </c>
      <c r="F48" s="7">
        <f>(Table15[[#This Row],[Mass '[g']]]*0.001*9.81)/(Table15[[#This Row],[Area '[mm^2']]]*0.000001)</f>
        <v>3.3274551574824494</v>
      </c>
      <c r="G48" s="15">
        <v>339.21047959999999</v>
      </c>
      <c r="H48" s="7">
        <v>55.28530482</v>
      </c>
      <c r="I48" s="40" t="str">
        <f>IF(Table15[[#This Row],[Span: b '[mm']]]&gt;63, "L", (IF(Table15[[#This Row],[Span: b '[mm']]]&gt;58, "M", "S")))</f>
        <v>S</v>
      </c>
      <c r="J48" s="7">
        <v>20.518319479999999</v>
      </c>
      <c r="K48" s="40" t="str">
        <f>IF(Table15[[#This Row],[Chord: c '[mm']]]&gt;24.5, "L", (IF(Table15[[#This Row],[Chord: c '[mm']]]&gt;21, "M", "S")))</f>
        <v>S</v>
      </c>
      <c r="L48" s="11">
        <v>43.10585493</v>
      </c>
      <c r="M48" s="7">
        <f t="shared" si="0"/>
        <v>3.4557424369009264</v>
      </c>
      <c r="N48" s="7">
        <f t="shared" si="1"/>
        <v>2.6944362999069553</v>
      </c>
      <c r="O48" s="8">
        <v>0.53900000000000003</v>
      </c>
      <c r="P48" s="8" t="str">
        <f>IF(Table15[[#This Row],[Transition Time: t '[s']]]&gt;$Z$4, "SLOW", (IF(Table15[[#This Row],[Transition Time: t '[s']]]&gt;$Z$6, "AVERAGE", "FAST")))</f>
        <v>SLOW</v>
      </c>
      <c r="Q48" s="9"/>
      <c r="R48" s="9"/>
      <c r="S48" s="9"/>
    </row>
    <row r="49" spans="1:19" ht="15.75" hidden="1">
      <c r="A49" s="1">
        <v>54</v>
      </c>
      <c r="B49" s="4">
        <v>55</v>
      </c>
      <c r="C49" s="7">
        <v>0.6</v>
      </c>
      <c r="D49" s="40" t="str">
        <f>IF(Table15[[#This Row],[Mass '[g']]]&gt;0.5, "L", (IF(Table15[[#This Row],[Mass '[g']]]&gt;0.3, "M", "S")))</f>
        <v>L</v>
      </c>
      <c r="E49" s="7">
        <v>812.92791169999998</v>
      </c>
      <c r="F49" s="7">
        <f>(Table15[[#This Row],[Mass '[g']]]*0.001*9.81)/(Table15[[#This Row],[Area '[mm^2']]]*0.000001)</f>
        <v>7.2404944095118591</v>
      </c>
      <c r="G49" s="15">
        <v>738.11710900000003</v>
      </c>
      <c r="H49" s="7">
        <v>53.709470430000003</v>
      </c>
      <c r="I49" s="40" t="str">
        <f>IF(Table15[[#This Row],[Span: b '[mm']]]&gt;63, "L", (IF(Table15[[#This Row],[Span: b '[mm']]]&gt;58, "M", "S")))</f>
        <v>S</v>
      </c>
      <c r="J49" s="7">
        <v>20.494740360000002</v>
      </c>
      <c r="K49" s="40" t="str">
        <f>IF(Table15[[#This Row],[Chord: c '[mm']]]&gt;24.5, "L", (IF(Table15[[#This Row],[Chord: c '[mm']]]&gt;21, "M", "S")))</f>
        <v>S</v>
      </c>
      <c r="L49" s="11">
        <v>39.665196889999997</v>
      </c>
      <c r="M49" s="7">
        <f t="shared" si="0"/>
        <v>3.5485400025674192</v>
      </c>
      <c r="N49" s="7">
        <f t="shared" si="1"/>
        <v>2.6206465408474195</v>
      </c>
      <c r="O49" s="8">
        <v>0.47499999999999998</v>
      </c>
      <c r="P49" s="8" t="str">
        <f>IF(Table15[[#This Row],[Transition Time: t '[s']]]&gt;$Z$4, "SLOW", (IF(Table15[[#This Row],[Transition Time: t '[s']]]&gt;$Z$6, "AVERAGE", "FAST")))</f>
        <v>AVERAGE</v>
      </c>
      <c r="Q49" s="9"/>
      <c r="R49" s="9"/>
      <c r="S49" s="9"/>
    </row>
    <row r="50" spans="1:19" ht="15.75" hidden="1">
      <c r="A50" s="1">
        <v>55</v>
      </c>
      <c r="B50" s="4">
        <v>56</v>
      </c>
      <c r="C50" s="7">
        <v>0.5</v>
      </c>
      <c r="D50" s="40" t="str">
        <f>IF(Table15[[#This Row],[Mass '[g']]]&gt;0.5, "L", (IF(Table15[[#This Row],[Mass '[g']]]&gt;0.3, "M", "S")))</f>
        <v>M</v>
      </c>
      <c r="E50" s="7">
        <v>1169.644282</v>
      </c>
      <c r="F50" s="7">
        <f>(Table15[[#This Row],[Mass '[g']]]*0.001*9.81)/(Table15[[#This Row],[Area '[mm^2']]]*0.000001)</f>
        <v>4.1935826776435272</v>
      </c>
      <c r="G50" s="15">
        <v>427.5060441</v>
      </c>
      <c r="H50" s="7">
        <v>61.626219550000002</v>
      </c>
      <c r="I50" s="40" t="str">
        <f>IF(Table15[[#This Row],[Span: b '[mm']]]&gt;63, "L", (IF(Table15[[#This Row],[Span: b '[mm']]]&gt;58, "M", "S")))</f>
        <v>M</v>
      </c>
      <c r="J50" s="7">
        <v>24.346188349999998</v>
      </c>
      <c r="K50" s="40" t="str">
        <f>IF(Table15[[#This Row],[Chord: c '[mm']]]&gt;24.5, "L", (IF(Table15[[#This Row],[Chord: c '[mm']]]&gt;21, "M", "S")))</f>
        <v>M</v>
      </c>
      <c r="L50" s="11">
        <v>48.042193099999999</v>
      </c>
      <c r="M50" s="7">
        <f t="shared" si="0"/>
        <v>3.2469623410041195</v>
      </c>
      <c r="N50" s="7">
        <f t="shared" si="1"/>
        <v>2.5312471366796112</v>
      </c>
      <c r="O50" s="8">
        <v>0.442</v>
      </c>
      <c r="P50" s="8" t="str">
        <f>IF(Table15[[#This Row],[Transition Time: t '[s']]]&gt;$Z$4, "SLOW", (IF(Table15[[#This Row],[Transition Time: t '[s']]]&gt;$Z$6, "AVERAGE", "FAST")))</f>
        <v>AVERAGE</v>
      </c>
      <c r="Q50" s="9">
        <v>0.58299999999999996</v>
      </c>
      <c r="R50" s="9">
        <v>0.47599999999999998</v>
      </c>
      <c r="S50" s="9">
        <v>0.496</v>
      </c>
    </row>
    <row r="51" spans="1:19" ht="15.75" hidden="1">
      <c r="A51" s="1">
        <v>56</v>
      </c>
      <c r="B51" s="4">
        <v>57</v>
      </c>
      <c r="C51" s="7">
        <v>0.4</v>
      </c>
      <c r="D51" s="40" t="str">
        <f>IF(Table15[[#This Row],[Mass '[g']]]&gt;0.5, "L", (IF(Table15[[#This Row],[Mass '[g']]]&gt;0.3, "M", "S")))</f>
        <v>M</v>
      </c>
      <c r="E51" s="7">
        <v>801.72161349999999</v>
      </c>
      <c r="F51" s="7">
        <f>(Table15[[#This Row],[Mass '[g']]]*0.001*9.81)/(Table15[[#This Row],[Area '[mm^2']]]*0.000001)</f>
        <v>4.894467024369427</v>
      </c>
      <c r="G51" s="15">
        <v>498.9562378</v>
      </c>
      <c r="H51" s="7">
        <v>55.336607649999998</v>
      </c>
      <c r="I51" s="40" t="str">
        <f>IF(Table15[[#This Row],[Span: b '[mm']]]&gt;63, "L", (IF(Table15[[#This Row],[Span: b '[mm']]]&gt;58, "M", "S")))</f>
        <v>S</v>
      </c>
      <c r="J51" s="7">
        <v>19.269757519999999</v>
      </c>
      <c r="K51" s="40" t="str">
        <f>IF(Table15[[#This Row],[Chord: c '[mm']]]&gt;24.5, "L", (IF(Table15[[#This Row],[Chord: c '[mm']]]&gt;21, "M", "S")))</f>
        <v>S</v>
      </c>
      <c r="L51" s="11">
        <v>41.605173950000001</v>
      </c>
      <c r="M51" s="7">
        <f t="shared" si="0"/>
        <v>3.81945564975097</v>
      </c>
      <c r="N51" s="7">
        <f t="shared" si="1"/>
        <v>2.8716815763024712</v>
      </c>
      <c r="O51" s="8">
        <v>0.376</v>
      </c>
      <c r="P51" s="8" t="str">
        <f>IF(Table15[[#This Row],[Transition Time: t '[s']]]&gt;$Z$4, "SLOW", (IF(Table15[[#This Row],[Transition Time: t '[s']]]&gt;$Z$6, "AVERAGE", "FAST")))</f>
        <v>FAST</v>
      </c>
      <c r="Q51" s="9"/>
      <c r="R51" s="9"/>
      <c r="S51" s="9"/>
    </row>
    <row r="52" spans="1:19" ht="15.75" hidden="1">
      <c r="A52" s="1">
        <v>57</v>
      </c>
      <c r="B52" s="4">
        <v>58</v>
      </c>
      <c r="C52" s="7">
        <v>0.4</v>
      </c>
      <c r="D52" s="40" t="str">
        <f>IF(Table15[[#This Row],[Mass '[g']]]&gt;0.5, "L", (IF(Table15[[#This Row],[Mass '[g']]]&gt;0.3, "M", "S")))</f>
        <v>M</v>
      </c>
      <c r="E52" s="7">
        <v>957.98139760000004</v>
      </c>
      <c r="F52" s="7">
        <f>(Table15[[#This Row],[Mass '[g']]]*0.001*9.81)/(Table15[[#This Row],[Area '[mm^2']]]*0.000001)</f>
        <v>4.0961129410557149</v>
      </c>
      <c r="G52" s="15">
        <v>417.56969500000002</v>
      </c>
      <c r="H52" s="7">
        <v>54.087389260000002</v>
      </c>
      <c r="I52" s="40" t="str">
        <f>IF(Table15[[#This Row],[Span: b '[mm']]]&gt;63, "L", (IF(Table15[[#This Row],[Span: b '[mm']]]&gt;58, "M", "S")))</f>
        <v>S</v>
      </c>
      <c r="J52" s="7">
        <v>26.992702560000001</v>
      </c>
      <c r="K52" s="40" t="str">
        <f>IF(Table15[[#This Row],[Chord: c '[mm']]]&gt;24.5, "L", (IF(Table15[[#This Row],[Chord: c '[mm']]]&gt;21, "M", "S")))</f>
        <v>L</v>
      </c>
      <c r="L52" s="11">
        <v>35.490384689999999</v>
      </c>
      <c r="M52" s="7">
        <f t="shared" si="0"/>
        <v>3.0537604219578673</v>
      </c>
      <c r="N52" s="7">
        <f t="shared" si="1"/>
        <v>2.0037782115285903</v>
      </c>
      <c r="O52" s="8">
        <v>0.48799999999999999</v>
      </c>
      <c r="P52" s="8" t="str">
        <f>IF(Table15[[#This Row],[Transition Time: t '[s']]]&gt;$Z$4, "SLOW", (IF(Table15[[#This Row],[Transition Time: t '[s']]]&gt;$Z$6, "AVERAGE", "FAST")))</f>
        <v>AVERAGE</v>
      </c>
      <c r="Q52" s="9"/>
      <c r="R52" s="9"/>
      <c r="S52" s="9"/>
    </row>
    <row r="53" spans="1:19" ht="15.75" hidden="1">
      <c r="A53" s="1">
        <v>58</v>
      </c>
      <c r="B53" s="4">
        <v>59</v>
      </c>
      <c r="C53" s="7">
        <v>0.6</v>
      </c>
      <c r="D53" s="40" t="str">
        <f>IF(Table15[[#This Row],[Mass '[g']]]&gt;0.5, "L", (IF(Table15[[#This Row],[Mass '[g']]]&gt;0.3, "M", "S")))</f>
        <v>L</v>
      </c>
      <c r="E53" s="7">
        <v>1374.290139</v>
      </c>
      <c r="F53" s="7">
        <f>(Table15[[#This Row],[Mass '[g']]]*0.001*9.81)/(Table15[[#This Row],[Area '[mm^2']]]*0.000001)</f>
        <v>4.2829383934042768</v>
      </c>
      <c r="G53" s="15">
        <v>436.61522630000002</v>
      </c>
      <c r="H53" s="7">
        <v>69.816661719999999</v>
      </c>
      <c r="I53" s="40" t="str">
        <f>IF(Table15[[#This Row],[Span: b '[mm']]]&gt;63, "L", (IF(Table15[[#This Row],[Span: b '[mm']]]&gt;58, "M", "S")))</f>
        <v>L</v>
      </c>
      <c r="J53" s="7">
        <v>25.269625250000001</v>
      </c>
      <c r="K53" s="40" t="str">
        <f>IF(Table15[[#This Row],[Chord: c '[mm']]]&gt;24.5, "L", (IF(Table15[[#This Row],[Chord: c '[mm']]]&gt;21, "M", "S")))</f>
        <v>L</v>
      </c>
      <c r="L53" s="11">
        <v>54.38506211</v>
      </c>
      <c r="M53" s="7">
        <f t="shared" si="0"/>
        <v>3.5468247318370034</v>
      </c>
      <c r="N53" s="7">
        <f t="shared" si="1"/>
        <v>2.7628689000839062</v>
      </c>
      <c r="O53" s="8">
        <v>0.51100000000000001</v>
      </c>
      <c r="P53" s="8" t="str">
        <f>IF(Table15[[#This Row],[Transition Time: t '[s']]]&gt;$Z$4, "SLOW", (IF(Table15[[#This Row],[Transition Time: t '[s']]]&gt;$Z$6, "AVERAGE", "FAST")))</f>
        <v>AVERAGE</v>
      </c>
      <c r="Q53" s="9"/>
      <c r="R53" s="9"/>
      <c r="S53" s="9"/>
    </row>
    <row r="54" spans="1:19" ht="15.75" hidden="1">
      <c r="A54" s="1">
        <v>59</v>
      </c>
      <c r="B54" s="4">
        <v>60</v>
      </c>
      <c r="C54" s="7">
        <v>0.6</v>
      </c>
      <c r="D54" s="40" t="str">
        <f>IF(Table15[[#This Row],[Mass '[g']]]&gt;0.5, "L", (IF(Table15[[#This Row],[Mass '[g']]]&gt;0.3, "M", "S")))</f>
        <v>L</v>
      </c>
      <c r="E54" s="7">
        <v>1211.746449</v>
      </c>
      <c r="F54" s="7">
        <f>(Table15[[#This Row],[Mass '[g']]]*0.001*9.81)/(Table15[[#This Row],[Area '[mm^2']]]*0.000001)</f>
        <v>4.8574518248908021</v>
      </c>
      <c r="G54" s="15">
        <v>495.1828003</v>
      </c>
      <c r="H54" s="7">
        <v>63.843808889999998</v>
      </c>
      <c r="I54" s="40" t="str">
        <f>IF(Table15[[#This Row],[Span: b '[mm']]]&gt;63, "L", (IF(Table15[[#This Row],[Span: b '[mm']]]&gt;58, "M", "S")))</f>
        <v>L</v>
      </c>
      <c r="J54" s="7">
        <v>25.913962269999999</v>
      </c>
      <c r="K54" s="40" t="str">
        <f>IF(Table15[[#This Row],[Chord: c '[mm']]]&gt;24.5, "L", (IF(Table15[[#This Row],[Chord: c '[mm']]]&gt;21, "M", "S")))</f>
        <v>L</v>
      </c>
      <c r="L54" s="11">
        <v>46.760369420000004</v>
      </c>
      <c r="M54" s="7">
        <f t="shared" si="0"/>
        <v>3.3637663530572826</v>
      </c>
      <c r="N54" s="7">
        <f t="shared" si="1"/>
        <v>2.463683794272963</v>
      </c>
      <c r="O54" s="8">
        <v>0.47099999999999997</v>
      </c>
      <c r="P54" s="8" t="str">
        <f>IF(Table15[[#This Row],[Transition Time: t '[s']]]&gt;$Z$4, "SLOW", (IF(Table15[[#This Row],[Transition Time: t '[s']]]&gt;$Z$6, "AVERAGE", "FAST")))</f>
        <v>AVERAGE</v>
      </c>
      <c r="Q54" s="9"/>
      <c r="R54" s="9"/>
      <c r="S54" s="9"/>
    </row>
    <row r="55" spans="1:19" ht="15.75" hidden="1">
      <c r="A55" s="1">
        <v>60</v>
      </c>
      <c r="B55" s="4">
        <v>61</v>
      </c>
      <c r="C55" s="7">
        <v>0.5</v>
      </c>
      <c r="D55" s="40" t="str">
        <f>IF(Table15[[#This Row],[Mass '[g']]]&gt;0.5, "L", (IF(Table15[[#This Row],[Mass '[g']]]&gt;0.3, "M", "S")))</f>
        <v>M</v>
      </c>
      <c r="E55" s="7">
        <v>1547.830663</v>
      </c>
      <c r="F55" s="7">
        <f>(Table15[[#This Row],[Mass '[g']]]*0.001*9.81)/(Table15[[#This Row],[Area '[mm^2']]]*0.000001)</f>
        <v>3.1689513053664067</v>
      </c>
      <c r="G55" s="15">
        <v>323.05213479999998</v>
      </c>
      <c r="H55" s="7">
        <v>68.841331909999994</v>
      </c>
      <c r="I55" s="40" t="str">
        <f>IF(Table15[[#This Row],[Span: b '[mm']]]&gt;63, "L", (IF(Table15[[#This Row],[Span: b '[mm']]]&gt;58, "M", "S")))</f>
        <v>L</v>
      </c>
      <c r="J55" s="7">
        <v>29.215817439999999</v>
      </c>
      <c r="K55" s="40" t="str">
        <f>IF(Table15[[#This Row],[Chord: c '[mm']]]&gt;24.5, "L", (IF(Table15[[#This Row],[Chord: c '[mm']]]&gt;21, "M", "S")))</f>
        <v>L</v>
      </c>
      <c r="L55" s="11">
        <v>52.979200949999999</v>
      </c>
      <c r="M55" s="7">
        <f t="shared" ref="M55:M86" si="2">(H55^2)/E55</f>
        <v>3.0617877603984276</v>
      </c>
      <c r="N55" s="7">
        <f t="shared" ref="N55:N86" si="3">H55/J55</f>
        <v>2.3563034664827778</v>
      </c>
      <c r="O55" s="8">
        <v>0.45200000000000001</v>
      </c>
      <c r="P55" s="8" t="str">
        <f>IF(Table15[[#This Row],[Transition Time: t '[s']]]&gt;$Z$4, "SLOW", (IF(Table15[[#This Row],[Transition Time: t '[s']]]&gt;$Z$6, "AVERAGE", "FAST")))</f>
        <v>AVERAGE</v>
      </c>
      <c r="Q55" s="9"/>
      <c r="R55" s="9"/>
      <c r="S55" s="9"/>
    </row>
    <row r="56" spans="1:19" ht="15.75" hidden="1">
      <c r="A56" s="1">
        <v>61</v>
      </c>
      <c r="B56" s="4">
        <v>62</v>
      </c>
      <c r="C56" s="7">
        <v>0.3</v>
      </c>
      <c r="D56" s="40" t="str">
        <f>IF(Table15[[#This Row],[Mass '[g']]]&gt;0.5, "L", (IF(Table15[[#This Row],[Mass '[g']]]&gt;0.3, "M", "S")))</f>
        <v>S</v>
      </c>
      <c r="E56" s="7">
        <v>966.88359709999997</v>
      </c>
      <c r="F56" s="7">
        <f>(Table15[[#This Row],[Mass '[g']]]*0.001*9.81)/(Table15[[#This Row],[Area '[mm^2']]]*0.000001)</f>
        <v>3.0437996971166115</v>
      </c>
      <c r="G56" s="15">
        <v>310.293815</v>
      </c>
      <c r="H56" s="7">
        <v>58.901998650000003</v>
      </c>
      <c r="I56" s="40" t="str">
        <f>IF(Table15[[#This Row],[Span: b '[mm']]]&gt;63, "L", (IF(Table15[[#This Row],[Span: b '[mm']]]&gt;58, "M", "S")))</f>
        <v>M</v>
      </c>
      <c r="J56" s="7">
        <v>21.888052200000001</v>
      </c>
      <c r="K56" s="40" t="str">
        <f>IF(Table15[[#This Row],[Chord: c '[mm']]]&gt;24.5, "L", (IF(Table15[[#This Row],[Chord: c '[mm']]]&gt;21, "M", "S")))</f>
        <v>M</v>
      </c>
      <c r="L56" s="11">
        <v>44.174035590000003</v>
      </c>
      <c r="M56" s="7">
        <f t="shared" si="2"/>
        <v>3.5882762468725331</v>
      </c>
      <c r="N56" s="7">
        <f t="shared" si="3"/>
        <v>2.691057116996459</v>
      </c>
      <c r="O56" s="8">
        <v>0.436</v>
      </c>
      <c r="P56" s="8" t="str">
        <f>IF(Table15[[#This Row],[Transition Time: t '[s']]]&gt;$Z$4, "SLOW", (IF(Table15[[#This Row],[Transition Time: t '[s']]]&gt;$Z$6, "AVERAGE", "FAST")))</f>
        <v>AVERAGE</v>
      </c>
      <c r="Q56" s="9"/>
      <c r="R56" s="9"/>
      <c r="S56" s="9"/>
    </row>
    <row r="57" spans="1:19" ht="15.75" hidden="1">
      <c r="A57" s="1">
        <v>62</v>
      </c>
      <c r="B57" s="4">
        <v>63</v>
      </c>
      <c r="C57" s="7">
        <v>0.4</v>
      </c>
      <c r="D57" s="40" t="str">
        <f>IF(Table15[[#This Row],[Mass '[g']]]&gt;0.5, "L", (IF(Table15[[#This Row],[Mass '[g']]]&gt;0.3, "M", "S")))</f>
        <v>M</v>
      </c>
      <c r="E57" s="7">
        <v>843.8237805</v>
      </c>
      <c r="F57" s="7">
        <f>(Table15[[#This Row],[Mass '[g']]]*0.001*9.81)/(Table15[[#This Row],[Area '[mm^2']]]*0.000001)</f>
        <v>4.6502600313952644</v>
      </c>
      <c r="G57" s="15">
        <v>474.06106490000002</v>
      </c>
      <c r="H57" s="7">
        <v>53.642884649999999</v>
      </c>
      <c r="I57" s="40" t="str">
        <f>IF(Table15[[#This Row],[Span: b '[mm']]]&gt;63, "L", (IF(Table15[[#This Row],[Span: b '[mm']]]&gt;58, "M", "S")))</f>
        <v>S</v>
      </c>
      <c r="J57" s="7">
        <v>21.331025650000001</v>
      </c>
      <c r="K57" s="40" t="str">
        <f>IF(Table15[[#This Row],[Chord: c '[mm']]]&gt;24.5, "L", (IF(Table15[[#This Row],[Chord: c '[mm']]]&gt;21, "M", "S")))</f>
        <v>M</v>
      </c>
      <c r="L57" s="11">
        <v>39.558518849999999</v>
      </c>
      <c r="M57" s="7">
        <f t="shared" si="2"/>
        <v>3.4101421885362542</v>
      </c>
      <c r="N57" s="7">
        <f t="shared" si="3"/>
        <v>2.514782248644476</v>
      </c>
      <c r="O57" s="8">
        <v>0.46800000000000003</v>
      </c>
      <c r="P57" s="8" t="str">
        <f>IF(Table15[[#This Row],[Transition Time: t '[s']]]&gt;$Z$4, "SLOW", (IF(Table15[[#This Row],[Transition Time: t '[s']]]&gt;$Z$6, "AVERAGE", "FAST")))</f>
        <v>AVERAGE</v>
      </c>
      <c r="Q57" s="9">
        <v>0.44700000000000001</v>
      </c>
      <c r="R57" s="9">
        <v>0.34799999999999998</v>
      </c>
      <c r="S57" s="9">
        <v>0.45800000000000002</v>
      </c>
    </row>
    <row r="58" spans="1:19" ht="15.75" hidden="1">
      <c r="A58" s="1">
        <v>63</v>
      </c>
      <c r="B58" s="4">
        <v>64</v>
      </c>
      <c r="C58" s="7">
        <v>0.4</v>
      </c>
      <c r="D58" s="40" t="str">
        <f>IF(Table15[[#This Row],[Mass '[g']]]&gt;0.5, "L", (IF(Table15[[#This Row],[Mass '[g']]]&gt;0.3, "M", "S")))</f>
        <v>M</v>
      </c>
      <c r="E58" s="7">
        <v>1226.0947000000001</v>
      </c>
      <c r="F58" s="7">
        <f>(Table15[[#This Row],[Mass '[g']]]*0.001*9.81)/(Table15[[#This Row],[Area '[mm^2']]]*0.000001)</f>
        <v>3.2004053194259794</v>
      </c>
      <c r="G58" s="15">
        <v>326.25864869999998</v>
      </c>
      <c r="H58" s="7">
        <v>65.456686210000001</v>
      </c>
      <c r="I58" s="40" t="str">
        <f>IF(Table15[[#This Row],[Span: b '[mm']]]&gt;63, "L", (IF(Table15[[#This Row],[Span: b '[mm']]]&gt;58, "M", "S")))</f>
        <v>L</v>
      </c>
      <c r="J58" s="7">
        <v>24.3477788</v>
      </c>
      <c r="K58" s="40" t="str">
        <f>IF(Table15[[#This Row],[Chord: c '[mm']]]&gt;24.5, "L", (IF(Table15[[#This Row],[Chord: c '[mm']]]&gt;21, "M", "S")))</f>
        <v>M</v>
      </c>
      <c r="L58" s="11">
        <v>50.357558699999998</v>
      </c>
      <c r="M58" s="7">
        <f t="shared" si="2"/>
        <v>3.4944917138899663</v>
      </c>
      <c r="N58" s="7">
        <f t="shared" si="3"/>
        <v>2.6884048334626729</v>
      </c>
      <c r="O58" s="8">
        <v>0.433</v>
      </c>
      <c r="P58" s="8" t="str">
        <f>IF(Table15[[#This Row],[Transition Time: t '[s']]]&gt;$Z$4, "SLOW", (IF(Table15[[#This Row],[Transition Time: t '[s']]]&gt;$Z$6, "AVERAGE", "FAST")))</f>
        <v>AVERAGE</v>
      </c>
      <c r="Q58" s="9"/>
      <c r="R58" s="9"/>
      <c r="S58" s="9"/>
    </row>
    <row r="59" spans="1:19" ht="15.75" hidden="1">
      <c r="A59" s="1">
        <v>64</v>
      </c>
      <c r="B59" s="4">
        <v>65</v>
      </c>
      <c r="C59" s="7">
        <v>0.2</v>
      </c>
      <c r="D59" s="40" t="str">
        <f>IF(Table15[[#This Row],[Mass '[g']]]&gt;0.5, "L", (IF(Table15[[#This Row],[Mass '[g']]]&gt;0.3, "M", "S")))</f>
        <v>S</v>
      </c>
      <c r="E59" s="7">
        <v>802.8736629</v>
      </c>
      <c r="F59" s="7">
        <f>(Table15[[#This Row],[Mass '[g']]]*0.001*9.81)/(Table15[[#This Row],[Area '[mm^2']]]*0.000001)</f>
        <v>2.4437219585871164</v>
      </c>
      <c r="G59" s="15">
        <v>249.1201409</v>
      </c>
      <c r="H59" s="7">
        <v>51.683831099999999</v>
      </c>
      <c r="I59" s="40" t="str">
        <f>IF(Table15[[#This Row],[Span: b '[mm']]]&gt;63, "L", (IF(Table15[[#This Row],[Span: b '[mm']]]&gt;58, "M", "S")))</f>
        <v>S</v>
      </c>
      <c r="J59" s="7">
        <v>20.009116330000001</v>
      </c>
      <c r="K59" s="40" t="str">
        <f>IF(Table15[[#This Row],[Chord: c '[mm']]]&gt;24.5, "L", (IF(Table15[[#This Row],[Chord: c '[mm']]]&gt;21, "M", "S")))</f>
        <v>S</v>
      </c>
      <c r="L59" s="11">
        <v>40.125393330000001</v>
      </c>
      <c r="M59" s="7">
        <f t="shared" si="2"/>
        <v>3.327071892637278</v>
      </c>
      <c r="N59" s="7">
        <f t="shared" si="3"/>
        <v>2.5830141745195201</v>
      </c>
      <c r="O59" s="8">
        <v>0.42199999999999999</v>
      </c>
      <c r="P59" s="8" t="str">
        <f>IF(Table15[[#This Row],[Transition Time: t '[s']]]&gt;$Z$4, "SLOW", (IF(Table15[[#This Row],[Transition Time: t '[s']]]&gt;$Z$6, "AVERAGE", "FAST")))</f>
        <v>AVERAGE</v>
      </c>
      <c r="Q59" s="9">
        <v>0.40899999999999997</v>
      </c>
      <c r="R59" s="9">
        <v>0.41499999999999998</v>
      </c>
      <c r="S59" s="9">
        <v>0.39500000000000002</v>
      </c>
    </row>
    <row r="60" spans="1:19" ht="15.75" hidden="1">
      <c r="A60" s="1">
        <v>65</v>
      </c>
      <c r="B60" s="4">
        <v>66</v>
      </c>
      <c r="C60" s="7">
        <v>0.3</v>
      </c>
      <c r="D60" s="40" t="str">
        <f>IF(Table15[[#This Row],[Mass '[g']]]&gt;0.5, "L", (IF(Table15[[#This Row],[Mass '[g']]]&gt;0.3, "M", "S")))</f>
        <v>S</v>
      </c>
      <c r="E60" s="7">
        <v>1075.4904309999999</v>
      </c>
      <c r="F60" s="7">
        <f>(Table15[[#This Row],[Mass '[g']]]*0.001*9.81)/(Table15[[#This Row],[Area '[mm^2']]]*0.000001)</f>
        <v>2.7364260203259771</v>
      </c>
      <c r="G60" s="15">
        <v>278.95924630000002</v>
      </c>
      <c r="H60" s="7">
        <v>60.648124350000003</v>
      </c>
      <c r="I60" s="40" t="str">
        <f>IF(Table15[[#This Row],[Span: b '[mm']]]&gt;63, "L", (IF(Table15[[#This Row],[Span: b '[mm']]]&gt;58, "M", "S")))</f>
        <v>M</v>
      </c>
      <c r="J60" s="7">
        <v>22.247919199999998</v>
      </c>
      <c r="K60" s="40" t="str">
        <f>IF(Table15[[#This Row],[Chord: c '[mm']]]&gt;24.5, "L", (IF(Table15[[#This Row],[Chord: c '[mm']]]&gt;21, "M", "S")))</f>
        <v>M</v>
      </c>
      <c r="L60" s="11">
        <v>48.341169409999999</v>
      </c>
      <c r="M60" s="7">
        <f t="shared" si="2"/>
        <v>3.4200164698379019</v>
      </c>
      <c r="N60" s="7">
        <f t="shared" si="3"/>
        <v>2.7260133320692752</v>
      </c>
      <c r="O60" s="8">
        <v>0.38700000000000001</v>
      </c>
      <c r="P60" s="8" t="str">
        <f>IF(Table15[[#This Row],[Transition Time: t '[s']]]&gt;$Z$4, "SLOW", (IF(Table15[[#This Row],[Transition Time: t '[s']]]&gt;$Z$6, "AVERAGE", "FAST")))</f>
        <v>FAST</v>
      </c>
      <c r="Q60" s="9"/>
      <c r="R60" s="9"/>
      <c r="S60" s="9"/>
    </row>
    <row r="61" spans="1:19" ht="15.75" hidden="1">
      <c r="A61" s="1">
        <v>66</v>
      </c>
      <c r="B61" s="4">
        <v>67</v>
      </c>
      <c r="C61" s="7">
        <v>0.3</v>
      </c>
      <c r="D61" s="40" t="str">
        <f>IF(Table15[[#This Row],[Mass '[g']]]&gt;0.5, "L", (IF(Table15[[#This Row],[Mass '[g']]]&gt;0.3, "M", "S")))</f>
        <v>S</v>
      </c>
      <c r="E61" s="7">
        <v>866.55057220000003</v>
      </c>
      <c r="F61" s="7">
        <f>(Table15[[#This Row],[Mass '[g']]]*0.001*9.81)/(Table15[[#This Row],[Area '[mm^2']]]*0.000001)</f>
        <v>3.3962241725007543</v>
      </c>
      <c r="G61" s="15">
        <v>346.22099350000002</v>
      </c>
      <c r="H61" s="7">
        <v>56.060978550000002</v>
      </c>
      <c r="I61" s="40" t="str">
        <f>IF(Table15[[#This Row],[Span: b '[mm']]]&gt;63, "L", (IF(Table15[[#This Row],[Span: b '[mm']]]&gt;58, "M", "S")))</f>
        <v>S</v>
      </c>
      <c r="J61" s="7">
        <v>20.0536052</v>
      </c>
      <c r="K61" s="40" t="str">
        <f>IF(Table15[[#This Row],[Chord: c '[mm']]]&gt;24.5, "L", (IF(Table15[[#This Row],[Chord: c '[mm']]]&gt;21, "M", "S")))</f>
        <v>S</v>
      </c>
      <c r="L61" s="11">
        <v>43.211709999999997</v>
      </c>
      <c r="M61" s="7">
        <f t="shared" si="2"/>
        <v>3.626831966661253</v>
      </c>
      <c r="N61" s="7">
        <f t="shared" si="3"/>
        <v>2.7955561102798616</v>
      </c>
      <c r="O61" s="8">
        <v>0.44500000000000001</v>
      </c>
      <c r="P61" s="8" t="str">
        <f>IF(Table15[[#This Row],[Transition Time: t '[s']]]&gt;$Z$4, "SLOW", (IF(Table15[[#This Row],[Transition Time: t '[s']]]&gt;$Z$6, "AVERAGE", "FAST")))</f>
        <v>AVERAGE</v>
      </c>
      <c r="Q61" s="9"/>
      <c r="R61" s="9"/>
      <c r="S61" s="9"/>
    </row>
    <row r="62" spans="1:19" ht="15.75" hidden="1">
      <c r="A62" s="1">
        <v>67</v>
      </c>
      <c r="B62" s="4">
        <v>68</v>
      </c>
      <c r="C62" s="7">
        <v>0.1</v>
      </c>
      <c r="D62" s="40" t="str">
        <f>IF(Table15[[#This Row],[Mass '[g']]]&gt;0.5, "L", (IF(Table15[[#This Row],[Mass '[g']]]&gt;0.3, "M", "S")))</f>
        <v>S</v>
      </c>
      <c r="E62" s="7">
        <v>720.76396399999999</v>
      </c>
      <c r="F62" s="7">
        <f>(Table15[[#This Row],[Mass '[g']]]*0.001*9.81)/(Table15[[#This Row],[Area '[mm^2']]]*0.000001)</f>
        <v>1.3610558365817524</v>
      </c>
      <c r="G62" s="15">
        <v>138.75</v>
      </c>
      <c r="H62" s="7">
        <v>48.301828579999999</v>
      </c>
      <c r="I62" s="40" t="str">
        <f>IF(Table15[[#This Row],[Span: b '[mm']]]&gt;63, "L", (IF(Table15[[#This Row],[Span: b '[mm']]]&gt;58, "M", "S")))</f>
        <v>S</v>
      </c>
      <c r="J62" s="7">
        <v>19.806350930000001</v>
      </c>
      <c r="K62" s="40" t="str">
        <f>IF(Table15[[#This Row],[Chord: c '[mm']]]&gt;24.5, "L", (IF(Table15[[#This Row],[Chord: c '[mm']]]&gt;21, "M", "S")))</f>
        <v>S</v>
      </c>
      <c r="L62" s="11">
        <v>36.390547990000002</v>
      </c>
      <c r="M62" s="7">
        <f t="shared" si="2"/>
        <v>3.2369357524812448</v>
      </c>
      <c r="N62" s="7">
        <f t="shared" si="3"/>
        <v>2.4387040677361158</v>
      </c>
      <c r="O62" s="8">
        <v>0.43</v>
      </c>
      <c r="P62" s="8" t="str">
        <f>IF(Table15[[#This Row],[Transition Time: t '[s']]]&gt;$Z$4, "SLOW", (IF(Table15[[#This Row],[Transition Time: t '[s']]]&gt;$Z$6, "AVERAGE", "FAST")))</f>
        <v>AVERAGE</v>
      </c>
      <c r="Q62" s="9"/>
      <c r="R62" s="9"/>
      <c r="S62" s="9"/>
    </row>
    <row r="63" spans="1:19" ht="15.75" hidden="1">
      <c r="A63" s="1">
        <v>68</v>
      </c>
      <c r="B63" s="4">
        <v>69</v>
      </c>
      <c r="C63" s="7">
        <v>0.4</v>
      </c>
      <c r="D63" s="40" t="str">
        <f>IF(Table15[[#This Row],[Mass '[g']]]&gt;0.5, "L", (IF(Table15[[#This Row],[Mass '[g']]]&gt;0.3, "M", "S")))</f>
        <v>M</v>
      </c>
      <c r="E63" s="7">
        <v>978.29935880000005</v>
      </c>
      <c r="F63" s="7">
        <f>(Table15[[#This Row],[Mass '[g']]]*0.001*9.81)/(Table15[[#This Row],[Area '[mm^2']]]*0.000001)</f>
        <v>4.0110421873456508</v>
      </c>
      <c r="G63" s="15">
        <v>408.89733430000001</v>
      </c>
      <c r="H63" s="7">
        <v>61.022645799999999</v>
      </c>
      <c r="I63" s="40" t="str">
        <f>IF(Table15[[#This Row],[Span: b '[mm']]]&gt;63, "L", (IF(Table15[[#This Row],[Span: b '[mm']]]&gt;58, "M", "S")))</f>
        <v>M</v>
      </c>
      <c r="J63" s="7">
        <v>20.37266352</v>
      </c>
      <c r="K63" s="40" t="str">
        <f>IF(Table15[[#This Row],[Chord: c '[mm']]]&gt;24.5, "L", (IF(Table15[[#This Row],[Chord: c '[mm']]]&gt;21, "M", "S")))</f>
        <v>S</v>
      </c>
      <c r="L63" s="11">
        <v>48.02019911</v>
      </c>
      <c r="M63" s="7">
        <f t="shared" si="2"/>
        <v>3.8063638363209127</v>
      </c>
      <c r="N63" s="7">
        <f t="shared" si="3"/>
        <v>2.9953199658990881</v>
      </c>
      <c r="O63" s="8">
        <v>0.47</v>
      </c>
      <c r="P63" s="8" t="str">
        <f>IF(Table15[[#This Row],[Transition Time: t '[s']]]&gt;$Z$4, "SLOW", (IF(Table15[[#This Row],[Transition Time: t '[s']]]&gt;$Z$6, "AVERAGE", "FAST")))</f>
        <v>AVERAGE</v>
      </c>
      <c r="Q63" s="9"/>
      <c r="R63" s="9"/>
      <c r="S63" s="9"/>
    </row>
    <row r="64" spans="1:19" ht="15.75" hidden="1">
      <c r="A64" s="1">
        <v>69</v>
      </c>
      <c r="B64" s="4">
        <v>70</v>
      </c>
      <c r="C64" s="7">
        <v>0.4</v>
      </c>
      <c r="D64" s="40" t="str">
        <f>IF(Table15[[#This Row],[Mass '[g']]]&gt;0.5, "L", (IF(Table15[[#This Row],[Mass '[g']]]&gt;0.3, "M", "S")))</f>
        <v>M</v>
      </c>
      <c r="E64" s="7">
        <v>844.76636640000004</v>
      </c>
      <c r="F64" s="7">
        <f>(Table15[[#This Row],[Mass '[g']]]*0.001*9.81)/(Table15[[#This Row],[Area '[mm^2']]]*0.000001)</f>
        <v>4.6450712955373179</v>
      </c>
      <c r="G64" s="15">
        <v>473.53211010000001</v>
      </c>
      <c r="H64" s="7">
        <v>55.578320669999997</v>
      </c>
      <c r="I64" s="40" t="str">
        <f>IF(Table15[[#This Row],[Span: b '[mm']]]&gt;63, "L", (IF(Table15[[#This Row],[Span: b '[mm']]]&gt;58, "M", "S")))</f>
        <v>S</v>
      </c>
      <c r="J64" s="7">
        <v>19.969545449999998</v>
      </c>
      <c r="K64" s="40" t="str">
        <f>IF(Table15[[#This Row],[Chord: c '[mm']]]&gt;24.5, "L", (IF(Table15[[#This Row],[Chord: c '[mm']]]&gt;21, "M", "S")))</f>
        <v>S</v>
      </c>
      <c r="L64" s="11">
        <v>42.302733850000003</v>
      </c>
      <c r="M64" s="7">
        <f t="shared" si="2"/>
        <v>3.6565728127423101</v>
      </c>
      <c r="N64" s="7">
        <f t="shared" si="3"/>
        <v>2.7831540186609507</v>
      </c>
      <c r="O64" s="8">
        <v>0.51700000000000002</v>
      </c>
      <c r="P64" s="8" t="str">
        <f>IF(Table15[[#This Row],[Transition Time: t '[s']]]&gt;$Z$4, "SLOW", (IF(Table15[[#This Row],[Transition Time: t '[s']]]&gt;$Z$6, "AVERAGE", "FAST")))</f>
        <v>AVERAGE</v>
      </c>
      <c r="Q64" s="9"/>
      <c r="R64" s="9"/>
      <c r="S64" s="9"/>
    </row>
    <row r="65" spans="1:19" ht="15.75" hidden="1">
      <c r="A65" s="1">
        <v>70</v>
      </c>
      <c r="B65" s="4">
        <v>71</v>
      </c>
      <c r="C65" s="7">
        <v>0.6</v>
      </c>
      <c r="D65" s="40" t="str">
        <f>IF(Table15[[#This Row],[Mass '[g']]]&gt;0.5, "L", (IF(Table15[[#This Row],[Mass '[g']]]&gt;0.3, "M", "S")))</f>
        <v>L</v>
      </c>
      <c r="E65" s="7">
        <v>1043.7567079999999</v>
      </c>
      <c r="F65" s="7">
        <f>(Table15[[#This Row],[Mass '[g']]]*0.001*9.81)/(Table15[[#This Row],[Area '[mm^2']]]*0.000001)</f>
        <v>5.6392451946761533</v>
      </c>
      <c r="G65" s="15">
        <v>574.88109569999995</v>
      </c>
      <c r="H65" s="7">
        <v>59.979193889999998</v>
      </c>
      <c r="I65" s="40" t="str">
        <f>IF(Table15[[#This Row],[Span: b '[mm']]]&gt;63, "L", (IF(Table15[[#This Row],[Span: b '[mm']]]&gt;58, "M", "S")))</f>
        <v>M</v>
      </c>
      <c r="J65" s="7">
        <v>22.958660439999999</v>
      </c>
      <c r="K65" s="40" t="str">
        <f>IF(Table15[[#This Row],[Chord: c '[mm']]]&gt;24.5, "L", (IF(Table15[[#This Row],[Chord: c '[mm']]]&gt;21, "M", "S")))</f>
        <v>M</v>
      </c>
      <c r="L65" s="11">
        <v>45.462439369999998</v>
      </c>
      <c r="M65" s="7">
        <f t="shared" si="2"/>
        <v>3.446687980178436</v>
      </c>
      <c r="N65" s="7">
        <f t="shared" si="3"/>
        <v>2.6124866495041905</v>
      </c>
      <c r="O65" s="8">
        <v>0.48399999999999999</v>
      </c>
      <c r="P65" s="8" t="str">
        <f>IF(Table15[[#This Row],[Transition Time: t '[s']]]&gt;$Z$4, "SLOW", (IF(Table15[[#This Row],[Transition Time: t '[s']]]&gt;$Z$6, "AVERAGE", "FAST")))</f>
        <v>AVERAGE</v>
      </c>
      <c r="Q65" s="9"/>
      <c r="R65" s="9"/>
      <c r="S65" s="9"/>
    </row>
    <row r="66" spans="1:19" ht="15.75" hidden="1">
      <c r="A66" s="1">
        <v>71</v>
      </c>
      <c r="B66" s="4">
        <v>72</v>
      </c>
      <c r="C66" s="7">
        <v>0.3</v>
      </c>
      <c r="D66" s="40" t="str">
        <f>IF(Table15[[#This Row],[Mass '[g']]]&gt;0.5, "L", (IF(Table15[[#This Row],[Mass '[g']]]&gt;0.3, "M", "S")))</f>
        <v>S</v>
      </c>
      <c r="E66" s="7">
        <v>963.63691259999996</v>
      </c>
      <c r="F66" s="7">
        <f>(Table15[[#This Row],[Mass '[g']]]*0.001*9.81)/(Table15[[#This Row],[Area '[mm^2']]]*0.000001)</f>
        <v>3.0540548639419152</v>
      </c>
      <c r="G66" s="15">
        <v>311.3392566</v>
      </c>
      <c r="H66" s="7">
        <v>55.399321190000002</v>
      </c>
      <c r="I66" s="40" t="str">
        <f>IF(Table15[[#This Row],[Span: b '[mm']]]&gt;63, "L", (IF(Table15[[#This Row],[Span: b '[mm']]]&gt;58, "M", "S")))</f>
        <v>S</v>
      </c>
      <c r="J66" s="7">
        <v>24.702334990000001</v>
      </c>
      <c r="K66" s="40" t="str">
        <f>IF(Table15[[#This Row],[Chord: c '[mm']]]&gt;24.5, "L", (IF(Table15[[#This Row],[Chord: c '[mm']]]&gt;21, "M", "S")))</f>
        <v>L</v>
      </c>
      <c r="L66" s="11">
        <v>39.009952409999997</v>
      </c>
      <c r="M66" s="7">
        <f t="shared" si="2"/>
        <v>3.1848974942564725</v>
      </c>
      <c r="N66" s="7">
        <f t="shared" si="3"/>
        <v>2.242675488468064</v>
      </c>
      <c r="O66" s="8">
        <v>0.46300000000000002</v>
      </c>
      <c r="P66" s="8" t="str">
        <f>IF(Table15[[#This Row],[Transition Time: t '[s']]]&gt;$Z$4, "SLOW", (IF(Table15[[#This Row],[Transition Time: t '[s']]]&gt;$Z$6, "AVERAGE", "FAST")))</f>
        <v>AVERAGE</v>
      </c>
      <c r="Q66" s="9"/>
      <c r="R66" s="9"/>
      <c r="S66" s="9"/>
    </row>
    <row r="67" spans="1:19" ht="15.75" hidden="1">
      <c r="A67" s="1">
        <v>72</v>
      </c>
      <c r="B67" s="4">
        <v>73</v>
      </c>
      <c r="C67" s="7">
        <v>0.4</v>
      </c>
      <c r="D67" s="40" t="str">
        <f>IF(Table15[[#This Row],[Mass '[g']]]&gt;0.5, "L", (IF(Table15[[#This Row],[Mass '[g']]]&gt;0.3, "M", "S")))</f>
        <v>M</v>
      </c>
      <c r="E67" s="7">
        <v>856.81051860000002</v>
      </c>
      <c r="F67" s="7">
        <f>(Table15[[#This Row],[Mass '[g']]]*0.001*9.81)/(Table15[[#This Row],[Area '[mm^2']]]*0.000001)</f>
        <v>4.5797757086498967</v>
      </c>
      <c r="G67" s="15">
        <v>466.87568759999999</v>
      </c>
      <c r="H67" s="7">
        <v>51.07267349</v>
      </c>
      <c r="I67" s="40" t="str">
        <f>IF(Table15[[#This Row],[Span: b '[mm']]]&gt;63, "L", (IF(Table15[[#This Row],[Span: b '[mm']]]&gt;58, "M", "S")))</f>
        <v>S</v>
      </c>
      <c r="J67" s="7">
        <v>22.52203299</v>
      </c>
      <c r="K67" s="40" t="str">
        <f>IF(Table15[[#This Row],[Chord: c '[mm']]]&gt;24.5, "L", (IF(Table15[[#This Row],[Chord: c '[mm']]]&gt;21, "M", "S")))</f>
        <v>M</v>
      </c>
      <c r="L67" s="11">
        <v>38.043213909999999</v>
      </c>
      <c r="M67" s="7">
        <f t="shared" si="2"/>
        <v>3.044334681696272</v>
      </c>
      <c r="N67" s="7">
        <f t="shared" si="3"/>
        <v>2.2676759914469873</v>
      </c>
      <c r="O67" s="8">
        <v>0.501</v>
      </c>
      <c r="P67" s="8" t="str">
        <f>IF(Table15[[#This Row],[Transition Time: t '[s']]]&gt;$Z$4, "SLOW", (IF(Table15[[#This Row],[Transition Time: t '[s']]]&gt;$Z$6, "AVERAGE", "FAST")))</f>
        <v>AVERAGE</v>
      </c>
      <c r="Q67" s="9"/>
      <c r="R67" s="9"/>
      <c r="S67" s="9"/>
    </row>
    <row r="68" spans="1:19" ht="15.75" hidden="1">
      <c r="A68" s="1">
        <v>74</v>
      </c>
      <c r="B68" s="4">
        <v>75</v>
      </c>
      <c r="C68" s="7">
        <v>0.5</v>
      </c>
      <c r="D68" s="40" t="str">
        <f>IF(Table15[[#This Row],[Mass '[g']]]&gt;0.5, "L", (IF(Table15[[#This Row],[Mass '[g']]]&gt;0.3, "M", "S")))</f>
        <v>M</v>
      </c>
      <c r="E68" s="7">
        <v>979.97506699999997</v>
      </c>
      <c r="F68" s="7">
        <f>(Table15[[#This Row],[Mass '[g']]]*0.001*9.81)/(Table15[[#This Row],[Area '[mm^2']]]*0.000001)</f>
        <v>5.0052293830451111</v>
      </c>
      <c r="G68" s="15">
        <v>510.24767550000001</v>
      </c>
      <c r="H68" s="7">
        <v>62.70678771</v>
      </c>
      <c r="I68" s="40" t="str">
        <f>IF(Table15[[#This Row],[Span: b '[mm']]]&gt;63, "L", (IF(Table15[[#This Row],[Span: b '[mm']]]&gt;58, "M", "S")))</f>
        <v>M</v>
      </c>
      <c r="J68" s="7">
        <v>20.03133545</v>
      </c>
      <c r="K68" s="40" t="str">
        <f>IF(Table15[[#This Row],[Chord: c '[mm']]]&gt;24.5, "L", (IF(Table15[[#This Row],[Chord: c '[mm']]]&gt;21, "M", "S")))</f>
        <v>S</v>
      </c>
      <c r="L68" s="11">
        <v>48.922103540000002</v>
      </c>
      <c r="M68" s="7">
        <f t="shared" si="2"/>
        <v>4.0124910901503652</v>
      </c>
      <c r="N68" s="7">
        <f t="shared" si="3"/>
        <v>3.1304347064888276</v>
      </c>
      <c r="O68" s="8">
        <v>0.47399999999999998</v>
      </c>
      <c r="P68" s="8" t="str">
        <f>IF(Table15[[#This Row],[Transition Time: t '[s']]]&gt;$Z$4, "SLOW", (IF(Table15[[#This Row],[Transition Time: t '[s']]]&gt;$Z$6, "AVERAGE", "FAST")))</f>
        <v>AVERAGE</v>
      </c>
      <c r="Q68" s="9"/>
      <c r="R68" s="9"/>
      <c r="S68" s="9"/>
    </row>
    <row r="69" spans="1:19" ht="15.75" hidden="1">
      <c r="A69" s="1">
        <v>75</v>
      </c>
      <c r="B69" s="4">
        <v>76</v>
      </c>
      <c r="C69" s="7">
        <v>0.6</v>
      </c>
      <c r="D69" s="40" t="str">
        <f>IF(Table15[[#This Row],[Mass '[g']]]&gt;0.5, "L", (IF(Table15[[#This Row],[Mass '[g']]]&gt;0.3, "M", "S")))</f>
        <v>L</v>
      </c>
      <c r="E69" s="7">
        <v>1233.321191</v>
      </c>
      <c r="F69" s="7">
        <f>(Table15[[#This Row],[Mass '[g']]]*0.001*9.81)/(Table15[[#This Row],[Area '[mm^2']]]*0.000001)</f>
        <v>4.7724794181372339</v>
      </c>
      <c r="G69" s="15">
        <v>486.52046539999998</v>
      </c>
      <c r="H69" s="7">
        <v>72.835431290000002</v>
      </c>
      <c r="I69" s="40" t="str">
        <f>IF(Table15[[#This Row],[Span: b '[mm']]]&gt;63, "L", (IF(Table15[[#This Row],[Span: b '[mm']]]&gt;58, "M", "S")))</f>
        <v>L</v>
      </c>
      <c r="J69" s="7">
        <v>22.428352</v>
      </c>
      <c r="K69" s="40" t="str">
        <f>IF(Table15[[#This Row],[Chord: c '[mm']]]&gt;24.5, "L", (IF(Table15[[#This Row],[Chord: c '[mm']]]&gt;21, "M", "S")))</f>
        <v>M</v>
      </c>
      <c r="L69" s="11">
        <v>54.989380920000002</v>
      </c>
      <c r="M69" s="7">
        <f t="shared" si="2"/>
        <v>4.3013937406677636</v>
      </c>
      <c r="N69" s="7">
        <f t="shared" si="3"/>
        <v>3.2474713830958244</v>
      </c>
      <c r="O69" s="8">
        <v>0.51400000000000001</v>
      </c>
      <c r="P69" s="8" t="str">
        <f>IF(Table15[[#This Row],[Transition Time: t '[s']]]&gt;$Z$4, "SLOW", (IF(Table15[[#This Row],[Transition Time: t '[s']]]&gt;$Z$6, "AVERAGE", "FAST")))</f>
        <v>AVERAGE</v>
      </c>
      <c r="Q69" s="9"/>
      <c r="R69" s="9"/>
      <c r="S69" s="9"/>
    </row>
    <row r="70" spans="1:19" ht="15.75" hidden="1">
      <c r="A70" s="1">
        <v>76</v>
      </c>
      <c r="B70" s="4">
        <v>77</v>
      </c>
      <c r="C70" s="7">
        <v>0.3</v>
      </c>
      <c r="D70" s="40" t="str">
        <f>IF(Table15[[#This Row],[Mass '[g']]]&gt;0.5, "L", (IF(Table15[[#This Row],[Mass '[g']]]&gt;0.3, "M", "S")))</f>
        <v>S</v>
      </c>
      <c r="E70" s="7">
        <v>677.61447929999997</v>
      </c>
      <c r="F70" s="7">
        <f>(Table15[[#This Row],[Mass '[g']]]*0.001*9.81)/(Table15[[#This Row],[Area '[mm^2']]]*0.000001)</f>
        <v>4.3431775587797716</v>
      </c>
      <c r="G70" s="15">
        <v>442.7561824</v>
      </c>
      <c r="H70" s="7">
        <v>50.02547852</v>
      </c>
      <c r="I70" s="40" t="str">
        <f>IF(Table15[[#This Row],[Span: b '[mm']]]&gt;63, "L", (IF(Table15[[#This Row],[Span: b '[mm']]]&gt;58, "M", "S")))</f>
        <v>S</v>
      </c>
      <c r="J70" s="7">
        <v>17.710400230000001</v>
      </c>
      <c r="K70" s="40" t="str">
        <f>IF(Table15[[#This Row],[Chord: c '[mm']]]&gt;24.5, "L", (IF(Table15[[#This Row],[Chord: c '[mm']]]&gt;21, "M", "S")))</f>
        <v>S</v>
      </c>
      <c r="L70" s="11">
        <v>38.260822490000002</v>
      </c>
      <c r="M70" s="7">
        <f t="shared" si="2"/>
        <v>3.6931744784146341</v>
      </c>
      <c r="N70" s="7">
        <f t="shared" si="3"/>
        <v>2.8246385101597444</v>
      </c>
      <c r="O70" s="8">
        <v>0.47299999999999998</v>
      </c>
      <c r="P70" s="8" t="str">
        <f>IF(Table15[[#This Row],[Transition Time: t '[s']]]&gt;$Z$4, "SLOW", (IF(Table15[[#This Row],[Transition Time: t '[s']]]&gt;$Z$6, "AVERAGE", "FAST")))</f>
        <v>AVERAGE</v>
      </c>
      <c r="Q70" s="9">
        <v>0.433</v>
      </c>
      <c r="R70" s="9">
        <v>0.47599999999999998</v>
      </c>
      <c r="S70" s="9">
        <v>0.435</v>
      </c>
    </row>
    <row r="71" spans="1:19" ht="15.75" hidden="1">
      <c r="A71" s="1">
        <v>77</v>
      </c>
      <c r="B71" s="4">
        <v>78</v>
      </c>
      <c r="C71" s="7">
        <v>0.6</v>
      </c>
      <c r="D71" s="40" t="str">
        <f>IF(Table15[[#This Row],[Mass '[g']]]&gt;0.5, "L", (IF(Table15[[#This Row],[Mass '[g']]]&gt;0.3, "M", "S")))</f>
        <v>L</v>
      </c>
      <c r="E71" s="7">
        <v>1151.63042</v>
      </c>
      <c r="F71" s="7">
        <f>(Table15[[#This Row],[Mass '[g']]]*0.001*9.81)/(Table15[[#This Row],[Area '[mm^2']]]*0.000001)</f>
        <v>5.1110146951484667</v>
      </c>
      <c r="G71" s="15">
        <v>521.03173879999997</v>
      </c>
      <c r="H71" s="7">
        <v>64.825975349999993</v>
      </c>
      <c r="I71" s="40" t="str">
        <f>IF(Table15[[#This Row],[Span: b '[mm']]]&gt;63, "L", (IF(Table15[[#This Row],[Span: b '[mm']]]&gt;58, "M", "S")))</f>
        <v>L</v>
      </c>
      <c r="J71" s="7">
        <v>23.395778459999999</v>
      </c>
      <c r="K71" s="40" t="str">
        <f>IF(Table15[[#This Row],[Chord: c '[mm']]]&gt;24.5, "L", (IF(Table15[[#This Row],[Chord: c '[mm']]]&gt;21, "M", "S")))</f>
        <v>M</v>
      </c>
      <c r="L71" s="11">
        <v>49.223855569999998</v>
      </c>
      <c r="M71" s="7">
        <f t="shared" si="2"/>
        <v>3.6490935000473561</v>
      </c>
      <c r="N71" s="7">
        <f t="shared" si="3"/>
        <v>2.7708407079009412</v>
      </c>
      <c r="O71" s="8">
        <v>0.438</v>
      </c>
      <c r="P71" s="8" t="str">
        <f>IF(Table15[[#This Row],[Transition Time: t '[s']]]&gt;$Z$4, "SLOW", (IF(Table15[[#This Row],[Transition Time: t '[s']]]&gt;$Z$6, "AVERAGE", "FAST")))</f>
        <v>AVERAGE</v>
      </c>
      <c r="Q71" s="9"/>
      <c r="R71" s="9"/>
      <c r="S71" s="9"/>
    </row>
    <row r="72" spans="1:19" ht="15.75" hidden="1">
      <c r="A72" s="1">
        <v>78</v>
      </c>
      <c r="B72" s="4">
        <v>79</v>
      </c>
      <c r="C72" s="7">
        <v>0.4</v>
      </c>
      <c r="D72" s="40" t="str">
        <f>IF(Table15[[#This Row],[Mass '[g']]]&gt;0.5, "L", (IF(Table15[[#This Row],[Mass '[g']]]&gt;0.3, "M", "S")))</f>
        <v>M</v>
      </c>
      <c r="E72" s="7">
        <v>789.46799769999996</v>
      </c>
      <c r="F72" s="7">
        <f>(Table15[[#This Row],[Mass '[g']]]*0.001*9.81)/(Table15[[#This Row],[Area '[mm^2']]]*0.000001)</f>
        <v>4.9704358016183088</v>
      </c>
      <c r="G72" s="15">
        <v>506.70071639999998</v>
      </c>
      <c r="H72" s="7">
        <v>52.21334693</v>
      </c>
      <c r="I72" s="40" t="str">
        <f>IF(Table15[[#This Row],[Span: b '[mm']]]&gt;63, "L", (IF(Table15[[#This Row],[Span: b '[mm']]]&gt;58, "M", "S")))</f>
        <v>S</v>
      </c>
      <c r="J72" s="7">
        <v>20.84662719</v>
      </c>
      <c r="K72" s="40" t="str">
        <f>IF(Table15[[#This Row],[Chord: c '[mm']]]&gt;24.5, "L", (IF(Table15[[#This Row],[Chord: c '[mm']]]&gt;21, "M", "S")))</f>
        <v>S</v>
      </c>
      <c r="L72" s="11">
        <v>37.870298660000003</v>
      </c>
      <c r="M72" s="7">
        <f t="shared" si="2"/>
        <v>3.4532540971578642</v>
      </c>
      <c r="N72" s="7">
        <f t="shared" si="3"/>
        <v>2.5046424274832537</v>
      </c>
      <c r="O72" s="8">
        <v>0.45900000000000002</v>
      </c>
      <c r="P72" s="8" t="str">
        <f>IF(Table15[[#This Row],[Transition Time: t '[s']]]&gt;$Z$4, "SLOW", (IF(Table15[[#This Row],[Transition Time: t '[s']]]&gt;$Z$6, "AVERAGE", "FAST")))</f>
        <v>AVERAGE</v>
      </c>
      <c r="Q72" s="9"/>
      <c r="R72" s="9"/>
      <c r="S72" s="9"/>
    </row>
    <row r="73" spans="1:19" ht="15.75" hidden="1">
      <c r="A73" s="1">
        <v>79</v>
      </c>
      <c r="B73" s="4">
        <v>80</v>
      </c>
      <c r="C73" s="7">
        <v>0.5</v>
      </c>
      <c r="D73" s="40" t="str">
        <f>IF(Table15[[#This Row],[Mass '[g']]]&gt;0.5, "L", (IF(Table15[[#This Row],[Mass '[g']]]&gt;0.3, "M", "S")))</f>
        <v>M</v>
      </c>
      <c r="E73" s="7">
        <v>838.69192439999995</v>
      </c>
      <c r="F73" s="7">
        <f>(Table15[[#This Row],[Mass '[g']]]*0.001*9.81)/(Table15[[#This Row],[Area '[mm^2']]]*0.000001)</f>
        <v>5.848393024064273</v>
      </c>
      <c r="G73" s="15">
        <v>596.20223529999998</v>
      </c>
      <c r="H73" s="7">
        <v>49.967565999999998</v>
      </c>
      <c r="I73" s="40" t="str">
        <f>IF(Table15[[#This Row],[Span: b '[mm']]]&gt;63, "L", (IF(Table15[[#This Row],[Span: b '[mm']]]&gt;58, "M", "S")))</f>
        <v>S</v>
      </c>
      <c r="J73" s="7">
        <v>22.285337470000002</v>
      </c>
      <c r="K73" s="40" t="str">
        <f>IF(Table15[[#This Row],[Chord: c '[mm']]]&gt;24.5, "L", (IF(Table15[[#This Row],[Chord: c '[mm']]]&gt;21, "M", "S")))</f>
        <v>M</v>
      </c>
      <c r="L73" s="11">
        <v>37.634248319999998</v>
      </c>
      <c r="M73" s="7">
        <f t="shared" si="2"/>
        <v>2.9769663678955007</v>
      </c>
      <c r="N73" s="7">
        <f t="shared" si="3"/>
        <v>2.2421722833349578</v>
      </c>
      <c r="O73" s="8">
        <v>0.442</v>
      </c>
      <c r="P73" s="8" t="str">
        <f>IF(Table15[[#This Row],[Transition Time: t '[s']]]&gt;$Z$4, "SLOW", (IF(Table15[[#This Row],[Transition Time: t '[s']]]&gt;$Z$6, "AVERAGE", "FAST")))</f>
        <v>AVERAGE</v>
      </c>
      <c r="Q73" s="9"/>
      <c r="R73" s="9"/>
      <c r="S73" s="9"/>
    </row>
    <row r="74" spans="1:19" ht="15.75" hidden="1">
      <c r="A74" s="1">
        <v>81</v>
      </c>
      <c r="B74" s="4">
        <v>82</v>
      </c>
      <c r="C74" s="7">
        <v>0.4</v>
      </c>
      <c r="D74" s="40" t="str">
        <f>IF(Table15[[#This Row],[Mass '[g']]]&gt;0.5, "L", (IF(Table15[[#This Row],[Mass '[g']]]&gt;0.3, "M", "S")))</f>
        <v>M</v>
      </c>
      <c r="E74" s="7">
        <v>1199.702297</v>
      </c>
      <c r="F74" s="7">
        <f>(Table15[[#This Row],[Mass '[g']]]*0.001*9.81)/(Table15[[#This Row],[Area '[mm^2']]]*0.000001)</f>
        <v>3.2708114419822603</v>
      </c>
      <c r="G74" s="15">
        <v>333.43605409999998</v>
      </c>
      <c r="H74" s="7">
        <v>63.01222336</v>
      </c>
      <c r="I74" s="40" t="str">
        <f>IF(Table15[[#This Row],[Span: b '[mm']]]&gt;63, "L", (IF(Table15[[#This Row],[Span: b '[mm']]]&gt;58, "M", "S")))</f>
        <v>L</v>
      </c>
      <c r="J74" s="7">
        <v>24.89640095</v>
      </c>
      <c r="K74" s="40" t="str">
        <f>IF(Table15[[#This Row],[Chord: c '[mm']]]&gt;24.5, "L", (IF(Table15[[#This Row],[Chord: c '[mm']]]&gt;21, "M", "S")))</f>
        <v>L</v>
      </c>
      <c r="L74" s="11">
        <v>48.18778021</v>
      </c>
      <c r="M74" s="7">
        <f t="shared" si="2"/>
        <v>3.3096046433347199</v>
      </c>
      <c r="N74" s="7">
        <f t="shared" si="3"/>
        <v>2.5309772077718726</v>
      </c>
      <c r="O74" s="8">
        <v>0.51700000000000002</v>
      </c>
      <c r="P74" s="8" t="str">
        <f>IF(Table15[[#This Row],[Transition Time: t '[s']]]&gt;$Z$4, "SLOW", (IF(Table15[[#This Row],[Transition Time: t '[s']]]&gt;$Z$6, "AVERAGE", "FAST")))</f>
        <v>AVERAGE</v>
      </c>
      <c r="Q74" s="9"/>
      <c r="R74" s="9"/>
      <c r="S74" s="9"/>
    </row>
    <row r="75" spans="1:19" ht="15.75" hidden="1">
      <c r="A75" s="1">
        <v>82</v>
      </c>
      <c r="B75" s="4">
        <v>83</v>
      </c>
      <c r="C75" s="7">
        <v>0.6</v>
      </c>
      <c r="D75" s="40" t="str">
        <f>IF(Table15[[#This Row],[Mass '[g']]]&gt;0.5, "L", (IF(Table15[[#This Row],[Mass '[g']]]&gt;0.3, "M", "S")))</f>
        <v>L</v>
      </c>
      <c r="E75" s="7">
        <v>1569.9290639999999</v>
      </c>
      <c r="F75" s="7">
        <f>(Table15[[#This Row],[Mass '[g']]]*0.001*9.81)/(Table15[[#This Row],[Area '[mm^2']]]*0.000001)</f>
        <v>3.7492139835943572</v>
      </c>
      <c r="G75" s="15">
        <v>382.20580389999998</v>
      </c>
      <c r="H75" s="7">
        <v>72.912980860000005</v>
      </c>
      <c r="I75" s="40" t="str">
        <f>IF(Table15[[#This Row],[Span: b '[mm']]]&gt;63, "L", (IF(Table15[[#This Row],[Span: b '[mm']]]&gt;58, "M", "S")))</f>
        <v>L</v>
      </c>
      <c r="J75" s="7">
        <v>27.675117780000001</v>
      </c>
      <c r="K75" s="40" t="str">
        <f>IF(Table15[[#This Row],[Chord: c '[mm']]]&gt;24.5, "L", (IF(Table15[[#This Row],[Chord: c '[mm']]]&gt;21, "M", "S")))</f>
        <v>L</v>
      </c>
      <c r="L75" s="11">
        <v>56.727096039999999</v>
      </c>
      <c r="M75" s="7">
        <f t="shared" si="2"/>
        <v>3.3863331151697995</v>
      </c>
      <c r="N75" s="7">
        <f t="shared" si="3"/>
        <v>2.6346041754767917</v>
      </c>
      <c r="O75" s="8">
        <v>0.47599999999999998</v>
      </c>
      <c r="P75" s="8" t="str">
        <f>IF(Table15[[#This Row],[Transition Time: t '[s']]]&gt;$Z$4, "SLOW", (IF(Table15[[#This Row],[Transition Time: t '[s']]]&gt;$Z$6, "AVERAGE", "FAST")))</f>
        <v>AVERAGE</v>
      </c>
      <c r="Q75" s="9"/>
      <c r="R75" s="9"/>
      <c r="S75" s="9"/>
    </row>
    <row r="76" spans="1:19" ht="15.75" hidden="1">
      <c r="A76" s="1">
        <v>83</v>
      </c>
      <c r="B76" s="4">
        <v>84</v>
      </c>
      <c r="C76" s="7">
        <v>0.6</v>
      </c>
      <c r="D76" s="40" t="str">
        <f>IF(Table15[[#This Row],[Mass '[g']]]&gt;0.5, "L", (IF(Table15[[#This Row],[Mass '[g']]]&gt;0.3, "M", "S")))</f>
        <v>L</v>
      </c>
      <c r="E76" s="7">
        <v>1537.357487</v>
      </c>
      <c r="F76" s="7">
        <f>(Table15[[#This Row],[Mass '[g']]]*0.001*9.81)/(Table15[[#This Row],[Area '[mm^2']]]*0.000001)</f>
        <v>3.8286475655613081</v>
      </c>
      <c r="G76" s="15">
        <v>390.30349480000001</v>
      </c>
      <c r="H76" s="7">
        <v>72.275133069999995</v>
      </c>
      <c r="I76" s="40" t="str">
        <f>IF(Table15[[#This Row],[Span: b '[mm']]]&gt;63, "L", (IF(Table15[[#This Row],[Span: b '[mm']]]&gt;58, "M", "S")))</f>
        <v>L</v>
      </c>
      <c r="J76" s="7">
        <v>27.274993800000001</v>
      </c>
      <c r="K76" s="40" t="str">
        <f>IF(Table15[[#This Row],[Chord: c '[mm']]]&gt;24.5, "L", (IF(Table15[[#This Row],[Chord: c '[mm']]]&gt;21, "M", "S")))</f>
        <v>L</v>
      </c>
      <c r="L76" s="11">
        <v>56.365090250000002</v>
      </c>
      <c r="M76" s="7">
        <f t="shared" si="2"/>
        <v>3.397840062872902</v>
      </c>
      <c r="N76" s="7">
        <f t="shared" si="3"/>
        <v>2.6498679926372701</v>
      </c>
      <c r="O76" s="8">
        <v>0.46600000000000003</v>
      </c>
      <c r="P76" s="8" t="str">
        <f>IF(Table15[[#This Row],[Transition Time: t '[s']]]&gt;$Z$4, "SLOW", (IF(Table15[[#This Row],[Transition Time: t '[s']]]&gt;$Z$6, "AVERAGE", "FAST")))</f>
        <v>AVERAGE</v>
      </c>
      <c r="Q76" s="9"/>
      <c r="R76" s="9"/>
      <c r="S76" s="9"/>
    </row>
    <row r="77" spans="1:19" ht="15.75" hidden="1">
      <c r="A77" s="1">
        <v>84</v>
      </c>
      <c r="B77" s="4">
        <v>85</v>
      </c>
      <c r="C77" s="7">
        <v>0.3</v>
      </c>
      <c r="D77" s="40" t="str">
        <f>IF(Table15[[#This Row],[Mass '[g']]]&gt;0.5, "L", (IF(Table15[[#This Row],[Mass '[g']]]&gt;0.3, "M", "S")))</f>
        <v>S</v>
      </c>
      <c r="E77" s="7">
        <v>776.69072319999998</v>
      </c>
      <c r="F77" s="7">
        <f>(Table15[[#This Row],[Mass '[g']]]*0.001*9.81)/(Table15[[#This Row],[Area '[mm^2']]]*0.000001)</f>
        <v>3.789153020747706</v>
      </c>
      <c r="G77" s="15">
        <v>386.27730580000002</v>
      </c>
      <c r="H77" s="7">
        <v>52.039158950000001</v>
      </c>
      <c r="I77" s="40" t="str">
        <f>IF(Table15[[#This Row],[Span: b '[mm']]]&gt;63, "L", (IF(Table15[[#This Row],[Span: b '[mm']]]&gt;58, "M", "S")))</f>
        <v>S</v>
      </c>
      <c r="J77" s="7">
        <v>19.519087580000001</v>
      </c>
      <c r="K77" s="40" t="str">
        <f>IF(Table15[[#This Row],[Chord: c '[mm']]]&gt;24.5, "L", (IF(Table15[[#This Row],[Chord: c '[mm']]]&gt;21, "M", "S")))</f>
        <v>S</v>
      </c>
      <c r="L77" s="11">
        <v>39.791343730000001</v>
      </c>
      <c r="M77" s="7">
        <f t="shared" si="2"/>
        <v>3.4866826438533738</v>
      </c>
      <c r="N77" s="7">
        <f t="shared" si="3"/>
        <v>2.6660651394034063</v>
      </c>
      <c r="O77" s="8">
        <v>0.45300000000000001</v>
      </c>
      <c r="P77" s="8" t="str">
        <f>IF(Table15[[#This Row],[Transition Time: t '[s']]]&gt;$Z$4, "SLOW", (IF(Table15[[#This Row],[Transition Time: t '[s']]]&gt;$Z$6, "AVERAGE", "FAST")))</f>
        <v>AVERAGE</v>
      </c>
      <c r="Q77" s="9"/>
      <c r="R77" s="9"/>
      <c r="S77" s="9"/>
    </row>
    <row r="78" spans="1:19" ht="15.75" hidden="1">
      <c r="A78" s="1">
        <v>86</v>
      </c>
      <c r="B78" s="4">
        <v>87</v>
      </c>
      <c r="C78" s="7">
        <v>0.5</v>
      </c>
      <c r="D78" s="40" t="str">
        <f>IF(Table15[[#This Row],[Mass '[g']]]&gt;0.5, "L", (IF(Table15[[#This Row],[Mass '[g']]]&gt;0.3, "M", "S")))</f>
        <v>M</v>
      </c>
      <c r="E78" s="7">
        <v>1108.6903990000001</v>
      </c>
      <c r="F78" s="7">
        <f>(Table15[[#This Row],[Mass '[g']]]*0.001*9.81)/(Table15[[#This Row],[Area '[mm^2']]]*0.000001)</f>
        <v>4.4241386093215374</v>
      </c>
      <c r="G78" s="15">
        <v>451.00958809999997</v>
      </c>
      <c r="H78" s="7">
        <v>58.802109510000001</v>
      </c>
      <c r="I78" s="40" t="str">
        <f>IF(Table15[[#This Row],[Span: b '[mm']]]&gt;63, "L", (IF(Table15[[#This Row],[Span: b '[mm']]]&gt;58, "M", "S")))</f>
        <v>M</v>
      </c>
      <c r="J78" s="7">
        <v>26.146429399999999</v>
      </c>
      <c r="K78" s="40" t="str">
        <f>IF(Table15[[#This Row],[Chord: c '[mm']]]&gt;24.5, "L", (IF(Table15[[#This Row],[Chord: c '[mm']]]&gt;21, "M", "S")))</f>
        <v>L</v>
      </c>
      <c r="L78" s="11">
        <v>42.403128219999999</v>
      </c>
      <c r="M78" s="7">
        <f t="shared" si="2"/>
        <v>3.1187138320533365</v>
      </c>
      <c r="N78" s="7">
        <f t="shared" si="3"/>
        <v>2.2489537141159324</v>
      </c>
      <c r="O78" s="8">
        <v>0.40600000000000003</v>
      </c>
      <c r="P78" s="8" t="str">
        <f>IF(Table15[[#This Row],[Transition Time: t '[s']]]&gt;$Z$4, "SLOW", (IF(Table15[[#This Row],[Transition Time: t '[s']]]&gt;$Z$6, "AVERAGE", "FAST")))</f>
        <v>FAST</v>
      </c>
      <c r="Q78" s="9">
        <v>0.377</v>
      </c>
      <c r="R78" s="9">
        <v>0.434</v>
      </c>
      <c r="S78" s="9">
        <v>0.33700000000000002</v>
      </c>
    </row>
    <row r="79" spans="1:19" ht="15.75" hidden="1">
      <c r="A79" s="1">
        <v>87</v>
      </c>
      <c r="B79" s="4">
        <v>88</v>
      </c>
      <c r="C79" s="7">
        <v>0.4</v>
      </c>
      <c r="D79" s="40" t="str">
        <f>IF(Table15[[#This Row],[Mass '[g']]]&gt;0.5, "L", (IF(Table15[[#This Row],[Mass '[g']]]&gt;0.3, "M", "S")))</f>
        <v>M</v>
      </c>
      <c r="E79" s="7">
        <v>1005.948543</v>
      </c>
      <c r="F79" s="7">
        <f>(Table15[[#This Row],[Mass '[g']]]*0.001*9.81)/(Table15[[#This Row],[Area '[mm^2']]]*0.000001)</f>
        <v>3.9007959475716447</v>
      </c>
      <c r="G79" s="15">
        <v>397.65851120000002</v>
      </c>
      <c r="H79" s="7">
        <v>60.635882619999997</v>
      </c>
      <c r="I79" s="40" t="str">
        <f>IF(Table15[[#This Row],[Span: b '[mm']]]&gt;63, "L", (IF(Table15[[#This Row],[Span: b '[mm']]]&gt;58, "M", "S")))</f>
        <v>M</v>
      </c>
      <c r="J79" s="7">
        <v>20.464591710000001</v>
      </c>
      <c r="K79" s="40" t="str">
        <f>IF(Table15[[#This Row],[Chord: c '[mm']]]&gt;24.5, "L", (IF(Table15[[#This Row],[Chord: c '[mm']]]&gt;21, "M", "S")))</f>
        <v>S</v>
      </c>
      <c r="L79" s="11">
        <v>49.155563800000003</v>
      </c>
      <c r="M79" s="7">
        <f t="shared" si="2"/>
        <v>3.654968523679663</v>
      </c>
      <c r="N79" s="7">
        <f t="shared" si="3"/>
        <v>2.9629656667115589</v>
      </c>
      <c r="O79" s="8">
        <v>0.48</v>
      </c>
      <c r="P79" s="8" t="str">
        <f>IF(Table15[[#This Row],[Transition Time: t '[s']]]&gt;$Z$4, "SLOW", (IF(Table15[[#This Row],[Transition Time: t '[s']]]&gt;$Z$6, "AVERAGE", "FAST")))</f>
        <v>AVERAGE</v>
      </c>
      <c r="Q79" s="9"/>
      <c r="R79" s="9"/>
      <c r="S79" s="9"/>
    </row>
    <row r="80" spans="1:19" ht="15.75">
      <c r="A80" s="1">
        <v>88</v>
      </c>
      <c r="B80" s="4">
        <v>89</v>
      </c>
      <c r="C80" s="7">
        <v>0.5</v>
      </c>
      <c r="D80" s="40" t="str">
        <f>IF(Table15[[#This Row],[Mass '[g']]]&gt;0.5, "L", (IF(Table15[[#This Row],[Mass '[g']]]&gt;0.3, "M", "S")))</f>
        <v>M</v>
      </c>
      <c r="E80" s="7">
        <v>1235.6252899999999</v>
      </c>
      <c r="F80" s="7">
        <f>(Table15[[#This Row],[Mass '[g']]]*0.001*9.81)/(Table15[[#This Row],[Area '[mm^2']]]*0.000001)</f>
        <v>3.9696500546698918</v>
      </c>
      <c r="G80" s="15">
        <v>404.67769959999998</v>
      </c>
      <c r="H80" s="7">
        <v>67.751594670000003</v>
      </c>
      <c r="I80" s="40" t="str">
        <f>IF(Table15[[#This Row],[Span: b '[mm']]]&gt;63, "L", (IF(Table15[[#This Row],[Span: b '[mm']]]&gt;58, "M", "S")))</f>
        <v>L</v>
      </c>
      <c r="J80" s="7">
        <v>23.318892309999999</v>
      </c>
      <c r="K80" s="40" t="str">
        <f>IF(Table15[[#This Row],[Chord: c '[mm']]]&gt;24.5, "L", (IF(Table15[[#This Row],[Chord: c '[mm']]]&gt;21, "M", "S")))</f>
        <v>M</v>
      </c>
      <c r="L80" s="11">
        <v>52.988164019999999</v>
      </c>
      <c r="M80" s="7">
        <f t="shared" si="2"/>
        <v>3.7149438567480058</v>
      </c>
      <c r="N80" s="7">
        <f t="shared" si="3"/>
        <v>2.9054379500241367</v>
      </c>
      <c r="O80" s="8">
        <v>0.53</v>
      </c>
      <c r="P80" s="8" t="str">
        <f>IF(Table15[[#This Row],[Transition Time: t '[s']]]&gt;$Z$4, "SLOW", (IF(Table15[[#This Row],[Transition Time: t '[s']]]&gt;$Z$6, "AVERAGE", "FAST")))</f>
        <v>SLOW</v>
      </c>
      <c r="Q80" s="9"/>
      <c r="R80" s="9"/>
      <c r="S80" s="9"/>
    </row>
    <row r="81" spans="1:19" ht="15.75" hidden="1">
      <c r="A81" s="1">
        <v>89</v>
      </c>
      <c r="B81" s="4">
        <v>90</v>
      </c>
      <c r="C81" s="7">
        <v>0.4</v>
      </c>
      <c r="D81" s="40" t="str">
        <f>IF(Table15[[#This Row],[Mass '[g']]]&gt;0.5, "L", (IF(Table15[[#This Row],[Mass '[g']]]&gt;0.3, "M", "S")))</f>
        <v>M</v>
      </c>
      <c r="E81" s="7">
        <v>1223.476406</v>
      </c>
      <c r="F81" s="7">
        <f>(Table15[[#This Row],[Mass '[g']]]*0.001*9.81)/(Table15[[#This Row],[Area '[mm^2']]]*0.000001)</f>
        <v>3.2072543293491194</v>
      </c>
      <c r="G81" s="15">
        <v>326.9568567</v>
      </c>
      <c r="H81" s="7">
        <v>63.866420820000002</v>
      </c>
      <c r="I81" s="40" t="str">
        <f>IF(Table15[[#This Row],[Span: b '[mm']]]&gt;63, "L", (IF(Table15[[#This Row],[Span: b '[mm']]]&gt;58, "M", "S")))</f>
        <v>L</v>
      </c>
      <c r="J81" s="7">
        <v>26.152300610000001</v>
      </c>
      <c r="K81" s="40" t="str">
        <f>IF(Table15[[#This Row],[Chord: c '[mm']]]&gt;24.5, "L", (IF(Table15[[#This Row],[Chord: c '[mm']]]&gt;21, "M", "S")))</f>
        <v>L</v>
      </c>
      <c r="L81" s="11">
        <v>46.782744819999998</v>
      </c>
      <c r="M81" s="7">
        <f t="shared" si="2"/>
        <v>3.3338768842243862</v>
      </c>
      <c r="N81" s="7">
        <f t="shared" si="3"/>
        <v>2.4420956982874018</v>
      </c>
      <c r="O81" s="8">
        <v>0.439</v>
      </c>
      <c r="P81" s="8" t="str">
        <f>IF(Table15[[#This Row],[Transition Time: t '[s']]]&gt;$Z$4, "SLOW", (IF(Table15[[#This Row],[Transition Time: t '[s']]]&gt;$Z$6, "AVERAGE", "FAST")))</f>
        <v>AVERAGE</v>
      </c>
      <c r="Q81" s="9"/>
      <c r="R81" s="9"/>
      <c r="S81" s="9"/>
    </row>
    <row r="82" spans="1:19" ht="15.75" hidden="1">
      <c r="A82" s="1">
        <v>90</v>
      </c>
      <c r="B82" s="4">
        <v>91</v>
      </c>
      <c r="C82" s="7">
        <v>0.6</v>
      </c>
      <c r="D82" s="40" t="str">
        <f>IF(Table15[[#This Row],[Mass '[g']]]&gt;0.5, "L", (IF(Table15[[#This Row],[Mass '[g']]]&gt;0.3, "M", "S")))</f>
        <v>L</v>
      </c>
      <c r="E82" s="7">
        <v>989.08672999999999</v>
      </c>
      <c r="F82" s="7">
        <f>(Table15[[#This Row],[Mass '[g']]]*0.001*9.81)/(Table15[[#This Row],[Area '[mm^2']]]*0.000001)</f>
        <v>5.9509442614804868</v>
      </c>
      <c r="G82" s="15">
        <v>606.65660739999998</v>
      </c>
      <c r="H82" s="7">
        <v>68.926039360000004</v>
      </c>
      <c r="I82" s="40" t="str">
        <f>IF(Table15[[#This Row],[Span: b '[mm']]]&gt;63, "L", (IF(Table15[[#This Row],[Span: b '[mm']]]&gt;58, "M", "S")))</f>
        <v>L</v>
      </c>
      <c r="J82" s="7">
        <v>19.02712794</v>
      </c>
      <c r="K82" s="40" t="str">
        <f>IF(Table15[[#This Row],[Chord: c '[mm']]]&gt;24.5, "L", (IF(Table15[[#This Row],[Chord: c '[mm']]]&gt;21, "M", "S")))</f>
        <v>S</v>
      </c>
      <c r="L82" s="11">
        <v>51.98297573</v>
      </c>
      <c r="M82" s="7">
        <f t="shared" si="2"/>
        <v>4.8032177136339396</v>
      </c>
      <c r="N82" s="7">
        <f t="shared" si="3"/>
        <v>3.622514106035911</v>
      </c>
      <c r="O82" s="8">
        <v>0.43099999999999999</v>
      </c>
      <c r="P82" s="8" t="str">
        <f>IF(Table15[[#This Row],[Transition Time: t '[s']]]&gt;$Z$4, "SLOW", (IF(Table15[[#This Row],[Transition Time: t '[s']]]&gt;$Z$6, "AVERAGE", "FAST")))</f>
        <v>AVERAGE</v>
      </c>
      <c r="Q82" s="9"/>
      <c r="R82" s="9"/>
      <c r="S82" s="9"/>
    </row>
    <row r="83" spans="1:19" ht="15.75">
      <c r="A83" s="1">
        <v>91</v>
      </c>
      <c r="B83" s="4">
        <v>92</v>
      </c>
      <c r="C83" s="7">
        <v>0.3</v>
      </c>
      <c r="D83" s="40" t="str">
        <f>IF(Table15[[#This Row],[Mass '[g']]]&gt;0.5, "L", (IF(Table15[[#This Row],[Mass '[g']]]&gt;0.3, "M", "S")))</f>
        <v>S</v>
      </c>
      <c r="E83" s="7">
        <v>928.97070040000006</v>
      </c>
      <c r="F83" s="7">
        <f>(Table15[[#This Row],[Mass '[g']]]*0.001*9.81)/(Table15[[#This Row],[Area '[mm^2']]]*0.000001)</f>
        <v>3.168022413121093</v>
      </c>
      <c r="G83" s="15">
        <v>322.95744079999997</v>
      </c>
      <c r="H83" s="7">
        <v>59.673597620000002</v>
      </c>
      <c r="I83" s="40" t="str">
        <f>IF(Table15[[#This Row],[Span: b '[mm']]]&gt;63, "L", (IF(Table15[[#This Row],[Span: b '[mm']]]&gt;58, "M", "S")))</f>
        <v>M</v>
      </c>
      <c r="J83" s="7">
        <v>19.81942716</v>
      </c>
      <c r="K83" s="40" t="str">
        <f>IF(Table15[[#This Row],[Chord: c '[mm']]]&gt;24.5, "L", (IF(Table15[[#This Row],[Chord: c '[mm']]]&gt;21, "M", "S")))</f>
        <v>S</v>
      </c>
      <c r="L83" s="11">
        <v>46.871723029999998</v>
      </c>
      <c r="M83" s="7">
        <f t="shared" si="2"/>
        <v>3.8332083577882345</v>
      </c>
      <c r="N83" s="7">
        <f t="shared" si="3"/>
        <v>3.0108638932024512</v>
      </c>
      <c r="O83" s="8">
        <v>0.55300000000000005</v>
      </c>
      <c r="P83" s="8" t="str">
        <f>IF(Table15[[#This Row],[Transition Time: t '[s']]]&gt;$Z$4, "SLOW", (IF(Table15[[#This Row],[Transition Time: t '[s']]]&gt;$Z$6, "AVERAGE", "FAST")))</f>
        <v>SLOW</v>
      </c>
      <c r="Q83" s="9"/>
      <c r="R83" s="9"/>
      <c r="S83" s="9"/>
    </row>
    <row r="84" spans="1:19" ht="15.75" hidden="1">
      <c r="A84" s="1">
        <v>93</v>
      </c>
      <c r="B84" s="4">
        <v>94</v>
      </c>
      <c r="C84" s="7">
        <v>0.5</v>
      </c>
      <c r="D84" s="40" t="str">
        <f>IF(Table15[[#This Row],[Mass '[g']]]&gt;0.5, "L", (IF(Table15[[#This Row],[Mass '[g']]]&gt;0.3, "M", "S")))</f>
        <v>M</v>
      </c>
      <c r="E84" s="7">
        <v>1324.752017</v>
      </c>
      <c r="F84" s="7">
        <f>(Table15[[#This Row],[Mass '[g']]]*0.001*9.81)/(Table15[[#This Row],[Area '[mm^2']]]*0.000001)</f>
        <v>3.7025797561023834</v>
      </c>
      <c r="G84" s="15">
        <v>377.45177480000001</v>
      </c>
      <c r="H84" s="7">
        <v>63.371409479999997</v>
      </c>
      <c r="I84" s="40" t="str">
        <f>IF(Table15[[#This Row],[Span: b '[mm']]]&gt;63, "L", (IF(Table15[[#This Row],[Span: b '[mm']]]&gt;58, "M", "S")))</f>
        <v>L</v>
      </c>
      <c r="J84" s="7">
        <v>26.830176689999998</v>
      </c>
      <c r="K84" s="40" t="str">
        <f>IF(Table15[[#This Row],[Chord: c '[mm']]]&gt;24.5, "L", (IF(Table15[[#This Row],[Chord: c '[mm']]]&gt;21, "M", "S")))</f>
        <v>L</v>
      </c>
      <c r="L84" s="11">
        <v>49.375448859999999</v>
      </c>
      <c r="M84" s="7">
        <f t="shared" si="2"/>
        <v>3.0314621060749314</v>
      </c>
      <c r="N84" s="7">
        <f t="shared" si="3"/>
        <v>2.3619452906405738</v>
      </c>
      <c r="O84" s="8">
        <v>0.44900000000000001</v>
      </c>
      <c r="P84" s="8" t="str">
        <f>IF(Table15[[#This Row],[Transition Time: t '[s']]]&gt;$Z$4, "SLOW", (IF(Table15[[#This Row],[Transition Time: t '[s']]]&gt;$Z$6, "AVERAGE", "FAST")))</f>
        <v>AVERAGE</v>
      </c>
      <c r="Q84" s="9"/>
      <c r="R84" s="9"/>
      <c r="S84" s="9"/>
    </row>
    <row r="85" spans="1:19" ht="15.75" hidden="1">
      <c r="A85" s="1">
        <v>94</v>
      </c>
      <c r="B85" s="4">
        <v>95</v>
      </c>
      <c r="C85" s="7">
        <v>0.7</v>
      </c>
      <c r="D85" s="40" t="str">
        <f>IF(Table15[[#This Row],[Mass '[g']]]&gt;0.5, "L", (IF(Table15[[#This Row],[Mass '[g']]]&gt;0.3, "M", "S")))</f>
        <v>L</v>
      </c>
      <c r="E85" s="7">
        <v>908.96693449999998</v>
      </c>
      <c r="F85" s="7">
        <f>(Table15[[#This Row],[Mass '[g']]]*0.001*9.81)/(Table15[[#This Row],[Area '[mm^2']]]*0.000001)</f>
        <v>7.5547302540519432</v>
      </c>
      <c r="G85" s="15">
        <v>770.15122710000003</v>
      </c>
      <c r="H85" s="7">
        <v>50.244893859999998</v>
      </c>
      <c r="I85" s="40" t="str">
        <f>IF(Table15[[#This Row],[Span: b '[mm']]]&gt;63, "L", (IF(Table15[[#This Row],[Span: b '[mm']]]&gt;58, "M", "S")))</f>
        <v>S</v>
      </c>
      <c r="J85" s="7">
        <v>25.346974039999999</v>
      </c>
      <c r="K85" s="40" t="str">
        <f>IF(Table15[[#This Row],[Chord: c '[mm']]]&gt;24.5, "L", (IF(Table15[[#This Row],[Chord: c '[mm']]]&gt;21, "M", "S")))</f>
        <v>L</v>
      </c>
      <c r="L85" s="11">
        <v>35.860964430000003</v>
      </c>
      <c r="M85" s="7">
        <f t="shared" si="2"/>
        <v>2.7773830523234126</v>
      </c>
      <c r="N85" s="7">
        <f t="shared" si="3"/>
        <v>1.9822837148414107</v>
      </c>
      <c r="O85" s="8">
        <v>0.51700000000000002</v>
      </c>
      <c r="P85" s="8" t="str">
        <f>IF(Table15[[#This Row],[Transition Time: t '[s']]]&gt;$Z$4, "SLOW", (IF(Table15[[#This Row],[Transition Time: t '[s']]]&gt;$Z$6, "AVERAGE", "FAST")))</f>
        <v>AVERAGE</v>
      </c>
      <c r="Q85" s="9"/>
      <c r="R85" s="9"/>
      <c r="S85" s="9"/>
    </row>
    <row r="86" spans="1:19" ht="15.75" hidden="1">
      <c r="A86" s="1">
        <v>96</v>
      </c>
      <c r="B86" s="4">
        <v>97</v>
      </c>
      <c r="C86" s="7">
        <v>0.3</v>
      </c>
      <c r="D86" s="40" t="str">
        <f>IF(Table15[[#This Row],[Mass '[g']]]&gt;0.5, "L", (IF(Table15[[#This Row],[Mass '[g']]]&gt;0.3, "M", "S")))</f>
        <v>S</v>
      </c>
      <c r="E86" s="7">
        <v>1100.311858</v>
      </c>
      <c r="F86" s="7">
        <f>(Table15[[#This Row],[Mass '[g']]]*0.001*9.81)/(Table15[[#This Row],[Area '[mm^2']]]*0.000001)</f>
        <v>2.6746962496154434</v>
      </c>
      <c r="G86" s="15">
        <v>272.66633350000001</v>
      </c>
      <c r="H86" s="7">
        <v>58.742765409999997</v>
      </c>
      <c r="I86" s="40" t="str">
        <f>IF(Table15[[#This Row],[Span: b '[mm']]]&gt;63, "L", (IF(Table15[[#This Row],[Span: b '[mm']]]&gt;58, "M", "S")))</f>
        <v>M</v>
      </c>
      <c r="J86" s="7">
        <v>25.80899277</v>
      </c>
      <c r="K86" s="40" t="str">
        <f>IF(Table15[[#This Row],[Chord: c '[mm']]]&gt;24.5, "L", (IF(Table15[[#This Row],[Chord: c '[mm']]]&gt;21, "M", "S")))</f>
        <v>L</v>
      </c>
      <c r="L86" s="11">
        <v>42.632886429999999</v>
      </c>
      <c r="M86" s="7">
        <f t="shared" si="2"/>
        <v>3.1361222392772685</v>
      </c>
      <c r="N86" s="7">
        <f t="shared" si="3"/>
        <v>2.2760580365724978</v>
      </c>
      <c r="O86" s="8">
        <v>0.47</v>
      </c>
      <c r="P86" s="8" t="str">
        <f>IF(Table15[[#This Row],[Transition Time: t '[s']]]&gt;$Z$4, "SLOW", (IF(Table15[[#This Row],[Transition Time: t '[s']]]&gt;$Z$6, "AVERAGE", "FAST")))</f>
        <v>AVERAGE</v>
      </c>
      <c r="Q86" s="9"/>
      <c r="R86" s="9"/>
      <c r="S86" s="9"/>
    </row>
  </sheetData>
  <mergeCells count="3">
    <mergeCell ref="C1:N1"/>
    <mergeCell ref="Q1:S1"/>
    <mergeCell ref="U2:V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8F71-721B-431F-9836-8CDCA2254013}">
  <dimension ref="A2:M86"/>
  <sheetViews>
    <sheetView zoomScaleNormal="100" workbookViewId="0">
      <selection activeCell="J8" sqref="J8"/>
    </sheetView>
  </sheetViews>
  <sheetFormatPr defaultRowHeight="15"/>
  <cols>
    <col min="3" max="3" width="14.5703125" customWidth="1"/>
    <col min="4" max="4" width="13" customWidth="1"/>
    <col min="5" max="5" width="13.7109375" customWidth="1"/>
    <col min="6" max="6" width="13.85546875" customWidth="1"/>
    <col min="7" max="7" width="15.28515625" customWidth="1"/>
    <col min="8" max="8" width="17.42578125" customWidth="1"/>
    <col min="12" max="12" width="19.42578125" customWidth="1"/>
  </cols>
  <sheetData>
    <row r="2" spans="1:13" ht="16.5" thickBot="1">
      <c r="A2" s="50">
        <v>0</v>
      </c>
      <c r="B2" s="37">
        <v>1</v>
      </c>
      <c r="C2" s="39" t="s">
        <v>4</v>
      </c>
      <c r="D2" s="6" t="s">
        <v>81</v>
      </c>
      <c r="E2" s="39" t="s">
        <v>9</v>
      </c>
      <c r="F2" s="6" t="s">
        <v>79</v>
      </c>
      <c r="G2" s="39" t="s">
        <v>11</v>
      </c>
      <c r="H2" s="6" t="s">
        <v>85</v>
      </c>
      <c r="K2" t="s">
        <v>88</v>
      </c>
      <c r="L2" t="s">
        <v>86</v>
      </c>
      <c r="M2" t="s">
        <v>87</v>
      </c>
    </row>
    <row r="3" spans="1:13" ht="15.75">
      <c r="A3" s="49">
        <v>1</v>
      </c>
      <c r="B3" s="38">
        <v>2</v>
      </c>
      <c r="C3" s="40">
        <v>0.7</v>
      </c>
      <c r="D3" s="40" t="s">
        <v>82</v>
      </c>
      <c r="E3" s="40">
        <v>67.947015379999996</v>
      </c>
      <c r="F3" s="40" t="s">
        <v>82</v>
      </c>
      <c r="G3" s="40">
        <v>29.286507660000002</v>
      </c>
      <c r="H3" s="40" t="s">
        <v>82</v>
      </c>
      <c r="J3" t="s">
        <v>83</v>
      </c>
      <c r="K3">
        <f>COUNTIF(D3:D86,"S")</f>
        <v>16</v>
      </c>
      <c r="L3">
        <f>COUNTIF(F3:F86,"S")</f>
        <v>28</v>
      </c>
      <c r="M3">
        <f>COUNTIF(H3:H86,"S")</f>
        <v>24</v>
      </c>
    </row>
    <row r="4" spans="1:13" ht="15.75">
      <c r="A4" s="50">
        <v>2</v>
      </c>
      <c r="B4" s="37">
        <v>3</v>
      </c>
      <c r="C4" s="40">
        <v>0.3</v>
      </c>
      <c r="D4" s="40" t="s">
        <v>83</v>
      </c>
      <c r="E4" s="40">
        <v>55.648433019999999</v>
      </c>
      <c r="F4" s="40" t="s">
        <v>83</v>
      </c>
      <c r="G4" s="40">
        <v>24.125772659999999</v>
      </c>
      <c r="H4" s="40" t="s">
        <v>84</v>
      </c>
      <c r="J4" t="s">
        <v>84</v>
      </c>
      <c r="K4">
        <f>COUNTIF(D4:D87,"M")</f>
        <v>47</v>
      </c>
      <c r="L4">
        <f>COUNTIF(F4:F87,"M")</f>
        <v>28</v>
      </c>
      <c r="M4">
        <f>COUNTIF(H4:H87,"M")</f>
        <v>32</v>
      </c>
    </row>
    <row r="5" spans="1:13" ht="15.75">
      <c r="A5" s="49">
        <v>3</v>
      </c>
      <c r="B5" s="38">
        <v>4</v>
      </c>
      <c r="C5" s="40">
        <v>0.4</v>
      </c>
      <c r="D5" s="40" t="s">
        <v>84</v>
      </c>
      <c r="E5" s="40">
        <v>61.121899470000002</v>
      </c>
      <c r="F5" s="40" t="s">
        <v>84</v>
      </c>
      <c r="G5" s="40">
        <v>24.832212179999999</v>
      </c>
      <c r="H5" s="40" t="s">
        <v>82</v>
      </c>
      <c r="J5" t="s">
        <v>82</v>
      </c>
      <c r="K5">
        <f>COUNTIF(D5:D88,"L")</f>
        <v>20</v>
      </c>
      <c r="L5">
        <f>COUNTIF(F5:F88,"L")</f>
        <v>27</v>
      </c>
      <c r="M5">
        <f>COUNTIF(H5:H88,"L")</f>
        <v>27</v>
      </c>
    </row>
    <row r="6" spans="1:13" ht="15.75">
      <c r="A6" s="50">
        <v>4</v>
      </c>
      <c r="B6" s="37">
        <v>5</v>
      </c>
      <c r="C6" s="40">
        <v>0.4</v>
      </c>
      <c r="D6" s="40" t="s">
        <v>84</v>
      </c>
      <c r="E6" s="40">
        <v>63.05516368</v>
      </c>
      <c r="F6" s="40" t="s">
        <v>82</v>
      </c>
      <c r="G6" s="40">
        <v>20.824448220000001</v>
      </c>
      <c r="H6" s="40" t="s">
        <v>83</v>
      </c>
    </row>
    <row r="7" spans="1:13" ht="15.75">
      <c r="A7" s="49">
        <v>6</v>
      </c>
      <c r="B7" s="38">
        <v>7</v>
      </c>
      <c r="C7" s="40">
        <v>0.4</v>
      </c>
      <c r="D7" s="40" t="s">
        <v>84</v>
      </c>
      <c r="E7" s="40">
        <v>60.889320609999999</v>
      </c>
      <c r="F7" s="40" t="s">
        <v>84</v>
      </c>
      <c r="G7" s="40">
        <v>24.847767489999999</v>
      </c>
      <c r="H7" s="40" t="s">
        <v>82</v>
      </c>
    </row>
    <row r="8" spans="1:13" ht="15.75">
      <c r="A8" s="50">
        <v>7</v>
      </c>
      <c r="B8" s="37">
        <v>8</v>
      </c>
      <c r="C8" s="40">
        <v>0.5</v>
      </c>
      <c r="D8" s="40" t="s">
        <v>84</v>
      </c>
      <c r="E8" s="40">
        <v>61.968094059999999</v>
      </c>
      <c r="F8" s="40" t="s">
        <v>84</v>
      </c>
      <c r="G8" s="40">
        <v>21.986914800000001</v>
      </c>
      <c r="H8" s="40" t="s">
        <v>84</v>
      </c>
    </row>
    <row r="9" spans="1:13" ht="15.75">
      <c r="A9" s="49">
        <v>9</v>
      </c>
      <c r="B9" s="38">
        <v>10</v>
      </c>
      <c r="C9" s="40">
        <v>0.3</v>
      </c>
      <c r="D9" s="40" t="s">
        <v>83</v>
      </c>
      <c r="E9" s="40">
        <v>58.662226990000001</v>
      </c>
      <c r="F9" s="40" t="s">
        <v>84</v>
      </c>
      <c r="G9" s="40">
        <v>22.384278640000002</v>
      </c>
      <c r="H9" s="40" t="s">
        <v>84</v>
      </c>
    </row>
    <row r="10" spans="1:13" ht="15.75">
      <c r="A10" s="50">
        <v>10</v>
      </c>
      <c r="B10" s="37">
        <v>11</v>
      </c>
      <c r="C10" s="40">
        <v>0.4</v>
      </c>
      <c r="D10" s="40" t="s">
        <v>84</v>
      </c>
      <c r="E10" s="40">
        <v>51.887492109999997</v>
      </c>
      <c r="F10" s="40" t="s">
        <v>83</v>
      </c>
      <c r="G10" s="40">
        <v>22.175329519999998</v>
      </c>
      <c r="H10" s="40" t="s">
        <v>84</v>
      </c>
    </row>
    <row r="11" spans="1:13" ht="15.75">
      <c r="A11" s="49">
        <v>11</v>
      </c>
      <c r="B11" s="38">
        <v>12</v>
      </c>
      <c r="C11" s="40">
        <v>0.5</v>
      </c>
      <c r="D11" s="40" t="s">
        <v>84</v>
      </c>
      <c r="E11" s="40">
        <v>63.453477239999998</v>
      </c>
      <c r="F11" s="40" t="s">
        <v>82</v>
      </c>
      <c r="G11" s="40">
        <v>22.894347719999999</v>
      </c>
      <c r="H11" s="40" t="s">
        <v>84</v>
      </c>
    </row>
    <row r="12" spans="1:13" ht="15.75">
      <c r="A12" s="50">
        <v>12</v>
      </c>
      <c r="B12" s="37">
        <v>13</v>
      </c>
      <c r="C12" s="40">
        <v>0.4</v>
      </c>
      <c r="D12" s="40" t="s">
        <v>84</v>
      </c>
      <c r="E12" s="40">
        <v>59.61057332</v>
      </c>
      <c r="F12" s="40" t="s">
        <v>84</v>
      </c>
      <c r="G12" s="40">
        <v>22.82143507</v>
      </c>
      <c r="H12" s="40" t="s">
        <v>84</v>
      </c>
    </row>
    <row r="13" spans="1:13" ht="15.75">
      <c r="A13" s="49">
        <v>13</v>
      </c>
      <c r="B13" s="38">
        <v>14</v>
      </c>
      <c r="C13" s="40">
        <v>0.5</v>
      </c>
      <c r="D13" s="40" t="s">
        <v>84</v>
      </c>
      <c r="E13" s="40">
        <v>60.472124200000003</v>
      </c>
      <c r="F13" s="40" t="s">
        <v>84</v>
      </c>
      <c r="G13" s="40">
        <v>24.232992530000001</v>
      </c>
      <c r="H13" s="40" t="s">
        <v>84</v>
      </c>
    </row>
    <row r="14" spans="1:13" ht="15.75">
      <c r="A14" s="50">
        <v>14</v>
      </c>
      <c r="B14" s="37">
        <v>15</v>
      </c>
      <c r="C14" s="40">
        <v>0.5</v>
      </c>
      <c r="D14" s="40" t="s">
        <v>84</v>
      </c>
      <c r="E14" s="40">
        <v>61.567797249999998</v>
      </c>
      <c r="F14" s="40" t="s">
        <v>84</v>
      </c>
      <c r="G14" s="40">
        <v>25.140701279999998</v>
      </c>
      <c r="H14" s="40" t="s">
        <v>82</v>
      </c>
    </row>
    <row r="15" spans="1:13" ht="15.75">
      <c r="A15" s="49">
        <v>15</v>
      </c>
      <c r="B15" s="38">
        <v>16</v>
      </c>
      <c r="C15" s="40">
        <v>0.6</v>
      </c>
      <c r="D15" s="40" t="s">
        <v>82</v>
      </c>
      <c r="E15" s="40">
        <v>68.965620709999996</v>
      </c>
      <c r="F15" s="40" t="s">
        <v>82</v>
      </c>
      <c r="G15" s="40">
        <v>26.242538840000002</v>
      </c>
      <c r="H15" s="40" t="s">
        <v>82</v>
      </c>
    </row>
    <row r="16" spans="1:13" ht="15.75">
      <c r="A16" s="50">
        <v>16</v>
      </c>
      <c r="B16" s="37">
        <v>17</v>
      </c>
      <c r="C16" s="40">
        <v>0.8</v>
      </c>
      <c r="D16" s="40" t="s">
        <v>82</v>
      </c>
      <c r="E16" s="40">
        <v>64.493521310000006</v>
      </c>
      <c r="F16" s="40" t="s">
        <v>82</v>
      </c>
      <c r="G16" s="40">
        <v>22.33357114</v>
      </c>
      <c r="H16" s="40" t="s">
        <v>84</v>
      </c>
    </row>
    <row r="17" spans="1:8" ht="15.75">
      <c r="A17" s="49">
        <v>17</v>
      </c>
      <c r="B17" s="38">
        <v>18</v>
      </c>
      <c r="C17" s="40">
        <v>0.7</v>
      </c>
      <c r="D17" s="40" t="s">
        <v>82</v>
      </c>
      <c r="E17" s="40">
        <v>65.606135850000001</v>
      </c>
      <c r="F17" s="40" t="s">
        <v>82</v>
      </c>
      <c r="G17" s="40">
        <v>19.610823719999999</v>
      </c>
      <c r="H17" s="40" t="s">
        <v>83</v>
      </c>
    </row>
    <row r="18" spans="1:8" ht="15.75">
      <c r="A18" s="50">
        <v>18</v>
      </c>
      <c r="B18" s="37">
        <v>19</v>
      </c>
      <c r="C18" s="40">
        <v>0.4</v>
      </c>
      <c r="D18" s="40" t="s">
        <v>84</v>
      </c>
      <c r="E18" s="40">
        <v>58.838548379999999</v>
      </c>
      <c r="F18" s="40" t="s">
        <v>84</v>
      </c>
      <c r="G18" s="40">
        <v>20.296107330000002</v>
      </c>
      <c r="H18" s="40" t="s">
        <v>83</v>
      </c>
    </row>
    <row r="19" spans="1:8" ht="15.75">
      <c r="A19" s="49">
        <v>19</v>
      </c>
      <c r="B19" s="38">
        <v>20</v>
      </c>
      <c r="C19" s="40">
        <v>0.5</v>
      </c>
      <c r="D19" s="40" t="s">
        <v>84</v>
      </c>
      <c r="E19" s="40">
        <v>56.294381440000002</v>
      </c>
      <c r="F19" s="40" t="s">
        <v>83</v>
      </c>
      <c r="G19" s="40">
        <v>21.16045677</v>
      </c>
      <c r="H19" s="40" t="s">
        <v>84</v>
      </c>
    </row>
    <row r="20" spans="1:8" ht="15.75">
      <c r="A20" s="50">
        <v>21</v>
      </c>
      <c r="B20" s="37">
        <v>22</v>
      </c>
      <c r="C20" s="40">
        <v>0.4</v>
      </c>
      <c r="D20" s="40" t="s">
        <v>84</v>
      </c>
      <c r="E20" s="40">
        <v>52.423031039999998</v>
      </c>
      <c r="F20" s="40" t="s">
        <v>83</v>
      </c>
      <c r="G20" s="40">
        <v>21.229999979999999</v>
      </c>
      <c r="H20" s="40" t="s">
        <v>84</v>
      </c>
    </row>
    <row r="21" spans="1:8" ht="15.75">
      <c r="A21" s="49">
        <v>22</v>
      </c>
      <c r="B21" s="38">
        <v>23</v>
      </c>
      <c r="C21" s="40">
        <v>0.4</v>
      </c>
      <c r="D21" s="40" t="s">
        <v>84</v>
      </c>
      <c r="E21" s="40">
        <v>55.927126110000003</v>
      </c>
      <c r="F21" s="40" t="s">
        <v>83</v>
      </c>
      <c r="G21" s="40">
        <v>26.886526700000001</v>
      </c>
      <c r="H21" s="40" t="s">
        <v>82</v>
      </c>
    </row>
    <row r="22" spans="1:8" ht="15.75">
      <c r="A22" s="50">
        <v>23</v>
      </c>
      <c r="B22" s="37">
        <v>24</v>
      </c>
      <c r="C22" s="40">
        <v>0.4</v>
      </c>
      <c r="D22" s="40" t="s">
        <v>84</v>
      </c>
      <c r="E22" s="40">
        <v>53.450201389999997</v>
      </c>
      <c r="F22" s="40" t="s">
        <v>83</v>
      </c>
      <c r="G22" s="40">
        <v>19.20213996</v>
      </c>
      <c r="H22" s="40" t="s">
        <v>83</v>
      </c>
    </row>
    <row r="23" spans="1:8" ht="15.75">
      <c r="A23" s="49">
        <v>24</v>
      </c>
      <c r="B23" s="38">
        <v>25</v>
      </c>
      <c r="C23" s="40">
        <v>0.2</v>
      </c>
      <c r="D23" s="40" t="s">
        <v>83</v>
      </c>
      <c r="E23" s="40">
        <v>49.997458020000003</v>
      </c>
      <c r="F23" s="40" t="s">
        <v>83</v>
      </c>
      <c r="G23" s="40">
        <v>25.179504000000001</v>
      </c>
      <c r="H23" s="40" t="s">
        <v>82</v>
      </c>
    </row>
    <row r="24" spans="1:8" ht="15.75">
      <c r="A24" s="50">
        <v>25</v>
      </c>
      <c r="B24" s="37">
        <v>26</v>
      </c>
      <c r="C24" s="40">
        <v>0.3</v>
      </c>
      <c r="D24" s="40" t="s">
        <v>83</v>
      </c>
      <c r="E24" s="40">
        <v>57.330169179999999</v>
      </c>
      <c r="F24" s="40" t="s">
        <v>83</v>
      </c>
      <c r="G24" s="40">
        <v>22.241920539999999</v>
      </c>
      <c r="H24" s="40" t="s">
        <v>84</v>
      </c>
    </row>
    <row r="25" spans="1:8" ht="15.75">
      <c r="A25" s="49">
        <v>26</v>
      </c>
      <c r="B25" s="38">
        <v>27</v>
      </c>
      <c r="C25" s="40">
        <v>0.5</v>
      </c>
      <c r="D25" s="40" t="s">
        <v>84</v>
      </c>
      <c r="E25" s="40">
        <v>67.572598679999999</v>
      </c>
      <c r="F25" s="40" t="s">
        <v>82</v>
      </c>
      <c r="G25" s="40">
        <v>24.453595029999999</v>
      </c>
      <c r="H25" s="40" t="s">
        <v>84</v>
      </c>
    </row>
    <row r="26" spans="1:8" ht="15.75">
      <c r="A26" s="50">
        <v>27</v>
      </c>
      <c r="B26" s="37">
        <v>28</v>
      </c>
      <c r="C26" s="40">
        <v>0.5</v>
      </c>
      <c r="D26" s="40" t="s">
        <v>84</v>
      </c>
      <c r="E26" s="40">
        <v>68.599611899999999</v>
      </c>
      <c r="F26" s="40" t="s">
        <v>82</v>
      </c>
      <c r="G26" s="40">
        <v>26.243106229999999</v>
      </c>
      <c r="H26" s="40" t="s">
        <v>82</v>
      </c>
    </row>
    <row r="27" spans="1:8" ht="15.75">
      <c r="A27" s="49">
        <v>28</v>
      </c>
      <c r="B27" s="38">
        <v>29</v>
      </c>
      <c r="C27" s="40">
        <v>0.5</v>
      </c>
      <c r="D27" s="40" t="s">
        <v>84</v>
      </c>
      <c r="E27" s="40">
        <v>61.29023196</v>
      </c>
      <c r="F27" s="40" t="s">
        <v>84</v>
      </c>
      <c r="G27" s="40">
        <v>21.25493385</v>
      </c>
      <c r="H27" s="40" t="s">
        <v>84</v>
      </c>
    </row>
    <row r="28" spans="1:8" ht="15.75">
      <c r="A28" s="50">
        <v>29</v>
      </c>
      <c r="B28" s="37">
        <v>30</v>
      </c>
      <c r="C28" s="40">
        <v>0.6</v>
      </c>
      <c r="D28" s="40" t="s">
        <v>82</v>
      </c>
      <c r="E28" s="40">
        <v>55.828151779999999</v>
      </c>
      <c r="F28" s="40" t="s">
        <v>83</v>
      </c>
      <c r="G28" s="40">
        <v>24.812590849999999</v>
      </c>
      <c r="H28" s="40" t="s">
        <v>82</v>
      </c>
    </row>
    <row r="29" spans="1:8" ht="15.75">
      <c r="A29" s="49">
        <v>30</v>
      </c>
      <c r="B29" s="38">
        <v>31</v>
      </c>
      <c r="C29" s="40">
        <v>0.5</v>
      </c>
      <c r="D29" s="40" t="s">
        <v>84</v>
      </c>
      <c r="E29" s="40">
        <v>59.213153630000001</v>
      </c>
      <c r="F29" s="40" t="s">
        <v>84</v>
      </c>
      <c r="G29" s="40">
        <v>18.34600288</v>
      </c>
      <c r="H29" s="40" t="s">
        <v>83</v>
      </c>
    </row>
    <row r="30" spans="1:8" ht="15.75">
      <c r="A30" s="50">
        <v>31</v>
      </c>
      <c r="B30" s="37">
        <v>32</v>
      </c>
      <c r="C30" s="40">
        <v>0.6</v>
      </c>
      <c r="D30" s="40" t="s">
        <v>82</v>
      </c>
      <c r="E30" s="40">
        <v>66.061817230000003</v>
      </c>
      <c r="F30" s="40" t="s">
        <v>82</v>
      </c>
      <c r="G30" s="40">
        <v>24.957359929999999</v>
      </c>
      <c r="H30" s="40" t="s">
        <v>82</v>
      </c>
    </row>
    <row r="31" spans="1:8" ht="15.75">
      <c r="A31" s="49">
        <v>32</v>
      </c>
      <c r="B31" s="38">
        <v>33</v>
      </c>
      <c r="C31" s="40">
        <v>0.4</v>
      </c>
      <c r="D31" s="40" t="s">
        <v>84</v>
      </c>
      <c r="E31" s="40">
        <v>58.625620519999998</v>
      </c>
      <c r="F31" s="40" t="s">
        <v>84</v>
      </c>
      <c r="G31" s="40">
        <v>22.05077361</v>
      </c>
      <c r="H31" s="40" t="s">
        <v>84</v>
      </c>
    </row>
    <row r="32" spans="1:8" ht="15.75">
      <c r="A32" s="50">
        <v>34</v>
      </c>
      <c r="B32" s="37">
        <v>35</v>
      </c>
      <c r="C32" s="40">
        <v>0.7</v>
      </c>
      <c r="D32" s="40" t="s">
        <v>82</v>
      </c>
      <c r="E32" s="40">
        <v>69.936837359999998</v>
      </c>
      <c r="F32" s="40" t="s">
        <v>82</v>
      </c>
      <c r="G32" s="40">
        <v>29.294178809999998</v>
      </c>
      <c r="H32" s="40" t="s">
        <v>82</v>
      </c>
    </row>
    <row r="33" spans="1:8" ht="15.75">
      <c r="A33" s="49">
        <v>35</v>
      </c>
      <c r="B33" s="38">
        <v>36</v>
      </c>
      <c r="C33" s="40">
        <v>0.7</v>
      </c>
      <c r="D33" s="40" t="s">
        <v>82</v>
      </c>
      <c r="E33" s="40">
        <v>62.894848029999999</v>
      </c>
      <c r="F33" s="40" t="s">
        <v>84</v>
      </c>
      <c r="G33" s="40">
        <v>23.827620589999999</v>
      </c>
      <c r="H33" s="40" t="s">
        <v>84</v>
      </c>
    </row>
    <row r="34" spans="1:8" ht="15.75">
      <c r="A34" s="50">
        <v>37</v>
      </c>
      <c r="B34" s="37">
        <v>38</v>
      </c>
      <c r="C34" s="40">
        <v>0.5</v>
      </c>
      <c r="D34" s="40" t="s">
        <v>84</v>
      </c>
      <c r="E34" s="40">
        <v>60.992072909999997</v>
      </c>
      <c r="F34" s="40" t="s">
        <v>84</v>
      </c>
      <c r="G34" s="40">
        <v>25.908833040000001</v>
      </c>
      <c r="H34" s="40" t="s">
        <v>82</v>
      </c>
    </row>
    <row r="35" spans="1:8" ht="15.75">
      <c r="A35" s="49">
        <v>38</v>
      </c>
      <c r="B35" s="38">
        <v>39</v>
      </c>
      <c r="C35" s="40">
        <v>0.5</v>
      </c>
      <c r="D35" s="40" t="s">
        <v>84</v>
      </c>
      <c r="E35" s="40">
        <v>58.107452559999999</v>
      </c>
      <c r="F35" s="40" t="s">
        <v>84</v>
      </c>
      <c r="G35" s="40">
        <v>19.109597239999999</v>
      </c>
      <c r="H35" s="40" t="s">
        <v>83</v>
      </c>
    </row>
    <row r="36" spans="1:8" ht="15.75">
      <c r="A36" s="50">
        <v>39</v>
      </c>
      <c r="B36" s="37">
        <v>40</v>
      </c>
      <c r="C36" s="40">
        <v>0.4</v>
      </c>
      <c r="D36" s="40" t="s">
        <v>84</v>
      </c>
      <c r="E36" s="40">
        <v>68.099411970000006</v>
      </c>
      <c r="F36" s="40" t="s">
        <v>82</v>
      </c>
      <c r="G36" s="40">
        <v>24.893639050000001</v>
      </c>
      <c r="H36" s="40" t="s">
        <v>82</v>
      </c>
    </row>
    <row r="37" spans="1:8" ht="15.75">
      <c r="A37" s="49">
        <v>40</v>
      </c>
      <c r="B37" s="38">
        <v>41</v>
      </c>
      <c r="C37" s="40">
        <v>0.4</v>
      </c>
      <c r="D37" s="40" t="s">
        <v>84</v>
      </c>
      <c r="E37" s="40">
        <v>58.120535769999996</v>
      </c>
      <c r="F37" s="40" t="s">
        <v>84</v>
      </c>
      <c r="G37" s="40">
        <v>21.401459240000001</v>
      </c>
      <c r="H37" s="40" t="s">
        <v>84</v>
      </c>
    </row>
    <row r="38" spans="1:8" ht="15.75">
      <c r="A38" s="50">
        <v>42</v>
      </c>
      <c r="B38" s="37">
        <v>43</v>
      </c>
      <c r="C38" s="40">
        <v>0.6</v>
      </c>
      <c r="D38" s="40" t="s">
        <v>82</v>
      </c>
      <c r="E38" s="40">
        <v>64.170201430000006</v>
      </c>
      <c r="F38" s="40" t="s">
        <v>82</v>
      </c>
      <c r="G38" s="40">
        <v>22.907336659999999</v>
      </c>
      <c r="H38" s="40" t="s">
        <v>84</v>
      </c>
    </row>
    <row r="39" spans="1:8" ht="15.75">
      <c r="A39" s="49">
        <v>43</v>
      </c>
      <c r="B39" s="38">
        <v>44</v>
      </c>
      <c r="C39" s="40">
        <v>0.4</v>
      </c>
      <c r="D39" s="40" t="s">
        <v>84</v>
      </c>
      <c r="E39" s="40">
        <v>57.590985019999998</v>
      </c>
      <c r="F39" s="40" t="s">
        <v>83</v>
      </c>
      <c r="G39" s="40">
        <v>21.9677212</v>
      </c>
      <c r="H39" s="40" t="s">
        <v>84</v>
      </c>
    </row>
    <row r="40" spans="1:8" ht="15.75">
      <c r="A40" s="50">
        <v>44</v>
      </c>
      <c r="B40" s="37">
        <v>45</v>
      </c>
      <c r="C40" s="40">
        <v>0.5</v>
      </c>
      <c r="D40" s="40" t="s">
        <v>84</v>
      </c>
      <c r="E40" s="40">
        <v>64.608019519999999</v>
      </c>
      <c r="F40" s="40" t="s">
        <v>82</v>
      </c>
      <c r="G40" s="40">
        <v>24.147801479999998</v>
      </c>
      <c r="H40" s="40" t="s">
        <v>84</v>
      </c>
    </row>
    <row r="41" spans="1:8" ht="15.75">
      <c r="A41" s="49">
        <v>46</v>
      </c>
      <c r="B41" s="38">
        <v>47</v>
      </c>
      <c r="C41" s="40">
        <v>0.4</v>
      </c>
      <c r="D41" s="40" t="s">
        <v>84</v>
      </c>
      <c r="E41" s="40">
        <v>51.313356470000002</v>
      </c>
      <c r="F41" s="40" t="s">
        <v>83</v>
      </c>
      <c r="G41" s="40">
        <v>26.100959379999999</v>
      </c>
      <c r="H41" s="40" t="s">
        <v>82</v>
      </c>
    </row>
    <row r="42" spans="1:8" ht="15.75">
      <c r="A42" s="50">
        <v>47</v>
      </c>
      <c r="B42" s="37">
        <v>48</v>
      </c>
      <c r="C42" s="40">
        <v>0.6</v>
      </c>
      <c r="D42" s="40" t="s">
        <v>82</v>
      </c>
      <c r="E42" s="40">
        <v>59.120296660000001</v>
      </c>
      <c r="F42" s="40" t="s">
        <v>84</v>
      </c>
      <c r="G42" s="40">
        <v>20.89870342</v>
      </c>
      <c r="H42" s="40" t="s">
        <v>83</v>
      </c>
    </row>
    <row r="43" spans="1:8" ht="15.75">
      <c r="A43" s="49">
        <v>49</v>
      </c>
      <c r="B43" s="38">
        <v>50</v>
      </c>
      <c r="C43" s="40">
        <v>0.5</v>
      </c>
      <c r="D43" s="40" t="s">
        <v>84</v>
      </c>
      <c r="E43" s="40">
        <v>64.350489330000002</v>
      </c>
      <c r="F43" s="40" t="s">
        <v>82</v>
      </c>
      <c r="G43" s="40">
        <v>25.62139685</v>
      </c>
      <c r="H43" s="40" t="s">
        <v>82</v>
      </c>
    </row>
    <row r="44" spans="1:8" ht="15.75">
      <c r="A44" s="50">
        <v>50</v>
      </c>
      <c r="B44" s="37">
        <v>51</v>
      </c>
      <c r="C44" s="40">
        <v>0.6</v>
      </c>
      <c r="D44" s="40" t="s">
        <v>82</v>
      </c>
      <c r="E44" s="40">
        <v>61.48642083</v>
      </c>
      <c r="F44" s="40" t="s">
        <v>84</v>
      </c>
      <c r="G44" s="40">
        <v>21.171127250000001</v>
      </c>
      <c r="H44" s="40" t="s">
        <v>84</v>
      </c>
    </row>
    <row r="45" spans="1:8" ht="15.75">
      <c r="A45" s="49">
        <v>51</v>
      </c>
      <c r="B45" s="38">
        <v>52</v>
      </c>
      <c r="C45" s="40">
        <v>0.3</v>
      </c>
      <c r="D45" s="40" t="s">
        <v>83</v>
      </c>
      <c r="E45" s="40">
        <v>45.104956880000003</v>
      </c>
      <c r="F45" s="40" t="s">
        <v>83</v>
      </c>
      <c r="G45" s="40">
        <v>19.41453533</v>
      </c>
      <c r="H45" s="40" t="s">
        <v>83</v>
      </c>
    </row>
    <row r="46" spans="1:8" ht="15.75">
      <c r="A46" s="50">
        <v>52</v>
      </c>
      <c r="B46" s="37">
        <v>53</v>
      </c>
      <c r="C46" s="40">
        <v>0.5</v>
      </c>
      <c r="D46" s="40" t="s">
        <v>84</v>
      </c>
      <c r="E46" s="40">
        <v>66.864931839999997</v>
      </c>
      <c r="F46" s="40" t="s">
        <v>82</v>
      </c>
      <c r="G46" s="40">
        <v>23.298256649999999</v>
      </c>
      <c r="H46" s="40" t="s">
        <v>84</v>
      </c>
    </row>
    <row r="47" spans="1:8" ht="15.75">
      <c r="A47" s="49">
        <v>53</v>
      </c>
      <c r="B47" s="38">
        <v>54</v>
      </c>
      <c r="C47" s="40">
        <v>0.4</v>
      </c>
      <c r="D47" s="40" t="s">
        <v>84</v>
      </c>
      <c r="E47" s="40">
        <v>62.928535480000001</v>
      </c>
      <c r="F47" s="40" t="s">
        <v>84</v>
      </c>
      <c r="G47" s="40">
        <v>20.780493580000002</v>
      </c>
      <c r="H47" s="40" t="s">
        <v>83</v>
      </c>
    </row>
    <row r="48" spans="1:8" ht="15.75">
      <c r="A48" s="50">
        <v>54</v>
      </c>
      <c r="B48" s="37">
        <v>55</v>
      </c>
      <c r="C48" s="40">
        <v>0.3</v>
      </c>
      <c r="D48" s="40" t="s">
        <v>83</v>
      </c>
      <c r="E48" s="40">
        <v>55.28530482</v>
      </c>
      <c r="F48" s="40" t="s">
        <v>83</v>
      </c>
      <c r="G48" s="40">
        <v>20.518319479999999</v>
      </c>
      <c r="H48" s="40" t="s">
        <v>83</v>
      </c>
    </row>
    <row r="49" spans="1:8" ht="15.75">
      <c r="A49" s="49">
        <v>55</v>
      </c>
      <c r="B49" s="38">
        <v>56</v>
      </c>
      <c r="C49" s="40">
        <v>0.6</v>
      </c>
      <c r="D49" s="40" t="s">
        <v>82</v>
      </c>
      <c r="E49" s="40">
        <v>53.709470430000003</v>
      </c>
      <c r="F49" s="40" t="s">
        <v>83</v>
      </c>
      <c r="G49" s="40">
        <v>20.494740360000002</v>
      </c>
      <c r="H49" s="40" t="s">
        <v>83</v>
      </c>
    </row>
    <row r="50" spans="1:8" ht="15.75">
      <c r="A50" s="50">
        <v>56</v>
      </c>
      <c r="B50" s="37">
        <v>57</v>
      </c>
      <c r="C50" s="40">
        <v>0.5</v>
      </c>
      <c r="D50" s="40" t="s">
        <v>84</v>
      </c>
      <c r="E50" s="40">
        <v>61.626219550000002</v>
      </c>
      <c r="F50" s="40" t="s">
        <v>84</v>
      </c>
      <c r="G50" s="40">
        <v>24.346188349999998</v>
      </c>
      <c r="H50" s="40" t="s">
        <v>84</v>
      </c>
    </row>
    <row r="51" spans="1:8" ht="15.75">
      <c r="A51" s="49">
        <v>57</v>
      </c>
      <c r="B51" s="38">
        <v>58</v>
      </c>
      <c r="C51" s="40">
        <v>0.4</v>
      </c>
      <c r="D51" s="40" t="s">
        <v>84</v>
      </c>
      <c r="E51" s="40">
        <v>55.336607649999998</v>
      </c>
      <c r="F51" s="40" t="s">
        <v>83</v>
      </c>
      <c r="G51" s="40">
        <v>19.269757519999999</v>
      </c>
      <c r="H51" s="40" t="s">
        <v>83</v>
      </c>
    </row>
    <row r="52" spans="1:8" ht="15.75">
      <c r="A52" s="50">
        <v>58</v>
      </c>
      <c r="B52" s="37">
        <v>59</v>
      </c>
      <c r="C52" s="40">
        <v>0.4</v>
      </c>
      <c r="D52" s="40" t="s">
        <v>84</v>
      </c>
      <c r="E52" s="40">
        <v>54.087389260000002</v>
      </c>
      <c r="F52" s="40" t="s">
        <v>83</v>
      </c>
      <c r="G52" s="40">
        <v>26.992702560000001</v>
      </c>
      <c r="H52" s="40" t="s">
        <v>82</v>
      </c>
    </row>
    <row r="53" spans="1:8" ht="15.75">
      <c r="A53" s="49">
        <v>59</v>
      </c>
      <c r="B53" s="38">
        <v>60</v>
      </c>
      <c r="C53" s="40">
        <v>0.6</v>
      </c>
      <c r="D53" s="40" t="s">
        <v>82</v>
      </c>
      <c r="E53" s="40">
        <v>69.816661719999999</v>
      </c>
      <c r="F53" s="40" t="s">
        <v>82</v>
      </c>
      <c r="G53" s="40">
        <v>25.269625250000001</v>
      </c>
      <c r="H53" s="40" t="s">
        <v>82</v>
      </c>
    </row>
    <row r="54" spans="1:8" ht="15.75">
      <c r="A54" s="50">
        <v>60</v>
      </c>
      <c r="B54" s="37">
        <v>61</v>
      </c>
      <c r="C54" s="40">
        <v>0.6</v>
      </c>
      <c r="D54" s="40" t="s">
        <v>82</v>
      </c>
      <c r="E54" s="40">
        <v>63.843808889999998</v>
      </c>
      <c r="F54" s="40" t="s">
        <v>82</v>
      </c>
      <c r="G54" s="40">
        <v>25.913962269999999</v>
      </c>
      <c r="H54" s="40" t="s">
        <v>82</v>
      </c>
    </row>
    <row r="55" spans="1:8" ht="15.75">
      <c r="A55" s="49">
        <v>61</v>
      </c>
      <c r="B55" s="38">
        <v>62</v>
      </c>
      <c r="C55" s="40">
        <v>0.5</v>
      </c>
      <c r="D55" s="40" t="s">
        <v>84</v>
      </c>
      <c r="E55" s="40">
        <v>68.841331909999994</v>
      </c>
      <c r="F55" s="40" t="s">
        <v>82</v>
      </c>
      <c r="G55" s="40">
        <v>29.215817439999999</v>
      </c>
      <c r="H55" s="40" t="s">
        <v>82</v>
      </c>
    </row>
    <row r="56" spans="1:8" ht="15.75">
      <c r="A56" s="50">
        <v>62</v>
      </c>
      <c r="B56" s="37">
        <v>63</v>
      </c>
      <c r="C56" s="40">
        <v>0.3</v>
      </c>
      <c r="D56" s="40" t="s">
        <v>83</v>
      </c>
      <c r="E56" s="40">
        <v>58.901998650000003</v>
      </c>
      <c r="F56" s="40" t="s">
        <v>84</v>
      </c>
      <c r="G56" s="40">
        <v>21.888052200000001</v>
      </c>
      <c r="H56" s="40" t="s">
        <v>84</v>
      </c>
    </row>
    <row r="57" spans="1:8" ht="15.75">
      <c r="A57" s="49">
        <v>63</v>
      </c>
      <c r="B57" s="38">
        <v>64</v>
      </c>
      <c r="C57" s="40">
        <v>0.4</v>
      </c>
      <c r="D57" s="40" t="s">
        <v>84</v>
      </c>
      <c r="E57" s="40">
        <v>53.642884649999999</v>
      </c>
      <c r="F57" s="40" t="s">
        <v>83</v>
      </c>
      <c r="G57" s="40">
        <v>21.331025650000001</v>
      </c>
      <c r="H57" s="40" t="s">
        <v>84</v>
      </c>
    </row>
    <row r="58" spans="1:8" ht="15.75">
      <c r="A58" s="50">
        <v>64</v>
      </c>
      <c r="B58" s="37">
        <v>65</v>
      </c>
      <c r="C58" s="40">
        <v>0.4</v>
      </c>
      <c r="D58" s="40" t="s">
        <v>84</v>
      </c>
      <c r="E58" s="40">
        <v>65.456686210000001</v>
      </c>
      <c r="F58" s="40" t="s">
        <v>82</v>
      </c>
      <c r="G58" s="40">
        <v>24.3477788</v>
      </c>
      <c r="H58" s="40" t="s">
        <v>84</v>
      </c>
    </row>
    <row r="59" spans="1:8" ht="15.75">
      <c r="A59" s="49">
        <v>65</v>
      </c>
      <c r="B59" s="38">
        <v>66</v>
      </c>
      <c r="C59" s="40">
        <v>0.2</v>
      </c>
      <c r="D59" s="40" t="s">
        <v>83</v>
      </c>
      <c r="E59" s="40">
        <v>51.683831099999999</v>
      </c>
      <c r="F59" s="40" t="s">
        <v>83</v>
      </c>
      <c r="G59" s="40">
        <v>20.009116330000001</v>
      </c>
      <c r="H59" s="40" t="s">
        <v>83</v>
      </c>
    </row>
    <row r="60" spans="1:8" ht="15.75">
      <c r="A60" s="50">
        <v>66</v>
      </c>
      <c r="B60" s="37">
        <v>67</v>
      </c>
      <c r="C60" s="40">
        <v>0.3</v>
      </c>
      <c r="D60" s="40" t="s">
        <v>83</v>
      </c>
      <c r="E60" s="40">
        <v>60.648124350000003</v>
      </c>
      <c r="F60" s="40" t="s">
        <v>84</v>
      </c>
      <c r="G60" s="40">
        <v>22.247919199999998</v>
      </c>
      <c r="H60" s="40" t="s">
        <v>84</v>
      </c>
    </row>
    <row r="61" spans="1:8" ht="15.75">
      <c r="A61" s="49">
        <v>67</v>
      </c>
      <c r="B61" s="38">
        <v>68</v>
      </c>
      <c r="C61" s="40">
        <v>0.3</v>
      </c>
      <c r="D61" s="40" t="s">
        <v>83</v>
      </c>
      <c r="E61" s="40">
        <v>56.060978550000002</v>
      </c>
      <c r="F61" s="40" t="s">
        <v>83</v>
      </c>
      <c r="G61" s="40">
        <v>20.0536052</v>
      </c>
      <c r="H61" s="40" t="s">
        <v>83</v>
      </c>
    </row>
    <row r="62" spans="1:8" ht="15.75">
      <c r="A62" s="50">
        <v>68</v>
      </c>
      <c r="B62" s="37">
        <v>69</v>
      </c>
      <c r="C62" s="40">
        <v>0.1</v>
      </c>
      <c r="D62" s="40" t="s">
        <v>83</v>
      </c>
      <c r="E62" s="40">
        <v>48.301828579999999</v>
      </c>
      <c r="F62" s="40" t="s">
        <v>83</v>
      </c>
      <c r="G62" s="40">
        <v>19.806350930000001</v>
      </c>
      <c r="H62" s="40" t="s">
        <v>83</v>
      </c>
    </row>
    <row r="63" spans="1:8" ht="15.75">
      <c r="A63" s="49">
        <v>69</v>
      </c>
      <c r="B63" s="38">
        <v>70</v>
      </c>
      <c r="C63" s="40">
        <v>0.4</v>
      </c>
      <c r="D63" s="40" t="s">
        <v>84</v>
      </c>
      <c r="E63" s="40">
        <v>61.022645799999999</v>
      </c>
      <c r="F63" s="40" t="s">
        <v>84</v>
      </c>
      <c r="G63" s="40">
        <v>20.37266352</v>
      </c>
      <c r="H63" s="40" t="s">
        <v>83</v>
      </c>
    </row>
    <row r="64" spans="1:8" ht="15.75">
      <c r="A64" s="50">
        <v>70</v>
      </c>
      <c r="B64" s="37">
        <v>71</v>
      </c>
      <c r="C64" s="40">
        <v>0.4</v>
      </c>
      <c r="D64" s="40" t="s">
        <v>84</v>
      </c>
      <c r="E64" s="40">
        <v>55.578320669999997</v>
      </c>
      <c r="F64" s="40" t="s">
        <v>83</v>
      </c>
      <c r="G64" s="40">
        <v>19.969545449999998</v>
      </c>
      <c r="H64" s="40" t="s">
        <v>83</v>
      </c>
    </row>
    <row r="65" spans="1:8" ht="15.75">
      <c r="A65" s="49">
        <v>71</v>
      </c>
      <c r="B65" s="38">
        <v>72</v>
      </c>
      <c r="C65" s="40">
        <v>0.6</v>
      </c>
      <c r="D65" s="40" t="s">
        <v>82</v>
      </c>
      <c r="E65" s="40">
        <v>59.979193889999998</v>
      </c>
      <c r="F65" s="40" t="s">
        <v>84</v>
      </c>
      <c r="G65" s="40">
        <v>22.958660439999999</v>
      </c>
      <c r="H65" s="40" t="s">
        <v>84</v>
      </c>
    </row>
    <row r="66" spans="1:8" ht="15.75">
      <c r="A66" s="50">
        <v>72</v>
      </c>
      <c r="B66" s="37">
        <v>73</v>
      </c>
      <c r="C66" s="40">
        <v>0.3</v>
      </c>
      <c r="D66" s="40" t="s">
        <v>83</v>
      </c>
      <c r="E66" s="40">
        <v>55.399321190000002</v>
      </c>
      <c r="F66" s="40" t="s">
        <v>83</v>
      </c>
      <c r="G66" s="40">
        <v>24.702334990000001</v>
      </c>
      <c r="H66" s="40" t="s">
        <v>82</v>
      </c>
    </row>
    <row r="67" spans="1:8" ht="15.75">
      <c r="A67" s="49">
        <v>74</v>
      </c>
      <c r="B67" s="38">
        <v>75</v>
      </c>
      <c r="C67" s="40">
        <v>0.4</v>
      </c>
      <c r="D67" s="40" t="s">
        <v>84</v>
      </c>
      <c r="E67" s="40">
        <v>51.07267349</v>
      </c>
      <c r="F67" s="40" t="s">
        <v>83</v>
      </c>
      <c r="G67" s="40">
        <v>22.52203299</v>
      </c>
      <c r="H67" s="40" t="s">
        <v>84</v>
      </c>
    </row>
    <row r="68" spans="1:8" ht="15.75">
      <c r="A68" s="50">
        <v>75</v>
      </c>
      <c r="B68" s="37">
        <v>76</v>
      </c>
      <c r="C68" s="40">
        <v>0.5</v>
      </c>
      <c r="D68" s="40" t="s">
        <v>84</v>
      </c>
      <c r="E68" s="40">
        <v>62.70678771</v>
      </c>
      <c r="F68" s="40" t="s">
        <v>84</v>
      </c>
      <c r="G68" s="40">
        <v>20.03133545</v>
      </c>
      <c r="H68" s="40" t="s">
        <v>83</v>
      </c>
    </row>
    <row r="69" spans="1:8" ht="15.75">
      <c r="A69" s="49">
        <v>76</v>
      </c>
      <c r="B69" s="38">
        <v>77</v>
      </c>
      <c r="C69" s="40">
        <v>0.6</v>
      </c>
      <c r="D69" s="40" t="s">
        <v>82</v>
      </c>
      <c r="E69" s="40">
        <v>72.835431290000002</v>
      </c>
      <c r="F69" s="40" t="s">
        <v>82</v>
      </c>
      <c r="G69" s="40">
        <v>22.428352</v>
      </c>
      <c r="H69" s="40" t="s">
        <v>84</v>
      </c>
    </row>
    <row r="70" spans="1:8" ht="15.75">
      <c r="A70" s="50">
        <v>77</v>
      </c>
      <c r="B70" s="37">
        <v>78</v>
      </c>
      <c r="C70" s="40">
        <v>0.3</v>
      </c>
      <c r="D70" s="40" t="s">
        <v>83</v>
      </c>
      <c r="E70" s="40">
        <v>50.02547852</v>
      </c>
      <c r="F70" s="40" t="s">
        <v>83</v>
      </c>
      <c r="G70" s="40">
        <v>17.710400230000001</v>
      </c>
      <c r="H70" s="40" t="s">
        <v>83</v>
      </c>
    </row>
    <row r="71" spans="1:8" ht="15.75">
      <c r="A71" s="49">
        <v>78</v>
      </c>
      <c r="B71" s="38">
        <v>79</v>
      </c>
      <c r="C71" s="40">
        <v>0.6</v>
      </c>
      <c r="D71" s="40" t="s">
        <v>82</v>
      </c>
      <c r="E71" s="40">
        <v>64.825975349999993</v>
      </c>
      <c r="F71" s="40" t="s">
        <v>82</v>
      </c>
      <c r="G71" s="40">
        <v>23.395778459999999</v>
      </c>
      <c r="H71" s="40" t="s">
        <v>84</v>
      </c>
    </row>
    <row r="72" spans="1:8" ht="15.75">
      <c r="A72" s="50">
        <v>79</v>
      </c>
      <c r="B72" s="37">
        <v>80</v>
      </c>
      <c r="C72" s="40">
        <v>0.4</v>
      </c>
      <c r="D72" s="40" t="s">
        <v>84</v>
      </c>
      <c r="E72" s="40">
        <v>52.21334693</v>
      </c>
      <c r="F72" s="40" t="s">
        <v>83</v>
      </c>
      <c r="G72" s="40">
        <v>20.84662719</v>
      </c>
      <c r="H72" s="40" t="s">
        <v>83</v>
      </c>
    </row>
    <row r="73" spans="1:8" ht="15.75">
      <c r="A73" s="49">
        <v>81</v>
      </c>
      <c r="B73" s="38">
        <v>82</v>
      </c>
      <c r="C73" s="40">
        <v>0.5</v>
      </c>
      <c r="D73" s="40" t="s">
        <v>84</v>
      </c>
      <c r="E73" s="40">
        <v>49.967565999999998</v>
      </c>
      <c r="F73" s="40" t="s">
        <v>83</v>
      </c>
      <c r="G73" s="40">
        <v>22.285337470000002</v>
      </c>
      <c r="H73" s="40" t="s">
        <v>84</v>
      </c>
    </row>
    <row r="74" spans="1:8" ht="15.75">
      <c r="A74" s="50">
        <v>82</v>
      </c>
      <c r="B74" s="37">
        <v>83</v>
      </c>
      <c r="C74" s="40">
        <v>0.4</v>
      </c>
      <c r="D74" s="40" t="s">
        <v>84</v>
      </c>
      <c r="E74" s="40">
        <v>63.01222336</v>
      </c>
      <c r="F74" s="40" t="s">
        <v>82</v>
      </c>
      <c r="G74" s="40">
        <v>24.89640095</v>
      </c>
      <c r="H74" s="40" t="s">
        <v>82</v>
      </c>
    </row>
    <row r="75" spans="1:8" ht="15.75">
      <c r="A75" s="49">
        <v>83</v>
      </c>
      <c r="B75" s="38">
        <v>84</v>
      </c>
      <c r="C75" s="40">
        <v>0.6</v>
      </c>
      <c r="D75" s="40" t="s">
        <v>82</v>
      </c>
      <c r="E75" s="40">
        <v>72.912980860000005</v>
      </c>
      <c r="F75" s="40" t="s">
        <v>82</v>
      </c>
      <c r="G75" s="40">
        <v>27.675117780000001</v>
      </c>
      <c r="H75" s="40" t="s">
        <v>82</v>
      </c>
    </row>
    <row r="76" spans="1:8" ht="15.75">
      <c r="A76" s="50">
        <v>84</v>
      </c>
      <c r="B76" s="37">
        <v>85</v>
      </c>
      <c r="C76" s="40">
        <v>0.6</v>
      </c>
      <c r="D76" s="40" t="s">
        <v>82</v>
      </c>
      <c r="E76" s="40">
        <v>72.275133069999995</v>
      </c>
      <c r="F76" s="40" t="s">
        <v>82</v>
      </c>
      <c r="G76" s="40">
        <v>27.274993800000001</v>
      </c>
      <c r="H76" s="40" t="s">
        <v>82</v>
      </c>
    </row>
    <row r="77" spans="1:8" ht="15.75">
      <c r="A77" s="49">
        <v>86</v>
      </c>
      <c r="B77" s="38">
        <v>87</v>
      </c>
      <c r="C77" s="40">
        <v>0.3</v>
      </c>
      <c r="D77" s="40" t="s">
        <v>83</v>
      </c>
      <c r="E77" s="40">
        <v>52.039158950000001</v>
      </c>
      <c r="F77" s="40" t="s">
        <v>83</v>
      </c>
      <c r="G77" s="40">
        <v>19.519087580000001</v>
      </c>
      <c r="H77" s="40" t="s">
        <v>83</v>
      </c>
    </row>
    <row r="78" spans="1:8" ht="15.75">
      <c r="A78" s="50">
        <v>87</v>
      </c>
      <c r="B78" s="37">
        <v>88</v>
      </c>
      <c r="C78" s="40">
        <v>0.5</v>
      </c>
      <c r="D78" s="40" t="s">
        <v>84</v>
      </c>
      <c r="E78" s="40">
        <v>58.802109510000001</v>
      </c>
      <c r="F78" s="40" t="s">
        <v>84</v>
      </c>
      <c r="G78" s="40">
        <v>26.146429399999999</v>
      </c>
      <c r="H78" s="40" t="s">
        <v>82</v>
      </c>
    </row>
    <row r="79" spans="1:8" ht="15.75">
      <c r="A79" s="49">
        <v>88</v>
      </c>
      <c r="B79" s="38">
        <v>89</v>
      </c>
      <c r="C79" s="40">
        <v>0.4</v>
      </c>
      <c r="D79" s="40" t="s">
        <v>84</v>
      </c>
      <c r="E79" s="40">
        <v>60.635882619999997</v>
      </c>
      <c r="F79" s="40" t="s">
        <v>84</v>
      </c>
      <c r="G79" s="40">
        <v>20.464591710000001</v>
      </c>
      <c r="H79" s="40" t="s">
        <v>83</v>
      </c>
    </row>
    <row r="80" spans="1:8" ht="15.75">
      <c r="A80" s="50">
        <v>89</v>
      </c>
      <c r="B80" s="37">
        <v>90</v>
      </c>
      <c r="C80" s="40">
        <v>0.5</v>
      </c>
      <c r="D80" s="40" t="s">
        <v>84</v>
      </c>
      <c r="E80" s="40">
        <v>67.751594670000003</v>
      </c>
      <c r="F80" s="40" t="s">
        <v>82</v>
      </c>
      <c r="G80" s="40">
        <v>23.318892309999999</v>
      </c>
      <c r="H80" s="40" t="s">
        <v>84</v>
      </c>
    </row>
    <row r="81" spans="1:8" ht="15.75">
      <c r="A81" s="49">
        <v>90</v>
      </c>
      <c r="B81" s="38">
        <v>91</v>
      </c>
      <c r="C81" s="40">
        <v>0.4</v>
      </c>
      <c r="D81" s="40" t="s">
        <v>84</v>
      </c>
      <c r="E81" s="40">
        <v>63.866420820000002</v>
      </c>
      <c r="F81" s="40" t="s">
        <v>82</v>
      </c>
      <c r="G81" s="40">
        <v>26.152300610000001</v>
      </c>
      <c r="H81" s="40" t="s">
        <v>82</v>
      </c>
    </row>
    <row r="82" spans="1:8" ht="15.75">
      <c r="A82" s="50">
        <v>91</v>
      </c>
      <c r="B82" s="37">
        <v>92</v>
      </c>
      <c r="C82" s="40">
        <v>0.6</v>
      </c>
      <c r="D82" s="40" t="s">
        <v>82</v>
      </c>
      <c r="E82" s="40">
        <v>68.926039360000004</v>
      </c>
      <c r="F82" s="40" t="s">
        <v>82</v>
      </c>
      <c r="G82" s="40">
        <v>19.02712794</v>
      </c>
      <c r="H82" s="40" t="s">
        <v>83</v>
      </c>
    </row>
    <row r="83" spans="1:8" ht="15.75">
      <c r="A83" s="49">
        <v>93</v>
      </c>
      <c r="B83" s="38">
        <v>94</v>
      </c>
      <c r="C83" s="40">
        <v>0.3</v>
      </c>
      <c r="D83" s="40" t="s">
        <v>83</v>
      </c>
      <c r="E83" s="40">
        <v>59.673597620000002</v>
      </c>
      <c r="F83" s="40" t="s">
        <v>84</v>
      </c>
      <c r="G83" s="40">
        <v>19.81942716</v>
      </c>
      <c r="H83" s="40" t="s">
        <v>83</v>
      </c>
    </row>
    <row r="84" spans="1:8" ht="15.75">
      <c r="A84" s="50">
        <v>94</v>
      </c>
      <c r="B84" s="37">
        <v>95</v>
      </c>
      <c r="C84" s="40">
        <v>0.5</v>
      </c>
      <c r="D84" s="40" t="s">
        <v>84</v>
      </c>
      <c r="E84" s="40">
        <v>63.371409479999997</v>
      </c>
      <c r="F84" s="40" t="s">
        <v>82</v>
      </c>
      <c r="G84" s="40">
        <v>26.830176689999998</v>
      </c>
      <c r="H84" s="40" t="s">
        <v>82</v>
      </c>
    </row>
    <row r="85" spans="1:8" ht="15.75">
      <c r="A85" s="51">
        <v>96</v>
      </c>
      <c r="B85" s="52">
        <v>97</v>
      </c>
      <c r="C85" s="40">
        <v>0.7</v>
      </c>
      <c r="D85" s="40" t="s">
        <v>82</v>
      </c>
      <c r="E85" s="40">
        <v>50.244893859999998</v>
      </c>
      <c r="F85" s="40" t="s">
        <v>83</v>
      </c>
      <c r="G85" s="40">
        <v>25.346974039999999</v>
      </c>
      <c r="H85" s="40" t="s">
        <v>82</v>
      </c>
    </row>
    <row r="86" spans="1:8">
      <c r="C86" s="41">
        <v>0.3</v>
      </c>
      <c r="D86" s="41" t="s">
        <v>83</v>
      </c>
      <c r="E86" s="41">
        <v>58.742765409999997</v>
      </c>
      <c r="F86" s="41" t="s">
        <v>84</v>
      </c>
      <c r="G86" s="41">
        <v>25.80899277</v>
      </c>
      <c r="H86" s="41" t="s">
        <v>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71B8-424F-8549-BCBE-4E506A24A84B}">
  <dimension ref="B1:T86"/>
  <sheetViews>
    <sheetView workbookViewId="0">
      <selection activeCell="F26" sqref="F26"/>
    </sheetView>
  </sheetViews>
  <sheetFormatPr defaultColWidth="11.42578125" defaultRowHeight="15"/>
  <cols>
    <col min="2" max="2" width="7.7109375" customWidth="1"/>
    <col min="3" max="3" width="17" customWidth="1"/>
    <col min="4" max="5" width="14.42578125" customWidth="1"/>
    <col min="6" max="6" width="21" customWidth="1"/>
    <col min="8" max="8" width="20" customWidth="1"/>
    <col min="9" max="9" width="15.28515625" customWidth="1"/>
    <col min="10" max="10" width="20.42578125" customWidth="1"/>
    <col min="11" max="11" width="16" customWidth="1"/>
  </cols>
  <sheetData>
    <row r="1" spans="2:20" ht="15.75" thickBot="1"/>
    <row r="2" spans="2:20" ht="16.5" thickBot="1">
      <c r="B2" s="36" t="s">
        <v>3</v>
      </c>
      <c r="C2" s="39" t="s">
        <v>9</v>
      </c>
      <c r="D2" s="39" t="s">
        <v>11</v>
      </c>
      <c r="E2" s="39" t="s">
        <v>5</v>
      </c>
      <c r="F2" s="39" t="s">
        <v>12</v>
      </c>
      <c r="H2" t="s">
        <v>29</v>
      </c>
      <c r="L2" s="53" t="s">
        <v>89</v>
      </c>
      <c r="P2" s="32" t="s">
        <v>91</v>
      </c>
      <c r="Q2" s="32"/>
      <c r="S2" s="32" t="s">
        <v>92</v>
      </c>
      <c r="T2" s="32"/>
    </row>
    <row r="3" spans="2:20" ht="16.5" thickBot="1">
      <c r="B3" s="37">
        <v>51</v>
      </c>
      <c r="C3" s="40">
        <v>45.104956880000003</v>
      </c>
      <c r="D3" s="40">
        <v>19.41453533</v>
      </c>
      <c r="E3" s="40">
        <v>629.96152910000001</v>
      </c>
      <c r="F3" s="45">
        <v>0.39800000000000002</v>
      </c>
      <c r="H3" t="s">
        <v>76</v>
      </c>
      <c r="I3" t="s">
        <v>62</v>
      </c>
      <c r="J3" t="s">
        <v>63</v>
      </c>
    </row>
    <row r="4" spans="2:20" ht="15.75">
      <c r="B4" s="38">
        <v>77</v>
      </c>
      <c r="C4" s="40">
        <v>50.02547852</v>
      </c>
      <c r="D4" s="40">
        <v>17.710400230000001</v>
      </c>
      <c r="E4" s="40">
        <v>677.61447929999997</v>
      </c>
      <c r="F4" s="18">
        <v>0.47299999999999998</v>
      </c>
      <c r="H4" s="13"/>
      <c r="I4" s="13" t="s">
        <v>14</v>
      </c>
      <c r="J4" s="13" t="s">
        <v>15</v>
      </c>
      <c r="P4" t="s">
        <v>16</v>
      </c>
      <c r="Q4">
        <v>60.090647919880951</v>
      </c>
      <c r="S4" t="s">
        <v>16</v>
      </c>
      <c r="T4">
        <v>23.023891206785713</v>
      </c>
    </row>
    <row r="5" spans="2:20" ht="15.75">
      <c r="B5" s="38">
        <v>68</v>
      </c>
      <c r="C5" s="40">
        <v>48.301828579999999</v>
      </c>
      <c r="D5" s="40">
        <v>19.806350930000001</v>
      </c>
      <c r="E5" s="40">
        <v>720.76396399999999</v>
      </c>
      <c r="F5" s="18">
        <v>0.43</v>
      </c>
      <c r="H5" t="s">
        <v>16</v>
      </c>
      <c r="I5">
        <v>0.46844047619047624</v>
      </c>
      <c r="J5">
        <v>0.47540476190476194</v>
      </c>
      <c r="P5" t="s">
        <v>48</v>
      </c>
      <c r="Q5">
        <v>0.67493598996527371</v>
      </c>
      <c r="S5" t="s">
        <v>48</v>
      </c>
      <c r="T5">
        <v>0.29819137248115773</v>
      </c>
    </row>
    <row r="6" spans="2:20" ht="15.75">
      <c r="B6" s="37">
        <v>85</v>
      </c>
      <c r="C6" s="40">
        <v>52.039158950000001</v>
      </c>
      <c r="D6" s="40">
        <v>19.519087580000001</v>
      </c>
      <c r="E6" s="40">
        <v>776.69072319999998</v>
      </c>
      <c r="F6" s="18">
        <v>0.45300000000000001</v>
      </c>
      <c r="H6" t="s">
        <v>17</v>
      </c>
      <c r="I6">
        <v>2.9394414924505904E-3</v>
      </c>
      <c r="J6">
        <v>2.3743443670149913E-3</v>
      </c>
      <c r="P6" t="s">
        <v>49</v>
      </c>
      <c r="Q6">
        <v>60.55400341</v>
      </c>
      <c r="S6" t="s">
        <v>49</v>
      </c>
      <c r="T6">
        <v>22.67173403</v>
      </c>
    </row>
    <row r="7" spans="2:20" ht="15.75">
      <c r="B7" s="38">
        <v>23</v>
      </c>
      <c r="C7" s="40">
        <v>53.450201389999997</v>
      </c>
      <c r="D7" s="40">
        <v>19.20213996</v>
      </c>
      <c r="E7" s="40">
        <v>778.99482179999995</v>
      </c>
      <c r="F7" s="18">
        <v>0.47599999999999998</v>
      </c>
      <c r="H7" t="s">
        <v>18</v>
      </c>
      <c r="I7">
        <v>42</v>
      </c>
      <c r="J7">
        <v>42</v>
      </c>
      <c r="P7" t="s">
        <v>50</v>
      </c>
      <c r="Q7" t="e">
        <v>#N/A</v>
      </c>
      <c r="S7" t="s">
        <v>50</v>
      </c>
      <c r="T7" t="e">
        <v>#N/A</v>
      </c>
    </row>
    <row r="8" spans="2:20" ht="15.75">
      <c r="B8" s="38">
        <v>79</v>
      </c>
      <c r="C8" s="40">
        <v>52.21334693</v>
      </c>
      <c r="D8" s="40">
        <v>20.84662719</v>
      </c>
      <c r="E8" s="40">
        <v>789.46799769999996</v>
      </c>
      <c r="F8" s="18">
        <v>0.45900000000000002</v>
      </c>
      <c r="H8" t="s">
        <v>19</v>
      </c>
      <c r="I8">
        <v>0</v>
      </c>
      <c r="P8" t="s">
        <v>51</v>
      </c>
      <c r="Q8">
        <v>6.1858905265316437</v>
      </c>
      <c r="S8" t="s">
        <v>51</v>
      </c>
      <c r="T8">
        <v>2.7329690719553543</v>
      </c>
    </row>
    <row r="9" spans="2:20" ht="15.75">
      <c r="B9" s="37">
        <v>57</v>
      </c>
      <c r="C9" s="40">
        <v>55.336607649999998</v>
      </c>
      <c r="D9" s="40">
        <v>19.269757519999999</v>
      </c>
      <c r="E9" s="40">
        <v>801.72161349999999</v>
      </c>
      <c r="F9" s="18">
        <v>0.376</v>
      </c>
      <c r="H9" t="s">
        <v>20</v>
      </c>
      <c r="I9">
        <v>81</v>
      </c>
      <c r="P9" t="s">
        <v>52</v>
      </c>
      <c r="Q9">
        <v>38.265241606233936</v>
      </c>
      <c r="S9" t="s">
        <v>52</v>
      </c>
      <c r="T9">
        <v>7.4691199482645114</v>
      </c>
    </row>
    <row r="10" spans="2:20" ht="15.75">
      <c r="B10" s="37">
        <v>65</v>
      </c>
      <c r="C10" s="40">
        <v>51.683831099999999</v>
      </c>
      <c r="D10" s="40">
        <v>20.009116330000001</v>
      </c>
      <c r="E10" s="40">
        <v>802.8736629</v>
      </c>
      <c r="F10" s="18">
        <v>0.42199999999999999</v>
      </c>
      <c r="H10" t="s">
        <v>21</v>
      </c>
      <c r="I10">
        <v>-0.61915473825639999</v>
      </c>
      <c r="P10" t="s">
        <v>53</v>
      </c>
      <c r="Q10">
        <v>-0.51261657062251187</v>
      </c>
      <c r="S10" t="s">
        <v>53</v>
      </c>
      <c r="T10">
        <v>-0.66925647932685894</v>
      </c>
    </row>
    <row r="11" spans="2:20" ht="15.75">
      <c r="B11" s="37">
        <v>55</v>
      </c>
      <c r="C11" s="40">
        <v>53.709470430000003</v>
      </c>
      <c r="D11" s="40">
        <v>20.494740360000002</v>
      </c>
      <c r="E11" s="40">
        <v>812.92791169999998</v>
      </c>
      <c r="F11" s="18">
        <v>0.47499999999999998</v>
      </c>
      <c r="H11" t="s">
        <v>22</v>
      </c>
      <c r="I11">
        <v>0.26877599735071317</v>
      </c>
      <c r="P11" t="s">
        <v>54</v>
      </c>
      <c r="Q11">
        <v>-4.9161222667235271E-2</v>
      </c>
      <c r="S11" t="s">
        <v>54</v>
      </c>
      <c r="T11">
        <v>0.28122258161081037</v>
      </c>
    </row>
    <row r="12" spans="2:20" ht="15.75">
      <c r="B12" s="38">
        <v>20</v>
      </c>
      <c r="C12" s="40">
        <v>52.423031039999998</v>
      </c>
      <c r="D12" s="40">
        <v>21.229999979999999</v>
      </c>
      <c r="E12" s="40">
        <v>818.47869490000005</v>
      </c>
      <c r="F12" s="18">
        <v>0.48</v>
      </c>
      <c r="H12" t="s">
        <v>23</v>
      </c>
      <c r="I12">
        <v>1.6638839129226006</v>
      </c>
      <c r="P12" t="s">
        <v>55</v>
      </c>
      <c r="Q12">
        <v>27.808023980000002</v>
      </c>
      <c r="S12" t="s">
        <v>55</v>
      </c>
      <c r="T12">
        <v>11.583778579999997</v>
      </c>
    </row>
    <row r="13" spans="2:20" ht="15.75">
      <c r="B13" s="38">
        <v>10</v>
      </c>
      <c r="C13" s="40">
        <v>51.887492109999997</v>
      </c>
      <c r="D13" s="40">
        <v>22.175329519999998</v>
      </c>
      <c r="E13" s="40">
        <v>833.76953170000002</v>
      </c>
      <c r="F13" s="18">
        <v>0.36399999999999999</v>
      </c>
      <c r="H13" t="s">
        <v>24</v>
      </c>
      <c r="I13">
        <v>0.53755199470142634</v>
      </c>
      <c r="J13" t="s">
        <v>68</v>
      </c>
      <c r="K13" t="s">
        <v>66</v>
      </c>
      <c r="L13" t="s">
        <v>67</v>
      </c>
      <c r="P13" t="s">
        <v>56</v>
      </c>
      <c r="Q13">
        <v>45.104956880000003</v>
      </c>
      <c r="S13" t="s">
        <v>56</v>
      </c>
      <c r="T13">
        <v>17.710400230000001</v>
      </c>
    </row>
    <row r="14" spans="2:20" ht="16.5" thickBot="1">
      <c r="B14" s="37">
        <v>80</v>
      </c>
      <c r="C14" s="40">
        <v>49.967565999999998</v>
      </c>
      <c r="D14" s="40">
        <v>22.285337470000002</v>
      </c>
      <c r="E14" s="40">
        <v>838.69192439999995</v>
      </c>
      <c r="F14" s="18">
        <v>0.442</v>
      </c>
      <c r="H14" s="12" t="s">
        <v>25</v>
      </c>
      <c r="I14" s="12">
        <v>1.9896863234569038</v>
      </c>
      <c r="J14" s="12"/>
      <c r="P14" t="s">
        <v>57</v>
      </c>
      <c r="Q14">
        <v>72.912980860000005</v>
      </c>
      <c r="S14" t="s">
        <v>57</v>
      </c>
      <c r="T14">
        <v>29.294178809999998</v>
      </c>
    </row>
    <row r="15" spans="2:20" ht="15.75">
      <c r="B15" s="37">
        <v>63</v>
      </c>
      <c r="C15" s="40">
        <v>53.642884649999999</v>
      </c>
      <c r="D15" s="40">
        <v>21.331025650000001</v>
      </c>
      <c r="E15" s="40">
        <v>843.8237805</v>
      </c>
      <c r="F15" s="18">
        <v>0.46800000000000003</v>
      </c>
      <c r="P15" t="s">
        <v>58</v>
      </c>
      <c r="Q15">
        <v>5047.6144252699996</v>
      </c>
      <c r="S15" t="s">
        <v>58</v>
      </c>
      <c r="T15">
        <v>1934.00686137</v>
      </c>
    </row>
    <row r="16" spans="2:20" ht="16.5" thickBot="1">
      <c r="B16" s="38">
        <v>70</v>
      </c>
      <c r="C16" s="40">
        <v>55.578320669999997</v>
      </c>
      <c r="D16" s="40">
        <v>19.969545449999998</v>
      </c>
      <c r="E16" s="40">
        <v>844.76636640000004</v>
      </c>
      <c r="F16" s="18">
        <v>0.51700000000000002</v>
      </c>
      <c r="H16" t="s">
        <v>29</v>
      </c>
      <c r="L16" s="53" t="s">
        <v>90</v>
      </c>
      <c r="P16" s="12" t="s">
        <v>59</v>
      </c>
      <c r="Q16" s="12">
        <v>84</v>
      </c>
      <c r="S16" s="12" t="s">
        <v>59</v>
      </c>
      <c r="T16" s="12">
        <v>84</v>
      </c>
    </row>
    <row r="17" spans="2:11" ht="16.5" thickBot="1">
      <c r="B17" s="37">
        <v>30</v>
      </c>
      <c r="C17" s="40">
        <v>59.213153630000001</v>
      </c>
      <c r="D17" s="40">
        <v>18.34600288</v>
      </c>
      <c r="E17" s="40">
        <v>850.84080840000001</v>
      </c>
      <c r="F17" s="18">
        <v>0.42</v>
      </c>
      <c r="H17" t="s">
        <v>75</v>
      </c>
      <c r="I17" t="s">
        <v>65</v>
      </c>
      <c r="J17" t="s">
        <v>64</v>
      </c>
    </row>
    <row r="18" spans="2:11" ht="15.75">
      <c r="B18" s="37">
        <v>73</v>
      </c>
      <c r="C18" s="17">
        <v>51.07267349</v>
      </c>
      <c r="D18" s="17">
        <v>22.52203299</v>
      </c>
      <c r="E18" s="40">
        <v>856.81051860000002</v>
      </c>
      <c r="F18" s="18">
        <v>0.501</v>
      </c>
      <c r="H18" s="13"/>
      <c r="I18" s="13" t="s">
        <v>14</v>
      </c>
      <c r="J18" s="13" t="s">
        <v>15</v>
      </c>
    </row>
    <row r="19" spans="2:11" ht="15.75">
      <c r="B19" s="37">
        <v>38</v>
      </c>
      <c r="C19" s="40">
        <v>58.107452559999999</v>
      </c>
      <c r="D19" s="40">
        <v>19.109597239999999</v>
      </c>
      <c r="E19" s="40">
        <v>864.35120529999995</v>
      </c>
      <c r="F19" s="18">
        <v>0.55000000000000004</v>
      </c>
      <c r="H19" t="s">
        <v>16</v>
      </c>
      <c r="I19">
        <v>0.46909523809523812</v>
      </c>
      <c r="J19">
        <v>0.47475000000000006</v>
      </c>
    </row>
    <row r="20" spans="2:11" ht="15.75">
      <c r="B20" s="37">
        <v>67</v>
      </c>
      <c r="C20" s="40">
        <v>56.060978550000002</v>
      </c>
      <c r="D20" s="40">
        <v>20.0536052</v>
      </c>
      <c r="E20" s="40">
        <v>866.55057220000003</v>
      </c>
      <c r="F20" s="18">
        <v>0.44500000000000001</v>
      </c>
      <c r="H20" t="s">
        <v>17</v>
      </c>
      <c r="I20">
        <v>3.3774541231125954E-3</v>
      </c>
      <c r="J20">
        <v>1.9447957317073172E-3</v>
      </c>
    </row>
    <row r="21" spans="2:11" ht="15.75">
      <c r="B21" s="37">
        <v>24</v>
      </c>
      <c r="C21" s="40">
        <v>49.997458020000003</v>
      </c>
      <c r="D21" s="40">
        <v>25.179504000000001</v>
      </c>
      <c r="E21" s="40">
        <v>880.16570079999997</v>
      </c>
      <c r="F21" s="18">
        <v>0.46899999999999997</v>
      </c>
      <c r="H21" t="s">
        <v>18</v>
      </c>
      <c r="I21">
        <v>42</v>
      </c>
      <c r="J21">
        <v>42</v>
      </c>
    </row>
    <row r="22" spans="2:11" ht="15.75">
      <c r="B22" s="38">
        <v>54</v>
      </c>
      <c r="C22" s="40">
        <v>55.28530482</v>
      </c>
      <c r="D22" s="40">
        <v>20.518319479999999</v>
      </c>
      <c r="E22" s="40">
        <v>884.45970290000002</v>
      </c>
      <c r="F22" s="18">
        <v>0.53900000000000003</v>
      </c>
      <c r="H22" t="s">
        <v>19</v>
      </c>
      <c r="I22">
        <v>0</v>
      </c>
    </row>
    <row r="23" spans="2:11" ht="15.75">
      <c r="B23" s="37">
        <v>32</v>
      </c>
      <c r="C23" s="40">
        <v>58.625620519999998</v>
      </c>
      <c r="D23" s="40">
        <v>22.05077361</v>
      </c>
      <c r="E23" s="40">
        <v>890.4294132</v>
      </c>
      <c r="F23" s="18">
        <v>0.43099999999999999</v>
      </c>
      <c r="H23" t="s">
        <v>20</v>
      </c>
      <c r="I23">
        <v>76</v>
      </c>
    </row>
    <row r="24" spans="2:11" ht="15.75">
      <c r="B24" s="37">
        <v>95</v>
      </c>
      <c r="C24" s="40">
        <v>50.244893859999998</v>
      </c>
      <c r="D24" s="40">
        <v>25.346974039999999</v>
      </c>
      <c r="E24" s="40">
        <v>908.96693449999998</v>
      </c>
      <c r="F24" s="18">
        <v>0.51700000000000002</v>
      </c>
      <c r="H24" t="s">
        <v>21</v>
      </c>
      <c r="I24">
        <v>-0.50233257198134629</v>
      </c>
    </row>
    <row r="25" spans="2:11" ht="15.75">
      <c r="B25" s="38">
        <v>18</v>
      </c>
      <c r="C25" s="40">
        <v>58.838548379999999</v>
      </c>
      <c r="D25" s="40">
        <v>20.296107330000002</v>
      </c>
      <c r="E25" s="40">
        <v>922.05840439999997</v>
      </c>
      <c r="F25" s="18">
        <v>0.51</v>
      </c>
      <c r="H25" t="s">
        <v>22</v>
      </c>
      <c r="I25">
        <v>0.30844300450511419</v>
      </c>
    </row>
    <row r="26" spans="2:11" ht="15.75">
      <c r="B26" s="37">
        <v>92</v>
      </c>
      <c r="C26" s="40">
        <v>59.673597620000002</v>
      </c>
      <c r="D26" s="40">
        <v>19.81942716</v>
      </c>
      <c r="E26" s="40">
        <v>928.97070040000006</v>
      </c>
      <c r="F26" s="18">
        <v>0.55300000000000005</v>
      </c>
      <c r="H26" t="s">
        <v>23</v>
      </c>
      <c r="I26">
        <v>1.6651513534046942</v>
      </c>
    </row>
    <row r="27" spans="2:11" ht="15.75">
      <c r="B27" s="37">
        <v>19</v>
      </c>
      <c r="C27" s="40">
        <v>56.294381440000002</v>
      </c>
      <c r="D27" s="40">
        <v>21.16045677</v>
      </c>
      <c r="E27" s="40">
        <v>931.90318969999998</v>
      </c>
      <c r="F27" s="18">
        <v>0.48799999999999999</v>
      </c>
      <c r="H27" t="s">
        <v>24</v>
      </c>
      <c r="I27">
        <v>0.61688600901022839</v>
      </c>
      <c r="J27" t="s">
        <v>68</v>
      </c>
      <c r="K27" t="s">
        <v>66</v>
      </c>
    </row>
    <row r="28" spans="2:11" ht="16.5" thickBot="1">
      <c r="B28" s="37">
        <v>17</v>
      </c>
      <c r="C28" s="40">
        <v>65.606135850000001</v>
      </c>
      <c r="D28" s="40">
        <v>19.610823719999999</v>
      </c>
      <c r="E28" s="40">
        <v>937.24450939999997</v>
      </c>
      <c r="F28" s="43">
        <v>0.60399999999999998</v>
      </c>
      <c r="H28" s="12" t="s">
        <v>25</v>
      </c>
      <c r="I28" s="12">
        <v>1.991672609644662</v>
      </c>
      <c r="J28" s="12"/>
    </row>
    <row r="29" spans="2:11" ht="15.75">
      <c r="B29" s="38">
        <v>47</v>
      </c>
      <c r="C29" s="40">
        <v>59.120296660000001</v>
      </c>
      <c r="D29" s="40">
        <v>20.89870342</v>
      </c>
      <c r="E29" s="40">
        <v>941.11958440000001</v>
      </c>
      <c r="F29" s="18">
        <v>0.624</v>
      </c>
    </row>
    <row r="30" spans="2:11" ht="15.75">
      <c r="B30" s="37">
        <v>40</v>
      </c>
      <c r="C30" s="40">
        <v>58.120535769999996</v>
      </c>
      <c r="D30" s="40">
        <v>21.401459240000001</v>
      </c>
      <c r="E30" s="40">
        <v>948.86973460000002</v>
      </c>
      <c r="F30" s="18">
        <v>0.52700000000000002</v>
      </c>
      <c r="H30" t="s">
        <v>29</v>
      </c>
    </row>
    <row r="31" spans="2:11" ht="18" thickBot="1">
      <c r="B31" s="37">
        <v>43</v>
      </c>
      <c r="C31" s="40">
        <v>57.590985019999998</v>
      </c>
      <c r="D31" s="40">
        <v>21.9677212</v>
      </c>
      <c r="E31" s="40">
        <v>950.54544269999997</v>
      </c>
      <c r="F31" s="18">
        <v>0.55700000000000005</v>
      </c>
      <c r="H31" t="s">
        <v>74</v>
      </c>
      <c r="I31" t="s">
        <v>70</v>
      </c>
      <c r="J31" t="s">
        <v>71</v>
      </c>
    </row>
    <row r="32" spans="2:11" ht="15.75">
      <c r="B32" s="38">
        <v>58</v>
      </c>
      <c r="C32" s="40">
        <v>54.087389260000002</v>
      </c>
      <c r="D32" s="40">
        <v>26.992702560000001</v>
      </c>
      <c r="E32" s="40">
        <v>957.98139760000004</v>
      </c>
      <c r="F32" s="18">
        <v>0.48799999999999999</v>
      </c>
      <c r="H32" s="13"/>
      <c r="I32" s="13" t="s">
        <v>14</v>
      </c>
      <c r="J32" s="13" t="s">
        <v>15</v>
      </c>
    </row>
    <row r="33" spans="2:12" ht="15.75">
      <c r="B33" s="38">
        <v>72</v>
      </c>
      <c r="C33" s="40">
        <v>55.399321190000002</v>
      </c>
      <c r="D33" s="40">
        <v>24.702334990000001</v>
      </c>
      <c r="E33" s="40">
        <v>963.63691259999996</v>
      </c>
      <c r="F33" s="18">
        <v>0.46300000000000002</v>
      </c>
      <c r="H33" t="s">
        <v>16</v>
      </c>
      <c r="I33">
        <v>0.4696904761904761</v>
      </c>
      <c r="J33">
        <v>0.47415476190476202</v>
      </c>
    </row>
    <row r="34" spans="2:12" ht="15.75">
      <c r="B34" s="37">
        <v>45</v>
      </c>
      <c r="C34" s="40">
        <v>51.313356470000002</v>
      </c>
      <c r="D34" s="40">
        <v>26.100959379999999</v>
      </c>
      <c r="E34" s="40">
        <v>964.89369369999997</v>
      </c>
      <c r="F34" s="18">
        <v>0.379</v>
      </c>
      <c r="H34" t="s">
        <v>17</v>
      </c>
      <c r="I34">
        <v>3.2562677119629302E-3</v>
      </c>
      <c r="J34">
        <v>2.0721522938443671E-3</v>
      </c>
    </row>
    <row r="35" spans="2:12" ht="15.75">
      <c r="B35" s="38">
        <v>62</v>
      </c>
      <c r="C35" s="40">
        <v>58.901998650000003</v>
      </c>
      <c r="D35" s="40">
        <v>21.888052200000001</v>
      </c>
      <c r="E35" s="40">
        <v>966.88359709999997</v>
      </c>
      <c r="F35" s="18">
        <v>0.436</v>
      </c>
      <c r="H35" t="s">
        <v>18</v>
      </c>
      <c r="I35">
        <v>42</v>
      </c>
      <c r="J35">
        <v>42</v>
      </c>
    </row>
    <row r="36" spans="2:12" ht="15.75">
      <c r="B36" s="38">
        <v>25</v>
      </c>
      <c r="C36" s="40">
        <v>57.330169179999999</v>
      </c>
      <c r="D36" s="40">
        <v>22.241920539999999</v>
      </c>
      <c r="E36" s="40">
        <v>968.03564649999998</v>
      </c>
      <c r="F36" s="18">
        <v>0.41</v>
      </c>
      <c r="H36" t="s">
        <v>19</v>
      </c>
      <c r="I36">
        <v>0</v>
      </c>
    </row>
    <row r="37" spans="2:12" ht="15.75">
      <c r="B37" s="37">
        <v>69</v>
      </c>
      <c r="C37" s="40">
        <v>61.022645799999999</v>
      </c>
      <c r="D37" s="40">
        <v>20.37266352</v>
      </c>
      <c r="E37" s="40">
        <v>978.29935880000005</v>
      </c>
      <c r="F37" s="43">
        <v>0.47</v>
      </c>
      <c r="H37" t="s">
        <v>20</v>
      </c>
      <c r="I37">
        <v>78</v>
      </c>
    </row>
    <row r="38" spans="2:12" ht="15.75">
      <c r="B38" s="38">
        <v>75</v>
      </c>
      <c r="C38" s="40">
        <v>62.70678771</v>
      </c>
      <c r="D38" s="40">
        <v>20.03133545</v>
      </c>
      <c r="E38" s="40">
        <v>979.97506699999997</v>
      </c>
      <c r="F38" s="43">
        <v>0.47399999999999998</v>
      </c>
      <c r="H38" t="s">
        <v>21</v>
      </c>
      <c r="I38">
        <v>-0.39634866685989356</v>
      </c>
    </row>
    <row r="39" spans="2:12" ht="15.75">
      <c r="B39" s="37">
        <v>53</v>
      </c>
      <c r="C39" s="40">
        <v>62.928535480000001</v>
      </c>
      <c r="D39" s="40">
        <v>20.780493580000002</v>
      </c>
      <c r="E39" s="40">
        <v>982.69809269999996</v>
      </c>
      <c r="F39" s="43">
        <v>0.443</v>
      </c>
      <c r="H39" t="s">
        <v>22</v>
      </c>
      <c r="I39">
        <v>0.3464650265037223</v>
      </c>
    </row>
    <row r="40" spans="2:12" ht="15.75">
      <c r="B40" s="38">
        <v>50</v>
      </c>
      <c r="C40" s="17">
        <v>61.48642083</v>
      </c>
      <c r="D40" s="17">
        <v>21.171127250000001</v>
      </c>
      <c r="E40" s="17">
        <v>986.57316779999996</v>
      </c>
      <c r="F40" s="18">
        <v>0.45600000000000002</v>
      </c>
      <c r="H40" t="s">
        <v>23</v>
      </c>
      <c r="I40">
        <v>1.6646246445066122</v>
      </c>
    </row>
    <row r="41" spans="2:12" ht="15.75">
      <c r="B41" s="38">
        <v>91</v>
      </c>
      <c r="C41" s="40">
        <v>68.926039360000004</v>
      </c>
      <c r="D41" s="40">
        <v>19.02712794</v>
      </c>
      <c r="E41" s="40">
        <v>989.08672999999999</v>
      </c>
      <c r="F41" s="43">
        <v>0.43099999999999999</v>
      </c>
      <c r="H41" t="s">
        <v>24</v>
      </c>
      <c r="I41">
        <v>0.69293005300744459</v>
      </c>
      <c r="J41" t="s">
        <v>69</v>
      </c>
      <c r="K41" t="s">
        <v>66</v>
      </c>
      <c r="L41" t="s">
        <v>72</v>
      </c>
    </row>
    <row r="42" spans="2:12" ht="16.5" thickBot="1">
      <c r="B42" s="38">
        <v>4</v>
      </c>
      <c r="C42" s="40">
        <v>63.05516368</v>
      </c>
      <c r="D42" s="40">
        <v>20.824448220000001</v>
      </c>
      <c r="E42" s="40">
        <v>994.9517085</v>
      </c>
      <c r="F42" s="43">
        <v>0.45900000000000002</v>
      </c>
      <c r="H42" s="12" t="s">
        <v>25</v>
      </c>
      <c r="I42" s="12">
        <v>1.9908470688116919</v>
      </c>
      <c r="J42" s="12"/>
    </row>
    <row r="43" spans="2:12" ht="15.75">
      <c r="B43" s="37">
        <v>8</v>
      </c>
      <c r="C43" s="40">
        <v>58.662226990000001</v>
      </c>
      <c r="D43" s="40">
        <v>22.384278640000002</v>
      </c>
      <c r="E43" s="40">
        <v>996.10375780000004</v>
      </c>
      <c r="F43" s="18">
        <v>0.41</v>
      </c>
    </row>
    <row r="44" spans="2:12" ht="15.75">
      <c r="B44" s="48">
        <v>29</v>
      </c>
      <c r="C44" s="47">
        <v>55.828151779999999</v>
      </c>
      <c r="D44" s="47">
        <v>24.812590849999999</v>
      </c>
      <c r="E44" s="47">
        <v>1002.282932</v>
      </c>
      <c r="F44" s="46">
        <v>0.44</v>
      </c>
      <c r="H44" t="s">
        <v>29</v>
      </c>
    </row>
    <row r="45" spans="2:12" ht="16.5" thickBot="1">
      <c r="B45" s="37">
        <v>28</v>
      </c>
      <c r="C45" s="40">
        <v>61.29023196</v>
      </c>
      <c r="D45" s="40">
        <v>21.25493385</v>
      </c>
      <c r="E45" s="40">
        <v>1003.853908</v>
      </c>
      <c r="F45" s="43">
        <v>0.38700000000000001</v>
      </c>
      <c r="H45" t="s">
        <v>73</v>
      </c>
      <c r="I45" t="s">
        <v>45</v>
      </c>
      <c r="J45" t="s">
        <v>46</v>
      </c>
    </row>
    <row r="46" spans="2:12" ht="15.75">
      <c r="B46" s="37">
        <v>88</v>
      </c>
      <c r="C46" s="40">
        <v>60.635882619999997</v>
      </c>
      <c r="D46" s="40">
        <v>20.464591710000001</v>
      </c>
      <c r="E46" s="40">
        <v>1005.948543</v>
      </c>
      <c r="F46" s="43">
        <v>0.48</v>
      </c>
      <c r="H46" s="13"/>
      <c r="I46" s="13" t="s">
        <v>14</v>
      </c>
      <c r="J46" s="13" t="s">
        <v>15</v>
      </c>
    </row>
    <row r="47" spans="2:12" ht="15.75">
      <c r="B47" s="38">
        <v>2</v>
      </c>
      <c r="C47" s="40">
        <v>55.648433019999999</v>
      </c>
      <c r="D47" s="40">
        <v>24.125772659999999</v>
      </c>
      <c r="E47" s="40">
        <v>1017.6785</v>
      </c>
      <c r="F47" s="18">
        <v>0.44750000000000001</v>
      </c>
      <c r="H47" t="s">
        <v>16</v>
      </c>
      <c r="I47">
        <v>0.4688214285714285</v>
      </c>
      <c r="J47">
        <v>0.47502380952380963</v>
      </c>
    </row>
    <row r="48" spans="2:12" ht="15.75">
      <c r="B48" s="37">
        <v>71</v>
      </c>
      <c r="C48" s="40">
        <v>59.979193889999998</v>
      </c>
      <c r="D48" s="40">
        <v>22.958660439999999</v>
      </c>
      <c r="E48" s="40">
        <v>1043.7567079999999</v>
      </c>
      <c r="F48" s="18">
        <v>0.48399999999999999</v>
      </c>
      <c r="H48" t="s">
        <v>17</v>
      </c>
      <c r="I48">
        <v>2.4109490418119084E-3</v>
      </c>
      <c r="J48">
        <v>2.9079750290359422E-3</v>
      </c>
    </row>
    <row r="49" spans="2:12" ht="15.75">
      <c r="B49" s="38">
        <v>12</v>
      </c>
      <c r="C49" s="40">
        <v>59.61057332</v>
      </c>
      <c r="D49" s="40">
        <v>22.82143507</v>
      </c>
      <c r="E49" s="40">
        <v>1049.83115</v>
      </c>
      <c r="F49" s="18">
        <v>0.51800000000000002</v>
      </c>
      <c r="H49" t="s">
        <v>18</v>
      </c>
      <c r="I49">
        <v>42</v>
      </c>
      <c r="J49">
        <v>42</v>
      </c>
    </row>
    <row r="50" spans="2:12" ht="15.75">
      <c r="B50" s="38">
        <v>7</v>
      </c>
      <c r="C50" s="40">
        <v>61.968094059999999</v>
      </c>
      <c r="D50" s="40">
        <v>21.986914800000001</v>
      </c>
      <c r="E50" s="40">
        <v>1050.1453449999999</v>
      </c>
      <c r="F50" s="43">
        <v>0.5</v>
      </c>
      <c r="H50" t="s">
        <v>19</v>
      </c>
      <c r="I50">
        <v>0</v>
      </c>
    </row>
    <row r="51" spans="2:12" ht="15.75">
      <c r="B51" s="38">
        <v>66</v>
      </c>
      <c r="C51" s="40">
        <v>60.648124350000003</v>
      </c>
      <c r="D51" s="40">
        <v>22.247919199999998</v>
      </c>
      <c r="E51" s="40">
        <v>1075.4904309999999</v>
      </c>
      <c r="F51" s="43">
        <v>0.38700000000000001</v>
      </c>
      <c r="H51" t="s">
        <v>20</v>
      </c>
      <c r="I51">
        <v>81</v>
      </c>
    </row>
    <row r="52" spans="2:12" ht="15.75">
      <c r="B52" s="38">
        <v>16</v>
      </c>
      <c r="C52" s="40">
        <v>64.493521310000006</v>
      </c>
      <c r="D52" s="40">
        <v>22.33357114</v>
      </c>
      <c r="E52" s="40">
        <v>1077.4803340000001</v>
      </c>
      <c r="F52" s="43">
        <v>0.46300000000000002</v>
      </c>
      <c r="H52" t="s">
        <v>21</v>
      </c>
      <c r="I52">
        <v>-0.55115174540911949</v>
      </c>
    </row>
    <row r="53" spans="2:12" ht="15.75">
      <c r="B53" s="37">
        <v>13</v>
      </c>
      <c r="C53" s="17">
        <v>60.472124200000003</v>
      </c>
      <c r="D53" s="17">
        <v>24.232992530000001</v>
      </c>
      <c r="E53" s="40">
        <v>1087.4298510000001</v>
      </c>
      <c r="F53" s="18">
        <v>0.46600000000000003</v>
      </c>
      <c r="H53" t="s">
        <v>22</v>
      </c>
      <c r="I53">
        <v>0.29152339644370218</v>
      </c>
    </row>
    <row r="54" spans="2:12" ht="15.75">
      <c r="B54" s="38">
        <v>97</v>
      </c>
      <c r="C54" s="17">
        <v>58.742765409999997</v>
      </c>
      <c r="D54" s="17">
        <v>25.80899277</v>
      </c>
      <c r="E54" s="17">
        <v>1100.311858</v>
      </c>
      <c r="F54" s="18">
        <v>0.47</v>
      </c>
      <c r="H54" t="s">
        <v>23</v>
      </c>
      <c r="I54">
        <v>1.6638839129226006</v>
      </c>
    </row>
    <row r="55" spans="2:12" ht="15.75">
      <c r="B55" s="38">
        <v>87</v>
      </c>
      <c r="C55" s="40">
        <v>58.802109510000001</v>
      </c>
      <c r="D55" s="40">
        <v>26.146429399999999</v>
      </c>
      <c r="E55" s="40">
        <v>1108.6903990000001</v>
      </c>
      <c r="F55" s="18">
        <v>0.40600000000000003</v>
      </c>
      <c r="H55" t="s">
        <v>24</v>
      </c>
      <c r="I55">
        <v>0.58304679288740435</v>
      </c>
      <c r="J55" t="s">
        <v>69</v>
      </c>
      <c r="K55" t="s">
        <v>66</v>
      </c>
      <c r="L55" t="s">
        <v>77</v>
      </c>
    </row>
    <row r="56" spans="2:12" ht="16.5" thickBot="1">
      <c r="B56" s="37">
        <v>11</v>
      </c>
      <c r="C56" s="40">
        <v>63.453477239999998</v>
      </c>
      <c r="D56" s="40">
        <v>22.894347719999999</v>
      </c>
      <c r="E56" s="40">
        <v>1109.4235209999999</v>
      </c>
      <c r="F56" s="43">
        <v>0.54100000000000004</v>
      </c>
      <c r="H56" s="12" t="s">
        <v>25</v>
      </c>
      <c r="I56" s="12">
        <v>1.9896863234569038</v>
      </c>
      <c r="J56" s="12"/>
    </row>
    <row r="57" spans="2:12" ht="15.75">
      <c r="B57" s="37">
        <v>22</v>
      </c>
      <c r="C57" s="40">
        <v>55.927126110000003</v>
      </c>
      <c r="D57" s="40">
        <v>26.886526700000001</v>
      </c>
      <c r="E57" s="40">
        <v>1109.8424480000001</v>
      </c>
      <c r="F57" s="18">
        <v>0.49299999999999999</v>
      </c>
    </row>
    <row r="58" spans="2:12" ht="15.75">
      <c r="B58" s="38">
        <v>14</v>
      </c>
      <c r="C58" s="40">
        <v>61.567797249999998</v>
      </c>
      <c r="D58" s="40">
        <v>25.140701279999998</v>
      </c>
      <c r="E58" s="40">
        <v>1110.785034</v>
      </c>
      <c r="F58" s="43">
        <v>0.47</v>
      </c>
    </row>
    <row r="59" spans="2:12" ht="15.75">
      <c r="B59" s="38">
        <v>41</v>
      </c>
      <c r="C59" s="40">
        <v>64.170201430000006</v>
      </c>
      <c r="D59" s="40">
        <v>22.907336659999999</v>
      </c>
      <c r="E59" s="40">
        <v>1134.663875</v>
      </c>
      <c r="F59" s="43">
        <v>0.42499999999999999</v>
      </c>
    </row>
    <row r="60" spans="2:12" ht="15.75">
      <c r="B60" s="37">
        <v>35</v>
      </c>
      <c r="C60" s="40">
        <v>62.894848029999999</v>
      </c>
      <c r="D60" s="40">
        <v>23.827620589999999</v>
      </c>
      <c r="E60" s="40">
        <v>1136.8632419999999</v>
      </c>
      <c r="F60" s="43">
        <v>0.51300000000000001</v>
      </c>
    </row>
    <row r="61" spans="2:12" ht="15.75">
      <c r="B61" s="37">
        <v>5</v>
      </c>
      <c r="C61" s="40">
        <v>60.889320609999999</v>
      </c>
      <c r="D61" s="40">
        <v>24.847767489999999</v>
      </c>
      <c r="E61" s="40">
        <v>1145.0323189999999</v>
      </c>
      <c r="F61" s="43">
        <v>0.45800000000000002</v>
      </c>
    </row>
    <row r="62" spans="2:12" ht="15.75">
      <c r="B62" s="37">
        <v>78</v>
      </c>
      <c r="C62" s="40">
        <v>64.825975349999993</v>
      </c>
      <c r="D62" s="40">
        <v>23.395778459999999</v>
      </c>
      <c r="E62" s="40">
        <v>1151.63042</v>
      </c>
      <c r="F62" s="43">
        <v>0.438</v>
      </c>
    </row>
    <row r="63" spans="2:12" ht="15.75">
      <c r="B63" s="37">
        <v>3</v>
      </c>
      <c r="C63" s="40">
        <v>61.121899470000002</v>
      </c>
      <c r="D63" s="40">
        <v>24.832212179999999</v>
      </c>
      <c r="E63" s="40">
        <v>1168.7016960000001</v>
      </c>
      <c r="F63" s="43">
        <v>0.375</v>
      </c>
    </row>
    <row r="64" spans="2:12" ht="15.75">
      <c r="B64" s="38">
        <v>56</v>
      </c>
      <c r="C64" s="40">
        <v>61.626219550000002</v>
      </c>
      <c r="D64" s="40">
        <v>24.346188349999998</v>
      </c>
      <c r="E64" s="40">
        <v>1169.644282</v>
      </c>
      <c r="F64" s="43">
        <v>0.442</v>
      </c>
    </row>
    <row r="65" spans="2:6" ht="15.75">
      <c r="B65" s="38">
        <v>36</v>
      </c>
      <c r="C65" s="40">
        <v>60.992072909999997</v>
      </c>
      <c r="D65" s="40">
        <v>25.908833040000001</v>
      </c>
      <c r="E65" s="40">
        <v>1177.813359</v>
      </c>
      <c r="F65" s="43">
        <v>0.47399999999999998</v>
      </c>
    </row>
    <row r="66" spans="2:6" ht="15.75">
      <c r="B66" s="38">
        <v>44</v>
      </c>
      <c r="C66" s="40">
        <v>64.608019519999999</v>
      </c>
      <c r="D66" s="40">
        <v>24.147801479999998</v>
      </c>
      <c r="E66" s="40">
        <v>1186.820291</v>
      </c>
      <c r="F66" s="43">
        <v>0.47599999999999998</v>
      </c>
    </row>
    <row r="67" spans="2:6" ht="15.75">
      <c r="B67" s="38">
        <v>82</v>
      </c>
      <c r="C67" s="40">
        <v>63.01222336</v>
      </c>
      <c r="D67" s="40">
        <v>24.89640095</v>
      </c>
      <c r="E67" s="40">
        <v>1199.702297</v>
      </c>
      <c r="F67" s="43">
        <v>0.51700000000000002</v>
      </c>
    </row>
    <row r="68" spans="2:6" ht="15.75">
      <c r="B68" s="38">
        <v>60</v>
      </c>
      <c r="C68" s="40">
        <v>63.843808889999998</v>
      </c>
      <c r="D68" s="40">
        <v>25.913962269999999</v>
      </c>
      <c r="E68" s="40">
        <v>1211.746449</v>
      </c>
      <c r="F68" s="43">
        <v>0.47099999999999997</v>
      </c>
    </row>
    <row r="69" spans="2:6" ht="15.75">
      <c r="B69" s="38">
        <v>52</v>
      </c>
      <c r="C69" s="40">
        <v>66.864931839999997</v>
      </c>
      <c r="D69" s="40">
        <v>23.298256649999999</v>
      </c>
      <c r="E69" s="40">
        <v>1222.429089</v>
      </c>
      <c r="F69" s="43">
        <v>0.621</v>
      </c>
    </row>
    <row r="70" spans="2:6" ht="15.75">
      <c r="B70" s="38">
        <v>31</v>
      </c>
      <c r="C70" s="40">
        <v>66.061817230000003</v>
      </c>
      <c r="D70" s="40">
        <v>24.957359929999999</v>
      </c>
      <c r="E70" s="40">
        <v>1223.1622110000001</v>
      </c>
      <c r="F70" s="43">
        <v>0.51900000000000002</v>
      </c>
    </row>
    <row r="71" spans="2:6" ht="15.75">
      <c r="B71" s="37">
        <v>90</v>
      </c>
      <c r="C71" s="40">
        <v>63.866420820000002</v>
      </c>
      <c r="D71" s="40">
        <v>26.152300610000001</v>
      </c>
      <c r="E71" s="40">
        <v>1223.476406</v>
      </c>
      <c r="F71" s="43">
        <v>0.439</v>
      </c>
    </row>
    <row r="72" spans="2:6" ht="15.75">
      <c r="B72" s="38">
        <v>64</v>
      </c>
      <c r="C72" s="40">
        <v>65.456686210000001</v>
      </c>
      <c r="D72" s="40">
        <v>24.3477788</v>
      </c>
      <c r="E72" s="40">
        <v>1226.0947000000001</v>
      </c>
      <c r="F72" s="43">
        <v>0.433</v>
      </c>
    </row>
    <row r="73" spans="2:6" ht="15.75">
      <c r="B73" s="37">
        <v>76</v>
      </c>
      <c r="C73" s="40">
        <v>72.835431290000002</v>
      </c>
      <c r="D73" s="40">
        <v>22.428352</v>
      </c>
      <c r="E73" s="40">
        <v>1233.321191</v>
      </c>
      <c r="F73" s="43">
        <v>0.51400000000000001</v>
      </c>
    </row>
    <row r="74" spans="2:6" ht="15.75">
      <c r="B74" s="38">
        <v>89</v>
      </c>
      <c r="C74" s="40">
        <v>67.751594670000003</v>
      </c>
      <c r="D74" s="40">
        <v>23.318892309999999</v>
      </c>
      <c r="E74" s="40">
        <v>1235.6252899999999</v>
      </c>
      <c r="F74" s="43">
        <v>0.53</v>
      </c>
    </row>
    <row r="75" spans="2:6" ht="15.75">
      <c r="B75" s="37">
        <v>48</v>
      </c>
      <c r="C75" s="40">
        <v>64.350489330000002</v>
      </c>
      <c r="D75" s="40">
        <v>25.62139685</v>
      </c>
      <c r="E75" s="40">
        <v>1248.71676</v>
      </c>
      <c r="F75" s="43">
        <v>0.48499999999999999</v>
      </c>
    </row>
    <row r="76" spans="2:6" ht="15.75">
      <c r="B76" s="38">
        <v>39</v>
      </c>
      <c r="C76" s="40">
        <v>68.099411970000006</v>
      </c>
      <c r="D76" s="40">
        <v>24.893639050000001</v>
      </c>
      <c r="E76" s="40">
        <v>1292.389903</v>
      </c>
      <c r="F76" s="43">
        <v>0.48</v>
      </c>
    </row>
    <row r="77" spans="2:6" ht="15.75">
      <c r="B77" s="37">
        <v>26</v>
      </c>
      <c r="C77" s="40">
        <v>67.572598679999999</v>
      </c>
      <c r="D77" s="40">
        <v>24.453595029999999</v>
      </c>
      <c r="E77" s="40">
        <v>1295.2176609999999</v>
      </c>
      <c r="F77" s="43">
        <v>0.50600000000000001</v>
      </c>
    </row>
    <row r="78" spans="2:6" ht="15.75">
      <c r="B78" s="38">
        <v>94</v>
      </c>
      <c r="C78" s="40">
        <v>63.371409479999997</v>
      </c>
      <c r="D78" s="40">
        <v>26.830176689999998</v>
      </c>
      <c r="E78" s="40">
        <v>1324.752017</v>
      </c>
      <c r="F78" s="43">
        <v>0.44900000000000001</v>
      </c>
    </row>
    <row r="79" spans="2:6" ht="15.75">
      <c r="B79" s="38">
        <v>27</v>
      </c>
      <c r="C79" s="40">
        <v>68.599611899999999</v>
      </c>
      <c r="D79" s="40">
        <v>26.243106229999999</v>
      </c>
      <c r="E79" s="40">
        <v>1362.664914</v>
      </c>
      <c r="F79" s="43">
        <v>0.46300000000000002</v>
      </c>
    </row>
    <row r="80" spans="2:6" ht="15.75">
      <c r="B80" s="37">
        <v>59</v>
      </c>
      <c r="C80" s="40">
        <v>69.816661719999999</v>
      </c>
      <c r="D80" s="40">
        <v>25.269625250000001</v>
      </c>
      <c r="E80" s="40">
        <v>1374.290139</v>
      </c>
      <c r="F80" s="43">
        <v>0.51100000000000001</v>
      </c>
    </row>
    <row r="81" spans="2:6" ht="15.75">
      <c r="B81" s="37">
        <v>15</v>
      </c>
      <c r="C81" s="40">
        <v>68.965620709999996</v>
      </c>
      <c r="D81" s="40">
        <v>26.242538840000002</v>
      </c>
      <c r="E81" s="40">
        <v>1400.1588830000001</v>
      </c>
      <c r="F81" s="43">
        <v>0.45700000000000002</v>
      </c>
    </row>
    <row r="82" spans="2:6" ht="15.75">
      <c r="B82" s="37">
        <v>1</v>
      </c>
      <c r="C82" s="40">
        <v>67.947015379999996</v>
      </c>
      <c r="D82" s="40">
        <v>29.286507660000002</v>
      </c>
      <c r="E82" s="40">
        <v>1509.1846439999999</v>
      </c>
      <c r="F82" s="18">
        <v>0.48299999999999998</v>
      </c>
    </row>
    <row r="83" spans="2:6" ht="15.75">
      <c r="B83" s="38">
        <v>84</v>
      </c>
      <c r="C83" s="40">
        <v>72.275133069999995</v>
      </c>
      <c r="D83" s="40">
        <v>27.274993800000001</v>
      </c>
      <c r="E83" s="40">
        <v>1537.357487</v>
      </c>
      <c r="F83" s="43">
        <v>0.46600000000000003</v>
      </c>
    </row>
    <row r="84" spans="2:6" ht="15.75">
      <c r="B84" s="38">
        <v>33</v>
      </c>
      <c r="C84" s="17">
        <v>69.936837359999998</v>
      </c>
      <c r="D84" s="17">
        <v>29.294178809999998</v>
      </c>
      <c r="E84" s="40">
        <v>1539.4521219999999</v>
      </c>
      <c r="F84" s="18">
        <v>0.52900000000000003</v>
      </c>
    </row>
    <row r="85" spans="2:6" ht="15.75">
      <c r="B85" s="37">
        <v>61</v>
      </c>
      <c r="C85" s="40">
        <v>68.841331909999994</v>
      </c>
      <c r="D85" s="40">
        <v>29.215817439999999</v>
      </c>
      <c r="E85" s="40">
        <v>1547.830663</v>
      </c>
      <c r="F85" s="43">
        <v>0.45200000000000001</v>
      </c>
    </row>
    <row r="86" spans="2:6" ht="15.75">
      <c r="B86" s="42">
        <v>83</v>
      </c>
      <c r="C86" s="41">
        <v>72.912980860000005</v>
      </c>
      <c r="D86" s="41">
        <v>27.675117780000001</v>
      </c>
      <c r="E86" s="41">
        <v>1569.9290639999999</v>
      </c>
      <c r="F86" s="44">
        <v>0.47599999999999998</v>
      </c>
    </row>
  </sheetData>
  <autoFilter ref="B2:F86" xr:uid="{C5AC71B8-424F-8549-BCBE-4E506A24A84B}">
    <sortState xmlns:xlrd2="http://schemas.microsoft.com/office/spreadsheetml/2017/richdata2" ref="B3:F86">
      <sortCondition ref="E2:E86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A63C-BC83-5944-967E-32D075C0CEA6}">
  <dimension ref="B1:L86"/>
  <sheetViews>
    <sheetView zoomScale="106" workbookViewId="0">
      <selection activeCell="F2" sqref="F2"/>
    </sheetView>
  </sheetViews>
  <sheetFormatPr defaultColWidth="11.42578125" defaultRowHeight="15"/>
  <cols>
    <col min="4" max="4" width="12.140625" bestFit="1" customWidth="1"/>
    <col min="5" max="5" width="22" bestFit="1" customWidth="1"/>
    <col min="6" max="6" width="22" customWidth="1"/>
    <col min="7" max="7" width="37.7109375" bestFit="1" customWidth="1"/>
    <col min="8" max="8" width="12.7109375" bestFit="1" customWidth="1"/>
    <col min="9" max="9" width="12.140625" customWidth="1"/>
    <col min="10" max="10" width="24.85546875" customWidth="1"/>
    <col min="11" max="11" width="15" bestFit="1" customWidth="1"/>
    <col min="12" max="12" width="12.140625" bestFit="1" customWidth="1"/>
    <col min="14" max="14" width="26.140625" customWidth="1"/>
    <col min="15" max="15" width="16.85546875" customWidth="1"/>
    <col min="16" max="16" width="25.85546875" customWidth="1"/>
  </cols>
  <sheetData>
    <row r="1" spans="2:12" ht="15.75" thickBot="1"/>
    <row r="2" spans="2:12" ht="15.75" thickBot="1">
      <c r="B2" s="20" t="s">
        <v>38</v>
      </c>
      <c r="C2" s="21" t="s">
        <v>3</v>
      </c>
      <c r="D2" s="21" t="s">
        <v>4</v>
      </c>
      <c r="E2" s="22" t="s">
        <v>12</v>
      </c>
      <c r="F2" s="31" t="s">
        <v>44</v>
      </c>
      <c r="K2" s="32" t="s">
        <v>4</v>
      </c>
      <c r="L2" s="32"/>
    </row>
    <row r="3" spans="2:12" ht="15.75">
      <c r="B3" s="57" t="s">
        <v>41</v>
      </c>
      <c r="C3" s="27">
        <v>68</v>
      </c>
      <c r="D3" s="28">
        <v>0.4</v>
      </c>
      <c r="E3" s="29">
        <v>0.36399999999999999</v>
      </c>
      <c r="F3" s="18"/>
      <c r="G3" t="s">
        <v>29</v>
      </c>
    </row>
    <row r="4" spans="2:12" ht="16.5" thickBot="1">
      <c r="B4" s="58"/>
      <c r="C4" s="25">
        <v>24</v>
      </c>
      <c r="D4" s="17">
        <v>0.4</v>
      </c>
      <c r="E4" s="24">
        <v>0.375</v>
      </c>
      <c r="F4" s="18"/>
      <c r="H4" t="s">
        <v>30</v>
      </c>
      <c r="I4" t="s">
        <v>31</v>
      </c>
      <c r="K4" t="s">
        <v>16</v>
      </c>
      <c r="L4">
        <v>0.45952380952380995</v>
      </c>
    </row>
    <row r="5" spans="2:12" ht="15.75">
      <c r="B5" s="58"/>
      <c r="C5" s="23">
        <v>65</v>
      </c>
      <c r="D5" s="17">
        <v>0.4</v>
      </c>
      <c r="E5" s="24">
        <v>0.376</v>
      </c>
      <c r="F5" s="18"/>
      <c r="G5" s="13"/>
      <c r="H5" s="13" t="s">
        <v>14</v>
      </c>
      <c r="I5" s="13" t="s">
        <v>15</v>
      </c>
      <c r="K5" t="s">
        <v>48</v>
      </c>
      <c r="L5">
        <v>1.428332357123231E-2</v>
      </c>
    </row>
    <row r="6" spans="2:12" ht="15.75">
      <c r="B6" s="58"/>
      <c r="C6" s="25">
        <v>2</v>
      </c>
      <c r="D6" s="17">
        <v>0.4</v>
      </c>
      <c r="E6" s="24">
        <v>0.379</v>
      </c>
      <c r="F6" s="18"/>
      <c r="G6" t="s">
        <v>16</v>
      </c>
      <c r="H6">
        <v>0.45960714285714283</v>
      </c>
      <c r="I6">
        <v>0.48423809523809536</v>
      </c>
      <c r="K6" t="s">
        <v>49</v>
      </c>
      <c r="L6">
        <v>0.45</v>
      </c>
    </row>
    <row r="7" spans="2:12" ht="15.75">
      <c r="B7" s="58"/>
      <c r="C7" s="23">
        <v>8</v>
      </c>
      <c r="D7" s="17">
        <v>0.3</v>
      </c>
      <c r="E7" s="24">
        <v>0.38700000000000001</v>
      </c>
      <c r="F7" s="18"/>
      <c r="G7" t="s">
        <v>17</v>
      </c>
      <c r="H7">
        <v>2.355213850174218E-3</v>
      </c>
      <c r="I7">
        <v>2.6726736353075973E-3</v>
      </c>
      <c r="K7" t="s">
        <v>50</v>
      </c>
      <c r="L7">
        <v>0.4</v>
      </c>
    </row>
    <row r="8" spans="2:12" ht="15.75">
      <c r="B8" s="58"/>
      <c r="C8" s="25">
        <v>25</v>
      </c>
      <c r="D8" s="17">
        <v>0.5</v>
      </c>
      <c r="E8" s="24">
        <v>0.38700000000000001</v>
      </c>
      <c r="F8" s="18"/>
      <c r="G8" t="s">
        <v>18</v>
      </c>
      <c r="H8">
        <v>42</v>
      </c>
      <c r="I8">
        <v>42</v>
      </c>
      <c r="K8" t="s">
        <v>51</v>
      </c>
      <c r="L8">
        <v>0.13090882288143807</v>
      </c>
    </row>
    <row r="9" spans="2:12" ht="15.75">
      <c r="B9" s="58"/>
      <c r="C9" s="23">
        <v>51</v>
      </c>
      <c r="D9" s="17">
        <v>0.3</v>
      </c>
      <c r="E9" s="24">
        <v>0.39800000000000002</v>
      </c>
      <c r="F9" s="18"/>
      <c r="G9" t="s">
        <v>19</v>
      </c>
      <c r="H9">
        <v>0</v>
      </c>
      <c r="K9" t="s">
        <v>52</v>
      </c>
      <c r="L9">
        <v>1.713711990820372E-2</v>
      </c>
    </row>
    <row r="10" spans="2:12" ht="15.75">
      <c r="B10" s="58"/>
      <c r="C10" s="25">
        <v>54</v>
      </c>
      <c r="D10" s="17">
        <v>0.5</v>
      </c>
      <c r="E10" s="24">
        <v>0.40600000000000003</v>
      </c>
      <c r="F10" s="18"/>
      <c r="G10" t="s">
        <v>20</v>
      </c>
      <c r="H10">
        <v>82</v>
      </c>
      <c r="K10" t="s">
        <v>53</v>
      </c>
      <c r="L10">
        <v>1.1583715789131865E-3</v>
      </c>
    </row>
    <row r="11" spans="2:12" ht="15.75">
      <c r="B11" s="58"/>
      <c r="C11" s="23">
        <v>62</v>
      </c>
      <c r="D11" s="17">
        <v>0.3</v>
      </c>
      <c r="E11" s="24">
        <v>0.41</v>
      </c>
      <c r="F11" s="18"/>
      <c r="G11" t="s">
        <v>21</v>
      </c>
      <c r="H11">
        <v>-2.2511947878716123</v>
      </c>
      <c r="K11" t="s">
        <v>54</v>
      </c>
      <c r="L11">
        <v>6.7602249818884838E-2</v>
      </c>
    </row>
    <row r="12" spans="2:12" ht="15.75">
      <c r="B12" s="58"/>
      <c r="C12" s="25">
        <v>66</v>
      </c>
      <c r="D12" s="17">
        <v>0.3</v>
      </c>
      <c r="E12" s="24">
        <v>0.41</v>
      </c>
      <c r="F12" s="18"/>
      <c r="G12" t="s">
        <v>22</v>
      </c>
      <c r="H12">
        <v>1.3524373201471023E-2</v>
      </c>
      <c r="K12" t="s">
        <v>55</v>
      </c>
      <c r="L12">
        <v>0.70000000000000007</v>
      </c>
    </row>
    <row r="13" spans="2:12" ht="15.75">
      <c r="B13" s="58"/>
      <c r="C13" s="23">
        <v>67</v>
      </c>
      <c r="D13" s="17">
        <v>0.5</v>
      </c>
      <c r="E13" s="24">
        <v>0.42</v>
      </c>
      <c r="F13" s="18"/>
      <c r="G13" t="s">
        <v>23</v>
      </c>
      <c r="H13">
        <v>1.6636491840290772</v>
      </c>
      <c r="K13" t="s">
        <v>56</v>
      </c>
      <c r="L13">
        <v>0.1</v>
      </c>
    </row>
    <row r="14" spans="2:12" ht="15.75">
      <c r="B14" s="58"/>
      <c r="C14" s="25">
        <v>72</v>
      </c>
      <c r="D14" s="17">
        <v>0.2</v>
      </c>
      <c r="E14" s="24">
        <v>0.42199999999999999</v>
      </c>
      <c r="F14" s="18"/>
      <c r="G14" t="s">
        <v>24</v>
      </c>
      <c r="H14">
        <v>2.7048746402942046E-2</v>
      </c>
      <c r="J14" t="s">
        <v>33</v>
      </c>
      <c r="K14" t="s">
        <v>57</v>
      </c>
      <c r="L14">
        <v>0.8</v>
      </c>
    </row>
    <row r="15" spans="2:12" ht="16.5" thickBot="1">
      <c r="B15" s="58"/>
      <c r="C15" s="23">
        <v>77</v>
      </c>
      <c r="D15" s="17">
        <v>0.6</v>
      </c>
      <c r="E15" s="24">
        <v>0.42499999999999999</v>
      </c>
      <c r="F15" s="18"/>
      <c r="G15" s="12" t="s">
        <v>25</v>
      </c>
      <c r="H15" s="12">
        <v>1.9893185571365706</v>
      </c>
      <c r="I15" s="12"/>
      <c r="K15" t="s">
        <v>58</v>
      </c>
      <c r="L15">
        <v>38.600000000000037</v>
      </c>
    </row>
    <row r="16" spans="2:12" ht="16.5" thickBot="1">
      <c r="B16" s="58"/>
      <c r="C16" s="25">
        <v>85</v>
      </c>
      <c r="D16" s="17">
        <v>0.1</v>
      </c>
      <c r="E16" s="24">
        <v>0.43</v>
      </c>
      <c r="F16" s="18"/>
      <c r="K16" s="12" t="s">
        <v>59</v>
      </c>
      <c r="L16" s="12">
        <v>84</v>
      </c>
    </row>
    <row r="17" spans="2:12" ht="16.5" thickBot="1">
      <c r="B17" s="58"/>
      <c r="C17" s="23">
        <v>92</v>
      </c>
      <c r="D17" s="17">
        <v>0.4</v>
      </c>
      <c r="E17" s="24">
        <v>0.43099999999999999</v>
      </c>
      <c r="F17" s="18"/>
      <c r="L17">
        <v>1</v>
      </c>
    </row>
    <row r="18" spans="2:12" ht="15.75">
      <c r="B18" s="58"/>
      <c r="C18" s="25">
        <v>97</v>
      </c>
      <c r="D18" s="17">
        <v>0.6</v>
      </c>
      <c r="E18" s="24">
        <v>0.43099999999999999</v>
      </c>
      <c r="F18" s="18"/>
      <c r="K18" s="33" t="s">
        <v>12</v>
      </c>
      <c r="L18" s="33"/>
    </row>
    <row r="19" spans="2:12" ht="15.75">
      <c r="B19" s="58"/>
      <c r="C19" s="23">
        <v>3</v>
      </c>
      <c r="D19" s="17">
        <v>0.4</v>
      </c>
      <c r="E19" s="24">
        <v>0.433</v>
      </c>
      <c r="F19" s="18"/>
      <c r="K19" s="34"/>
      <c r="L19" s="34"/>
    </row>
    <row r="20" spans="2:12" ht="15.75">
      <c r="B20" s="58"/>
      <c r="C20" s="25">
        <v>4</v>
      </c>
      <c r="D20" s="17">
        <v>0.3</v>
      </c>
      <c r="E20" s="24">
        <v>0.436</v>
      </c>
      <c r="F20" s="18"/>
      <c r="K20" s="34" t="s">
        <v>16</v>
      </c>
      <c r="L20" s="34">
        <v>0.47192261904761906</v>
      </c>
    </row>
    <row r="21" spans="2:12" ht="15.75">
      <c r="B21" s="58"/>
      <c r="C21" s="23">
        <v>5</v>
      </c>
      <c r="D21" s="17">
        <v>0.6</v>
      </c>
      <c r="E21" s="24">
        <v>0.438</v>
      </c>
      <c r="F21" s="18"/>
      <c r="K21" s="34" t="s">
        <v>48</v>
      </c>
      <c r="L21" s="34">
        <v>5.6030960601728226E-3</v>
      </c>
    </row>
    <row r="22" spans="2:12" ht="15.75">
      <c r="B22" s="58"/>
      <c r="C22" s="25">
        <v>10</v>
      </c>
      <c r="D22" s="17">
        <v>0.4</v>
      </c>
      <c r="E22" s="24">
        <v>0.439</v>
      </c>
      <c r="F22" s="18"/>
      <c r="K22" s="34" t="s">
        <v>49</v>
      </c>
      <c r="L22" s="34">
        <v>0.47</v>
      </c>
    </row>
    <row r="23" spans="2:12" ht="15.75">
      <c r="B23" s="58"/>
      <c r="C23" s="23">
        <v>12</v>
      </c>
      <c r="D23" s="17">
        <v>0.6</v>
      </c>
      <c r="E23" s="24">
        <v>0.44</v>
      </c>
      <c r="F23" s="18"/>
      <c r="K23" s="34" t="s">
        <v>50</v>
      </c>
      <c r="L23" s="34">
        <v>0.46300000000000002</v>
      </c>
    </row>
    <row r="24" spans="2:12" ht="15.75">
      <c r="B24" s="58"/>
      <c r="C24" s="25">
        <v>18</v>
      </c>
      <c r="D24" s="17">
        <v>0.5</v>
      </c>
      <c r="E24" s="24">
        <v>0.442</v>
      </c>
      <c r="F24" s="18"/>
      <c r="K24" s="34" t="s">
        <v>51</v>
      </c>
      <c r="L24" s="34">
        <v>5.1353223643701602E-2</v>
      </c>
    </row>
    <row r="25" spans="2:12" ht="15.75">
      <c r="B25" s="58"/>
      <c r="C25" s="23">
        <v>20</v>
      </c>
      <c r="D25" s="17">
        <v>0.5</v>
      </c>
      <c r="E25" s="24">
        <v>0.442</v>
      </c>
      <c r="F25" s="18"/>
      <c r="K25" s="34" t="s">
        <v>52</v>
      </c>
      <c r="L25" s="34">
        <v>2.6371535786000331E-3</v>
      </c>
    </row>
    <row r="26" spans="2:12" ht="15.75">
      <c r="B26" s="58"/>
      <c r="C26" s="25">
        <v>22</v>
      </c>
      <c r="D26" s="17">
        <v>0.4</v>
      </c>
      <c r="E26" s="24">
        <v>0.443</v>
      </c>
      <c r="F26" s="18"/>
      <c r="K26" s="34" t="s">
        <v>53</v>
      </c>
      <c r="L26" s="34">
        <v>0.946739535687251</v>
      </c>
    </row>
    <row r="27" spans="2:12" ht="15.75">
      <c r="B27" s="58"/>
      <c r="C27" s="23">
        <v>23</v>
      </c>
      <c r="D27" s="17">
        <v>0.3</v>
      </c>
      <c r="E27" s="24">
        <v>0.44500000000000001</v>
      </c>
      <c r="F27" s="18"/>
      <c r="K27" s="34" t="s">
        <v>54</v>
      </c>
      <c r="L27" s="34">
        <v>0.51006960395611078</v>
      </c>
    </row>
    <row r="28" spans="2:12" ht="15.75">
      <c r="B28" s="58"/>
      <c r="C28" s="25">
        <v>32</v>
      </c>
      <c r="D28" s="17">
        <v>0.3</v>
      </c>
      <c r="E28" s="24">
        <v>0.44750000000000001</v>
      </c>
      <c r="F28" s="18"/>
      <c r="K28" s="34" t="s">
        <v>55</v>
      </c>
      <c r="L28" s="34">
        <v>0.26</v>
      </c>
    </row>
    <row r="29" spans="2:12" ht="15.75">
      <c r="B29" s="58"/>
      <c r="C29" s="23">
        <v>39</v>
      </c>
      <c r="D29" s="17">
        <v>0.5</v>
      </c>
      <c r="E29" s="24">
        <v>0.44900000000000001</v>
      </c>
      <c r="F29" s="18"/>
      <c r="K29" s="34" t="s">
        <v>56</v>
      </c>
      <c r="L29" s="34">
        <v>0.36399999999999999</v>
      </c>
    </row>
    <row r="30" spans="2:12" ht="15.75">
      <c r="B30" s="58"/>
      <c r="C30" s="25">
        <v>40</v>
      </c>
      <c r="D30" s="17">
        <v>0.5</v>
      </c>
      <c r="E30" s="24">
        <v>0.45200000000000001</v>
      </c>
      <c r="F30" s="18"/>
      <c r="K30" s="34" t="s">
        <v>57</v>
      </c>
      <c r="L30" s="34">
        <v>0.624</v>
      </c>
    </row>
    <row r="31" spans="2:12" ht="15.75">
      <c r="B31" s="58"/>
      <c r="C31" s="23">
        <v>43</v>
      </c>
      <c r="D31" s="17">
        <v>0.3</v>
      </c>
      <c r="E31" s="24">
        <v>0.45300000000000001</v>
      </c>
      <c r="F31" s="18"/>
      <c r="K31" s="34" t="s">
        <v>58</v>
      </c>
      <c r="L31" s="34">
        <v>39.641500000000001</v>
      </c>
    </row>
    <row r="32" spans="2:12" ht="16.5" thickBot="1">
      <c r="B32" s="58"/>
      <c r="C32" s="25">
        <v>45</v>
      </c>
      <c r="D32" s="17">
        <v>0.6</v>
      </c>
      <c r="E32" s="24">
        <v>0.45600000000000002</v>
      </c>
      <c r="F32" s="18"/>
      <c r="K32" s="35" t="s">
        <v>59</v>
      </c>
      <c r="L32" s="35">
        <v>84</v>
      </c>
    </row>
    <row r="33" spans="2:12" ht="15.75">
      <c r="B33" s="58"/>
      <c r="C33" s="23">
        <v>53</v>
      </c>
      <c r="D33" s="17">
        <v>0.6</v>
      </c>
      <c r="E33" s="24">
        <v>0.45700000000000002</v>
      </c>
      <c r="F33" s="18"/>
      <c r="L33">
        <v>1</v>
      </c>
    </row>
    <row r="34" spans="2:12" ht="15.75">
      <c r="B34" s="58"/>
      <c r="C34" s="25">
        <v>57</v>
      </c>
      <c r="D34" s="17">
        <v>0.4</v>
      </c>
      <c r="E34" s="24">
        <v>0.45800000000000002</v>
      </c>
      <c r="F34" s="18"/>
    </row>
    <row r="35" spans="2:12" ht="15.75">
      <c r="B35" s="58"/>
      <c r="C35" s="23">
        <v>58</v>
      </c>
      <c r="D35" s="17">
        <v>0.4</v>
      </c>
      <c r="E35" s="24">
        <v>0.45900000000000002</v>
      </c>
      <c r="F35" s="18"/>
    </row>
    <row r="36" spans="2:12" ht="15.75">
      <c r="B36" s="58"/>
      <c r="C36" s="25">
        <v>63</v>
      </c>
      <c r="D36" s="17">
        <v>0.4</v>
      </c>
      <c r="E36" s="24">
        <v>0.45900000000000002</v>
      </c>
      <c r="F36" s="18"/>
    </row>
    <row r="37" spans="2:12" ht="15.75">
      <c r="B37" s="58"/>
      <c r="C37" s="23">
        <v>64</v>
      </c>
      <c r="D37" s="17">
        <v>0.3</v>
      </c>
      <c r="E37" s="24">
        <v>0.46300000000000002</v>
      </c>
      <c r="F37" s="18"/>
    </row>
    <row r="38" spans="2:12" ht="15.75">
      <c r="B38" s="58"/>
      <c r="C38" s="25">
        <v>69</v>
      </c>
      <c r="D38" s="17">
        <v>0.5</v>
      </c>
      <c r="E38" s="24">
        <v>0.46300000000000002</v>
      </c>
      <c r="F38" s="18"/>
    </row>
    <row r="39" spans="2:12" ht="15.75">
      <c r="B39" s="58"/>
      <c r="C39" s="23">
        <v>70</v>
      </c>
      <c r="D39" s="17">
        <v>0.8</v>
      </c>
      <c r="E39" s="24">
        <v>0.46300000000000002</v>
      </c>
      <c r="F39" s="18"/>
    </row>
    <row r="40" spans="2:12" ht="15.75">
      <c r="B40" s="58"/>
      <c r="C40" s="25">
        <v>73</v>
      </c>
      <c r="D40" s="17">
        <v>0.5</v>
      </c>
      <c r="E40" s="24">
        <v>0.46600000000000003</v>
      </c>
      <c r="F40" s="18"/>
    </row>
    <row r="41" spans="2:12" ht="15.75">
      <c r="B41" s="58"/>
      <c r="C41" s="23">
        <v>79</v>
      </c>
      <c r="D41" s="17">
        <v>0.6</v>
      </c>
      <c r="E41" s="24">
        <v>0.46600000000000003</v>
      </c>
      <c r="F41" s="18"/>
    </row>
    <row r="42" spans="2:12" ht="15.75">
      <c r="B42" s="58"/>
      <c r="C42" s="25">
        <v>82</v>
      </c>
      <c r="D42" s="17">
        <v>0.4</v>
      </c>
      <c r="E42" s="24">
        <v>0.46800000000000003</v>
      </c>
      <c r="F42" s="18"/>
    </row>
    <row r="43" spans="2:12" ht="15.75">
      <c r="B43" s="58"/>
      <c r="C43" s="23">
        <v>88</v>
      </c>
      <c r="D43" s="17">
        <v>0.2</v>
      </c>
      <c r="E43" s="24">
        <v>0.46899999999999997</v>
      </c>
      <c r="F43" s="18"/>
    </row>
    <row r="44" spans="2:12" ht="16.5" thickBot="1">
      <c r="B44" s="59"/>
      <c r="C44" s="19">
        <v>90</v>
      </c>
      <c r="D44" s="16">
        <v>0.3</v>
      </c>
      <c r="E44" s="26">
        <v>0.47</v>
      </c>
      <c r="F44" s="18"/>
    </row>
    <row r="45" spans="2:12" ht="15.75">
      <c r="B45" s="60" t="s">
        <v>40</v>
      </c>
      <c r="C45" s="23">
        <v>7</v>
      </c>
      <c r="D45" s="17">
        <v>0.4</v>
      </c>
      <c r="E45" s="24">
        <v>0.47</v>
      </c>
      <c r="F45" s="18"/>
    </row>
    <row r="46" spans="2:12" ht="15.75">
      <c r="B46" s="60"/>
      <c r="C46" s="25">
        <v>11</v>
      </c>
      <c r="D46" s="17">
        <v>0.5</v>
      </c>
      <c r="E46" s="24">
        <v>0.47</v>
      </c>
      <c r="F46" s="18"/>
    </row>
    <row r="47" spans="2:12" ht="15.75">
      <c r="B47" s="60"/>
      <c r="C47" s="23">
        <v>13</v>
      </c>
      <c r="D47" s="17">
        <v>0.6</v>
      </c>
      <c r="E47" s="24">
        <v>0.47099999999999997</v>
      </c>
      <c r="F47" s="18"/>
    </row>
    <row r="48" spans="2:12" ht="15.75">
      <c r="B48" s="60"/>
      <c r="C48" s="25">
        <v>14</v>
      </c>
      <c r="D48" s="17">
        <v>0.3</v>
      </c>
      <c r="E48" s="24">
        <v>0.47299999999999998</v>
      </c>
      <c r="F48" s="18"/>
    </row>
    <row r="49" spans="2:6" ht="15.75">
      <c r="B49" s="60"/>
      <c r="C49" s="23">
        <v>19</v>
      </c>
      <c r="D49" s="17">
        <v>0.5</v>
      </c>
      <c r="E49" s="24">
        <v>0.47399999999999998</v>
      </c>
      <c r="F49" s="18"/>
    </row>
    <row r="50" spans="2:6" ht="15.75">
      <c r="B50" s="60"/>
      <c r="C50" s="25">
        <v>26</v>
      </c>
      <c r="D50" s="17">
        <v>0.5</v>
      </c>
      <c r="E50" s="24">
        <v>0.47399999999999998</v>
      </c>
      <c r="F50" s="18"/>
    </row>
    <row r="51" spans="2:6" ht="15.75">
      <c r="B51" s="60"/>
      <c r="C51" s="23">
        <v>27</v>
      </c>
      <c r="D51" s="17">
        <v>0.6</v>
      </c>
      <c r="E51" s="24">
        <v>0.47499999999999998</v>
      </c>
      <c r="F51" s="18"/>
    </row>
    <row r="52" spans="2:6" ht="15.75">
      <c r="B52" s="60"/>
      <c r="C52" s="25">
        <v>28</v>
      </c>
      <c r="D52" s="17">
        <v>0.4</v>
      </c>
      <c r="E52" s="24">
        <v>0.47599999999999998</v>
      </c>
      <c r="F52" s="18"/>
    </row>
    <row r="53" spans="2:6" ht="15.75">
      <c r="B53" s="60"/>
      <c r="C53" s="23">
        <v>30</v>
      </c>
      <c r="D53" s="17">
        <v>0.5</v>
      </c>
      <c r="E53" s="24">
        <v>0.47599999999999998</v>
      </c>
      <c r="F53" s="18"/>
    </row>
    <row r="54" spans="2:6" ht="15.75">
      <c r="B54" s="60"/>
      <c r="C54" s="25">
        <v>36</v>
      </c>
      <c r="D54" s="17">
        <v>0.6</v>
      </c>
      <c r="E54" s="24">
        <v>0.47599999999999998</v>
      </c>
      <c r="F54" s="18"/>
    </row>
    <row r="55" spans="2:6" ht="15.75">
      <c r="B55" s="60"/>
      <c r="C55" s="23">
        <v>38</v>
      </c>
      <c r="D55" s="17">
        <v>0.4</v>
      </c>
      <c r="E55" s="24">
        <v>0.48</v>
      </c>
      <c r="F55" s="18"/>
    </row>
    <row r="56" spans="2:6" ht="15.75">
      <c r="B56" s="60"/>
      <c r="C56" s="25">
        <v>44</v>
      </c>
      <c r="D56" s="17">
        <v>0.4</v>
      </c>
      <c r="E56" s="24">
        <v>0.48</v>
      </c>
      <c r="F56" s="18"/>
    </row>
    <row r="57" spans="2:6" ht="15.75">
      <c r="B57" s="60"/>
      <c r="C57" s="23">
        <v>48</v>
      </c>
      <c r="D57" s="17">
        <v>0.4</v>
      </c>
      <c r="E57" s="24">
        <v>0.48</v>
      </c>
      <c r="F57" s="18"/>
    </row>
    <row r="58" spans="2:6" ht="15.75">
      <c r="B58" s="60"/>
      <c r="C58" s="25">
        <v>52</v>
      </c>
      <c r="D58" s="17">
        <v>0.7</v>
      </c>
      <c r="E58" s="24">
        <v>0.48299999999999998</v>
      </c>
      <c r="F58" s="18"/>
    </row>
    <row r="59" spans="2:6" ht="15.75">
      <c r="B59" s="60"/>
      <c r="C59" s="23">
        <v>56</v>
      </c>
      <c r="D59" s="17">
        <v>0.6</v>
      </c>
      <c r="E59" s="24">
        <v>0.48399999999999999</v>
      </c>
      <c r="F59" s="18"/>
    </row>
    <row r="60" spans="2:6" ht="15.75">
      <c r="B60" s="60"/>
      <c r="C60" s="25">
        <v>61</v>
      </c>
      <c r="D60" s="17">
        <v>0.5</v>
      </c>
      <c r="E60" s="24">
        <v>0.48499999999999999</v>
      </c>
      <c r="F60" s="18"/>
    </row>
    <row r="61" spans="2:6" ht="15.75">
      <c r="B61" s="60"/>
      <c r="C61" s="23">
        <v>75</v>
      </c>
      <c r="D61" s="17">
        <v>0.4</v>
      </c>
      <c r="E61" s="24">
        <v>0.48799999999999999</v>
      </c>
      <c r="F61" s="18"/>
    </row>
    <row r="62" spans="2:6" ht="15.75">
      <c r="B62" s="60"/>
      <c r="C62" s="25">
        <v>80</v>
      </c>
      <c r="D62" s="17">
        <v>0.5</v>
      </c>
      <c r="E62" s="24">
        <v>0.48799999999999999</v>
      </c>
      <c r="F62" s="18"/>
    </row>
    <row r="63" spans="2:6" ht="15.75">
      <c r="B63" s="60"/>
      <c r="C63" s="23">
        <v>87</v>
      </c>
      <c r="D63" s="17">
        <v>0.4</v>
      </c>
      <c r="E63" s="24">
        <v>0.49299999999999999</v>
      </c>
      <c r="F63" s="18"/>
    </row>
    <row r="64" spans="2:6" ht="15.75">
      <c r="B64" s="60"/>
      <c r="C64" s="25">
        <v>89</v>
      </c>
      <c r="D64" s="17">
        <v>0.5</v>
      </c>
      <c r="E64" s="24">
        <v>0.5</v>
      </c>
      <c r="F64" s="18"/>
    </row>
    <row r="65" spans="2:6" ht="15.75">
      <c r="B65" s="60"/>
      <c r="C65" s="23">
        <v>94</v>
      </c>
      <c r="D65" s="17">
        <v>0.4</v>
      </c>
      <c r="E65" s="24">
        <v>0.501</v>
      </c>
      <c r="F65" s="18"/>
    </row>
    <row r="66" spans="2:6" ht="15.75">
      <c r="B66" s="60"/>
      <c r="C66" s="25">
        <v>15</v>
      </c>
      <c r="D66" s="17">
        <v>0.5</v>
      </c>
      <c r="E66" s="24">
        <v>0.50600000000000001</v>
      </c>
      <c r="F66" s="18"/>
    </row>
    <row r="67" spans="2:6" ht="15.75">
      <c r="B67" s="60"/>
      <c r="C67" s="23">
        <v>29</v>
      </c>
      <c r="D67" s="17">
        <v>0.4</v>
      </c>
      <c r="E67" s="24">
        <v>0.51</v>
      </c>
      <c r="F67" s="18"/>
    </row>
    <row r="68" spans="2:6" ht="15.75">
      <c r="B68" s="60"/>
      <c r="C68" s="25">
        <v>31</v>
      </c>
      <c r="D68" s="17">
        <v>0.6</v>
      </c>
      <c r="E68" s="24">
        <v>0.51100000000000001</v>
      </c>
      <c r="F68" s="18"/>
    </row>
    <row r="69" spans="2:6" ht="15.75">
      <c r="B69" s="60"/>
      <c r="C69" s="23">
        <v>41</v>
      </c>
      <c r="D69" s="17">
        <v>0.7</v>
      </c>
      <c r="E69" s="24">
        <v>0.51300000000000001</v>
      </c>
      <c r="F69" s="18"/>
    </row>
    <row r="70" spans="2:6" ht="15.75">
      <c r="B70" s="60"/>
      <c r="C70" s="25">
        <v>47</v>
      </c>
      <c r="D70" s="17">
        <v>0.6</v>
      </c>
      <c r="E70" s="24">
        <v>0.51400000000000001</v>
      </c>
      <c r="F70" s="18"/>
    </row>
    <row r="71" spans="2:6" ht="15.75">
      <c r="B71" s="60"/>
      <c r="C71" s="23">
        <v>50</v>
      </c>
      <c r="D71" s="17">
        <v>0.4</v>
      </c>
      <c r="E71" s="24">
        <v>0.51700000000000002</v>
      </c>
      <c r="F71" s="18"/>
    </row>
    <row r="72" spans="2:6" ht="15.75">
      <c r="B72" s="60"/>
      <c r="C72" s="25">
        <v>55</v>
      </c>
      <c r="D72" s="17">
        <v>0.4</v>
      </c>
      <c r="E72" s="24">
        <v>0.51700000000000002</v>
      </c>
      <c r="F72" s="18"/>
    </row>
    <row r="73" spans="2:6" ht="15.75">
      <c r="B73" s="60"/>
      <c r="C73" s="23">
        <v>59</v>
      </c>
      <c r="D73" s="17">
        <v>0.7</v>
      </c>
      <c r="E73" s="24">
        <v>0.51700000000000002</v>
      </c>
      <c r="F73" s="18"/>
    </row>
    <row r="74" spans="2:6" ht="15.75">
      <c r="B74" s="60"/>
      <c r="C74" s="25">
        <v>60</v>
      </c>
      <c r="D74" s="17">
        <v>0.4</v>
      </c>
      <c r="E74" s="24">
        <v>0.51800000000000002</v>
      </c>
      <c r="F74" s="18"/>
    </row>
    <row r="75" spans="2:6" ht="15.75">
      <c r="B75" s="60"/>
      <c r="C75" s="23">
        <v>71</v>
      </c>
      <c r="D75" s="17">
        <v>0.6</v>
      </c>
      <c r="E75" s="24">
        <v>0.51900000000000002</v>
      </c>
      <c r="F75" s="18"/>
    </row>
    <row r="76" spans="2:6" ht="15.75">
      <c r="B76" s="60"/>
      <c r="C76" s="25">
        <v>76</v>
      </c>
      <c r="D76" s="17">
        <v>0.4</v>
      </c>
      <c r="E76" s="24">
        <v>0.52700000000000002</v>
      </c>
      <c r="F76" s="18"/>
    </row>
    <row r="77" spans="2:6" ht="15.75">
      <c r="B77" s="60"/>
      <c r="C77" s="23">
        <v>78</v>
      </c>
      <c r="D77" s="17">
        <v>0.7</v>
      </c>
      <c r="E77" s="24">
        <v>0.52900000000000003</v>
      </c>
      <c r="F77" s="18"/>
    </row>
    <row r="78" spans="2:6" ht="15.75">
      <c r="B78" s="60"/>
      <c r="C78" s="25">
        <v>83</v>
      </c>
      <c r="D78" s="17">
        <v>0.5</v>
      </c>
      <c r="E78" s="24">
        <v>0.53</v>
      </c>
      <c r="F78" s="18"/>
    </row>
    <row r="79" spans="2:6" ht="15.75">
      <c r="B79" s="60"/>
      <c r="C79" s="23">
        <v>84</v>
      </c>
      <c r="D79" s="17">
        <v>0.3</v>
      </c>
      <c r="E79" s="24">
        <v>0.53900000000000003</v>
      </c>
      <c r="F79" s="18"/>
    </row>
    <row r="80" spans="2:6" ht="15.75">
      <c r="B80" s="60"/>
      <c r="C80" s="25">
        <v>91</v>
      </c>
      <c r="D80" s="17">
        <v>0.5</v>
      </c>
      <c r="E80" s="24">
        <v>0.54100000000000004</v>
      </c>
      <c r="F80" s="18"/>
    </row>
    <row r="81" spans="2:6" ht="15.75">
      <c r="B81" s="60"/>
      <c r="C81" s="23">
        <v>1</v>
      </c>
      <c r="D81" s="17">
        <v>0.5</v>
      </c>
      <c r="E81" s="24">
        <v>0.55000000000000004</v>
      </c>
      <c r="F81" s="18"/>
    </row>
    <row r="82" spans="2:6" ht="15.75">
      <c r="B82" s="60"/>
      <c r="C82" s="25">
        <v>17</v>
      </c>
      <c r="D82" s="17">
        <v>0.3</v>
      </c>
      <c r="E82" s="24">
        <v>0.55300000000000005</v>
      </c>
      <c r="F82" s="18"/>
    </row>
    <row r="83" spans="2:6" ht="15.75">
      <c r="B83" s="60"/>
      <c r="C83" s="23">
        <v>33</v>
      </c>
      <c r="D83" s="17">
        <v>0.4</v>
      </c>
      <c r="E83" s="24">
        <v>0.55700000000000005</v>
      </c>
      <c r="F83" s="18"/>
    </row>
    <row r="84" spans="2:6" ht="15.75">
      <c r="B84" s="60"/>
      <c r="C84" s="25">
        <v>35</v>
      </c>
      <c r="D84" s="17">
        <v>0.7</v>
      </c>
      <c r="E84" s="24">
        <v>0.60399999999999998</v>
      </c>
      <c r="F84" s="18"/>
    </row>
    <row r="85" spans="2:6" ht="15.75">
      <c r="B85" s="60"/>
      <c r="C85" s="23">
        <v>95</v>
      </c>
      <c r="D85" s="17">
        <v>0.5</v>
      </c>
      <c r="E85" s="24">
        <v>0.621</v>
      </c>
      <c r="F85" s="18"/>
    </row>
    <row r="86" spans="2:6" ht="16.5" thickBot="1">
      <c r="B86" s="61"/>
      <c r="C86" s="19">
        <v>16</v>
      </c>
      <c r="D86" s="16">
        <v>0.6</v>
      </c>
      <c r="E86" s="26">
        <v>0.624</v>
      </c>
      <c r="F86" s="18"/>
    </row>
  </sheetData>
  <mergeCells count="2">
    <mergeCell ref="B3:B44"/>
    <mergeCell ref="B45:B86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0492-9BCD-7F49-B85D-36E6CF2B48DA}">
  <dimension ref="B1:O86"/>
  <sheetViews>
    <sheetView topLeftCell="C1" zoomScaleNormal="100" workbookViewId="0">
      <selection activeCell="L29" sqref="L29"/>
    </sheetView>
  </sheetViews>
  <sheetFormatPr defaultColWidth="11.42578125" defaultRowHeight="15"/>
  <cols>
    <col min="4" max="4" width="21.85546875" customWidth="1"/>
    <col min="5" max="5" width="29.140625" customWidth="1"/>
    <col min="7" max="7" width="38.42578125" bestFit="1" customWidth="1"/>
    <col min="8" max="8" width="13" bestFit="1" customWidth="1"/>
    <col min="9" max="9" width="12.28515625" bestFit="1" customWidth="1"/>
    <col min="10" max="10" width="21.140625" customWidth="1"/>
    <col min="12" max="12" width="15.28515625" bestFit="1" customWidth="1"/>
    <col min="13" max="13" width="12.28515625" bestFit="1" customWidth="1"/>
  </cols>
  <sheetData>
    <row r="1" spans="2:15" ht="15.75" thickBot="1"/>
    <row r="2" spans="2:15" ht="15.75" thickBot="1">
      <c r="B2" s="20" t="s">
        <v>38</v>
      </c>
      <c r="C2" s="21" t="s">
        <v>3</v>
      </c>
      <c r="D2" s="21" t="s">
        <v>60</v>
      </c>
      <c r="E2" s="22" t="s">
        <v>12</v>
      </c>
      <c r="F2" s="30" t="s">
        <v>43</v>
      </c>
      <c r="G2" t="s">
        <v>29</v>
      </c>
    </row>
    <row r="3" spans="2:15" ht="16.5" thickBot="1">
      <c r="B3" s="62" t="s">
        <v>39</v>
      </c>
      <c r="C3" s="27">
        <v>68</v>
      </c>
      <c r="D3" s="28">
        <v>1.3610558365817524</v>
      </c>
      <c r="E3" s="29">
        <v>0.43</v>
      </c>
      <c r="G3" t="s">
        <v>47</v>
      </c>
      <c r="H3" t="s">
        <v>45</v>
      </c>
      <c r="I3" t="s">
        <v>46</v>
      </c>
      <c r="L3" s="32" t="s">
        <v>32</v>
      </c>
      <c r="M3" s="32"/>
    </row>
    <row r="4" spans="2:15" ht="15.75">
      <c r="B4" s="63"/>
      <c r="C4" s="25">
        <v>24</v>
      </c>
      <c r="D4" s="17">
        <v>2.2291257182786146</v>
      </c>
      <c r="E4" s="24">
        <v>0.46899999999999997</v>
      </c>
      <c r="G4" s="13"/>
      <c r="H4" s="13" t="s">
        <v>14</v>
      </c>
      <c r="I4" s="13" t="s">
        <v>15</v>
      </c>
      <c r="K4" t="s">
        <v>35</v>
      </c>
      <c r="O4" t="s">
        <v>42</v>
      </c>
    </row>
    <row r="5" spans="2:15" ht="15.75">
      <c r="B5" s="63"/>
      <c r="C5" s="23">
        <v>65</v>
      </c>
      <c r="D5" s="17">
        <v>2.4437219585871164</v>
      </c>
      <c r="E5" s="24">
        <v>0.42199999999999999</v>
      </c>
      <c r="G5" t="s">
        <v>16</v>
      </c>
      <c r="H5">
        <v>0.4688214285714285</v>
      </c>
      <c r="I5">
        <v>0.47502380952380963</v>
      </c>
      <c r="L5" t="s">
        <v>16</v>
      </c>
      <c r="M5">
        <v>4.3286111153898066</v>
      </c>
    </row>
    <row r="6" spans="2:15" ht="15.75">
      <c r="B6" s="63"/>
      <c r="C6" s="25">
        <v>97</v>
      </c>
      <c r="D6" s="17">
        <v>2.6746962496154434</v>
      </c>
      <c r="E6" s="24">
        <v>0.47</v>
      </c>
      <c r="G6" t="s">
        <v>17</v>
      </c>
      <c r="H6">
        <v>2.4109490418119084E-3</v>
      </c>
      <c r="I6">
        <v>2.9079750290359422E-3</v>
      </c>
      <c r="L6" t="s">
        <v>48</v>
      </c>
      <c r="M6">
        <v>0.12654723595457243</v>
      </c>
    </row>
    <row r="7" spans="2:15" ht="15.75">
      <c r="B7" s="63"/>
      <c r="C7" s="23">
        <v>66</v>
      </c>
      <c r="D7" s="17">
        <v>2.7364260203259771</v>
      </c>
      <c r="E7" s="24">
        <v>0.38700000000000001</v>
      </c>
      <c r="G7" t="s">
        <v>18</v>
      </c>
      <c r="H7">
        <v>42</v>
      </c>
      <c r="I7">
        <v>42</v>
      </c>
      <c r="L7" t="s">
        <v>49</v>
      </c>
      <c r="M7">
        <v>4.1986956553478194</v>
      </c>
    </row>
    <row r="8" spans="2:15" ht="15.75">
      <c r="B8" s="63"/>
      <c r="C8" s="25">
        <v>2</v>
      </c>
      <c r="D8" s="17">
        <v>2.8918759706528143</v>
      </c>
      <c r="E8" s="24">
        <v>0.44750000000000001</v>
      </c>
      <c r="G8" t="s">
        <v>19</v>
      </c>
      <c r="H8">
        <v>0</v>
      </c>
      <c r="L8" t="s">
        <v>50</v>
      </c>
      <c r="M8" t="e">
        <v>#N/A</v>
      </c>
    </row>
    <row r="9" spans="2:15" ht="15.75">
      <c r="B9" s="63"/>
      <c r="C9" s="23">
        <v>8</v>
      </c>
      <c r="D9" s="17">
        <v>2.954511492356906</v>
      </c>
      <c r="E9" s="24">
        <v>0.41</v>
      </c>
      <c r="G9" t="s">
        <v>20</v>
      </c>
      <c r="H9">
        <v>81</v>
      </c>
      <c r="L9" t="s">
        <v>51</v>
      </c>
      <c r="M9">
        <v>1.1598245754985308</v>
      </c>
    </row>
    <row r="10" spans="2:15" ht="15.75">
      <c r="B10" s="63"/>
      <c r="C10" s="25">
        <v>39</v>
      </c>
      <c r="D10" s="17">
        <v>3.0362354200472272</v>
      </c>
      <c r="E10" s="24">
        <v>0.48</v>
      </c>
      <c r="G10" t="s">
        <v>21</v>
      </c>
      <c r="H10">
        <v>-0.55115174540911949</v>
      </c>
      <c r="L10" t="s">
        <v>52</v>
      </c>
      <c r="M10">
        <v>1.3451930459303469</v>
      </c>
    </row>
    <row r="11" spans="2:15" ht="15.75">
      <c r="B11" s="63"/>
      <c r="C11" s="23">
        <v>25</v>
      </c>
      <c r="D11" s="17">
        <v>3.0401773019832694</v>
      </c>
      <c r="E11" s="24">
        <v>0.41</v>
      </c>
      <c r="G11" t="s">
        <v>22</v>
      </c>
      <c r="H11">
        <v>0.29152339644370218</v>
      </c>
      <c r="L11" t="s">
        <v>53</v>
      </c>
      <c r="M11">
        <v>0.84731747120854273</v>
      </c>
    </row>
    <row r="12" spans="2:15" ht="15.75">
      <c r="B12" s="63"/>
      <c r="C12" s="25">
        <v>62</v>
      </c>
      <c r="D12" s="17">
        <v>3.0437996971166115</v>
      </c>
      <c r="E12" s="24">
        <v>0.436</v>
      </c>
      <c r="G12" t="s">
        <v>23</v>
      </c>
      <c r="H12">
        <v>1.6638839129226006</v>
      </c>
      <c r="L12" t="s">
        <v>54</v>
      </c>
      <c r="M12">
        <v>0.57662052144943543</v>
      </c>
    </row>
    <row r="13" spans="2:15" ht="15.75">
      <c r="B13" s="63"/>
      <c r="C13" s="23">
        <v>72</v>
      </c>
      <c r="D13" s="17">
        <v>3.0540548639419152</v>
      </c>
      <c r="E13" s="24">
        <v>0.46300000000000002</v>
      </c>
      <c r="G13" t="s">
        <v>24</v>
      </c>
      <c r="H13">
        <v>0.58304679288740435</v>
      </c>
      <c r="J13" t="s">
        <v>34</v>
      </c>
      <c r="L13" t="s">
        <v>55</v>
      </c>
      <c r="M13">
        <v>6.1936744174701905</v>
      </c>
    </row>
    <row r="14" spans="2:15" ht="16.5" thickBot="1">
      <c r="B14" s="63"/>
      <c r="C14" s="25">
        <v>92</v>
      </c>
      <c r="D14" s="17">
        <v>3.168022413121093</v>
      </c>
      <c r="E14" s="24">
        <v>0.55300000000000005</v>
      </c>
      <c r="G14" s="12" t="s">
        <v>25</v>
      </c>
      <c r="H14" s="12">
        <v>1.9896863234569038</v>
      </c>
      <c r="I14" s="12"/>
      <c r="L14" t="s">
        <v>56</v>
      </c>
      <c r="M14">
        <v>1.3610558365817524</v>
      </c>
    </row>
    <row r="15" spans="2:15" ht="15.75">
      <c r="B15" s="63"/>
      <c r="C15" s="23">
        <v>61</v>
      </c>
      <c r="D15" s="17">
        <v>3.1689513053664067</v>
      </c>
      <c r="E15" s="24">
        <v>0.45200000000000001</v>
      </c>
      <c r="L15" t="s">
        <v>57</v>
      </c>
      <c r="M15">
        <v>7.5547302540519432</v>
      </c>
    </row>
    <row r="16" spans="2:15" ht="15.75">
      <c r="B16" s="63"/>
      <c r="C16" s="25">
        <v>64</v>
      </c>
      <c r="D16" s="17">
        <v>3.2004053194259794</v>
      </c>
      <c r="E16" s="24">
        <v>0.433</v>
      </c>
      <c r="L16" t="s">
        <v>58</v>
      </c>
      <c r="M16">
        <v>363.60333369274377</v>
      </c>
    </row>
    <row r="17" spans="2:13" ht="16.5" thickBot="1">
      <c r="B17" s="63"/>
      <c r="C17" s="23">
        <v>90</v>
      </c>
      <c r="D17" s="17">
        <v>3.2072543293491194</v>
      </c>
      <c r="E17" s="24">
        <v>0.439</v>
      </c>
      <c r="L17" s="12" t="s">
        <v>59</v>
      </c>
      <c r="M17" s="12">
        <v>84</v>
      </c>
    </row>
    <row r="18" spans="2:13" ht="15.75">
      <c r="B18" s="63"/>
      <c r="C18" s="25">
        <v>82</v>
      </c>
      <c r="D18" s="17">
        <v>3.2708114419822603</v>
      </c>
      <c r="E18" s="24">
        <v>0.51700000000000002</v>
      </c>
      <c r="M18">
        <v>1</v>
      </c>
    </row>
    <row r="19" spans="2:13" ht="15.75">
      <c r="B19" s="63"/>
      <c r="C19" s="23">
        <v>54</v>
      </c>
      <c r="D19" s="17">
        <v>3.3274551574824494</v>
      </c>
      <c r="E19" s="24">
        <v>0.53900000000000003</v>
      </c>
    </row>
    <row r="20" spans="2:13" ht="15.75">
      <c r="B20" s="63"/>
      <c r="C20" s="25">
        <v>3</v>
      </c>
      <c r="D20" s="17">
        <v>3.3575719222709162</v>
      </c>
      <c r="E20" s="24">
        <v>0.375</v>
      </c>
    </row>
    <row r="21" spans="2:13" ht="17.25">
      <c r="B21" s="63"/>
      <c r="C21" s="23">
        <v>67</v>
      </c>
      <c r="D21" s="17">
        <v>3.3962241725007543</v>
      </c>
      <c r="E21" s="24">
        <v>0.44500000000000001</v>
      </c>
      <c r="M21" t="s">
        <v>61</v>
      </c>
    </row>
    <row r="22" spans="2:13" ht="15.75">
      <c r="B22" s="63"/>
      <c r="C22" s="25">
        <v>5</v>
      </c>
      <c r="D22" s="17">
        <v>3.4269775052524092</v>
      </c>
      <c r="E22" s="24">
        <v>0.45800000000000002</v>
      </c>
    </row>
    <row r="23" spans="2:13" ht="15.75">
      <c r="B23" s="63"/>
      <c r="C23" s="23">
        <v>22</v>
      </c>
      <c r="D23" s="17">
        <v>3.5356369789885709</v>
      </c>
      <c r="E23" s="24">
        <v>0.49299999999999999</v>
      </c>
    </row>
    <row r="24" spans="2:13" ht="15.75">
      <c r="B24" s="63"/>
      <c r="C24" s="25">
        <v>27</v>
      </c>
      <c r="D24" s="17">
        <v>3.5995643166607585</v>
      </c>
      <c r="E24" s="24">
        <v>0.46300000000000002</v>
      </c>
    </row>
    <row r="25" spans="2:13" ht="15.75">
      <c r="B25" s="63"/>
      <c r="C25" s="23">
        <v>94</v>
      </c>
      <c r="D25" s="17">
        <v>3.7025797561023834</v>
      </c>
      <c r="E25" s="24">
        <v>0.44900000000000001</v>
      </c>
    </row>
    <row r="26" spans="2:13" ht="15.75">
      <c r="B26" s="63"/>
      <c r="C26" s="25">
        <v>12</v>
      </c>
      <c r="D26" s="17">
        <v>3.7377439219630704</v>
      </c>
      <c r="E26" s="24">
        <v>0.51800000000000002</v>
      </c>
    </row>
    <row r="27" spans="2:13" ht="15.75">
      <c r="B27" s="63"/>
      <c r="C27" s="23">
        <v>83</v>
      </c>
      <c r="D27" s="17">
        <v>3.7492139835943572</v>
      </c>
      <c r="E27" s="24">
        <v>0.47599999999999998</v>
      </c>
    </row>
    <row r="28" spans="2:13" ht="15.75">
      <c r="B28" s="63"/>
      <c r="C28" s="25">
        <v>26</v>
      </c>
      <c r="D28" s="17">
        <v>3.7870082748972034</v>
      </c>
      <c r="E28" s="24">
        <v>0.50600000000000001</v>
      </c>
    </row>
    <row r="29" spans="2:13" ht="15.75">
      <c r="B29" s="63"/>
      <c r="C29" s="23">
        <v>85</v>
      </c>
      <c r="D29" s="17">
        <v>3.789153020747706</v>
      </c>
      <c r="E29" s="24">
        <v>0.45300000000000001</v>
      </c>
    </row>
    <row r="30" spans="2:13" ht="16.5" thickBot="1">
      <c r="B30" s="63"/>
      <c r="C30" s="25">
        <v>84</v>
      </c>
      <c r="D30" s="17">
        <v>3.8286475655613081</v>
      </c>
      <c r="E30" s="24">
        <v>0.46600000000000003</v>
      </c>
      <c r="K30" s="12"/>
    </row>
    <row r="31" spans="2:13" ht="16.5" thickBot="1">
      <c r="B31" s="63"/>
      <c r="C31" s="23">
        <v>88</v>
      </c>
      <c r="D31" s="17">
        <v>3.9007959475716447</v>
      </c>
      <c r="E31" s="24">
        <v>0.48</v>
      </c>
      <c r="L31" s="12"/>
    </row>
    <row r="32" spans="2:13" ht="15.75">
      <c r="B32" s="63"/>
      <c r="C32" s="25">
        <v>48</v>
      </c>
      <c r="D32" s="17">
        <v>3.9280324867266141</v>
      </c>
      <c r="E32" s="24">
        <v>0.48499999999999999</v>
      </c>
      <c r="L32">
        <v>1</v>
      </c>
    </row>
    <row r="33" spans="2:5" ht="15.75">
      <c r="B33" s="63"/>
      <c r="C33" s="23">
        <v>4</v>
      </c>
      <c r="D33" s="17">
        <v>3.9439100073669562</v>
      </c>
      <c r="E33" s="24">
        <v>0.45900000000000002</v>
      </c>
    </row>
    <row r="34" spans="2:5" ht="15.75">
      <c r="B34" s="63"/>
      <c r="C34" s="25">
        <v>89</v>
      </c>
      <c r="D34" s="17">
        <v>3.9696500546698918</v>
      </c>
      <c r="E34" s="24">
        <v>0.53</v>
      </c>
    </row>
    <row r="35" spans="2:5" ht="15.75">
      <c r="B35" s="63"/>
      <c r="C35" s="23">
        <v>53</v>
      </c>
      <c r="D35" s="17">
        <v>3.9930880390931285</v>
      </c>
      <c r="E35" s="24">
        <v>0.443</v>
      </c>
    </row>
    <row r="36" spans="2:5" ht="15.75">
      <c r="B36" s="63"/>
      <c r="C36" s="25">
        <v>69</v>
      </c>
      <c r="D36" s="17">
        <v>4.0110421873456508</v>
      </c>
      <c r="E36" s="24">
        <v>0.47</v>
      </c>
    </row>
    <row r="37" spans="2:5" ht="15.75">
      <c r="B37" s="63"/>
      <c r="C37" s="23">
        <v>52</v>
      </c>
      <c r="D37" s="17">
        <v>4.012502683499215</v>
      </c>
      <c r="E37" s="24">
        <v>0.621</v>
      </c>
    </row>
    <row r="38" spans="2:5" ht="15.75">
      <c r="B38" s="63"/>
      <c r="C38" s="25">
        <v>45</v>
      </c>
      <c r="D38" s="17">
        <v>4.066769246830658</v>
      </c>
      <c r="E38" s="24">
        <v>0.379</v>
      </c>
    </row>
    <row r="39" spans="2:5" ht="15.75">
      <c r="B39" s="63"/>
      <c r="C39" s="23">
        <v>58</v>
      </c>
      <c r="D39" s="17">
        <v>4.0961129410557149</v>
      </c>
      <c r="E39" s="24">
        <v>0.48799999999999999</v>
      </c>
    </row>
    <row r="40" spans="2:5" ht="15.75">
      <c r="B40" s="63"/>
      <c r="C40" s="25">
        <v>43</v>
      </c>
      <c r="D40" s="17">
        <v>4.1281561340760096</v>
      </c>
      <c r="E40" s="24">
        <v>0.55700000000000005</v>
      </c>
    </row>
    <row r="41" spans="2:5" ht="15.75">
      <c r="B41" s="63"/>
      <c r="C41" s="23">
        <v>44</v>
      </c>
      <c r="D41" s="17">
        <v>4.1328919274434623</v>
      </c>
      <c r="E41" s="24">
        <v>0.47599999999999998</v>
      </c>
    </row>
    <row r="42" spans="2:5" ht="15.75">
      <c r="B42" s="63"/>
      <c r="C42" s="25">
        <v>40</v>
      </c>
      <c r="D42" s="17">
        <v>4.1354464758581209</v>
      </c>
      <c r="E42" s="24">
        <v>0.52700000000000002</v>
      </c>
    </row>
    <row r="43" spans="2:5" ht="15.75">
      <c r="B43" s="63"/>
      <c r="C43" s="23">
        <v>36</v>
      </c>
      <c r="D43" s="17">
        <v>4.1644968300958123</v>
      </c>
      <c r="E43" s="24">
        <v>0.47399999999999998</v>
      </c>
    </row>
    <row r="44" spans="2:5" ht="16.5" thickBot="1">
      <c r="B44" s="64"/>
      <c r="C44" s="19">
        <v>56</v>
      </c>
      <c r="D44" s="16">
        <v>4.1935826776435272</v>
      </c>
      <c r="E44" s="26">
        <v>0.442</v>
      </c>
    </row>
    <row r="45" spans="2:5" ht="15.75">
      <c r="B45" s="60" t="s">
        <v>40</v>
      </c>
      <c r="C45" s="23">
        <v>15</v>
      </c>
      <c r="D45" s="17">
        <v>4.2038086330521107</v>
      </c>
      <c r="E45" s="24">
        <v>0.45700000000000002</v>
      </c>
    </row>
    <row r="46" spans="2:5" ht="15.75">
      <c r="B46" s="60"/>
      <c r="C46" s="25">
        <v>18</v>
      </c>
      <c r="D46" s="17">
        <v>4.255695714365749</v>
      </c>
      <c r="E46" s="24">
        <v>0.51</v>
      </c>
    </row>
    <row r="47" spans="2:5" ht="15.75">
      <c r="B47" s="60"/>
      <c r="C47" s="23">
        <v>59</v>
      </c>
      <c r="D47" s="17">
        <v>4.2829383934042768</v>
      </c>
      <c r="E47" s="24">
        <v>0.51100000000000001</v>
      </c>
    </row>
    <row r="48" spans="2:5" ht="15.75">
      <c r="B48" s="60"/>
      <c r="C48" s="25">
        <v>77</v>
      </c>
      <c r="D48" s="17">
        <v>4.3431775587797716</v>
      </c>
      <c r="E48" s="24">
        <v>0.47299999999999998</v>
      </c>
    </row>
    <row r="49" spans="2:5" ht="15.75">
      <c r="B49" s="60"/>
      <c r="C49" s="23">
        <v>32</v>
      </c>
      <c r="D49" s="17">
        <v>4.406862511311302</v>
      </c>
      <c r="E49" s="24">
        <v>0.43099999999999999</v>
      </c>
    </row>
    <row r="50" spans="2:5" ht="15.75">
      <c r="B50" s="60"/>
      <c r="C50" s="25">
        <v>14</v>
      </c>
      <c r="D50" s="17">
        <v>4.4157959009735821</v>
      </c>
      <c r="E50" s="24">
        <v>0.47</v>
      </c>
    </row>
    <row r="51" spans="2:5" ht="15.75">
      <c r="B51" s="60"/>
      <c r="C51" s="23">
        <v>11</v>
      </c>
      <c r="D51" s="17">
        <v>4.4212150789617173</v>
      </c>
      <c r="E51" s="24">
        <v>0.54100000000000004</v>
      </c>
    </row>
    <row r="52" spans="2:5" ht="15.75">
      <c r="B52" s="60"/>
      <c r="C52" s="25">
        <v>87</v>
      </c>
      <c r="D52" s="17">
        <v>4.4241386093215374</v>
      </c>
      <c r="E52" s="24">
        <v>0.40600000000000003</v>
      </c>
    </row>
    <row r="53" spans="2:5" ht="15.75">
      <c r="B53" s="60"/>
      <c r="C53" s="23">
        <v>33</v>
      </c>
      <c r="D53" s="17">
        <v>4.4606778618607805</v>
      </c>
      <c r="E53" s="24">
        <v>0.52900000000000003</v>
      </c>
    </row>
    <row r="54" spans="2:5" ht="15.75">
      <c r="B54" s="60"/>
      <c r="C54" s="25">
        <v>13</v>
      </c>
      <c r="D54" s="17">
        <v>4.5106357853698462</v>
      </c>
      <c r="E54" s="24">
        <v>0.46600000000000003</v>
      </c>
    </row>
    <row r="55" spans="2:5" ht="15.75">
      <c r="B55" s="60"/>
      <c r="C55" s="23">
        <v>1</v>
      </c>
      <c r="D55" s="17">
        <v>4.5501390617117901</v>
      </c>
      <c r="E55" s="24">
        <v>0.48299999999999998</v>
      </c>
    </row>
    <row r="56" spans="2:5" ht="15.75">
      <c r="B56" s="60"/>
      <c r="C56" s="25">
        <v>73</v>
      </c>
      <c r="D56" s="17">
        <v>4.5797757086498967</v>
      </c>
      <c r="E56" s="24">
        <v>0.501</v>
      </c>
    </row>
    <row r="57" spans="2:5" ht="15.75">
      <c r="B57" s="60"/>
      <c r="C57" s="23">
        <v>70</v>
      </c>
      <c r="D57" s="17">
        <v>4.6450712955373179</v>
      </c>
      <c r="E57" s="24">
        <v>0.51700000000000002</v>
      </c>
    </row>
    <row r="58" spans="2:5" ht="15.75">
      <c r="B58" s="60"/>
      <c r="C58" s="25">
        <v>63</v>
      </c>
      <c r="D58" s="17">
        <v>4.6502600313952644</v>
      </c>
      <c r="E58" s="24">
        <v>0.46800000000000003</v>
      </c>
    </row>
    <row r="59" spans="2:5" ht="15.75">
      <c r="B59" s="60"/>
      <c r="C59" s="23">
        <v>7</v>
      </c>
      <c r="D59" s="17">
        <v>4.670782023987357</v>
      </c>
      <c r="E59" s="24">
        <v>0.5</v>
      </c>
    </row>
    <row r="60" spans="2:5" ht="15.75">
      <c r="B60" s="60"/>
      <c r="C60" s="25">
        <v>51</v>
      </c>
      <c r="D60" s="17">
        <v>4.6717138492640053</v>
      </c>
      <c r="E60" s="24">
        <v>0.39800000000000002</v>
      </c>
    </row>
    <row r="61" spans="2:5" ht="15.75">
      <c r="B61" s="60"/>
      <c r="C61" s="23">
        <v>10</v>
      </c>
      <c r="D61" s="17">
        <v>4.7063365244340707</v>
      </c>
      <c r="E61" s="24">
        <v>0.36399999999999999</v>
      </c>
    </row>
    <row r="62" spans="2:5" ht="15.75">
      <c r="B62" s="60"/>
      <c r="C62" s="25">
        <v>76</v>
      </c>
      <c r="D62" s="17">
        <v>4.7724794181372339</v>
      </c>
      <c r="E62" s="24">
        <v>0.51400000000000001</v>
      </c>
    </row>
    <row r="63" spans="2:5" ht="15.75">
      <c r="B63" s="60"/>
      <c r="C63" s="23">
        <v>20</v>
      </c>
      <c r="D63" s="17">
        <v>4.7942604058611771</v>
      </c>
      <c r="E63" s="24">
        <v>0.48</v>
      </c>
    </row>
    <row r="64" spans="2:5" ht="15.75">
      <c r="B64" s="60"/>
      <c r="C64" s="25">
        <v>31</v>
      </c>
      <c r="D64" s="17">
        <v>4.8121172703560564</v>
      </c>
      <c r="E64" s="24">
        <v>0.51900000000000002</v>
      </c>
    </row>
    <row r="65" spans="2:5" ht="15.75">
      <c r="B65" s="60"/>
      <c r="C65" s="23">
        <v>60</v>
      </c>
      <c r="D65" s="17">
        <v>4.8574518248908021</v>
      </c>
      <c r="E65" s="24">
        <v>0.47099999999999997</v>
      </c>
    </row>
    <row r="66" spans="2:5" ht="15.75">
      <c r="B66" s="60"/>
      <c r="C66" s="25">
        <v>28</v>
      </c>
      <c r="D66" s="17">
        <v>4.8861691536095515</v>
      </c>
      <c r="E66" s="24">
        <v>0.38700000000000001</v>
      </c>
    </row>
    <row r="67" spans="2:5" ht="15.75">
      <c r="B67" s="60"/>
      <c r="C67" s="23">
        <v>57</v>
      </c>
      <c r="D67" s="17">
        <v>4.894467024369427</v>
      </c>
      <c r="E67" s="24">
        <v>0.376</v>
      </c>
    </row>
    <row r="68" spans="2:5" ht="15.75">
      <c r="B68" s="60"/>
      <c r="C68" s="25">
        <v>79</v>
      </c>
      <c r="D68" s="17">
        <v>4.9704358016183088</v>
      </c>
      <c r="E68" s="24">
        <v>0.45900000000000002</v>
      </c>
    </row>
    <row r="69" spans="2:5" ht="15.75">
      <c r="B69" s="60"/>
      <c r="C69" s="23">
        <v>75</v>
      </c>
      <c r="D69" s="17">
        <v>5.0052293830451111</v>
      </c>
      <c r="E69" s="24">
        <v>0.47399999999999998</v>
      </c>
    </row>
    <row r="70" spans="2:5" ht="15.75">
      <c r="B70" s="60"/>
      <c r="C70" s="25">
        <v>23</v>
      </c>
      <c r="D70" s="17">
        <v>5.0372606982584704</v>
      </c>
      <c r="E70" s="24">
        <v>0.47599999999999998</v>
      </c>
    </row>
    <row r="71" spans="2:5" ht="15.75">
      <c r="B71" s="60"/>
      <c r="C71" s="23">
        <v>78</v>
      </c>
      <c r="D71" s="17">
        <v>5.1110146951484667</v>
      </c>
      <c r="E71" s="24">
        <v>0.438</v>
      </c>
    </row>
    <row r="72" spans="2:5" ht="15.75">
      <c r="B72" s="60"/>
      <c r="C72" s="25">
        <v>41</v>
      </c>
      <c r="D72" s="17">
        <v>5.1874393198602542</v>
      </c>
      <c r="E72" s="24">
        <v>0.42499999999999999</v>
      </c>
    </row>
    <row r="73" spans="2:5" ht="15.75">
      <c r="B73" s="60"/>
      <c r="C73" s="23">
        <v>19</v>
      </c>
      <c r="D73" s="17">
        <v>5.2634222676918059</v>
      </c>
      <c r="E73" s="24">
        <v>0.48799999999999999</v>
      </c>
    </row>
    <row r="74" spans="2:5" ht="15.75">
      <c r="B74" s="60"/>
      <c r="C74" s="25">
        <v>71</v>
      </c>
      <c r="D74" s="17">
        <v>5.6392451946761533</v>
      </c>
      <c r="E74" s="24">
        <v>0.48399999999999999</v>
      </c>
    </row>
    <row r="75" spans="2:5" ht="15.75">
      <c r="B75" s="60"/>
      <c r="C75" s="23">
        <v>38</v>
      </c>
      <c r="D75" s="17">
        <v>5.6747766069205259</v>
      </c>
      <c r="E75" s="24">
        <v>0.55000000000000004</v>
      </c>
    </row>
    <row r="76" spans="2:5" ht="15.75">
      <c r="B76" s="60"/>
      <c r="C76" s="25">
        <v>30</v>
      </c>
      <c r="D76" s="17">
        <v>5.7648856890442497</v>
      </c>
      <c r="E76" s="24">
        <v>0.42</v>
      </c>
    </row>
    <row r="77" spans="2:5" ht="15.75">
      <c r="B77" s="60"/>
      <c r="C77" s="23">
        <v>80</v>
      </c>
      <c r="D77" s="17">
        <v>5.848393024064273</v>
      </c>
      <c r="E77" s="24">
        <v>0.442</v>
      </c>
    </row>
    <row r="78" spans="2:5" ht="15.75">
      <c r="B78" s="60"/>
      <c r="C78" s="25">
        <v>29</v>
      </c>
      <c r="D78" s="17">
        <v>5.8725932689034357</v>
      </c>
      <c r="E78" s="24">
        <v>0.44</v>
      </c>
    </row>
    <row r="79" spans="2:5" ht="15.75">
      <c r="B79" s="60"/>
      <c r="C79" s="23">
        <v>91</v>
      </c>
      <c r="D79" s="17">
        <v>5.9509442614804868</v>
      </c>
      <c r="E79" s="24">
        <v>0.43099999999999999</v>
      </c>
    </row>
    <row r="80" spans="2:5" ht="15.75">
      <c r="B80" s="60"/>
      <c r="C80" s="25">
        <v>50</v>
      </c>
      <c r="D80" s="17">
        <v>5.9661059028449284</v>
      </c>
      <c r="E80" s="24">
        <v>0.45600000000000002</v>
      </c>
    </row>
    <row r="81" spans="2:5" ht="15.75">
      <c r="B81" s="60"/>
      <c r="C81" s="23">
        <v>35</v>
      </c>
      <c r="D81" s="17">
        <v>6.0403043623078121</v>
      </c>
      <c r="E81" s="24">
        <v>0.51300000000000001</v>
      </c>
    </row>
    <row r="82" spans="2:5" ht="15.75">
      <c r="B82" s="60"/>
      <c r="C82" s="25">
        <v>47</v>
      </c>
      <c r="D82" s="17">
        <v>6.2542530169027897</v>
      </c>
      <c r="E82" s="24">
        <v>0.624</v>
      </c>
    </row>
    <row r="83" spans="2:5" ht="15.75">
      <c r="B83" s="60"/>
      <c r="C83" s="23">
        <v>55</v>
      </c>
      <c r="D83" s="17">
        <v>7.2404944095118591</v>
      </c>
      <c r="E83" s="24">
        <v>0.47499999999999998</v>
      </c>
    </row>
    <row r="84" spans="2:5" ht="15.75">
      <c r="B84" s="60"/>
      <c r="C84" s="25">
        <v>16</v>
      </c>
      <c r="D84" s="17">
        <v>7.2836596199072723</v>
      </c>
      <c r="E84" s="24">
        <v>0.46300000000000002</v>
      </c>
    </row>
    <row r="85" spans="2:5" ht="15.75">
      <c r="B85" s="60"/>
      <c r="C85" s="23">
        <v>17</v>
      </c>
      <c r="D85" s="17">
        <v>7.3267967228701929</v>
      </c>
      <c r="E85" s="24">
        <v>0.60399999999999998</v>
      </c>
    </row>
    <row r="86" spans="2:5" ht="16.5" thickBot="1">
      <c r="B86" s="61"/>
      <c r="C86" s="19">
        <v>95</v>
      </c>
      <c r="D86" s="16">
        <v>7.5547302540519432</v>
      </c>
      <c r="E86" s="26">
        <v>0.51700000000000002</v>
      </c>
    </row>
  </sheetData>
  <mergeCells count="2">
    <mergeCell ref="B3:B44"/>
    <mergeCell ref="B45:B8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sampleProperties_revA</vt:lpstr>
      <vt:lpstr>Transition Time Statistics</vt:lpstr>
      <vt:lpstr>Sheet1</vt:lpstr>
      <vt:lpstr>2 Sample T Test  Span, Chord, A</vt:lpstr>
      <vt:lpstr>2 Sample T Test Mass Difference</vt:lpstr>
      <vt:lpstr>2 Sample T Test Loading Differe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Shashwat Sparsh</cp:lastModifiedBy>
  <dcterms:created xsi:type="dcterms:W3CDTF">2024-11-15T07:45:15Z</dcterms:created>
  <dcterms:modified xsi:type="dcterms:W3CDTF">2025-01-29T07:13:59Z</dcterms:modified>
</cp:coreProperties>
</file>