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3534B1D4-274D-458E-A57C-59E318C40380}" xr6:coauthVersionLast="47" xr6:coauthVersionMax="47" xr10:uidLastSave="{00000000-0000-0000-0000-000000000000}"/>
  <bookViews>
    <workbookView xWindow="-120" yWindow="-120" windowWidth="29040" windowHeight="15720" activeTab="1" xr2:uid="{70F3C3AB-0120-463F-BA39-B2976DA3DFB9}"/>
  </bookViews>
  <sheets>
    <sheet name="sampleProperties_revA" sheetId="1" r:id="rId1"/>
    <sheet name="Transition Time Statistics" sheetId="7" r:id="rId2"/>
    <sheet name="Sheet1" sheetId="6" r:id="rId3"/>
    <sheet name="2 Sample T Test  Span, Chord, A" sheetId="5" r:id="rId4"/>
    <sheet name="2 Sample T Test Mass Difference" sheetId="3" r:id="rId5"/>
    <sheet name="2 Sample T Test Loading Differe" sheetId="4" r:id="rId6"/>
  </sheets>
  <definedNames>
    <definedName name="_xlnm._FilterDatabase" localSheetId="3" hidden="1">'2 Sample T Test  Span, Chord, A'!$B$2:$F$86</definedName>
    <definedName name="_xlchart.v1.0" hidden="1">sampleProperties_revA!$C$3:$C$102</definedName>
    <definedName name="_xlchart.v1.1" hidden="1">sampleProperties_revA!$F$3:$F$102</definedName>
    <definedName name="_xlchart.v1.10" hidden="1">'2 Sample T Test Mass Difference'!$E$2</definedName>
    <definedName name="_xlchart.v1.11" hidden="1">'2 Sample T Test Mass Difference'!$E$3:$E$86</definedName>
    <definedName name="_xlchart.v1.12" hidden="1">'2 Sample T Test Mass Difference'!$E$2</definedName>
    <definedName name="_xlchart.v1.13" hidden="1">'2 Sample T Test Mass Difference'!$E$3:$E$86</definedName>
    <definedName name="_xlchart.v1.14" hidden="1">'2 Sample T Test Loading Differe'!$D$2</definedName>
    <definedName name="_xlchart.v1.15" hidden="1">'2 Sample T Test Loading Differe'!$D$3:$D$86</definedName>
    <definedName name="_xlchart.v1.2" hidden="1">'Transition Time Statistics'!$G$3:$G$86</definedName>
    <definedName name="_xlchart.v1.3" hidden="1">Sheet1!$G$2</definedName>
    <definedName name="_xlchart.v1.4" hidden="1">Sheet1!$G$3:$G$86</definedName>
    <definedName name="_xlchart.v1.5" hidden="1">Sheet1!$E$2</definedName>
    <definedName name="_xlchart.v1.6" hidden="1">Sheet1!$E$3:$E$86</definedName>
    <definedName name="_xlchart.v1.7" hidden="1">'2 Sample T Test  Span, Chord, A'!$C$3:$C$86</definedName>
    <definedName name="_xlchart.v1.8" hidden="1">'2 Sample T Test Mass Difference'!$D$2</definedName>
    <definedName name="_xlchart.v1.9" hidden="1">'2 Sample T Test Mass Difference'!$D$3:$D$86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7" l="1"/>
  <c r="Z53" i="7" s="1"/>
  <c r="AA52" i="7"/>
  <c r="AB53" i="7" s="1"/>
  <c r="AA38" i="7"/>
  <c r="Z37" i="7" s="1"/>
  <c r="AA36" i="7"/>
  <c r="AB37" i="7" s="1"/>
  <c r="AA22" i="7"/>
  <c r="Z21" i="7" s="1"/>
  <c r="AA20" i="7"/>
  <c r="AB21" i="7" s="1"/>
  <c r="F69" i="7" l="1"/>
  <c r="F49" i="7"/>
  <c r="F43" i="7"/>
  <c r="F42" i="7"/>
  <c r="F68" i="7"/>
  <c r="F48" i="7"/>
  <c r="F44" i="7"/>
  <c r="F40" i="7"/>
  <c r="F67" i="7"/>
  <c r="F47" i="7"/>
  <c r="F26" i="7"/>
  <c r="F70" i="7"/>
  <c r="F50" i="7"/>
  <c r="F46" i="7"/>
  <c r="F25" i="7"/>
  <c r="F45" i="7"/>
  <c r="F24" i="7"/>
  <c r="F21" i="7"/>
  <c r="F74" i="7"/>
  <c r="F20" i="7"/>
  <c r="F73" i="7"/>
  <c r="F19" i="7"/>
  <c r="F23" i="7"/>
  <c r="F72" i="7"/>
  <c r="F15" i="7"/>
  <c r="F22" i="7"/>
  <c r="F71" i="7"/>
  <c r="F9" i="7"/>
  <c r="F16" i="7"/>
  <c r="F14" i="7"/>
  <c r="F12" i="7"/>
  <c r="F34" i="7"/>
  <c r="F56" i="7"/>
  <c r="F32" i="7"/>
  <c r="F8" i="7"/>
  <c r="F7" i="7"/>
  <c r="F66" i="7"/>
  <c r="F65" i="7"/>
  <c r="F63" i="7"/>
  <c r="F38" i="7"/>
  <c r="F61" i="7"/>
  <c r="F60" i="7"/>
  <c r="F59" i="7"/>
  <c r="F33" i="7"/>
  <c r="F79" i="7"/>
  <c r="F78" i="7"/>
  <c r="F54" i="7"/>
  <c r="F30" i="7"/>
  <c r="F6" i="7"/>
  <c r="F18" i="7"/>
  <c r="F41" i="7"/>
  <c r="F64" i="7"/>
  <c r="F86" i="7"/>
  <c r="F37" i="7"/>
  <c r="F36" i="7"/>
  <c r="F83" i="7"/>
  <c r="F58" i="7"/>
  <c r="F81" i="7"/>
  <c r="F31" i="7"/>
  <c r="F77" i="7"/>
  <c r="F53" i="7"/>
  <c r="F29" i="7"/>
  <c r="F5" i="7"/>
  <c r="F17" i="7"/>
  <c r="F39" i="7"/>
  <c r="F85" i="7"/>
  <c r="F84" i="7"/>
  <c r="F35" i="7"/>
  <c r="F10" i="7"/>
  <c r="F55" i="7"/>
  <c r="F76" i="7"/>
  <c r="F52" i="7"/>
  <c r="F28" i="7"/>
  <c r="F4" i="7"/>
  <c r="F62" i="7"/>
  <c r="F13" i="7"/>
  <c r="F11" i="7"/>
  <c r="F82" i="7"/>
  <c r="F57" i="7"/>
  <c r="F80" i="7"/>
  <c r="F75" i="7"/>
  <c r="F51" i="7"/>
  <c r="F27" i="7"/>
  <c r="F3" i="7"/>
  <c r="AA6" i="7" l="1"/>
  <c r="AA4" i="7"/>
  <c r="O86" i="7"/>
  <c r="M86" i="7"/>
  <c r="N86" i="7" s="1"/>
  <c r="L86" i="7"/>
  <c r="J86" i="7"/>
  <c r="G86" i="7"/>
  <c r="H86" i="7" s="1"/>
  <c r="D86" i="7"/>
  <c r="O85" i="7"/>
  <c r="M85" i="7"/>
  <c r="N85" i="7" s="1"/>
  <c r="L85" i="7"/>
  <c r="J85" i="7"/>
  <c r="G85" i="7"/>
  <c r="H85" i="7" s="1"/>
  <c r="D85" i="7"/>
  <c r="O84" i="7"/>
  <c r="M84" i="7"/>
  <c r="N84" i="7" s="1"/>
  <c r="L84" i="7"/>
  <c r="J84" i="7"/>
  <c r="G84" i="7"/>
  <c r="H84" i="7" s="1"/>
  <c r="D84" i="7"/>
  <c r="O83" i="7"/>
  <c r="M83" i="7"/>
  <c r="N83" i="7" s="1"/>
  <c r="L83" i="7"/>
  <c r="J83" i="7"/>
  <c r="G83" i="7"/>
  <c r="H83" i="7" s="1"/>
  <c r="D83" i="7"/>
  <c r="O82" i="7"/>
  <c r="M82" i="7"/>
  <c r="N82" i="7" s="1"/>
  <c r="L82" i="7"/>
  <c r="J82" i="7"/>
  <c r="G82" i="7"/>
  <c r="H82" i="7" s="1"/>
  <c r="D82" i="7"/>
  <c r="O81" i="7"/>
  <c r="M81" i="7"/>
  <c r="N81" i="7" s="1"/>
  <c r="L81" i="7"/>
  <c r="J81" i="7"/>
  <c r="G81" i="7"/>
  <c r="H81" i="7" s="1"/>
  <c r="D81" i="7"/>
  <c r="O80" i="7"/>
  <c r="M80" i="7"/>
  <c r="N80" i="7" s="1"/>
  <c r="L80" i="7"/>
  <c r="J80" i="7"/>
  <c r="G80" i="7"/>
  <c r="H80" i="7" s="1"/>
  <c r="D80" i="7"/>
  <c r="O79" i="7"/>
  <c r="M79" i="7"/>
  <c r="N79" i="7" s="1"/>
  <c r="L79" i="7"/>
  <c r="J79" i="7"/>
  <c r="G79" i="7"/>
  <c r="H79" i="7" s="1"/>
  <c r="D79" i="7"/>
  <c r="O78" i="7"/>
  <c r="M78" i="7"/>
  <c r="N78" i="7" s="1"/>
  <c r="L78" i="7"/>
  <c r="J78" i="7"/>
  <c r="G78" i="7"/>
  <c r="H78" i="7" s="1"/>
  <c r="D78" i="7"/>
  <c r="O77" i="7"/>
  <c r="M77" i="7"/>
  <c r="N77" i="7" s="1"/>
  <c r="L77" i="7"/>
  <c r="J77" i="7"/>
  <c r="G77" i="7"/>
  <c r="H77" i="7" s="1"/>
  <c r="D77" i="7"/>
  <c r="O76" i="7"/>
  <c r="M76" i="7"/>
  <c r="N76" i="7" s="1"/>
  <c r="L76" i="7"/>
  <c r="J76" i="7"/>
  <c r="G76" i="7"/>
  <c r="H76" i="7" s="1"/>
  <c r="D76" i="7"/>
  <c r="O75" i="7"/>
  <c r="M75" i="7"/>
  <c r="N75" i="7" s="1"/>
  <c r="L75" i="7"/>
  <c r="J75" i="7"/>
  <c r="G75" i="7"/>
  <c r="H75" i="7" s="1"/>
  <c r="D75" i="7"/>
  <c r="O74" i="7"/>
  <c r="M74" i="7"/>
  <c r="N74" i="7" s="1"/>
  <c r="L74" i="7"/>
  <c r="J74" i="7"/>
  <c r="G74" i="7"/>
  <c r="H74" i="7" s="1"/>
  <c r="D74" i="7"/>
  <c r="O73" i="7"/>
  <c r="M73" i="7"/>
  <c r="N73" i="7" s="1"/>
  <c r="L73" i="7"/>
  <c r="J73" i="7"/>
  <c r="G73" i="7"/>
  <c r="H73" i="7" s="1"/>
  <c r="D73" i="7"/>
  <c r="O72" i="7"/>
  <c r="M72" i="7"/>
  <c r="N72" i="7" s="1"/>
  <c r="L72" i="7"/>
  <c r="J72" i="7"/>
  <c r="G72" i="7"/>
  <c r="H72" i="7" s="1"/>
  <c r="D72" i="7"/>
  <c r="O71" i="7"/>
  <c r="M71" i="7"/>
  <c r="N71" i="7" s="1"/>
  <c r="L71" i="7"/>
  <c r="J71" i="7"/>
  <c r="G71" i="7"/>
  <c r="H71" i="7" s="1"/>
  <c r="D71" i="7"/>
  <c r="O70" i="7"/>
  <c r="M70" i="7"/>
  <c r="N70" i="7" s="1"/>
  <c r="L70" i="7"/>
  <c r="J70" i="7"/>
  <c r="G70" i="7"/>
  <c r="H70" i="7" s="1"/>
  <c r="D70" i="7"/>
  <c r="O69" i="7"/>
  <c r="M69" i="7"/>
  <c r="N69" i="7" s="1"/>
  <c r="L69" i="7"/>
  <c r="J69" i="7"/>
  <c r="G69" i="7"/>
  <c r="H69" i="7" s="1"/>
  <c r="D69" i="7"/>
  <c r="O68" i="7"/>
  <c r="M68" i="7"/>
  <c r="N68" i="7" s="1"/>
  <c r="L68" i="7"/>
  <c r="J68" i="7"/>
  <c r="G68" i="7"/>
  <c r="H68" i="7" s="1"/>
  <c r="D68" i="7"/>
  <c r="O67" i="7"/>
  <c r="M67" i="7"/>
  <c r="N67" i="7" s="1"/>
  <c r="L67" i="7"/>
  <c r="J67" i="7"/>
  <c r="G67" i="7"/>
  <c r="H67" i="7" s="1"/>
  <c r="D67" i="7"/>
  <c r="O66" i="7"/>
  <c r="M66" i="7"/>
  <c r="N66" i="7" s="1"/>
  <c r="L66" i="7"/>
  <c r="J66" i="7"/>
  <c r="G66" i="7"/>
  <c r="H66" i="7" s="1"/>
  <c r="D66" i="7"/>
  <c r="O65" i="7"/>
  <c r="M65" i="7"/>
  <c r="N65" i="7" s="1"/>
  <c r="L65" i="7"/>
  <c r="J65" i="7"/>
  <c r="G65" i="7"/>
  <c r="H65" i="7" s="1"/>
  <c r="D65" i="7"/>
  <c r="O64" i="7"/>
  <c r="M64" i="7"/>
  <c r="N64" i="7" s="1"/>
  <c r="L64" i="7"/>
  <c r="J64" i="7"/>
  <c r="G64" i="7"/>
  <c r="H64" i="7" s="1"/>
  <c r="D64" i="7"/>
  <c r="O63" i="7"/>
  <c r="M63" i="7"/>
  <c r="N63" i="7" s="1"/>
  <c r="L63" i="7"/>
  <c r="J63" i="7"/>
  <c r="G63" i="7"/>
  <c r="H63" i="7" s="1"/>
  <c r="D63" i="7"/>
  <c r="O62" i="7"/>
  <c r="M62" i="7"/>
  <c r="N62" i="7" s="1"/>
  <c r="L62" i="7"/>
  <c r="J62" i="7"/>
  <c r="G62" i="7"/>
  <c r="H62" i="7" s="1"/>
  <c r="D62" i="7"/>
  <c r="O61" i="7"/>
  <c r="M61" i="7"/>
  <c r="N61" i="7" s="1"/>
  <c r="L61" i="7"/>
  <c r="J61" i="7"/>
  <c r="G61" i="7"/>
  <c r="H61" i="7" s="1"/>
  <c r="D61" i="7"/>
  <c r="O60" i="7"/>
  <c r="M60" i="7"/>
  <c r="N60" i="7" s="1"/>
  <c r="L60" i="7"/>
  <c r="J60" i="7"/>
  <c r="G60" i="7"/>
  <c r="H60" i="7" s="1"/>
  <c r="D60" i="7"/>
  <c r="O59" i="7"/>
  <c r="M59" i="7"/>
  <c r="N59" i="7" s="1"/>
  <c r="L59" i="7"/>
  <c r="J59" i="7"/>
  <c r="G59" i="7"/>
  <c r="H59" i="7" s="1"/>
  <c r="D59" i="7"/>
  <c r="O58" i="7"/>
  <c r="M58" i="7"/>
  <c r="N58" i="7" s="1"/>
  <c r="L58" i="7"/>
  <c r="J58" i="7"/>
  <c r="G58" i="7"/>
  <c r="H58" i="7" s="1"/>
  <c r="D58" i="7"/>
  <c r="O57" i="7"/>
  <c r="M57" i="7"/>
  <c r="N57" i="7" s="1"/>
  <c r="L57" i="7"/>
  <c r="J57" i="7"/>
  <c r="G57" i="7"/>
  <c r="H57" i="7" s="1"/>
  <c r="D57" i="7"/>
  <c r="O56" i="7"/>
  <c r="M56" i="7"/>
  <c r="N56" i="7" s="1"/>
  <c r="L56" i="7"/>
  <c r="J56" i="7"/>
  <c r="G56" i="7"/>
  <c r="H56" i="7" s="1"/>
  <c r="D56" i="7"/>
  <c r="O55" i="7"/>
  <c r="M55" i="7"/>
  <c r="N55" i="7" s="1"/>
  <c r="L55" i="7"/>
  <c r="J55" i="7"/>
  <c r="G55" i="7"/>
  <c r="H55" i="7" s="1"/>
  <c r="D55" i="7"/>
  <c r="O54" i="7"/>
  <c r="M54" i="7"/>
  <c r="N54" i="7" s="1"/>
  <c r="L54" i="7"/>
  <c r="J54" i="7"/>
  <c r="G54" i="7"/>
  <c r="H54" i="7" s="1"/>
  <c r="D54" i="7"/>
  <c r="O53" i="7"/>
  <c r="M53" i="7"/>
  <c r="N53" i="7" s="1"/>
  <c r="L53" i="7"/>
  <c r="J53" i="7"/>
  <c r="G53" i="7"/>
  <c r="H53" i="7" s="1"/>
  <c r="D53" i="7"/>
  <c r="O52" i="7"/>
  <c r="M52" i="7"/>
  <c r="N52" i="7" s="1"/>
  <c r="L52" i="7"/>
  <c r="J52" i="7"/>
  <c r="G52" i="7"/>
  <c r="H52" i="7" s="1"/>
  <c r="D52" i="7"/>
  <c r="O51" i="7"/>
  <c r="M51" i="7"/>
  <c r="N51" i="7" s="1"/>
  <c r="L51" i="7"/>
  <c r="J51" i="7"/>
  <c r="G51" i="7"/>
  <c r="H51" i="7" s="1"/>
  <c r="D51" i="7"/>
  <c r="O50" i="7"/>
  <c r="M50" i="7"/>
  <c r="N50" i="7" s="1"/>
  <c r="L50" i="7"/>
  <c r="J50" i="7"/>
  <c r="G50" i="7"/>
  <c r="H50" i="7" s="1"/>
  <c r="D50" i="7"/>
  <c r="O49" i="7"/>
  <c r="M49" i="7"/>
  <c r="N49" i="7" s="1"/>
  <c r="L49" i="7"/>
  <c r="J49" i="7"/>
  <c r="G49" i="7"/>
  <c r="H49" i="7" s="1"/>
  <c r="D49" i="7"/>
  <c r="O48" i="7"/>
  <c r="M48" i="7"/>
  <c r="N48" i="7" s="1"/>
  <c r="L48" i="7"/>
  <c r="J48" i="7"/>
  <c r="G48" i="7"/>
  <c r="H48" i="7" s="1"/>
  <c r="D48" i="7"/>
  <c r="O47" i="7"/>
  <c r="M47" i="7"/>
  <c r="N47" i="7" s="1"/>
  <c r="L47" i="7"/>
  <c r="J47" i="7"/>
  <c r="G47" i="7"/>
  <c r="H47" i="7" s="1"/>
  <c r="D47" i="7"/>
  <c r="O46" i="7"/>
  <c r="M46" i="7"/>
  <c r="N46" i="7" s="1"/>
  <c r="L46" i="7"/>
  <c r="J46" i="7"/>
  <c r="G46" i="7"/>
  <c r="H46" i="7" s="1"/>
  <c r="D46" i="7"/>
  <c r="O45" i="7"/>
  <c r="M45" i="7"/>
  <c r="N45" i="7" s="1"/>
  <c r="L45" i="7"/>
  <c r="J45" i="7"/>
  <c r="G45" i="7"/>
  <c r="H45" i="7" s="1"/>
  <c r="D45" i="7"/>
  <c r="O44" i="7"/>
  <c r="M44" i="7"/>
  <c r="N44" i="7" s="1"/>
  <c r="L44" i="7"/>
  <c r="J44" i="7"/>
  <c r="G44" i="7"/>
  <c r="H44" i="7" s="1"/>
  <c r="D44" i="7"/>
  <c r="O43" i="7"/>
  <c r="M43" i="7"/>
  <c r="N43" i="7" s="1"/>
  <c r="L43" i="7"/>
  <c r="J43" i="7"/>
  <c r="G43" i="7"/>
  <c r="H43" i="7" s="1"/>
  <c r="D43" i="7"/>
  <c r="O42" i="7"/>
  <c r="M42" i="7"/>
  <c r="N42" i="7" s="1"/>
  <c r="L42" i="7"/>
  <c r="J42" i="7"/>
  <c r="G42" i="7"/>
  <c r="H42" i="7" s="1"/>
  <c r="D42" i="7"/>
  <c r="O41" i="7"/>
  <c r="M41" i="7"/>
  <c r="N41" i="7" s="1"/>
  <c r="L41" i="7"/>
  <c r="J41" i="7"/>
  <c r="G41" i="7"/>
  <c r="H41" i="7" s="1"/>
  <c r="D41" i="7"/>
  <c r="O40" i="7"/>
  <c r="M40" i="7"/>
  <c r="N40" i="7" s="1"/>
  <c r="L40" i="7"/>
  <c r="J40" i="7"/>
  <c r="G40" i="7"/>
  <c r="H40" i="7" s="1"/>
  <c r="D40" i="7"/>
  <c r="O39" i="7"/>
  <c r="M39" i="7"/>
  <c r="N39" i="7" s="1"/>
  <c r="L39" i="7"/>
  <c r="J39" i="7"/>
  <c r="G39" i="7"/>
  <c r="H39" i="7" s="1"/>
  <c r="D39" i="7"/>
  <c r="O38" i="7"/>
  <c r="M38" i="7"/>
  <c r="N38" i="7" s="1"/>
  <c r="L38" i="7"/>
  <c r="J38" i="7"/>
  <c r="G38" i="7"/>
  <c r="H38" i="7" s="1"/>
  <c r="D38" i="7"/>
  <c r="O37" i="7"/>
  <c r="M37" i="7"/>
  <c r="N37" i="7" s="1"/>
  <c r="L37" i="7"/>
  <c r="J37" i="7"/>
  <c r="G37" i="7"/>
  <c r="H37" i="7" s="1"/>
  <c r="D37" i="7"/>
  <c r="O36" i="7"/>
  <c r="M36" i="7"/>
  <c r="N36" i="7" s="1"/>
  <c r="L36" i="7"/>
  <c r="J36" i="7"/>
  <c r="G36" i="7"/>
  <c r="H36" i="7" s="1"/>
  <c r="D36" i="7"/>
  <c r="O35" i="7"/>
  <c r="M35" i="7"/>
  <c r="N35" i="7" s="1"/>
  <c r="L35" i="7"/>
  <c r="J35" i="7"/>
  <c r="G35" i="7"/>
  <c r="H35" i="7" s="1"/>
  <c r="D35" i="7"/>
  <c r="O34" i="7"/>
  <c r="M34" i="7"/>
  <c r="N34" i="7" s="1"/>
  <c r="L34" i="7"/>
  <c r="J34" i="7"/>
  <c r="G34" i="7"/>
  <c r="H34" i="7" s="1"/>
  <c r="D34" i="7"/>
  <c r="O33" i="7"/>
  <c r="M33" i="7"/>
  <c r="N33" i="7" s="1"/>
  <c r="L33" i="7"/>
  <c r="J33" i="7"/>
  <c r="G33" i="7"/>
  <c r="H33" i="7" s="1"/>
  <c r="D33" i="7"/>
  <c r="O32" i="7"/>
  <c r="M32" i="7"/>
  <c r="N32" i="7" s="1"/>
  <c r="L32" i="7"/>
  <c r="J32" i="7"/>
  <c r="G32" i="7"/>
  <c r="H32" i="7" s="1"/>
  <c r="D32" i="7"/>
  <c r="O31" i="7"/>
  <c r="M31" i="7"/>
  <c r="N31" i="7" s="1"/>
  <c r="L31" i="7"/>
  <c r="J31" i="7"/>
  <c r="G31" i="7"/>
  <c r="H31" i="7" s="1"/>
  <c r="D31" i="7"/>
  <c r="O30" i="7"/>
  <c r="M30" i="7"/>
  <c r="N30" i="7" s="1"/>
  <c r="L30" i="7"/>
  <c r="J30" i="7"/>
  <c r="G30" i="7"/>
  <c r="H30" i="7" s="1"/>
  <c r="D30" i="7"/>
  <c r="O29" i="7"/>
  <c r="M29" i="7"/>
  <c r="N29" i="7" s="1"/>
  <c r="L29" i="7"/>
  <c r="J29" i="7"/>
  <c r="G29" i="7"/>
  <c r="H29" i="7" s="1"/>
  <c r="D29" i="7"/>
  <c r="O28" i="7"/>
  <c r="M28" i="7"/>
  <c r="N28" i="7" s="1"/>
  <c r="L28" i="7"/>
  <c r="J28" i="7"/>
  <c r="G28" i="7"/>
  <c r="H28" i="7" s="1"/>
  <c r="D28" i="7"/>
  <c r="O27" i="7"/>
  <c r="M27" i="7"/>
  <c r="N27" i="7" s="1"/>
  <c r="L27" i="7"/>
  <c r="J27" i="7"/>
  <c r="G27" i="7"/>
  <c r="H27" i="7" s="1"/>
  <c r="D27" i="7"/>
  <c r="O26" i="7"/>
  <c r="M26" i="7"/>
  <c r="N26" i="7" s="1"/>
  <c r="L26" i="7"/>
  <c r="J26" i="7"/>
  <c r="G26" i="7"/>
  <c r="H26" i="7" s="1"/>
  <c r="D26" i="7"/>
  <c r="O25" i="7"/>
  <c r="M25" i="7"/>
  <c r="N25" i="7" s="1"/>
  <c r="L25" i="7"/>
  <c r="J25" i="7"/>
  <c r="G25" i="7"/>
  <c r="H25" i="7" s="1"/>
  <c r="D25" i="7"/>
  <c r="O24" i="7"/>
  <c r="M24" i="7"/>
  <c r="N24" i="7" s="1"/>
  <c r="L24" i="7"/>
  <c r="J24" i="7"/>
  <c r="G24" i="7"/>
  <c r="H24" i="7" s="1"/>
  <c r="D24" i="7"/>
  <c r="O23" i="7"/>
  <c r="M23" i="7"/>
  <c r="N23" i="7" s="1"/>
  <c r="L23" i="7"/>
  <c r="J23" i="7"/>
  <c r="G23" i="7"/>
  <c r="H23" i="7" s="1"/>
  <c r="D23" i="7"/>
  <c r="O22" i="7"/>
  <c r="M22" i="7"/>
  <c r="N22" i="7" s="1"/>
  <c r="L22" i="7"/>
  <c r="J22" i="7"/>
  <c r="G22" i="7"/>
  <c r="H22" i="7" s="1"/>
  <c r="D22" i="7"/>
  <c r="O21" i="7"/>
  <c r="M21" i="7"/>
  <c r="N21" i="7" s="1"/>
  <c r="L21" i="7"/>
  <c r="J21" i="7"/>
  <c r="G21" i="7"/>
  <c r="H21" i="7" s="1"/>
  <c r="D21" i="7"/>
  <c r="O20" i="7"/>
  <c r="M20" i="7"/>
  <c r="N20" i="7" s="1"/>
  <c r="L20" i="7"/>
  <c r="J20" i="7"/>
  <c r="G20" i="7"/>
  <c r="H20" i="7" s="1"/>
  <c r="D20" i="7"/>
  <c r="O19" i="7"/>
  <c r="M19" i="7"/>
  <c r="N19" i="7" s="1"/>
  <c r="L19" i="7"/>
  <c r="J19" i="7"/>
  <c r="G19" i="7"/>
  <c r="H19" i="7" s="1"/>
  <c r="D19" i="7"/>
  <c r="O18" i="7"/>
  <c r="M18" i="7"/>
  <c r="N18" i="7" s="1"/>
  <c r="L18" i="7"/>
  <c r="J18" i="7"/>
  <c r="G18" i="7"/>
  <c r="H18" i="7" s="1"/>
  <c r="D18" i="7"/>
  <c r="O17" i="7"/>
  <c r="M17" i="7"/>
  <c r="N17" i="7" s="1"/>
  <c r="L17" i="7"/>
  <c r="J17" i="7"/>
  <c r="G17" i="7"/>
  <c r="H17" i="7" s="1"/>
  <c r="D17" i="7"/>
  <c r="O16" i="7"/>
  <c r="M16" i="7"/>
  <c r="N16" i="7" s="1"/>
  <c r="L16" i="7"/>
  <c r="J16" i="7"/>
  <c r="G16" i="7"/>
  <c r="H16" i="7" s="1"/>
  <c r="D16" i="7"/>
  <c r="O15" i="7"/>
  <c r="M15" i="7"/>
  <c r="N15" i="7" s="1"/>
  <c r="L15" i="7"/>
  <c r="J15" i="7"/>
  <c r="G15" i="7"/>
  <c r="H15" i="7" s="1"/>
  <c r="D15" i="7"/>
  <c r="O14" i="7"/>
  <c r="M14" i="7"/>
  <c r="N14" i="7" s="1"/>
  <c r="L14" i="7"/>
  <c r="J14" i="7"/>
  <c r="G14" i="7"/>
  <c r="H14" i="7" s="1"/>
  <c r="D14" i="7"/>
  <c r="O13" i="7"/>
  <c r="M13" i="7"/>
  <c r="N13" i="7" s="1"/>
  <c r="L13" i="7"/>
  <c r="J13" i="7"/>
  <c r="G13" i="7"/>
  <c r="H13" i="7" s="1"/>
  <c r="D13" i="7"/>
  <c r="O12" i="7"/>
  <c r="M12" i="7"/>
  <c r="N12" i="7" s="1"/>
  <c r="L12" i="7"/>
  <c r="J12" i="7"/>
  <c r="G12" i="7"/>
  <c r="H12" i="7" s="1"/>
  <c r="D12" i="7"/>
  <c r="O11" i="7"/>
  <c r="M11" i="7"/>
  <c r="N11" i="7" s="1"/>
  <c r="L11" i="7"/>
  <c r="J11" i="7"/>
  <c r="G11" i="7"/>
  <c r="H11" i="7" s="1"/>
  <c r="D11" i="7"/>
  <c r="O10" i="7"/>
  <c r="M10" i="7"/>
  <c r="N10" i="7" s="1"/>
  <c r="L10" i="7"/>
  <c r="J10" i="7"/>
  <c r="G10" i="7"/>
  <c r="H10" i="7" s="1"/>
  <c r="D10" i="7"/>
  <c r="O9" i="7"/>
  <c r="M9" i="7"/>
  <c r="N9" i="7" s="1"/>
  <c r="L9" i="7"/>
  <c r="J9" i="7"/>
  <c r="G9" i="7"/>
  <c r="H9" i="7" s="1"/>
  <c r="D9" i="7"/>
  <c r="O8" i="7"/>
  <c r="M8" i="7"/>
  <c r="N8" i="7" s="1"/>
  <c r="L8" i="7"/>
  <c r="J8" i="7"/>
  <c r="G8" i="7"/>
  <c r="H8" i="7" s="1"/>
  <c r="D8" i="7"/>
  <c r="O7" i="7"/>
  <c r="M7" i="7"/>
  <c r="N7" i="7" s="1"/>
  <c r="L7" i="7"/>
  <c r="J7" i="7"/>
  <c r="G7" i="7"/>
  <c r="H7" i="7" s="1"/>
  <c r="D7" i="7"/>
  <c r="O6" i="7"/>
  <c r="M6" i="7"/>
  <c r="N6" i="7" s="1"/>
  <c r="L6" i="7"/>
  <c r="J6" i="7"/>
  <c r="G6" i="7"/>
  <c r="H6" i="7" s="1"/>
  <c r="D6" i="7"/>
  <c r="O5" i="7"/>
  <c r="M5" i="7"/>
  <c r="N5" i="7" s="1"/>
  <c r="L5" i="7"/>
  <c r="J5" i="7"/>
  <c r="G5" i="7"/>
  <c r="H5" i="7" s="1"/>
  <c r="D5" i="7"/>
  <c r="O4" i="7"/>
  <c r="M4" i="7"/>
  <c r="N4" i="7" s="1"/>
  <c r="L4" i="7"/>
  <c r="J4" i="7"/>
  <c r="G4" i="7"/>
  <c r="H4" i="7" s="1"/>
  <c r="D4" i="7"/>
  <c r="AJ3" i="7"/>
  <c r="O3" i="7"/>
  <c r="M3" i="7"/>
  <c r="N3" i="7" s="1"/>
  <c r="L3" i="7"/>
  <c r="J3" i="7"/>
  <c r="G3" i="7"/>
  <c r="H3" i="7" s="1"/>
  <c r="D3" i="7"/>
  <c r="Q3" i="7" l="1"/>
  <c r="Q9" i="7"/>
  <c r="Q39" i="7"/>
  <c r="Q17" i="7"/>
  <c r="Q11" i="7"/>
  <c r="Q10" i="7"/>
  <c r="Q83" i="7"/>
  <c r="Q7" i="7"/>
  <c r="Q48" i="7"/>
  <c r="Q35" i="7"/>
  <c r="Q32" i="7"/>
  <c r="Q8" i="7"/>
  <c r="Q80" i="7"/>
  <c r="Q6" i="7"/>
  <c r="AB5" i="7"/>
  <c r="Q37" i="7"/>
  <c r="Q15" i="7"/>
  <c r="Q5" i="7"/>
  <c r="Q4" i="7"/>
  <c r="Q54" i="7"/>
  <c r="Q52" i="7"/>
  <c r="Q75" i="7"/>
  <c r="Q27" i="7"/>
  <c r="Q74" i="7"/>
  <c r="Q50" i="7"/>
  <c r="Q26" i="7"/>
  <c r="Q30" i="7"/>
  <c r="Q76" i="7"/>
  <c r="Q51" i="7"/>
  <c r="Q73" i="7"/>
  <c r="Q49" i="7"/>
  <c r="Q25" i="7"/>
  <c r="Q29" i="7"/>
  <c r="Q24" i="7"/>
  <c r="Q71" i="7"/>
  <c r="Q47" i="7"/>
  <c r="Q23" i="7"/>
  <c r="Q82" i="7"/>
  <c r="Q53" i="7"/>
  <c r="Q72" i="7"/>
  <c r="Q70" i="7"/>
  <c r="Q46" i="7"/>
  <c r="Q22" i="7"/>
  <c r="Q78" i="7"/>
  <c r="Q77" i="7"/>
  <c r="Q21" i="7"/>
  <c r="Q45" i="7"/>
  <c r="Q68" i="7"/>
  <c r="Q44" i="7"/>
  <c r="Q20" i="7"/>
  <c r="Q69" i="7"/>
  <c r="Q67" i="7"/>
  <c r="Q43" i="7"/>
  <c r="Q19" i="7"/>
  <c r="Q66" i="7"/>
  <c r="Q42" i="7"/>
  <c r="Q18" i="7"/>
  <c r="Q65" i="7"/>
  <c r="Q64" i="7"/>
  <c r="Q40" i="7"/>
  <c r="Q16" i="7"/>
  <c r="Z5" i="7"/>
  <c r="Q63" i="7"/>
  <c r="Q86" i="7"/>
  <c r="Q62" i="7"/>
  <c r="Q38" i="7"/>
  <c r="Q14" i="7"/>
  <c r="Q41" i="7"/>
  <c r="Q85" i="7"/>
  <c r="Q61" i="7"/>
  <c r="Q13" i="7"/>
  <c r="Q84" i="7"/>
  <c r="Q60" i="7"/>
  <c r="Q36" i="7"/>
  <c r="Q12" i="7"/>
  <c r="Q59" i="7"/>
  <c r="Q34" i="7"/>
  <c r="Q81" i="7"/>
  <c r="Q57" i="7"/>
  <c r="Q33" i="7"/>
  <c r="Q56" i="7"/>
  <c r="Q79" i="7"/>
  <c r="Q55" i="7"/>
  <c r="Q31" i="7"/>
  <c r="Q58" i="7"/>
  <c r="Q28" i="7"/>
  <c r="M5" i="6"/>
  <c r="M4" i="6"/>
  <c r="M3" i="6"/>
  <c r="L5" i="6"/>
  <c r="L4" i="6"/>
  <c r="K3" i="6"/>
  <c r="L3" i="6"/>
  <c r="K5" i="6"/>
  <c r="K4" i="6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W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O4" i="1"/>
  <c r="O5" i="1"/>
  <c r="O9" i="1"/>
  <c r="O10" i="1"/>
  <c r="O66" i="1"/>
  <c r="O11" i="1"/>
  <c r="O12" i="1"/>
  <c r="O53" i="1"/>
  <c r="O13" i="1"/>
  <c r="O14" i="1"/>
  <c r="O15" i="1"/>
  <c r="O16" i="1"/>
  <c r="O17" i="1"/>
  <c r="O18" i="1"/>
  <c r="O19" i="1"/>
  <c r="O20" i="1"/>
  <c r="O21" i="1"/>
  <c r="O22" i="1"/>
  <c r="O23" i="1"/>
  <c r="O69" i="1"/>
  <c r="O24" i="1"/>
  <c r="O25" i="1"/>
  <c r="O27" i="1"/>
  <c r="O29" i="1"/>
  <c r="O32" i="1"/>
  <c r="O33" i="1"/>
  <c r="O34" i="1"/>
  <c r="O35" i="1"/>
  <c r="O36" i="1"/>
  <c r="O37" i="1"/>
  <c r="O38" i="1"/>
  <c r="O39" i="1"/>
  <c r="O28" i="1"/>
  <c r="O41" i="1"/>
  <c r="O42" i="1"/>
  <c r="O26" i="1"/>
  <c r="O44" i="1"/>
  <c r="O45" i="1"/>
  <c r="O46" i="1"/>
  <c r="O47" i="1"/>
  <c r="O31" i="1"/>
  <c r="O48" i="1"/>
  <c r="O49" i="1"/>
  <c r="O50" i="1"/>
  <c r="O98" i="1"/>
  <c r="O51" i="1"/>
  <c r="O52" i="1"/>
  <c r="O58" i="1"/>
  <c r="O54" i="1"/>
  <c r="O55" i="1"/>
  <c r="O56" i="1"/>
  <c r="O57" i="1"/>
  <c r="O59" i="1"/>
  <c r="O60" i="1"/>
  <c r="O61" i="1"/>
  <c r="O62" i="1"/>
  <c r="O63" i="1"/>
  <c r="O64" i="1"/>
  <c r="O65" i="1"/>
  <c r="O67" i="1"/>
  <c r="O68" i="1"/>
  <c r="O71" i="1"/>
  <c r="O72" i="1"/>
  <c r="O73" i="1"/>
  <c r="O74" i="1"/>
  <c r="O76" i="1"/>
  <c r="O77" i="1"/>
  <c r="O78" i="1"/>
  <c r="O79" i="1"/>
  <c r="O80" i="1"/>
  <c r="O81" i="1"/>
  <c r="O82" i="1"/>
  <c r="O40" i="1"/>
  <c r="O83" i="1"/>
  <c r="O84" i="1"/>
  <c r="O85" i="1"/>
  <c r="O86" i="1"/>
  <c r="O87" i="1"/>
  <c r="O88" i="1"/>
  <c r="O30" i="1"/>
  <c r="O89" i="1"/>
  <c r="O90" i="1"/>
  <c r="O91" i="1"/>
  <c r="O92" i="1"/>
  <c r="O43" i="1"/>
  <c r="O93" i="1"/>
  <c r="O94" i="1"/>
  <c r="O95" i="1"/>
  <c r="O96" i="1"/>
  <c r="O97" i="1"/>
  <c r="O99" i="1"/>
  <c r="O75" i="1"/>
  <c r="O100" i="1"/>
  <c r="O101" i="1"/>
  <c r="O6" i="1"/>
  <c r="O102" i="1"/>
  <c r="O7" i="1"/>
  <c r="O8" i="1"/>
  <c r="O70" i="1"/>
  <c r="O3" i="1"/>
</calcChain>
</file>

<file path=xl/sharedStrings.xml><?xml version="1.0" encoding="utf-8"?>
<sst xmlns="http://schemas.openxmlformats.org/spreadsheetml/2006/main" count="626" uniqueCount="114">
  <si>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</si>
  <si>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</si>
  <si>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</si>
  <si>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</si>
  <si>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</si>
  <si>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</si>
  <si>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</si>
  <si>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</si>
  <si>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</si>
  <si>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</si>
  <si>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</si>
  <si>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</si>
  <si>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</si>
  <si>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</si>
  <si>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</si>
  <si>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</si>
  <si>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</si>
  <si>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</si>
  <si>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</si>
  <si>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</si>
  <si>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</si>
  <si>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</si>
  <si>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</si>
  <si>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</si>
  <si>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</si>
  <si>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</si>
  <si>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</t>
  </si>
  <si>
    <t>2</t>
  </si>
  <si>
    <t>3</t>
  </si>
  <si>
    <t>t-Test: Two-Sample Assuming Unequal Variances</t>
  </si>
  <si>
    <t>Mass &lt; 0.5g</t>
  </si>
  <si>
    <t>Mass &gt;= 0.5 g</t>
  </si>
  <si>
    <t>Loading: mg/A [kg/m^2]</t>
  </si>
  <si>
    <t>&lt; 0.5 =&gt; Reject H0</t>
  </si>
  <si>
    <t>&gt; 0.5 =&gt; Do not Reject H0</t>
  </si>
  <si>
    <t>243FFF</t>
  </si>
  <si>
    <t>FF9022</t>
  </si>
  <si>
    <t>Loading: mg/A [N/m^2]</t>
  </si>
  <si>
    <t>Sample</t>
  </si>
  <si>
    <t xml:space="preserve">n = 1 </t>
  </si>
  <si>
    <t>n = 2</t>
  </si>
  <si>
    <t>n = 1</t>
  </si>
  <si>
    <t>𝑓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</si>
  <si>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</si>
  <si>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t = 𝑓(m)</t>
  </si>
  <si>
    <t>L &lt; 4.2</t>
  </si>
  <si>
    <t>L ⩾ 4.2</t>
  </si>
  <si>
    <t>mg/A = L ≔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</si>
  <si>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</si>
  <si>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</si>
  <si>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</si>
  <si>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</si>
  <si>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</si>
  <si>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</si>
  <si>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</si>
  <si>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</si>
  <si>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</si>
  <si>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</si>
  <si>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</si>
  <si>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</si>
  <si>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Loading: mg/A [N/m2]</t>
  </si>
  <si>
    <r>
      <t>m</t>
    </r>
    <r>
      <rPr>
        <vertAlign val="superscript"/>
        <sz val="11"/>
        <color theme="1"/>
        <rFont val="Aptos Narrow (Body)"/>
      </rPr>
      <t>2</t>
    </r>
  </si>
  <si>
    <t>Span &lt; 60.5</t>
  </si>
  <si>
    <t>Span &gt;= 60.5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</si>
  <si>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</si>
  <si>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</si>
  <si>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</si>
  <si>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</si>
  <si>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</si>
  <si>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</si>
  <si>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</si>
  <si>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</si>
  <si>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</si>
  <si>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</si>
  <si>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</si>
  <si>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</si>
  <si>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</si>
  <si>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</si>
  <si>
    <t>Span [S,M,L]</t>
  </si>
  <si>
    <t>Num</t>
  </si>
  <si>
    <t>Mass [S,M,L]]</t>
  </si>
  <si>
    <t>L</t>
  </si>
  <si>
    <t>S</t>
  </si>
  <si>
    <t>M</t>
  </si>
  <si>
    <t>Chord [S,M,L]</t>
  </si>
  <si>
    <t>Span</t>
  </si>
  <si>
    <t>Chord</t>
  </si>
  <si>
    <t>Mass Count</t>
  </si>
  <si>
    <t>t = 𝑓(b)</t>
  </si>
  <si>
    <t>t = 𝑓(c)</t>
  </si>
  <si>
    <t>Span [mm]</t>
  </si>
  <si>
    <t>Chord [mm]</t>
  </si>
  <si>
    <t>Column1</t>
  </si>
  <si>
    <t>Transition Time Descriptor: [Slow, Average, Fast]</t>
  </si>
  <si>
    <t>Slow Criteria</t>
  </si>
  <si>
    <t>Average Criteria</t>
  </si>
  <si>
    <t>Fast</t>
  </si>
  <si>
    <t>Transition Time Stats</t>
  </si>
  <si>
    <t>&gt;=</t>
  </si>
  <si>
    <t>&lt;</t>
  </si>
  <si>
    <t>&lt;= x &lt;</t>
  </si>
  <si>
    <t>"=IF([@[Mass '[g']]]&gt;0.5, "L", (IF([@[Mass '[g']]]&gt;0.3, "M", "S")))"</t>
  </si>
  <si>
    <t>Aspect Ratio [S,M,L]</t>
  </si>
  <si>
    <t>Aspect Ratio Stats</t>
  </si>
  <si>
    <t>Small Criteria</t>
  </si>
  <si>
    <t>Large Criteria</t>
  </si>
  <si>
    <t>Loading Stats</t>
  </si>
  <si>
    <t>Area Stats</t>
  </si>
  <si>
    <t>Mass [L,M,S]</t>
  </si>
  <si>
    <t>Area [L,M,S]</t>
  </si>
  <si>
    <t>Loading [L,M,S]</t>
  </si>
  <si>
    <t>Span [L,M,S]</t>
  </si>
  <si>
    <t>Chord [L,M,S]</t>
  </si>
  <si>
    <t>Aspect Ratio[L,M,S]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</si>
</sst>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Aptos Narrow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8">
    <xf numFmtId="0" fontId="0" fillId="0" borderId="0" xfId="0"/>
    <xf numFmtId="0" fontId="20" fillId="0" borderId="0" xfId="0" applyFont="1"/>
    <xf numFmtId="0" fontId="18" fillId="8" borderId="8" xfId="15" applyFont="1"/>
    <xf numFmtId="0" fontId="5" fillId="0" borderId="1" xfId="2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" xfId="4" applyAlignment="1">
      <alignment horizontal="center" vertical="center"/>
    </xf>
    <xf numFmtId="0" fontId="13" fillId="6" borderId="4" xfId="11" applyAlignment="1">
      <alignment horizontal="center" vertical="center"/>
    </xf>
    <xf numFmtId="0" fontId="3" fillId="10" borderId="0" xfId="19" applyAlignment="1">
      <alignment horizontal="center" vertical="center"/>
    </xf>
    <xf numFmtId="0" fontId="3" fillId="18" borderId="0" xfId="27" applyAlignment="1">
      <alignment horizontal="center" vertical="center"/>
    </xf>
    <xf numFmtId="0" fontId="3" fillId="26" borderId="0" xfId="35" applyAlignment="1">
      <alignment horizontal="center" vertical="center"/>
    </xf>
    <xf numFmtId="0" fontId="21" fillId="33" borderId="3" xfId="4" applyFont="1" applyFill="1" applyAlignment="1">
      <alignment horizontal="center" vertical="center"/>
    </xf>
    <xf numFmtId="0" fontId="22" fillId="33" borderId="0" xfId="19" applyFont="1" applyFill="1" applyAlignment="1">
      <alignment horizontal="center" vertical="center"/>
    </xf>
    <xf numFmtId="0" fontId="0" fillId="0" borderId="10" xfId="0" applyBorder="1"/>
    <xf numFmtId="0" fontId="22" fillId="0" borderId="11" xfId="0" applyFont="1" applyBorder="1" applyAlignment="1">
      <alignment horizontal="center"/>
    </xf>
    <xf numFmtId="0" fontId="18" fillId="33" borderId="3" xfId="4" applyFont="1" applyFill="1" applyAlignment="1">
      <alignment horizontal="center" vertical="center"/>
    </xf>
    <xf numFmtId="0" fontId="3" fillId="33" borderId="0" xfId="19" applyFill="1" applyAlignment="1">
      <alignment horizontal="center" vertical="center"/>
    </xf>
    <xf numFmtId="0" fontId="0" fillId="10" borderId="10" xfId="19" applyFont="1" applyBorder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7" fillId="0" borderId="13" xfId="4" applyBorder="1" applyAlignment="1">
      <alignment horizontal="center" vertical="center"/>
    </xf>
    <xf numFmtId="0" fontId="7" fillId="0" borderId="14" xfId="4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17" xfId="27" applyFont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8" borderId="21" xfId="27" applyFont="1" applyBorder="1" applyAlignment="1">
      <alignment horizontal="center" vertical="center"/>
    </xf>
    <xf numFmtId="0" fontId="7" fillId="0" borderId="0" xfId="4" applyFill="1" applyBorder="1" applyAlignment="1">
      <alignment horizontal="center" vertical="center"/>
    </xf>
    <xf numFmtId="0" fontId="7" fillId="0" borderId="10" xfId="4" applyFill="1" applyBorder="1" applyAlignment="1">
      <alignment horizontal="center" vertical="center"/>
    </xf>
    <xf numFmtId="0" fontId="22" fillId="0" borderId="11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26" fillId="0" borderId="0" xfId="0" applyFont="1"/>
    <xf numFmtId="0" fontId="26" fillId="0" borderId="10" xfId="0" applyFont="1" applyBorder="1"/>
    <xf numFmtId="0" fontId="27" fillId="0" borderId="24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2" xfId="4" applyBorder="1" applyAlignment="1">
      <alignment horizontal="center" vertical="center"/>
    </xf>
    <xf numFmtId="0" fontId="0" fillId="10" borderId="0" xfId="19" applyFont="1" applyAlignment="1">
      <alignment horizontal="center" vertical="center"/>
    </xf>
    <xf numFmtId="0" fontId="0" fillId="10" borderId="23" xfId="19" applyFont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0" fontId="0" fillId="18" borderId="0" xfId="27" applyFont="1" applyAlignment="1">
      <alignment horizontal="center" vertical="center"/>
    </xf>
    <xf numFmtId="0" fontId="0" fillId="18" borderId="23" xfId="27" applyFont="1" applyBorder="1" applyAlignment="1">
      <alignment horizontal="center" vertical="center"/>
    </xf>
    <xf numFmtId="0" fontId="0" fillId="18" borderId="20" xfId="27" applyFont="1" applyBorder="1" applyAlignment="1">
      <alignment horizontal="center" vertical="center"/>
    </xf>
    <xf numFmtId="0" fontId="0" fillId="18" borderId="25" xfId="27" applyFont="1" applyBorder="1" applyAlignment="1">
      <alignment horizontal="center" vertical="center"/>
    </xf>
    <xf numFmtId="0" fontId="0" fillId="10" borderId="25" xfId="19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/>
    <xf numFmtId="0" fontId="1" fillId="34" borderId="0" xfId="0" applyFont="1" applyFill="1"/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7" fillId="0" borderId="26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Border="1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3" fillId="0" borderId="19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3" fillId="0" borderId="15" xfId="0" applyFont="1" applyBorder="1" applyAlignment="1">
      <alignment horizontal="center" vertical="center" textRotation="90"/>
    </xf>
    <xf numFmtId="0" fontId="23" fillId="0" borderId="18" xfId="0" applyFont="1" applyBorder="1" applyAlignment="1">
      <alignment horizontal="center" vertical="center" textRotation="90"/>
    </xf>
    <xf numFmtId="0" fontId="23" fillId="0" borderId="19" xfId="0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22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67-9788-AEC9E5C7DEA5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567-9788-AEC9E5C7DEA5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567-9788-AEC9E5C7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2-40CE-AD59-E443A3FE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32B-848D-D0D82E24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E641-A3D0-A05448E3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2B4B-9BAA-D416471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6741-92D8-9410911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B-3B42-BC20-FA61E7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_xlchart.v1.3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_xlchart.v1.5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_xlchart.v1.8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_xlchart.v1.10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_xlchart.v1.12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_xlchart.v1.14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7.xml"/><Relationship Id="rId4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2254250</xdr:colOff>
      <xdr:row>19</xdr:row>
      <xdr:rowOff>44450</xdr:rowOff>
    </xdr:from>
    <xdr:to>
      <xdr:col>30</xdr:col>
      <xdr:colOff>57150</xdr:colOff>
      <xdr:row>43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99200" y="3330575"/>
              <a:ext cx="72517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508000</xdr:colOff>
      <xdr:row>55</xdr:row>
      <xdr:rowOff>88900</xdr:rowOff>
    </xdr:from>
    <xdr:to>
      <xdr:col>33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19900" y="9175750"/>
              <a:ext cx="8902700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355601</xdr:colOff>
      <xdr:row>28</xdr:row>
      <xdr:rowOff>38100</xdr:rowOff>
    </xdr:from>
    <xdr:to>
      <xdr:col>77</xdr:col>
      <xdr:colOff>47626</xdr:colOff>
      <xdr:row>85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A3C062-867C-4F6B-B59A-7510D1D13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71601" y="5562600"/>
              <a:ext cx="10664825" cy="1088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E7DA3-E43B-0811-4406-B99A432D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6E131FC-7ED5-406B-96FF-4883CCC6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4200525"/>
              <a:ext cx="5643563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7775BEA-DBCF-4399-BA6F-2361C6264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780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AB5025-ECB3-5960-87F7-9A0AD61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5882936"/>
              <a:ext cx="7458075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A963A-D312-42FF-B05E-E2608027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18CEE-4790-4031-8F5F-06AEC217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288901-1501-926C-EC14-0CC836418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709" y="4108758"/>
              <a:ext cx="5727646" cy="488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40CD7-CA31-E339-E508-51F40933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6E6D3-3665-AB44-B49B-2FE1E81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11D462-3B5A-4AE0-F563-67678670F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375" y="15297150"/>
              <a:ext cx="3981450" cy="270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D1DE4-5905-0AA3-C6A4-4BE1B06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4E621-2618-98F9-8F1B-600DFB4ABE13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17806A-5B2C-D9AD-C389-F0DD64EF49A4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5CB7F-4195-D04F-B0FD-9F5C0CDC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8888D1-BBF5-97DE-64A5-77816034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6200" y="3027976"/>
              <a:ext cx="5445579" cy="376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S102" totalsRowShown="0" headerRowDxfId="48" dataDxfId="47" headerRowCellStyle="Heading 3" dataCellStyle="20% - Accent5">
  <autoFilter ref="A2:S102" xr:uid="{E5B61A00-5AF6-2A4A-9778-06EAC2F9166B}">
    <filterColumn colId="15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S102">
    <sortCondition ref="B2:B102"/>
  </sortState>
  <tableColumns count="19">
    <tableColumn id="1" xr3:uid="{3CF4AA85-9A45-0846-BB6B-50078E0FF06B}" name="Num" dataDxfId="46"/>
    <tableColumn id="2" xr3:uid="{442B44FD-646A-044A-B7C0-EA7089314974}" name="id" dataDxfId="45"/>
    <tableColumn id="3" xr3:uid="{A5E5C053-B777-9F42-B018-1DD333891474}" name="Mass [g]" dataDxfId="44" dataCellStyle="20% - Accent1"/>
    <tableColumn id="17" xr3:uid="{D93E7C88-0D3E-4C31-A331-3EC1540130CD}" name="Mass [S,M,L]]" dataDxfId="43" dataCellStyle="20% - Accent1"/>
    <tableColumn id="4" xr3:uid="{5D92C5A7-3732-2945-AD1C-5AEBA92FEF1E}" name="Area [mm^2]" dataDxfId="42" dataCellStyle="20% - Accent1"/>
    <tableColumn id="15" xr3:uid="{A245EEED-4CDA-E24C-ABD7-10FB532073DE}" name="Loading: mg/A [N/m^2]" dataDxfId="41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40" dataCellStyle="20% - Accent1"/>
    <tableColumn id="6" xr3:uid="{03FE9134-494E-7E45-B2DA-CEB9D9FE5F68}" name="Span: b [mm]" dataDxfId="39" dataCellStyle="20% - Accent1"/>
    <tableColumn id="19" xr3:uid="{82F0AA8C-3F2E-4A45-8F77-1C9DB2E95BAA}" name="Span [S,M,L]" dataDxfId="38" dataCellStyle="20% - Accent1"/>
    <tableColumn id="7" xr3:uid="{A9125F62-2FC8-5C4F-9EE8-39DAF7B6F200}" name="Chord: c [mm]" dataDxfId="37" dataCellStyle="20% - Accent1"/>
    <tableColumn id="20" xr3:uid="{EE6A20C8-E568-4324-BDEB-2C0B3C5E8188}" name="Chord [S,M,L]" dataDxfId="36" dataCellStyle="20% - Accent1"/>
    <tableColumn id="8" xr3:uid="{39167B57-613A-6A49-9C61-69C90A4D1214}" name="Aspect: Disregard" dataDxfId="35" dataCellStyle="20% - Accent1"/>
    <tableColumn id="9" xr3:uid="{759B2256-081E-5F4F-A7AB-99EF68039FF8}" name="Aspect Ratio = b^2/A" dataDxfId="34" dataCellStyle="20% - Accent1">
      <calculatedColumnFormula>(H3^2)/E3</calculatedColumnFormula>
    </tableColumn>
    <tableColumn id="16" xr3:uid="{B51E2FEA-23AC-4D4E-967A-736830492433}" name="Aspect Ratio [S,M,L]" dataDxfId="3" dataCellStyle="20% - Accent1"/>
    <tableColumn id="10" xr3:uid="{32D9763A-FE24-E14C-B284-54139CB6AED3}" name="Aspect Ratio = b/c" dataDxfId="33" dataCellStyle="20% - Accent1">
      <calculatedColumnFormula>H3/J3</calculatedColumnFormula>
    </tableColumn>
    <tableColumn id="11" xr3:uid="{1AE2295B-50CA-B941-BC02-5A6302399AA4}" name="Transition Time: t [s]" dataDxfId="32" dataCellStyle="20% - Accent3"/>
    <tableColumn id="12" xr3:uid="{176B5BC4-7445-1041-B2B1-80DDF16E5973}" name="1" dataDxfId="31" dataCellStyle="20% - Accent5"/>
    <tableColumn id="13" xr3:uid="{39ACADC4-E2F5-4942-8917-611B64B8B95E}" name="2" dataDxfId="30" dataCellStyle="20% - Accent5"/>
    <tableColumn id="14" xr3:uid="{13A89B97-D96F-0143-BB84-8BCE530E7DE2}" name="3" dataDxfId="29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D6CB9-557F-41FD-B7C5-C31AAC8B5953}" name="Table15" displayName="Table15" ref="A2:T86" totalsRowShown="0" headerRowDxfId="28" dataDxfId="27" headerRowCellStyle="Heading 3" dataCellStyle="20% - Accent5">
  <autoFilter ref="A2:T86" xr:uid="{E5B61A00-5AF6-2A4A-9778-06EAC2F9166B}">
    <filterColumn colId="16">
      <filters>
        <filter val="SLOW"/>
      </filters>
    </filterColumn>
  </autoFilter>
  <sortState xmlns:xlrd2="http://schemas.microsoft.com/office/spreadsheetml/2017/richdata2" ref="A3:T86">
    <sortCondition ref="B2:B86"/>
  </sortState>
  <tableColumns count="20">
    <tableColumn id="1" xr3:uid="{89BD4D2F-6533-498E-AF2B-C16EF675A5E8}" name="Num" dataDxfId="26"/>
    <tableColumn id="2" xr3:uid="{551F83F2-D1A0-4E1F-B6E4-6013E070A33B}" name="id" dataDxfId="25"/>
    <tableColumn id="3" xr3:uid="{84CAF2D3-E281-41B7-91CD-EE5E76C55BD3}" name="Mass [g]" dataDxfId="24" dataCellStyle="20% - Accent1"/>
    <tableColumn id="17" xr3:uid="{E2142AF2-9604-45D6-923E-4909C10B3360}" name="Mass [L,M,S]" dataDxfId="23" dataCellStyle="20% - Accent1"/>
    <tableColumn id="4" xr3:uid="{E51E4115-AFFA-4085-BA3C-1D0278428A07}" name="Area [mm^2]" dataDxfId="22" dataCellStyle="20% - Accent1"/>
    <tableColumn id="21" xr3:uid="{E3D4CE1C-F029-40C8-AA3A-BD7A36BB0124}" name="Area [L,M,S]" dataDxfId="0" dataCellStyle="20% - Accent1">
      <calculatedColumnFormula>IF(Table15[[#This Row],[Area '[mm^2']]]&gt;$AA$52, "L", (IF(Table15[[#This Row],[Area '[mm^2']]]&gt;$AA$54, "M", "S")))</calculatedColumnFormula>
    </tableColumn>
    <tableColumn id="15" xr3:uid="{05768469-669C-43BE-94E3-3EB84A88B946}" name="Loading: mg/A [N/m^2]" dataDxfId="21" dataCellStyle="20% - Accent1">
      <calculatedColumnFormula>(Table15[[#This Row],[Mass '[g']]]*0.001*9.81)/(Table15[[#This Row],[Area '[mm^2']]]*0.000001)</calculatedColumnFormula>
    </tableColumn>
    <tableColumn id="18" xr3:uid="{D4499348-A83F-41CC-9F7A-011F749E9FB1}" name="Loading [L,M,S]" dataDxfId="1" dataCellStyle="20% - Accent1">
      <calculatedColumnFormula>IF(Table15[[#This Row],[Loading: mg/A '[N/m^2']]]&gt;$AA$36, "L", (IF(Table15[[#This Row],[Loading: mg/A '[N/m^2']]]&gt;$AA$38, "M", "S")))</calculatedColumnFormula>
    </tableColumn>
    <tableColumn id="6" xr3:uid="{5A09605A-206D-4B98-9167-75995FFEFF48}" name="Span: b [mm]" dataDxfId="20" dataCellStyle="20% - Accent1"/>
    <tableColumn id="19" xr3:uid="{EC8DBC2A-F209-4CAC-8316-7FE2596458A5}" name="Span [L,M,S]" dataDxfId="19" dataCellStyle="20% - Accent1"/>
    <tableColumn id="7" xr3:uid="{D2440B97-FB30-4B54-B54C-9405E3A17F39}" name="Chord: c [mm]" dataDxfId="18" dataCellStyle="20% - Accent1"/>
    <tableColumn id="20" xr3:uid="{70E481C6-C7E5-4341-A9FA-1626D6D19EF1}" name="Chord [L,M,S]" dataDxfId="17" dataCellStyle="20% - Accent1"/>
    <tableColumn id="9" xr3:uid="{DD96B92E-9A43-4435-8FFE-56BC2AA901FC}" name="Aspect Ratio = b^2/A" dataDxfId="16" dataCellStyle="20% - Accent1">
      <calculatedColumnFormula>(I3^2)/E3</calculatedColumnFormula>
    </tableColumn>
    <tableColumn id="8" xr3:uid="{1C7F6BC1-4CA4-4C05-9B8F-E0615FFFB644}" name="Aspect Ratio[L,M,S]" dataDxfId="2" dataCellStyle="20% - Accent1">
      <calculatedColumnFormula>IF(Table15[[#This Row],[Aspect Ratio = b^2/A]]&gt;$AA$20, "L", (IF(Table15[[#This Row],[Aspect Ratio = b^2/A]]&gt;$AA$22, "M", "S")))</calculatedColumnFormula>
    </tableColumn>
    <tableColumn id="10" xr3:uid="{4AC9DAB1-7087-49CB-8AEC-2BD7944E006B}" name="Aspect Ratio = b/c" dataDxfId="15" dataCellStyle="20% - Accent1">
      <calculatedColumnFormula>I3/K3</calculatedColumnFormula>
    </tableColumn>
    <tableColumn id="11" xr3:uid="{01D3AFEB-5BDF-4955-80FE-BBB333C69662}" name="Transition Time: t [s]" dataDxfId="14" dataCellStyle="20% - Accent3"/>
    <tableColumn id="16" xr3:uid="{198768CE-4149-4F84-AE1A-6511AB382D64}" name="Transition Time Descriptor: [Slow, Average, Fast]" dataDxfId="13" dataCellStyle="20% - Accent3">
      <calculatedColumnFormula>IF(Table15[[#This Row],[Transition Time: t '[s']]]&gt;$AA$4, "SLOW", (IF(Table15[[#This Row],[Transition Time: t '[s']]]&gt;$AA$6, "AVERAGE", "FAST")))</calculatedColumnFormula>
    </tableColumn>
    <tableColumn id="12" xr3:uid="{0D477162-757F-4AEE-85A6-062160D75AEF}" name="1" dataDxfId="12" dataCellStyle="20% - Accent5"/>
    <tableColumn id="13" xr3:uid="{2440FC9D-A943-44BD-86F8-97BF2DDF224E}" name="2" dataDxfId="11" dataCellStyle="20% - Accent5"/>
    <tableColumn id="14" xr3:uid="{D83D56A2-64D8-43D0-9A8A-FE5EE7727FE3}" name="3" dataDxfId="10" dataCellStyle="20% - Accent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A307-F5B2-49A4-85EA-2ABA8DFE1878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544C-992A-984F-A0F2-D4C988FA9DEE}" name="Table2" displayName="Table2" ref="D2:F86" totalsRowShown="0" headerRowDxfId="9" headerRowBorderDxfId="8" tableBorderDxfId="7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6" dataCellStyle="20% - Accent1"/>
    <tableColumn id="2" xr3:uid="{ACC3B433-81FB-FD49-AACA-9D5C434653E4}" name="Transition Time: t [s]" dataDxfId="5" dataCellStyle="20% - Accent3"/>
    <tableColumn id="5" xr3:uid="{A555DEF1-1923-F043-8E95-BE954C4EE6B6}" name="t = 𝑓(m)" dataDxfId="4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AF102"/>
  <sheetViews>
    <sheetView topLeftCell="N1" workbookViewId="0">
      <selection activeCell="AC4" sqref="AC4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9" width="6.5703125" bestFit="1" customWidth="1"/>
    <col min="20" max="20" width="34" bestFit="1" customWidth="1"/>
    <col min="28" max="28" width="15.42578125" customWidth="1"/>
    <col min="29" max="29" width="21.42578125" customWidth="1"/>
    <col min="32" max="32" width="15.28515625" customWidth="1"/>
  </cols>
  <sheetData>
    <row r="1" spans="1:32" ht="20.25" thickBot="1">
      <c r="A1" s="1"/>
      <c r="B1" s="4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 t="s">
        <v>1</v>
      </c>
      <c r="Q1" s="55" t="s">
        <v>2</v>
      </c>
      <c r="R1" s="55"/>
      <c r="S1" s="55"/>
    </row>
    <row r="2" spans="1:32" ht="17.25" thickTop="1" thickBot="1">
      <c r="A2" s="49" t="s">
        <v>79</v>
      </c>
      <c r="B2" s="4" t="s">
        <v>3</v>
      </c>
      <c r="C2" s="5" t="s">
        <v>4</v>
      </c>
      <c r="D2" s="6" t="s">
        <v>80</v>
      </c>
      <c r="E2" s="5" t="s">
        <v>5</v>
      </c>
      <c r="F2" s="5" t="s">
        <v>37</v>
      </c>
      <c r="G2" s="14" t="s">
        <v>10</v>
      </c>
      <c r="H2" s="5" t="s">
        <v>9</v>
      </c>
      <c r="I2" s="6" t="s">
        <v>78</v>
      </c>
      <c r="J2" s="5" t="s">
        <v>11</v>
      </c>
      <c r="K2" s="6" t="s">
        <v>84</v>
      </c>
      <c r="L2" s="10" t="s">
        <v>13</v>
      </c>
      <c r="M2" s="6" t="s">
        <v>6</v>
      </c>
      <c r="N2" s="6" t="s">
        <v>102</v>
      </c>
      <c r="O2" s="6" t="s">
        <v>7</v>
      </c>
      <c r="P2" s="5" t="s">
        <v>12</v>
      </c>
      <c r="Q2" s="5" t="s">
        <v>26</v>
      </c>
      <c r="R2" s="5" t="s">
        <v>27</v>
      </c>
      <c r="S2" s="5" t="s">
        <v>28</v>
      </c>
      <c r="U2" s="2" t="s">
        <v>8</v>
      </c>
      <c r="AB2" s="32" t="s">
        <v>92</v>
      </c>
      <c r="AC2" s="32"/>
      <c r="AE2" s="67" t="s">
        <v>92</v>
      </c>
      <c r="AF2" s="67"/>
    </row>
    <row r="3" spans="1:32" ht="15.75">
      <c r="A3" s="1">
        <v>0</v>
      </c>
      <c r="B3" s="4">
        <v>1</v>
      </c>
      <c r="C3" s="7">
        <v>0.7</v>
      </c>
      <c r="D3" s="40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5">
        <v>463.85444139999998</v>
      </c>
      <c r="H3" s="7">
        <v>67.947015379999996</v>
      </c>
      <c r="I3" s="40" t="str">
        <f>IF(Table1[[#This Row],[Span: b '[mm']]]&gt;63, "L", (IF(Table1[[#This Row],[Span: b '[mm']]]&gt;58, "M", "S")))</f>
        <v>L</v>
      </c>
      <c r="J3" s="7">
        <v>29.286507660000002</v>
      </c>
      <c r="K3" s="40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/>
      <c r="O3" s="7">
        <f t="shared" ref="O3:O34" si="1">H3/J3</f>
        <v>2.3200791357176112</v>
      </c>
      <c r="P3" s="8">
        <v>0.48299999999999998</v>
      </c>
      <c r="Q3" s="9"/>
      <c r="R3" s="9"/>
      <c r="S3" s="9"/>
      <c r="W3">
        <f>(Table1[[#This Row],[Mass '[g']]]*0.001*9.81)/(Table1[[#This Row],[Area '[mm^2']]]*0.000001)</f>
        <v>4.5501390617117901</v>
      </c>
      <c r="Z3" t="s">
        <v>35</v>
      </c>
      <c r="AE3" s="65"/>
      <c r="AF3" s="65"/>
    </row>
    <row r="4" spans="1:32" ht="15.75">
      <c r="A4" s="1">
        <v>1</v>
      </c>
      <c r="B4" s="4">
        <v>2</v>
      </c>
      <c r="C4" s="7">
        <v>0.3</v>
      </c>
      <c r="D4" s="40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5">
        <v>294.80626740000002</v>
      </c>
      <c r="H4" s="7">
        <v>55.648433019999999</v>
      </c>
      <c r="I4" s="40" t="str">
        <f>IF(Table1[[#This Row],[Span: b '[mm']]]&gt;63, "L", (IF(Table1[[#This Row],[Span: b '[mm']]]&gt;58, "M", "S")))</f>
        <v>S</v>
      </c>
      <c r="J4" s="7">
        <v>24.125772659999999</v>
      </c>
      <c r="K4" s="40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/>
      <c r="O4" s="7">
        <f t="shared" si="1"/>
        <v>2.3065969245521356</v>
      </c>
      <c r="P4" s="8">
        <v>0.44750000000000001</v>
      </c>
      <c r="Q4" s="9"/>
      <c r="R4" s="9"/>
      <c r="S4" s="9"/>
      <c r="Z4" t="s">
        <v>36</v>
      </c>
      <c r="AB4" t="s">
        <v>16</v>
      </c>
      <c r="AC4">
        <v>0.23641499999999996</v>
      </c>
      <c r="AE4" s="65" t="s">
        <v>16</v>
      </c>
      <c r="AF4" s="65">
        <v>2.6165605865552584</v>
      </c>
    </row>
    <row r="5" spans="1:32" ht="15.75">
      <c r="A5" s="1">
        <v>2</v>
      </c>
      <c r="B5" s="4">
        <v>3</v>
      </c>
      <c r="C5" s="7">
        <v>0.4</v>
      </c>
      <c r="D5" s="40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5">
        <v>342.2806703</v>
      </c>
      <c r="H5" s="7">
        <v>61.121899470000002</v>
      </c>
      <c r="I5" s="40" t="str">
        <f>IF(Table1[[#This Row],[Span: b '[mm']]]&gt;63, "L", (IF(Table1[[#This Row],[Span: b '[mm']]]&gt;58, "M", "S")))</f>
        <v>M</v>
      </c>
      <c r="J5" s="7">
        <v>24.832212179999999</v>
      </c>
      <c r="K5" s="40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/>
      <c r="O5" s="7">
        <f t="shared" si="1"/>
        <v>2.4613956673271309</v>
      </c>
      <c r="P5" s="8">
        <v>0.375</v>
      </c>
      <c r="Q5" s="9">
        <v>0.42599999999999999</v>
      </c>
      <c r="R5" s="9">
        <v>0.35199999999999998</v>
      </c>
      <c r="S5" s="9">
        <v>0.36099999999999999</v>
      </c>
      <c r="AB5" t="s">
        <v>48</v>
      </c>
      <c r="AC5">
        <v>5.443687756605272E-2</v>
      </c>
      <c r="AE5" s="65" t="s">
        <v>48</v>
      </c>
      <c r="AF5" s="65">
        <v>3.1355979400128423E-2</v>
      </c>
    </row>
    <row r="6" spans="1:32" ht="15.75" hidden="1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5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/>
      <c r="O6" s="7">
        <f t="shared" si="1"/>
        <v>2.3238937175257588</v>
      </c>
      <c r="P6" s="8">
        <v>-1</v>
      </c>
      <c r="Q6" s="9">
        <v>-1</v>
      </c>
      <c r="R6" s="9">
        <v>0.54</v>
      </c>
      <c r="S6" s="9">
        <v>-1</v>
      </c>
      <c r="AB6" t="s">
        <v>49</v>
      </c>
      <c r="AC6">
        <v>0.46100000000000002</v>
      </c>
      <c r="AE6" s="65" t="s">
        <v>49</v>
      </c>
      <c r="AF6" s="65">
        <v>2.6248136226271983</v>
      </c>
    </row>
    <row r="7" spans="1:32" ht="15.75" hidden="1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5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/>
      <c r="O7" s="7">
        <f t="shared" si="1"/>
        <v>2.3172729537807926</v>
      </c>
      <c r="P7" s="8">
        <v>-1</v>
      </c>
      <c r="Q7" s="9"/>
      <c r="R7" s="9"/>
      <c r="S7" s="9"/>
      <c r="AB7" t="s">
        <v>50</v>
      </c>
      <c r="AC7">
        <v>-1</v>
      </c>
      <c r="AE7" s="65" t="s">
        <v>50</v>
      </c>
      <c r="AF7" s="65" t="e">
        <v>#N/A</v>
      </c>
    </row>
    <row r="8" spans="1:32" ht="15.75" hidden="1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5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/>
      <c r="O8" s="7">
        <f t="shared" si="1"/>
        <v>2.229981654037227</v>
      </c>
      <c r="P8" s="8">
        <v>-1</v>
      </c>
      <c r="Q8" s="9">
        <v>-1</v>
      </c>
      <c r="R8" s="9">
        <v>0.46600000000000003</v>
      </c>
      <c r="S8" s="9">
        <v>-1</v>
      </c>
      <c r="AB8" t="s">
        <v>51</v>
      </c>
      <c r="AC8">
        <v>0.54436877566052722</v>
      </c>
      <c r="AE8" s="65" t="s">
        <v>51</v>
      </c>
      <c r="AF8" s="65">
        <v>0.31355979400128425</v>
      </c>
    </row>
    <row r="9" spans="1:32" ht="15.75">
      <c r="A9" s="1">
        <v>3</v>
      </c>
      <c r="B9" s="4">
        <v>4</v>
      </c>
      <c r="C9" s="7">
        <v>0.4</v>
      </c>
      <c r="D9" s="40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5">
        <v>402.05368420000002</v>
      </c>
      <c r="H9" s="7">
        <v>63.05516368</v>
      </c>
      <c r="I9" s="40" t="str">
        <f>IF(Table1[[#This Row],[Span: b '[mm']]]&gt;63, "L", (IF(Table1[[#This Row],[Span: b '[mm']]]&gt;58, "M", "S")))</f>
        <v>L</v>
      </c>
      <c r="J9" s="7">
        <v>20.824448220000001</v>
      </c>
      <c r="K9" s="40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/>
      <c r="O9" s="7">
        <f t="shared" si="1"/>
        <v>3.0279392286342173</v>
      </c>
      <c r="P9" s="8">
        <v>0.45900000000000002</v>
      </c>
      <c r="Q9" s="9"/>
      <c r="R9" s="9"/>
      <c r="S9" s="9"/>
      <c r="AB9" t="s">
        <v>52</v>
      </c>
      <c r="AC9">
        <v>0.29633736391414139</v>
      </c>
      <c r="AE9" s="65" t="s">
        <v>52</v>
      </c>
      <c r="AF9" s="65">
        <v>9.831974441412783E-2</v>
      </c>
    </row>
    <row r="10" spans="1:32" ht="15.75">
      <c r="A10" s="1">
        <v>4</v>
      </c>
      <c r="B10" s="4">
        <v>5</v>
      </c>
      <c r="C10" s="7">
        <v>0.4</v>
      </c>
      <c r="D10" s="40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5">
        <v>349.3560779</v>
      </c>
      <c r="H10" s="7">
        <v>60.889320609999999</v>
      </c>
      <c r="I10" s="40" t="str">
        <f>IF(Table1[[#This Row],[Span: b '[mm']]]&gt;63, "L", (IF(Table1[[#This Row],[Span: b '[mm']]]&gt;58, "M", "S")))</f>
        <v>M</v>
      </c>
      <c r="J10" s="7">
        <v>24.847767489999999</v>
      </c>
      <c r="K10" s="40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/>
      <c r="O10" s="7">
        <f t="shared" si="1"/>
        <v>2.4504946222836699</v>
      </c>
      <c r="P10" s="8">
        <v>0.45800000000000002</v>
      </c>
      <c r="Q10" s="9"/>
      <c r="R10" s="9"/>
      <c r="S10" s="9"/>
      <c r="AB10" t="s">
        <v>53</v>
      </c>
      <c r="AC10">
        <v>1.5180453461329004</v>
      </c>
      <c r="AE10" s="65" t="s">
        <v>53</v>
      </c>
      <c r="AF10" s="65">
        <v>0.38124088289267366</v>
      </c>
    </row>
    <row r="11" spans="1:32" ht="15.75">
      <c r="A11" s="1">
        <v>6</v>
      </c>
      <c r="B11" s="4">
        <v>7</v>
      </c>
      <c r="C11" s="7">
        <v>0.5</v>
      </c>
      <c r="D11" s="40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5">
        <v>476.15313650000002</v>
      </c>
      <c r="H11" s="7">
        <v>61.968094059999999</v>
      </c>
      <c r="I11" s="40" t="str">
        <f>IF(Table1[[#This Row],[Span: b '[mm']]]&gt;63, "L", (IF(Table1[[#This Row],[Span: b '[mm']]]&gt;58, "M", "S")))</f>
        <v>M</v>
      </c>
      <c r="J11" s="7">
        <v>21.986914800000001</v>
      </c>
      <c r="K11" s="40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/>
      <c r="O11" s="7">
        <f t="shared" si="1"/>
        <v>2.8184078859486004</v>
      </c>
      <c r="P11" s="8">
        <v>0.5</v>
      </c>
      <c r="Q11" s="9"/>
      <c r="R11" s="9"/>
      <c r="S11" s="9"/>
      <c r="AB11" t="s">
        <v>54</v>
      </c>
      <c r="AC11">
        <v>-1.8519438883746067</v>
      </c>
      <c r="AE11" s="65" t="s">
        <v>54</v>
      </c>
      <c r="AF11" s="65">
        <v>0.22133186439102187</v>
      </c>
    </row>
    <row r="12" spans="1:32" ht="15.75">
      <c r="A12" s="1">
        <v>7</v>
      </c>
      <c r="B12" s="4">
        <v>8</v>
      </c>
      <c r="C12" s="7">
        <v>0.3</v>
      </c>
      <c r="D12" s="40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5">
        <v>301.1915151</v>
      </c>
      <c r="H12" s="7">
        <v>58.662226990000001</v>
      </c>
      <c r="I12" s="40" t="str">
        <f>IF(Table1[[#This Row],[Span: b '[mm']]]&gt;63, "L", (IF(Table1[[#This Row],[Span: b '[mm']]]&gt;58, "M", "S")))</f>
        <v>M</v>
      </c>
      <c r="J12" s="7">
        <v>22.384278640000002</v>
      </c>
      <c r="K12" s="40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/>
      <c r="O12" s="7">
        <f t="shared" si="1"/>
        <v>2.6206887402291557</v>
      </c>
      <c r="P12" s="8">
        <v>0.41</v>
      </c>
      <c r="Q12" s="9"/>
      <c r="R12" s="9"/>
      <c r="S12" s="9"/>
      <c r="AB12" t="s">
        <v>55</v>
      </c>
      <c r="AC12">
        <v>1.6240000000000001</v>
      </c>
      <c r="AE12" s="65" t="s">
        <v>55</v>
      </c>
      <c r="AF12" s="65">
        <v>1.6873319983189876</v>
      </c>
    </row>
    <row r="13" spans="1:32" ht="15.75">
      <c r="A13" s="1">
        <v>9</v>
      </c>
      <c r="B13" s="4">
        <v>10</v>
      </c>
      <c r="C13" s="7">
        <v>0.4</v>
      </c>
      <c r="D13" s="40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5">
        <v>479.77766609999998</v>
      </c>
      <c r="H13" s="7">
        <v>51.887492109999997</v>
      </c>
      <c r="I13" s="40" t="str">
        <f>IF(Table1[[#This Row],[Span: b '[mm']]]&gt;63, "L", (IF(Table1[[#This Row],[Span: b '[mm']]]&gt;58, "M", "S")))</f>
        <v>S</v>
      </c>
      <c r="J13" s="7">
        <v>22.175329519999998</v>
      </c>
      <c r="K13" s="40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/>
      <c r="O13" s="7">
        <f t="shared" si="1"/>
        <v>2.3398746820516245</v>
      </c>
      <c r="P13" s="8">
        <v>0.36399999999999999</v>
      </c>
      <c r="Q13" s="9">
        <v>0.4</v>
      </c>
      <c r="R13" s="9">
        <v>0.436</v>
      </c>
      <c r="S13" s="9">
        <v>0.47799999999999998</v>
      </c>
      <c r="AB13" t="s">
        <v>56</v>
      </c>
      <c r="AC13">
        <v>-1</v>
      </c>
      <c r="AE13" s="65" t="s">
        <v>56</v>
      </c>
      <c r="AF13" s="65">
        <v>1.9351821077169233</v>
      </c>
    </row>
    <row r="14" spans="1:32" ht="15.75">
      <c r="A14" s="1">
        <v>10</v>
      </c>
      <c r="B14" s="4">
        <v>11</v>
      </c>
      <c r="C14" s="7">
        <v>0.5</v>
      </c>
      <c r="D14" s="40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5">
        <v>450.71155479999999</v>
      </c>
      <c r="H14" s="7">
        <v>63.453477239999998</v>
      </c>
      <c r="I14" s="40" t="str">
        <f>IF(Table1[[#This Row],[Span: b '[mm']]]&gt;63, "L", (IF(Table1[[#This Row],[Span: b '[mm']]]&gt;58, "M", "S")))</f>
        <v>L</v>
      </c>
      <c r="J14" s="7">
        <v>22.894347719999999</v>
      </c>
      <c r="K14" s="40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/>
      <c r="O14" s="7">
        <f t="shared" si="1"/>
        <v>2.7715782959201074</v>
      </c>
      <c r="P14" s="8">
        <v>0.54100000000000004</v>
      </c>
      <c r="Q14" s="9"/>
      <c r="R14" s="9"/>
      <c r="S14" s="9"/>
      <c r="AB14" t="s">
        <v>57</v>
      </c>
      <c r="AC14">
        <v>0.624</v>
      </c>
      <c r="AE14" s="65" t="s">
        <v>57</v>
      </c>
      <c r="AF14" s="65">
        <v>3.622514106035911</v>
      </c>
    </row>
    <row r="15" spans="1:32" ht="15.75">
      <c r="A15" s="1">
        <v>11</v>
      </c>
      <c r="B15" s="4">
        <v>12</v>
      </c>
      <c r="C15" s="7">
        <v>0.4</v>
      </c>
      <c r="D15" s="40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5">
        <v>381.03651239999999</v>
      </c>
      <c r="H15" s="7">
        <v>59.61057332</v>
      </c>
      <c r="I15" s="40" t="str">
        <f>IF(Table1[[#This Row],[Span: b '[mm']]]&gt;63, "L", (IF(Table1[[#This Row],[Span: b '[mm']]]&gt;58, "M", "S")))</f>
        <v>M</v>
      </c>
      <c r="J15" s="7">
        <v>22.82143507</v>
      </c>
      <c r="K15" s="40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/>
      <c r="O15" s="7">
        <f t="shared" si="1"/>
        <v>2.6120431575471472</v>
      </c>
      <c r="P15" s="8">
        <v>0.51800000000000002</v>
      </c>
      <c r="Q15" s="9">
        <v>0.4</v>
      </c>
      <c r="R15" s="9">
        <v>0.48599999999999999</v>
      </c>
      <c r="S15" s="9">
        <v>0.436</v>
      </c>
      <c r="AB15" t="s">
        <v>58</v>
      </c>
      <c r="AC15">
        <v>23.641499999999997</v>
      </c>
      <c r="AE15" s="65" t="s">
        <v>58</v>
      </c>
      <c r="AF15" s="65">
        <v>261.65605865552584</v>
      </c>
    </row>
    <row r="16" spans="1:32" ht="16.5" thickBot="1">
      <c r="A16" s="1">
        <v>12</v>
      </c>
      <c r="B16" s="4">
        <v>13</v>
      </c>
      <c r="C16" s="7">
        <v>0.5</v>
      </c>
      <c r="D16" s="40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5">
        <v>459.82736199999999</v>
      </c>
      <c r="H16" s="7">
        <v>60.472124200000003</v>
      </c>
      <c r="I16" s="40" t="str">
        <f>IF(Table1[[#This Row],[Span: b '[mm']]]&gt;63, "L", (IF(Table1[[#This Row],[Span: b '[mm']]]&gt;58, "M", "S")))</f>
        <v>M</v>
      </c>
      <c r="J16" s="7">
        <v>24.232992530000001</v>
      </c>
      <c r="K16" s="40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/>
      <c r="O16" s="7">
        <f t="shared" si="1"/>
        <v>2.4954459968217555</v>
      </c>
      <c r="P16" s="8">
        <v>0.46600000000000003</v>
      </c>
      <c r="Q16" s="9"/>
      <c r="R16" s="9"/>
      <c r="S16" s="9"/>
      <c r="AB16" s="12" t="s">
        <v>59</v>
      </c>
      <c r="AC16" s="12">
        <v>100</v>
      </c>
      <c r="AE16" s="66" t="s">
        <v>59</v>
      </c>
      <c r="AF16" s="66">
        <v>100</v>
      </c>
    </row>
    <row r="17" spans="1:19" ht="15.75">
      <c r="A17" s="1">
        <v>13</v>
      </c>
      <c r="B17" s="4">
        <v>14</v>
      </c>
      <c r="C17" s="7">
        <v>0.5</v>
      </c>
      <c r="D17" s="40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5">
        <v>450.15910810000003</v>
      </c>
      <c r="H17" s="7">
        <v>61.567797249999998</v>
      </c>
      <c r="I17" s="40" t="str">
        <f>IF(Table1[[#This Row],[Span: b '[mm']]]&gt;63, "L", (IF(Table1[[#This Row],[Span: b '[mm']]]&gt;58, "M", "S")))</f>
        <v>M</v>
      </c>
      <c r="J17" s="7">
        <v>25.140701279999998</v>
      </c>
      <c r="K17" s="40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/>
      <c r="O17" s="7">
        <f t="shared" si="1"/>
        <v>2.4489291911271618</v>
      </c>
      <c r="P17" s="8">
        <v>0.47</v>
      </c>
      <c r="Q17" s="9"/>
      <c r="R17" s="9"/>
      <c r="S17" s="9"/>
    </row>
    <row r="18" spans="1:19" ht="15.75">
      <c r="A18" s="1">
        <v>14</v>
      </c>
      <c r="B18" s="4">
        <v>15</v>
      </c>
      <c r="C18" s="7">
        <v>0.6</v>
      </c>
      <c r="D18" s="40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5">
        <v>428.54850770000002</v>
      </c>
      <c r="H18" s="7">
        <v>68.965620709999996</v>
      </c>
      <c r="I18" s="40" t="str">
        <f>IF(Table1[[#This Row],[Span: b '[mm']]]&gt;63, "L", (IF(Table1[[#This Row],[Span: b '[mm']]]&gt;58, "M", "S")))</f>
        <v>L</v>
      </c>
      <c r="J18" s="7">
        <v>26.242538840000002</v>
      </c>
      <c r="K18" s="40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/>
      <c r="O18" s="7">
        <f t="shared" si="1"/>
        <v>2.6280087125137315</v>
      </c>
      <c r="P18" s="8">
        <v>0.45700000000000002</v>
      </c>
      <c r="Q18" s="9"/>
      <c r="R18" s="9"/>
      <c r="S18" s="9"/>
    </row>
    <row r="19" spans="1:19" ht="15.75">
      <c r="A19" s="1">
        <v>15</v>
      </c>
      <c r="B19" s="4">
        <v>16</v>
      </c>
      <c r="C19" s="7">
        <v>0.8</v>
      </c>
      <c r="D19" s="40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5">
        <v>742.51749610000002</v>
      </c>
      <c r="H19" s="7">
        <v>64.493521310000006</v>
      </c>
      <c r="I19" s="40" t="str">
        <f>IF(Table1[[#This Row],[Span: b '[mm']]]&gt;63, "L", (IF(Table1[[#This Row],[Span: b '[mm']]]&gt;58, "M", "S")))</f>
        <v>L</v>
      </c>
      <c r="J19" s="7">
        <v>22.33357114</v>
      </c>
      <c r="K19" s="40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/>
      <c r="O19" s="7">
        <f t="shared" si="1"/>
        <v>2.8877388620797171</v>
      </c>
      <c r="P19" s="8">
        <v>0.46300000000000002</v>
      </c>
      <c r="Q19" s="9"/>
      <c r="R19" s="9"/>
      <c r="S19" s="9"/>
    </row>
    <row r="20" spans="1:19" ht="15.75">
      <c r="A20" s="1">
        <v>16</v>
      </c>
      <c r="B20" s="4">
        <v>17</v>
      </c>
      <c r="C20" s="7">
        <v>0.7</v>
      </c>
      <c r="D20" s="40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5">
        <v>746.91501840000001</v>
      </c>
      <c r="H20" s="7">
        <v>65.606135850000001</v>
      </c>
      <c r="I20" s="40" t="str">
        <f>IF(Table1[[#This Row],[Span: b '[mm']]]&gt;63, "L", (IF(Table1[[#This Row],[Span: b '[mm']]]&gt;58, "M", "S")))</f>
        <v>L</v>
      </c>
      <c r="J20" s="7">
        <v>19.610823719999999</v>
      </c>
      <c r="K20" s="40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/>
      <c r="O20" s="7">
        <f t="shared" si="1"/>
        <v>3.345404394364726</v>
      </c>
      <c r="P20" s="8">
        <v>0.60399999999999998</v>
      </c>
      <c r="Q20" s="9"/>
      <c r="R20" s="9"/>
      <c r="S20" s="9"/>
    </row>
    <row r="21" spans="1:19" ht="15.75">
      <c r="A21" s="1">
        <v>17</v>
      </c>
      <c r="B21" s="4">
        <v>18</v>
      </c>
      <c r="C21" s="7">
        <v>0.4</v>
      </c>
      <c r="D21" s="40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5">
        <v>433.8380282</v>
      </c>
      <c r="H21" s="7">
        <v>58.838548379999999</v>
      </c>
      <c r="I21" s="40" t="str">
        <f>IF(Table1[[#This Row],[Span: b '[mm']]]&gt;63, "L", (IF(Table1[[#This Row],[Span: b '[mm']]]&gt;58, "M", "S")))</f>
        <v>M</v>
      </c>
      <c r="J21" s="7">
        <v>20.296107330000002</v>
      </c>
      <c r="K21" s="40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/>
      <c r="O21" s="7">
        <f t="shared" si="1"/>
        <v>2.8990065643292002</v>
      </c>
      <c r="P21" s="8">
        <v>0.51</v>
      </c>
      <c r="Q21" s="9"/>
      <c r="R21" s="9"/>
      <c r="S21" s="9"/>
    </row>
    <row r="22" spans="1:19" ht="15.75">
      <c r="A22" s="1">
        <v>18</v>
      </c>
      <c r="B22" s="4">
        <v>19</v>
      </c>
      <c r="C22" s="7">
        <v>0.5</v>
      </c>
      <c r="D22" s="40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5">
        <v>536.56861089999995</v>
      </c>
      <c r="H22" s="7">
        <v>56.294381440000002</v>
      </c>
      <c r="I22" s="40" t="str">
        <f>IF(Table1[[#This Row],[Span: b '[mm']]]&gt;63, "L", (IF(Table1[[#This Row],[Span: b '[mm']]]&gt;58, "M", "S")))</f>
        <v>S</v>
      </c>
      <c r="J22" s="7">
        <v>21.16045677</v>
      </c>
      <c r="K22" s="40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/>
      <c r="O22" s="7">
        <f t="shared" si="1"/>
        <v>2.6603575741243324</v>
      </c>
      <c r="P22" s="8">
        <v>0.48799999999999999</v>
      </c>
      <c r="Q22" s="9"/>
      <c r="R22" s="9"/>
      <c r="S22" s="9"/>
    </row>
    <row r="23" spans="1:19" ht="15.75">
      <c r="A23" s="1">
        <v>19</v>
      </c>
      <c r="B23" s="4">
        <v>20</v>
      </c>
      <c r="C23" s="7">
        <v>0.4</v>
      </c>
      <c r="D23" s="40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5">
        <v>488.74088289999997</v>
      </c>
      <c r="H23" s="7">
        <v>52.423031039999998</v>
      </c>
      <c r="I23" s="40" t="str">
        <f>IF(Table1[[#This Row],[Span: b '[mm']]]&gt;63, "L", (IF(Table1[[#This Row],[Span: b '[mm']]]&gt;58, "M", "S")))</f>
        <v>S</v>
      </c>
      <c r="J23" s="7">
        <v>21.229999979999999</v>
      </c>
      <c r="K23" s="40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/>
      <c r="O23" s="7">
        <f t="shared" si="1"/>
        <v>2.4692902067539237</v>
      </c>
      <c r="P23" s="8">
        <v>0.48</v>
      </c>
      <c r="Q23" s="9">
        <v>0.45700000000000002</v>
      </c>
      <c r="R23" s="9">
        <v>0.46899999999999997</v>
      </c>
      <c r="S23" s="9">
        <v>-1</v>
      </c>
    </row>
    <row r="24" spans="1:19" ht="15.75">
      <c r="A24" s="1">
        <v>21</v>
      </c>
      <c r="B24" s="4">
        <v>22</v>
      </c>
      <c r="C24" s="7">
        <v>0.4</v>
      </c>
      <c r="D24" s="40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5">
        <v>360.43314149999998</v>
      </c>
      <c r="H24" s="7">
        <v>55.927126110000003</v>
      </c>
      <c r="I24" s="40" t="str">
        <f>IF(Table1[[#This Row],[Span: b '[mm']]]&gt;63, "L", (IF(Table1[[#This Row],[Span: b '[mm']]]&gt;58, "M", "S")))</f>
        <v>S</v>
      </c>
      <c r="J24" s="7">
        <v>26.886526700000001</v>
      </c>
      <c r="K24" s="40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/>
      <c r="O24" s="7">
        <f t="shared" si="1"/>
        <v>2.0801171804017362</v>
      </c>
      <c r="P24" s="8">
        <v>0.49299999999999999</v>
      </c>
      <c r="Q24" s="9">
        <v>0.40200000000000002</v>
      </c>
      <c r="R24" s="9">
        <v>0.47399999999999998</v>
      </c>
      <c r="S24" s="9">
        <v>0.42199999999999999</v>
      </c>
    </row>
    <row r="25" spans="1:19" ht="15.75">
      <c r="A25" s="1">
        <v>22</v>
      </c>
      <c r="B25" s="4">
        <v>23</v>
      </c>
      <c r="C25" s="7">
        <v>0.4</v>
      </c>
      <c r="D25" s="40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5">
        <v>513.51304110000001</v>
      </c>
      <c r="H25" s="7">
        <v>53.450201389999997</v>
      </c>
      <c r="I25" s="40" t="str">
        <f>IF(Table1[[#This Row],[Span: b '[mm']]]&gt;63, "L", (IF(Table1[[#This Row],[Span: b '[mm']]]&gt;58, "M", "S")))</f>
        <v>S</v>
      </c>
      <c r="J25" s="7">
        <v>19.20213996</v>
      </c>
      <c r="K25" s="40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/>
      <c r="O25" s="7">
        <f t="shared" si="1"/>
        <v>2.7835544111928239</v>
      </c>
      <c r="P25" s="8">
        <v>0.47599999999999998</v>
      </c>
      <c r="Q25" s="9"/>
      <c r="R25" s="9"/>
      <c r="S25" s="9"/>
    </row>
    <row r="26" spans="1:19" ht="15.75" hidden="1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5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/>
      <c r="O26" s="7">
        <f t="shared" si="1"/>
        <v>2.9233896839287992</v>
      </c>
      <c r="P26" s="8">
        <v>-1</v>
      </c>
      <c r="Q26" s="9">
        <v>0.44400000000000001</v>
      </c>
      <c r="R26" s="9">
        <v>0.53100000000000003</v>
      </c>
      <c r="S26" s="9">
        <v>0.50800000000000001</v>
      </c>
    </row>
    <row r="27" spans="1:19" ht="15.75">
      <c r="A27" s="1">
        <v>23</v>
      </c>
      <c r="B27" s="4">
        <v>24</v>
      </c>
      <c r="C27" s="7">
        <v>0.2</v>
      </c>
      <c r="D27" s="40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5">
        <v>227.24357449999999</v>
      </c>
      <c r="H27" s="7">
        <v>49.997458020000003</v>
      </c>
      <c r="I27" s="40" t="str">
        <f>IF(Table1[[#This Row],[Span: b '[mm']]]&gt;63, "L", (IF(Table1[[#This Row],[Span: b '[mm']]]&gt;58, "M", "S")))</f>
        <v>S</v>
      </c>
      <c r="J27" s="7">
        <v>25.179504000000001</v>
      </c>
      <c r="K27" s="40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/>
      <c r="O27" s="7">
        <f t="shared" si="1"/>
        <v>1.9856410999994281</v>
      </c>
      <c r="P27" s="8">
        <v>0.46899999999999997</v>
      </c>
      <c r="Q27" s="9"/>
      <c r="R27" s="9"/>
      <c r="S27" s="9"/>
    </row>
    <row r="28" spans="1:19" ht="15.75" hidden="1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5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/>
      <c r="O28" s="7">
        <f t="shared" si="1"/>
        <v>2.9772102270025278</v>
      </c>
      <c r="P28" s="8">
        <v>-1</v>
      </c>
      <c r="Q28" s="9">
        <v>0.46500000000000002</v>
      </c>
      <c r="R28" s="9">
        <v>-1</v>
      </c>
      <c r="S28" s="9">
        <v>0.54500000000000004</v>
      </c>
    </row>
    <row r="29" spans="1:19" ht="15.75">
      <c r="A29" s="1">
        <v>24</v>
      </c>
      <c r="B29" s="4">
        <v>25</v>
      </c>
      <c r="C29" s="7">
        <v>0.3</v>
      </c>
      <c r="D29" s="40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5">
        <v>309.92453749999999</v>
      </c>
      <c r="H29" s="7">
        <v>57.330169179999999</v>
      </c>
      <c r="I29" s="40" t="str">
        <f>IF(Table1[[#This Row],[Span: b '[mm']]]&gt;63, "L", (IF(Table1[[#This Row],[Span: b '[mm']]]&gt;58, "M", "S")))</f>
        <v>S</v>
      </c>
      <c r="J29" s="7">
        <v>22.241920539999999</v>
      </c>
      <c r="K29" s="40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/>
      <c r="O29" s="7">
        <f t="shared" si="1"/>
        <v>2.5775727899439751</v>
      </c>
      <c r="P29" s="8">
        <v>0.41</v>
      </c>
      <c r="Q29" s="9"/>
      <c r="R29" s="9"/>
      <c r="S29" s="9"/>
    </row>
    <row r="30" spans="1:19" ht="15.75" hidden="1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5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/>
      <c r="O30" s="7">
        <f t="shared" si="1"/>
        <v>2.2828408972093279</v>
      </c>
      <c r="P30" s="8">
        <v>-1</v>
      </c>
      <c r="Q30" s="9">
        <v>0.44900000000000001</v>
      </c>
      <c r="R30" s="9">
        <v>0.44700000000000001</v>
      </c>
      <c r="S30" s="9">
        <v>0.502</v>
      </c>
    </row>
    <row r="31" spans="1:19" ht="15.75" hidden="1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5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/>
      <c r="O31" s="7">
        <f t="shared" si="1"/>
        <v>2.3646671943193991</v>
      </c>
      <c r="P31" s="8">
        <v>-1</v>
      </c>
      <c r="Q31" s="9">
        <v>-1</v>
      </c>
      <c r="R31" s="9">
        <v>0.435</v>
      </c>
      <c r="S31" s="9">
        <v>0.41799999999999998</v>
      </c>
    </row>
    <row r="32" spans="1:19" ht="15.75">
      <c r="A32" s="1">
        <v>25</v>
      </c>
      <c r="B32" s="4">
        <v>26</v>
      </c>
      <c r="C32" s="7">
        <v>0.5</v>
      </c>
      <c r="D32" s="40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5">
        <v>386.05866420000001</v>
      </c>
      <c r="H32" s="7">
        <v>67.572598679999999</v>
      </c>
      <c r="I32" s="40" t="str">
        <f>IF(Table1[[#This Row],[Span: b '[mm']]]&gt;63, "L", (IF(Table1[[#This Row],[Span: b '[mm']]]&gt;58, "M", "S")))</f>
        <v>L</v>
      </c>
      <c r="J32" s="7">
        <v>24.453595029999999</v>
      </c>
      <c r="K32" s="40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/>
      <c r="O32" s="7">
        <f t="shared" si="1"/>
        <v>2.7632991630515278</v>
      </c>
      <c r="P32" s="8">
        <v>0.50600000000000001</v>
      </c>
      <c r="Q32" s="9"/>
      <c r="R32" s="9"/>
      <c r="S32" s="9"/>
    </row>
    <row r="33" spans="1:19" ht="15.75">
      <c r="A33" s="1">
        <v>26</v>
      </c>
      <c r="B33" s="4">
        <v>27</v>
      </c>
      <c r="C33" s="7">
        <v>0.5</v>
      </c>
      <c r="D33" s="40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5">
        <v>366.9500807</v>
      </c>
      <c r="H33" s="7">
        <v>68.599611899999999</v>
      </c>
      <c r="I33" s="40" t="str">
        <f>IF(Table1[[#This Row],[Span: b '[mm']]]&gt;63, "L", (IF(Table1[[#This Row],[Span: b '[mm']]]&gt;58, "M", "S")))</f>
        <v>L</v>
      </c>
      <c r="J33" s="7">
        <v>26.243106229999999</v>
      </c>
      <c r="K33" s="40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/>
      <c r="O33" s="7">
        <f t="shared" si="1"/>
        <v>2.6140050380766224</v>
      </c>
      <c r="P33" s="8">
        <v>0.46300000000000002</v>
      </c>
      <c r="Q33" s="9">
        <v>-1</v>
      </c>
      <c r="R33" s="9">
        <v>0.48899999999999999</v>
      </c>
      <c r="S33" s="9">
        <v>-1</v>
      </c>
    </row>
    <row r="34" spans="1:19" ht="15.75">
      <c r="A34" s="1">
        <v>27</v>
      </c>
      <c r="B34" s="4">
        <v>28</v>
      </c>
      <c r="C34" s="7">
        <v>0.5</v>
      </c>
      <c r="D34" s="40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5">
        <v>498.1103286</v>
      </c>
      <c r="H34" s="7">
        <v>61.29023196</v>
      </c>
      <c r="I34" s="40" t="str">
        <f>IF(Table1[[#This Row],[Span: b '[mm']]]&gt;63, "L", (IF(Table1[[#This Row],[Span: b '[mm']]]&gt;58, "M", "S")))</f>
        <v>M</v>
      </c>
      <c r="J34" s="7">
        <v>21.25493385</v>
      </c>
      <c r="K34" s="40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/>
      <c r="O34" s="7">
        <f t="shared" si="1"/>
        <v>2.883576697652249</v>
      </c>
      <c r="P34" s="8">
        <v>0.38700000000000001</v>
      </c>
      <c r="Q34" s="9"/>
      <c r="R34" s="9"/>
      <c r="S34" s="9"/>
    </row>
    <row r="35" spans="1:19" ht="15.75">
      <c r="A35" s="1">
        <v>28</v>
      </c>
      <c r="B35" s="4">
        <v>29</v>
      </c>
      <c r="C35" s="7">
        <v>0.6</v>
      </c>
      <c r="D35" s="40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5">
        <v>598.66927899999996</v>
      </c>
      <c r="H35" s="7">
        <v>55.828151779999999</v>
      </c>
      <c r="I35" s="40" t="str">
        <f>IF(Table1[[#This Row],[Span: b '[mm']]]&gt;63, "L", (IF(Table1[[#This Row],[Span: b '[mm']]]&gt;58, "M", "S")))</f>
        <v>S</v>
      </c>
      <c r="J35" s="7">
        <v>24.812590849999999</v>
      </c>
      <c r="K35" s="40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/>
      <c r="O35" s="7">
        <f t="shared" ref="O35:O66" si="3">H35/J35</f>
        <v>2.2499928410337691</v>
      </c>
      <c r="P35" s="8">
        <v>0.44</v>
      </c>
      <c r="Q35" s="9"/>
      <c r="R35" s="9"/>
      <c r="S35" s="9"/>
    </row>
    <row r="36" spans="1:19" ht="15.75">
      <c r="A36" s="1">
        <v>29</v>
      </c>
      <c r="B36" s="4">
        <v>30</v>
      </c>
      <c r="C36" s="7">
        <v>0.5</v>
      </c>
      <c r="D36" s="40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5">
        <v>587.68925409999997</v>
      </c>
      <c r="H36" s="7">
        <v>59.213153630000001</v>
      </c>
      <c r="I36" s="40" t="str">
        <f>IF(Table1[[#This Row],[Span: b '[mm']]]&gt;63, "L", (IF(Table1[[#This Row],[Span: b '[mm']]]&gt;58, "M", "S")))</f>
        <v>M</v>
      </c>
      <c r="J36" s="7">
        <v>18.34600288</v>
      </c>
      <c r="K36" s="40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/>
      <c r="O36" s="7">
        <f t="shared" si="3"/>
        <v>3.2275779098754835</v>
      </c>
      <c r="P36" s="8">
        <v>0.42</v>
      </c>
      <c r="Q36" s="9"/>
      <c r="R36" s="9"/>
      <c r="S36" s="9"/>
    </row>
    <row r="37" spans="1:19" ht="15.75">
      <c r="A37" s="1">
        <v>30</v>
      </c>
      <c r="B37" s="4">
        <v>31</v>
      </c>
      <c r="C37" s="7">
        <v>0.6</v>
      </c>
      <c r="D37" s="40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5">
        <v>490.56126380000001</v>
      </c>
      <c r="H37" s="7">
        <v>66.061817230000003</v>
      </c>
      <c r="I37" s="40" t="str">
        <f>IF(Table1[[#This Row],[Span: b '[mm']]]&gt;63, "L", (IF(Table1[[#This Row],[Span: b '[mm']]]&gt;58, "M", "S")))</f>
        <v>L</v>
      </c>
      <c r="J37" s="7">
        <v>24.957359929999999</v>
      </c>
      <c r="K37" s="40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/>
      <c r="O37" s="7">
        <f t="shared" si="3"/>
        <v>2.6469873983181365</v>
      </c>
      <c r="P37" s="8">
        <v>0.51900000000000002</v>
      </c>
      <c r="Q37" s="9"/>
      <c r="R37" s="9"/>
      <c r="S37" s="9"/>
    </row>
    <row r="38" spans="1:19" ht="15.75">
      <c r="A38" s="1">
        <v>31</v>
      </c>
      <c r="B38" s="4">
        <v>32</v>
      </c>
      <c r="C38" s="7">
        <v>0.4</v>
      </c>
      <c r="D38" s="40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5">
        <v>449.2484121</v>
      </c>
      <c r="H38" s="7">
        <v>58.625620519999998</v>
      </c>
      <c r="I38" s="40" t="str">
        <f>IF(Table1[[#This Row],[Span: b '[mm']]]&gt;63, "L", (IF(Table1[[#This Row],[Span: b '[mm']]]&gt;58, "M", "S")))</f>
        <v>M</v>
      </c>
      <c r="J38" s="7">
        <v>22.05077361</v>
      </c>
      <c r="K38" s="40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/>
      <c r="O38" s="7">
        <f t="shared" si="3"/>
        <v>2.6586650226826212</v>
      </c>
      <c r="P38" s="8">
        <v>0.43099999999999999</v>
      </c>
      <c r="Q38" s="9"/>
      <c r="R38" s="9"/>
      <c r="S38" s="9"/>
    </row>
    <row r="39" spans="1:19" ht="15.75">
      <c r="A39" s="1">
        <v>32</v>
      </c>
      <c r="B39" s="4">
        <v>33</v>
      </c>
      <c r="C39" s="7">
        <v>0.7</v>
      </c>
      <c r="D39" s="40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5">
        <v>454.7345057</v>
      </c>
      <c r="H39" s="7">
        <v>69.936837359999998</v>
      </c>
      <c r="I39" s="40" t="str">
        <f>IF(Table1[[#This Row],[Span: b '[mm']]]&gt;63, "L", (IF(Table1[[#This Row],[Span: b '[mm']]]&gt;58, "M", "S")))</f>
        <v>L</v>
      </c>
      <c r="J39" s="7">
        <v>29.294178809999998</v>
      </c>
      <c r="K39" s="40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/>
      <c r="O39" s="7">
        <f t="shared" si="3"/>
        <v>2.3873970939279592</v>
      </c>
      <c r="P39" s="8">
        <v>0.52900000000000003</v>
      </c>
      <c r="Q39" s="9"/>
      <c r="R39" s="9"/>
      <c r="S39" s="9"/>
    </row>
    <row r="40" spans="1:19" ht="15.75" hidden="1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5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/>
      <c r="O40" s="7">
        <f t="shared" si="3"/>
        <v>2.3314651828095845</v>
      </c>
      <c r="P40" s="8">
        <v>-1</v>
      </c>
      <c r="Q40" s="9">
        <v>-1</v>
      </c>
      <c r="R40" s="9">
        <v>0.503</v>
      </c>
      <c r="S40" s="9">
        <v>0.39500000000000002</v>
      </c>
    </row>
    <row r="41" spans="1:19" ht="15.75">
      <c r="A41" s="1">
        <v>34</v>
      </c>
      <c r="B41" s="4">
        <v>35</v>
      </c>
      <c r="C41" s="7">
        <v>0.7</v>
      </c>
      <c r="D41" s="40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5">
        <v>615.7662368</v>
      </c>
      <c r="H41" s="7">
        <v>62.894848029999999</v>
      </c>
      <c r="I41" s="40" t="str">
        <f>IF(Table1[[#This Row],[Span: b '[mm']]]&gt;63, "L", (IF(Table1[[#This Row],[Span: b '[mm']]]&gt;58, "M", "S")))</f>
        <v>M</v>
      </c>
      <c r="J41" s="7">
        <v>23.827620589999999</v>
      </c>
      <c r="K41" s="40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/>
      <c r="O41" s="7">
        <f t="shared" si="3"/>
        <v>2.639577367468902</v>
      </c>
      <c r="P41" s="8">
        <v>0.51300000000000001</v>
      </c>
      <c r="Q41" s="9"/>
      <c r="R41" s="9"/>
      <c r="S41" s="9"/>
    </row>
    <row r="42" spans="1:19" ht="15.75">
      <c r="A42" s="1">
        <v>35</v>
      </c>
      <c r="B42" s="4">
        <v>36</v>
      </c>
      <c r="C42" s="7">
        <v>0.5</v>
      </c>
      <c r="D42" s="40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5">
        <v>424.54094789999999</v>
      </c>
      <c r="H42" s="7">
        <v>60.992072909999997</v>
      </c>
      <c r="I42" s="40" t="str">
        <f>IF(Table1[[#This Row],[Span: b '[mm']]]&gt;63, "L", (IF(Table1[[#This Row],[Span: b '[mm']]]&gt;58, "M", "S")))</f>
        <v>M</v>
      </c>
      <c r="J42" s="7">
        <v>25.908833040000001</v>
      </c>
      <c r="K42" s="40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/>
      <c r="O42" s="7">
        <f t="shared" si="3"/>
        <v>2.3541034370724399</v>
      </c>
      <c r="P42" s="8">
        <v>0.47399999999999998</v>
      </c>
      <c r="Q42" s="9"/>
      <c r="R42" s="9"/>
      <c r="S42" s="9"/>
    </row>
    <row r="43" spans="1:19" ht="15.75" hidden="1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5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/>
      <c r="O43" s="7">
        <f t="shared" si="3"/>
        <v>2.7835395440278892</v>
      </c>
      <c r="P43" s="8">
        <v>-1</v>
      </c>
      <c r="Q43" s="9">
        <v>0.41099999999999998</v>
      </c>
      <c r="R43" s="9">
        <v>-1</v>
      </c>
      <c r="S43" s="9">
        <v>0.51400000000000001</v>
      </c>
    </row>
    <row r="44" spans="1:19" ht="15.75">
      <c r="A44" s="1">
        <v>37</v>
      </c>
      <c r="B44" s="4">
        <v>38</v>
      </c>
      <c r="C44" s="7">
        <v>0.5</v>
      </c>
      <c r="D44" s="40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5">
        <v>578.50327149999998</v>
      </c>
      <c r="H44" s="7">
        <v>58.107452559999999</v>
      </c>
      <c r="I44" s="40" t="str">
        <f>IF(Table1[[#This Row],[Span: b '[mm']]]&gt;63, "L", (IF(Table1[[#This Row],[Span: b '[mm']]]&gt;58, "M", "S")))</f>
        <v>M</v>
      </c>
      <c r="J44" s="7">
        <v>19.109597239999999</v>
      </c>
      <c r="K44" s="40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/>
      <c r="O44" s="7">
        <f t="shared" si="3"/>
        <v>3.040747108911857</v>
      </c>
      <c r="P44" s="8">
        <v>0.55000000000000004</v>
      </c>
      <c r="Q44" s="9"/>
      <c r="R44" s="9"/>
      <c r="S44" s="9"/>
    </row>
    <row r="45" spans="1:19" ht="15.75">
      <c r="A45" s="1">
        <v>38</v>
      </c>
      <c r="B45" s="4">
        <v>39</v>
      </c>
      <c r="C45" s="7">
        <v>0.4</v>
      </c>
      <c r="D45" s="40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5">
        <v>309.52269039999999</v>
      </c>
      <c r="H45" s="7">
        <v>68.099411970000006</v>
      </c>
      <c r="I45" s="40" t="str">
        <f>IF(Table1[[#This Row],[Span: b '[mm']]]&gt;63, "L", (IF(Table1[[#This Row],[Span: b '[mm']]]&gt;58, "M", "S")))</f>
        <v>L</v>
      </c>
      <c r="J45" s="7">
        <v>24.893639050000001</v>
      </c>
      <c r="K45" s="40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/>
      <c r="O45" s="7">
        <f t="shared" si="3"/>
        <v>2.7356149831376304</v>
      </c>
      <c r="P45" s="8">
        <v>0.48</v>
      </c>
      <c r="Q45" s="9"/>
      <c r="R45" s="9"/>
      <c r="S45" s="9"/>
    </row>
    <row r="46" spans="1:19" ht="15.75">
      <c r="A46" s="1">
        <v>39</v>
      </c>
      <c r="B46" s="4">
        <v>40</v>
      </c>
      <c r="C46" s="7">
        <v>0.4</v>
      </c>
      <c r="D46" s="40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5">
        <v>421.5794702</v>
      </c>
      <c r="H46" s="7">
        <v>58.120535769999996</v>
      </c>
      <c r="I46" s="40" t="str">
        <f>IF(Table1[[#This Row],[Span: b '[mm']]]&gt;63, "L", (IF(Table1[[#This Row],[Span: b '[mm']]]&gt;58, "M", "S")))</f>
        <v>M</v>
      </c>
      <c r="J46" s="7">
        <v>21.401459240000001</v>
      </c>
      <c r="K46" s="40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/>
      <c r="O46" s="7">
        <f t="shared" si="3"/>
        <v>2.7157277042759254</v>
      </c>
      <c r="P46" s="8">
        <v>0.52700000000000002</v>
      </c>
      <c r="Q46" s="9"/>
      <c r="R46" s="9"/>
      <c r="S46" s="9"/>
    </row>
    <row r="47" spans="1:19" ht="15.75">
      <c r="A47" s="1">
        <v>40</v>
      </c>
      <c r="B47" s="4">
        <v>41</v>
      </c>
      <c r="C47" s="7">
        <v>0.6</v>
      </c>
      <c r="D47" s="40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5">
        <v>528.82268780000004</v>
      </c>
      <c r="H47" s="7">
        <v>64.170201430000006</v>
      </c>
      <c r="I47" s="40" t="str">
        <f>IF(Table1[[#This Row],[Span: b '[mm']]]&gt;63, "L", (IF(Table1[[#This Row],[Span: b '[mm']]]&gt;58, "M", "S")))</f>
        <v>L</v>
      </c>
      <c r="J47" s="7">
        <v>22.907336659999999</v>
      </c>
      <c r="K47" s="40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/>
      <c r="O47" s="7">
        <f t="shared" si="3"/>
        <v>2.8012947285160306</v>
      </c>
      <c r="P47" s="8">
        <v>0.42499999999999999</v>
      </c>
      <c r="Q47" s="9"/>
      <c r="R47" s="9"/>
      <c r="S47" s="9"/>
    </row>
    <row r="48" spans="1:19" ht="15.75">
      <c r="A48" s="1">
        <v>42</v>
      </c>
      <c r="B48" s="4">
        <v>43</v>
      </c>
      <c r="C48" s="7">
        <v>0.4</v>
      </c>
      <c r="D48" s="40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5">
        <v>420.83627150000001</v>
      </c>
      <c r="H48" s="7">
        <v>57.590985019999998</v>
      </c>
      <c r="I48" s="40" t="str">
        <f>IF(Table1[[#This Row],[Span: b '[mm']]]&gt;63, "L", (IF(Table1[[#This Row],[Span: b '[mm']]]&gt;58, "M", "S")))</f>
        <v>S</v>
      </c>
      <c r="J48" s="7">
        <v>21.9677212</v>
      </c>
      <c r="K48" s="40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/>
      <c r="O48" s="7">
        <f t="shared" si="3"/>
        <v>2.6216185327406647</v>
      </c>
      <c r="P48" s="8">
        <v>0.55700000000000005</v>
      </c>
      <c r="Q48" s="9"/>
      <c r="R48" s="9"/>
      <c r="S48" s="9"/>
    </row>
    <row r="49" spans="1:19" ht="15.75">
      <c r="A49" s="1">
        <v>43</v>
      </c>
      <c r="B49" s="4">
        <v>44</v>
      </c>
      <c r="C49" s="7">
        <v>0.5</v>
      </c>
      <c r="D49" s="40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5">
        <v>421.31905219999999</v>
      </c>
      <c r="H49" s="7">
        <v>64.608019519999999</v>
      </c>
      <c r="I49" s="40" t="str">
        <f>IF(Table1[[#This Row],[Span: b '[mm']]]&gt;63, "L", (IF(Table1[[#This Row],[Span: b '[mm']]]&gt;58, "M", "S")))</f>
        <v>L</v>
      </c>
      <c r="J49" s="7">
        <v>24.147801479999998</v>
      </c>
      <c r="K49" s="40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/>
      <c r="O49" s="7">
        <f t="shared" si="3"/>
        <v>2.6755238804456165</v>
      </c>
      <c r="P49" s="8">
        <v>0.47599999999999998</v>
      </c>
      <c r="Q49" s="9"/>
      <c r="R49" s="9"/>
      <c r="S49" s="9"/>
    </row>
    <row r="50" spans="1:19" ht="15.75">
      <c r="A50" s="1">
        <v>44</v>
      </c>
      <c r="B50" s="4">
        <v>45</v>
      </c>
      <c r="C50" s="7">
        <v>0.4</v>
      </c>
      <c r="D50" s="40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5">
        <v>414.57831329999999</v>
      </c>
      <c r="H50" s="7">
        <v>51.313356470000002</v>
      </c>
      <c r="I50" s="40" t="str">
        <f>IF(Table1[[#This Row],[Span: b '[mm']]]&gt;63, "L", (IF(Table1[[#This Row],[Span: b '[mm']]]&gt;58, "M", "S")))</f>
        <v>S</v>
      </c>
      <c r="J50" s="7">
        <v>26.100959379999999</v>
      </c>
      <c r="K50" s="40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/>
      <c r="O50" s="7">
        <f t="shared" si="3"/>
        <v>1.9659567191740521</v>
      </c>
      <c r="P50" s="8">
        <v>0.379</v>
      </c>
      <c r="Q50" s="9">
        <v>0.39900000000000002</v>
      </c>
      <c r="R50" s="9">
        <v>0.42399999999999999</v>
      </c>
      <c r="S50" s="9">
        <v>0.433</v>
      </c>
    </row>
    <row r="51" spans="1:19" ht="15.75">
      <c r="A51" s="1">
        <v>46</v>
      </c>
      <c r="B51" s="4">
        <v>47</v>
      </c>
      <c r="C51" s="7">
        <v>0.6</v>
      </c>
      <c r="D51" s="40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5">
        <v>637.57678610000005</v>
      </c>
      <c r="H51" s="7">
        <v>59.120296660000001</v>
      </c>
      <c r="I51" s="40" t="str">
        <f>IF(Table1[[#This Row],[Span: b '[mm']]]&gt;63, "L", (IF(Table1[[#This Row],[Span: b '[mm']]]&gt;58, "M", "S")))</f>
        <v>M</v>
      </c>
      <c r="J51" s="7">
        <v>20.89870342</v>
      </c>
      <c r="K51" s="40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/>
      <c r="O51" s="7">
        <f t="shared" si="3"/>
        <v>2.8288978254709352</v>
      </c>
      <c r="P51" s="8">
        <v>0.624</v>
      </c>
      <c r="Q51" s="9"/>
      <c r="R51" s="9"/>
      <c r="S51" s="9"/>
    </row>
    <row r="52" spans="1:19" ht="15.75">
      <c r="A52" s="1">
        <v>47</v>
      </c>
      <c r="B52" s="4">
        <v>48</v>
      </c>
      <c r="C52" s="7">
        <v>0.5</v>
      </c>
      <c r="D52" s="40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5">
        <v>400.43508350000002</v>
      </c>
      <c r="H52" s="7">
        <v>64.350489330000002</v>
      </c>
      <c r="I52" s="40" t="str">
        <f>IF(Table1[[#This Row],[Span: b '[mm']]]&gt;63, "L", (IF(Table1[[#This Row],[Span: b '[mm']]]&gt;58, "M", "S")))</f>
        <v>L</v>
      </c>
      <c r="J52" s="7">
        <v>25.62139685</v>
      </c>
      <c r="K52" s="40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/>
      <c r="O52" s="7">
        <f t="shared" si="3"/>
        <v>2.5115917647557926</v>
      </c>
      <c r="P52" s="8">
        <v>0.48499999999999999</v>
      </c>
      <c r="Q52" s="9"/>
      <c r="R52" s="9"/>
      <c r="S52" s="9"/>
    </row>
    <row r="53" spans="1:19" ht="15.75" hidden="1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5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/>
      <c r="O53" s="7">
        <f t="shared" si="3"/>
        <v>2.4333299021053145</v>
      </c>
      <c r="P53" s="8">
        <v>-1</v>
      </c>
      <c r="Q53" s="9">
        <v>0.54500000000000004</v>
      </c>
      <c r="R53" s="9">
        <v>0.50700000000000001</v>
      </c>
      <c r="S53" s="9">
        <v>0.41299999999999998</v>
      </c>
    </row>
    <row r="54" spans="1:19" ht="15.75">
      <c r="A54" s="1">
        <v>49</v>
      </c>
      <c r="B54" s="4">
        <v>50</v>
      </c>
      <c r="C54" s="7">
        <v>0.6</v>
      </c>
      <c r="D54" s="40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5">
        <v>608.2022293</v>
      </c>
      <c r="H54" s="7">
        <v>61.48642083</v>
      </c>
      <c r="I54" s="40" t="str">
        <f>IF(Table1[[#This Row],[Span: b '[mm']]]&gt;63, "L", (IF(Table1[[#This Row],[Span: b '[mm']]]&gt;58, "M", "S")))</f>
        <v>M</v>
      </c>
      <c r="J54" s="7">
        <v>21.171127250000001</v>
      </c>
      <c r="K54" s="40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/>
      <c r="O54" s="7">
        <f t="shared" si="3"/>
        <v>2.9042582430276589</v>
      </c>
      <c r="P54" s="8">
        <v>0.45600000000000002</v>
      </c>
      <c r="Q54" s="9"/>
      <c r="R54" s="9"/>
      <c r="S54" s="9"/>
    </row>
    <row r="55" spans="1:19" ht="15.75">
      <c r="A55" s="1">
        <v>50</v>
      </c>
      <c r="B55" s="4">
        <v>51</v>
      </c>
      <c r="C55" s="7">
        <v>0.3</v>
      </c>
      <c r="D55" s="40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5">
        <v>476.24812969999999</v>
      </c>
      <c r="H55" s="7">
        <v>45.104956880000003</v>
      </c>
      <c r="I55" s="40" t="str">
        <f>IF(Table1[[#This Row],[Span: b '[mm']]]&gt;63, "L", (IF(Table1[[#This Row],[Span: b '[mm']]]&gt;58, "M", "S")))</f>
        <v>S</v>
      </c>
      <c r="J55" s="7">
        <v>19.41453533</v>
      </c>
      <c r="K55" s="40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/>
      <c r="O55" s="7">
        <f t="shared" si="3"/>
        <v>2.3232570913145829</v>
      </c>
      <c r="P55" s="8">
        <v>0.39800000000000002</v>
      </c>
      <c r="Q55" s="9"/>
      <c r="R55" s="9"/>
      <c r="S55" s="9"/>
    </row>
    <row r="56" spans="1:19" ht="15.75">
      <c r="A56" s="1">
        <v>51</v>
      </c>
      <c r="B56" s="4">
        <v>52</v>
      </c>
      <c r="C56" s="7">
        <v>0.5</v>
      </c>
      <c r="D56" s="40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5">
        <v>409.04622169999999</v>
      </c>
      <c r="H56" s="7">
        <v>66.864931839999997</v>
      </c>
      <c r="I56" s="40" t="str">
        <f>IF(Table1[[#This Row],[Span: b '[mm']]]&gt;63, "L", (IF(Table1[[#This Row],[Span: b '[mm']]]&gt;58, "M", "S")))</f>
        <v>L</v>
      </c>
      <c r="J56" s="7">
        <v>23.298256649999999</v>
      </c>
      <c r="K56" s="40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/>
      <c r="O56" s="7">
        <f t="shared" si="3"/>
        <v>2.8699542993488314</v>
      </c>
      <c r="P56" s="8">
        <v>0.621</v>
      </c>
      <c r="Q56" s="9"/>
      <c r="R56" s="9"/>
      <c r="S56" s="9"/>
    </row>
    <row r="57" spans="1:19" ht="15.75">
      <c r="A57" s="1">
        <v>52</v>
      </c>
      <c r="B57" s="4">
        <v>53</v>
      </c>
      <c r="C57" s="7">
        <v>0.4</v>
      </c>
      <c r="D57" s="40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5">
        <v>407.0670361</v>
      </c>
      <c r="H57" s="7">
        <v>62.928535480000001</v>
      </c>
      <c r="I57" s="40" t="str">
        <f>IF(Table1[[#This Row],[Span: b '[mm']]]&gt;63, "L", (IF(Table1[[#This Row],[Span: b '[mm']]]&gt;58, "M", "S")))</f>
        <v>M</v>
      </c>
      <c r="J57" s="7">
        <v>20.780493580000002</v>
      </c>
      <c r="K57" s="40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/>
      <c r="O57" s="7">
        <f t="shared" si="3"/>
        <v>3.0282502789329797</v>
      </c>
      <c r="P57" s="8">
        <v>0.443</v>
      </c>
      <c r="Q57" s="9"/>
      <c r="R57" s="9"/>
      <c r="S57" s="9"/>
    </row>
    <row r="58" spans="1:19" ht="15.75" hidden="1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5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/>
      <c r="O58" s="7">
        <f t="shared" si="3"/>
        <v>2.4105903936040454</v>
      </c>
      <c r="P58" s="8">
        <v>-1</v>
      </c>
      <c r="Q58" s="9">
        <v>0.45200000000000001</v>
      </c>
      <c r="R58" s="9">
        <v>0.432</v>
      </c>
      <c r="S58" s="9">
        <v>0.45</v>
      </c>
    </row>
    <row r="59" spans="1:19" ht="15.75">
      <c r="A59" s="1">
        <v>53</v>
      </c>
      <c r="B59" s="4">
        <v>54</v>
      </c>
      <c r="C59" s="7">
        <v>0.3</v>
      </c>
      <c r="D59" s="40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5">
        <v>339.21047959999999</v>
      </c>
      <c r="H59" s="7">
        <v>55.28530482</v>
      </c>
      <c r="I59" s="40" t="str">
        <f>IF(Table1[[#This Row],[Span: b '[mm']]]&gt;63, "L", (IF(Table1[[#This Row],[Span: b '[mm']]]&gt;58, "M", "S")))</f>
        <v>S</v>
      </c>
      <c r="J59" s="7">
        <v>20.518319479999999</v>
      </c>
      <c r="K59" s="40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/>
      <c r="O59" s="7">
        <f t="shared" si="3"/>
        <v>2.6944362999069553</v>
      </c>
      <c r="P59" s="8">
        <v>0.53900000000000003</v>
      </c>
      <c r="Q59" s="9"/>
      <c r="R59" s="9"/>
      <c r="S59" s="9"/>
    </row>
    <row r="60" spans="1:19" ht="15.75">
      <c r="A60" s="1">
        <v>54</v>
      </c>
      <c r="B60" s="4">
        <v>55</v>
      </c>
      <c r="C60" s="7">
        <v>0.6</v>
      </c>
      <c r="D60" s="40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5">
        <v>738.11710900000003</v>
      </c>
      <c r="H60" s="7">
        <v>53.709470430000003</v>
      </c>
      <c r="I60" s="40" t="str">
        <f>IF(Table1[[#This Row],[Span: b '[mm']]]&gt;63, "L", (IF(Table1[[#This Row],[Span: b '[mm']]]&gt;58, "M", "S")))</f>
        <v>S</v>
      </c>
      <c r="J60" s="7">
        <v>20.494740360000002</v>
      </c>
      <c r="K60" s="40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/>
      <c r="O60" s="7">
        <f t="shared" si="3"/>
        <v>2.6206465408474195</v>
      </c>
      <c r="P60" s="8">
        <v>0.47499999999999998</v>
      </c>
      <c r="Q60" s="9"/>
      <c r="R60" s="9"/>
      <c r="S60" s="9"/>
    </row>
    <row r="61" spans="1:19" ht="15.75">
      <c r="A61" s="1">
        <v>55</v>
      </c>
      <c r="B61" s="4">
        <v>56</v>
      </c>
      <c r="C61" s="7">
        <v>0.5</v>
      </c>
      <c r="D61" s="40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5">
        <v>427.5060441</v>
      </c>
      <c r="H61" s="7">
        <v>61.626219550000002</v>
      </c>
      <c r="I61" s="40" t="str">
        <f>IF(Table1[[#This Row],[Span: b '[mm']]]&gt;63, "L", (IF(Table1[[#This Row],[Span: b '[mm']]]&gt;58, "M", "S")))</f>
        <v>M</v>
      </c>
      <c r="J61" s="7">
        <v>24.346188349999998</v>
      </c>
      <c r="K61" s="40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/>
      <c r="O61" s="7">
        <f t="shared" si="3"/>
        <v>2.5312471366796112</v>
      </c>
      <c r="P61" s="8">
        <v>0.442</v>
      </c>
      <c r="Q61" s="9">
        <v>0.58299999999999996</v>
      </c>
      <c r="R61" s="9">
        <v>0.47599999999999998</v>
      </c>
      <c r="S61" s="9">
        <v>0.496</v>
      </c>
    </row>
    <row r="62" spans="1:19" ht="15.75">
      <c r="A62" s="1">
        <v>56</v>
      </c>
      <c r="B62" s="4">
        <v>57</v>
      </c>
      <c r="C62" s="7">
        <v>0.4</v>
      </c>
      <c r="D62" s="40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5">
        <v>498.9562378</v>
      </c>
      <c r="H62" s="7">
        <v>55.336607649999998</v>
      </c>
      <c r="I62" s="40" t="str">
        <f>IF(Table1[[#This Row],[Span: b '[mm']]]&gt;63, "L", (IF(Table1[[#This Row],[Span: b '[mm']]]&gt;58, "M", "S")))</f>
        <v>S</v>
      </c>
      <c r="J62" s="7">
        <v>19.269757519999999</v>
      </c>
      <c r="K62" s="40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/>
      <c r="O62" s="7">
        <f t="shared" si="3"/>
        <v>2.8716815763024712</v>
      </c>
      <c r="P62" s="8">
        <v>0.376</v>
      </c>
      <c r="Q62" s="9"/>
      <c r="R62" s="9"/>
      <c r="S62" s="9"/>
    </row>
    <row r="63" spans="1:19" ht="15.75">
      <c r="A63" s="1">
        <v>57</v>
      </c>
      <c r="B63" s="4">
        <v>58</v>
      </c>
      <c r="C63" s="7">
        <v>0.4</v>
      </c>
      <c r="D63" s="40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5">
        <v>417.56969500000002</v>
      </c>
      <c r="H63" s="7">
        <v>54.087389260000002</v>
      </c>
      <c r="I63" s="40" t="str">
        <f>IF(Table1[[#This Row],[Span: b '[mm']]]&gt;63, "L", (IF(Table1[[#This Row],[Span: b '[mm']]]&gt;58, "M", "S")))</f>
        <v>S</v>
      </c>
      <c r="J63" s="7">
        <v>26.992702560000001</v>
      </c>
      <c r="K63" s="40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/>
      <c r="O63" s="7">
        <f t="shared" si="3"/>
        <v>2.0037782115285903</v>
      </c>
      <c r="P63" s="8">
        <v>0.48799999999999999</v>
      </c>
      <c r="Q63" s="9"/>
      <c r="R63" s="9"/>
      <c r="S63" s="9"/>
    </row>
    <row r="64" spans="1:19" ht="15.75">
      <c r="A64" s="1">
        <v>58</v>
      </c>
      <c r="B64" s="4">
        <v>59</v>
      </c>
      <c r="C64" s="7">
        <v>0.6</v>
      </c>
      <c r="D64" s="40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5">
        <v>436.61522630000002</v>
      </c>
      <c r="H64" s="7">
        <v>69.816661719999999</v>
      </c>
      <c r="I64" s="40" t="str">
        <f>IF(Table1[[#This Row],[Span: b '[mm']]]&gt;63, "L", (IF(Table1[[#This Row],[Span: b '[mm']]]&gt;58, "M", "S")))</f>
        <v>L</v>
      </c>
      <c r="J64" s="7">
        <v>25.269625250000001</v>
      </c>
      <c r="K64" s="40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/>
      <c r="O64" s="7">
        <f t="shared" si="3"/>
        <v>2.7628689000839062</v>
      </c>
      <c r="P64" s="8">
        <v>0.51100000000000001</v>
      </c>
      <c r="Q64" s="9"/>
      <c r="R64" s="9"/>
      <c r="S64" s="9"/>
    </row>
    <row r="65" spans="1:19" ht="15.75">
      <c r="A65" s="1">
        <v>59</v>
      </c>
      <c r="B65" s="4">
        <v>60</v>
      </c>
      <c r="C65" s="7">
        <v>0.6</v>
      </c>
      <c r="D65" s="40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5">
        <v>495.1828003</v>
      </c>
      <c r="H65" s="7">
        <v>63.843808889999998</v>
      </c>
      <c r="I65" s="40" t="str">
        <f>IF(Table1[[#This Row],[Span: b '[mm']]]&gt;63, "L", (IF(Table1[[#This Row],[Span: b '[mm']]]&gt;58, "M", "S")))</f>
        <v>L</v>
      </c>
      <c r="J65" s="7">
        <v>25.913962269999999</v>
      </c>
      <c r="K65" s="40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/>
      <c r="O65" s="7">
        <f t="shared" si="3"/>
        <v>2.463683794272963</v>
      </c>
      <c r="P65" s="8">
        <v>0.47099999999999997</v>
      </c>
      <c r="Q65" s="9"/>
      <c r="R65" s="9"/>
      <c r="S65" s="9"/>
    </row>
    <row r="66" spans="1:19" ht="15.75" hidden="1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5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/>
      <c r="O66" s="7">
        <f t="shared" si="3"/>
        <v>2.7369085081865352</v>
      </c>
      <c r="P66" s="8">
        <v>-1</v>
      </c>
      <c r="Q66" s="9">
        <v>0.51</v>
      </c>
      <c r="R66" s="9">
        <v>0.47199999999999998</v>
      </c>
      <c r="S66" s="9">
        <v>0.47299999999999998</v>
      </c>
    </row>
    <row r="67" spans="1:19" ht="15.75">
      <c r="A67" s="1">
        <v>60</v>
      </c>
      <c r="B67" s="4">
        <v>61</v>
      </c>
      <c r="C67" s="7">
        <v>0.5</v>
      </c>
      <c r="D67" s="40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5">
        <v>323.05213479999998</v>
      </c>
      <c r="H67" s="7">
        <v>68.841331909999994</v>
      </c>
      <c r="I67" s="40" t="str">
        <f>IF(Table1[[#This Row],[Span: b '[mm']]]&gt;63, "L", (IF(Table1[[#This Row],[Span: b '[mm']]]&gt;58, "M", "S")))</f>
        <v>L</v>
      </c>
      <c r="J67" s="7">
        <v>29.215817439999999</v>
      </c>
      <c r="K67" s="40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/>
      <c r="O67" s="7">
        <f t="shared" ref="O67:O102" si="5">H67/J67</f>
        <v>2.3563034664827778</v>
      </c>
      <c r="P67" s="8">
        <v>0.45200000000000001</v>
      </c>
      <c r="Q67" s="9"/>
      <c r="R67" s="9"/>
      <c r="S67" s="9"/>
    </row>
    <row r="68" spans="1:19" ht="15.75">
      <c r="A68" s="1">
        <v>61</v>
      </c>
      <c r="B68" s="4">
        <v>62</v>
      </c>
      <c r="C68" s="7">
        <v>0.3</v>
      </c>
      <c r="D68" s="40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5">
        <v>310.293815</v>
      </c>
      <c r="H68" s="7">
        <v>58.901998650000003</v>
      </c>
      <c r="I68" s="40" t="str">
        <f>IF(Table1[[#This Row],[Span: b '[mm']]]&gt;63, "L", (IF(Table1[[#This Row],[Span: b '[mm']]]&gt;58, "M", "S")))</f>
        <v>M</v>
      </c>
      <c r="J68" s="7">
        <v>21.888052200000001</v>
      </c>
      <c r="K68" s="40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/>
      <c r="O68" s="7">
        <f t="shared" si="5"/>
        <v>2.691057116996459</v>
      </c>
      <c r="P68" s="8">
        <v>0.436</v>
      </c>
      <c r="Q68" s="9"/>
      <c r="R68" s="9"/>
      <c r="S68" s="9"/>
    </row>
    <row r="69" spans="1:19" ht="15.75" hidden="1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5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/>
      <c r="O69" s="7">
        <f t="shared" si="5"/>
        <v>1.9351821077169233</v>
      </c>
      <c r="P69" s="8">
        <v>-1</v>
      </c>
      <c r="Q69" s="9">
        <v>0.53200000000000003</v>
      </c>
      <c r="R69" s="9">
        <v>-1</v>
      </c>
      <c r="S69" s="9">
        <v>0.58399999999999996</v>
      </c>
    </row>
    <row r="70" spans="1:19" ht="15.75" hidden="1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5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/>
      <c r="O70" s="7">
        <f t="shared" si="5"/>
        <v>3.1073620992025131</v>
      </c>
      <c r="P70" s="8">
        <v>-1</v>
      </c>
      <c r="Q70" s="9">
        <v>-1</v>
      </c>
      <c r="R70" s="9">
        <v>-1</v>
      </c>
      <c r="S70" s="9">
        <v>-1</v>
      </c>
    </row>
    <row r="71" spans="1:19" ht="15.75">
      <c r="A71" s="1">
        <v>62</v>
      </c>
      <c r="B71" s="4">
        <v>63</v>
      </c>
      <c r="C71" s="7">
        <v>0.4</v>
      </c>
      <c r="D71" s="40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5">
        <v>474.06106490000002</v>
      </c>
      <c r="H71" s="7">
        <v>53.642884649999999</v>
      </c>
      <c r="I71" s="40" t="str">
        <f>IF(Table1[[#This Row],[Span: b '[mm']]]&gt;63, "L", (IF(Table1[[#This Row],[Span: b '[mm']]]&gt;58, "M", "S")))</f>
        <v>S</v>
      </c>
      <c r="J71" s="7">
        <v>21.331025650000001</v>
      </c>
      <c r="K71" s="40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/>
      <c r="O71" s="7">
        <f t="shared" si="5"/>
        <v>2.514782248644476</v>
      </c>
      <c r="P71" s="8">
        <v>0.46800000000000003</v>
      </c>
      <c r="Q71" s="9">
        <v>0.44700000000000001</v>
      </c>
      <c r="R71" s="9">
        <v>0.34799999999999998</v>
      </c>
      <c r="S71" s="9">
        <v>0.45800000000000002</v>
      </c>
    </row>
    <row r="72" spans="1:19" ht="15.75">
      <c r="A72" s="1">
        <v>63</v>
      </c>
      <c r="B72" s="4">
        <v>64</v>
      </c>
      <c r="C72" s="7">
        <v>0.4</v>
      </c>
      <c r="D72" s="40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5">
        <v>326.25864869999998</v>
      </c>
      <c r="H72" s="7">
        <v>65.456686210000001</v>
      </c>
      <c r="I72" s="40" t="str">
        <f>IF(Table1[[#This Row],[Span: b '[mm']]]&gt;63, "L", (IF(Table1[[#This Row],[Span: b '[mm']]]&gt;58, "M", "S")))</f>
        <v>L</v>
      </c>
      <c r="J72" s="7">
        <v>24.3477788</v>
      </c>
      <c r="K72" s="40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/>
      <c r="O72" s="7">
        <f t="shared" si="5"/>
        <v>2.6884048334626729</v>
      </c>
      <c r="P72" s="8">
        <v>0.433</v>
      </c>
      <c r="Q72" s="9"/>
      <c r="R72" s="9"/>
      <c r="S72" s="9"/>
    </row>
    <row r="73" spans="1:19" ht="15.75">
      <c r="A73" s="1">
        <v>64</v>
      </c>
      <c r="B73" s="4">
        <v>65</v>
      </c>
      <c r="C73" s="7">
        <v>0.2</v>
      </c>
      <c r="D73" s="40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5">
        <v>249.1201409</v>
      </c>
      <c r="H73" s="7">
        <v>51.683831099999999</v>
      </c>
      <c r="I73" s="40" t="str">
        <f>IF(Table1[[#This Row],[Span: b '[mm']]]&gt;63, "L", (IF(Table1[[#This Row],[Span: b '[mm']]]&gt;58, "M", "S")))</f>
        <v>S</v>
      </c>
      <c r="J73" s="7">
        <v>20.009116330000001</v>
      </c>
      <c r="K73" s="40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/>
      <c r="O73" s="7">
        <f t="shared" si="5"/>
        <v>2.5830141745195201</v>
      </c>
      <c r="P73" s="8">
        <v>0.42199999999999999</v>
      </c>
      <c r="Q73" s="9">
        <v>0.40899999999999997</v>
      </c>
      <c r="R73" s="9">
        <v>0.41499999999999998</v>
      </c>
      <c r="S73" s="9">
        <v>0.39500000000000002</v>
      </c>
    </row>
    <row r="74" spans="1:19" ht="15.75">
      <c r="A74" s="1">
        <v>65</v>
      </c>
      <c r="B74" s="4">
        <v>66</v>
      </c>
      <c r="C74" s="7">
        <v>0.3</v>
      </c>
      <c r="D74" s="40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5">
        <v>278.95924630000002</v>
      </c>
      <c r="H74" s="7">
        <v>60.648124350000003</v>
      </c>
      <c r="I74" s="40" t="str">
        <f>IF(Table1[[#This Row],[Span: b '[mm']]]&gt;63, "L", (IF(Table1[[#This Row],[Span: b '[mm']]]&gt;58, "M", "S")))</f>
        <v>M</v>
      </c>
      <c r="J74" s="7">
        <v>22.247919199999998</v>
      </c>
      <c r="K74" s="40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/>
      <c r="O74" s="7">
        <f t="shared" si="5"/>
        <v>2.7260133320692752</v>
      </c>
      <c r="P74" s="8">
        <v>0.38700000000000001</v>
      </c>
      <c r="Q74" s="9"/>
      <c r="R74" s="9"/>
      <c r="S74" s="9"/>
    </row>
    <row r="75" spans="1:19" ht="15.75" hidden="1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5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/>
      <c r="O75" s="7">
        <f t="shared" si="5"/>
        <v>2.9460443955214437</v>
      </c>
      <c r="P75" s="8">
        <v>-1</v>
      </c>
      <c r="Q75" s="9">
        <v>0.49199999999999999</v>
      </c>
      <c r="R75" s="9">
        <v>-1</v>
      </c>
      <c r="S75" s="9">
        <v>-1</v>
      </c>
    </row>
    <row r="76" spans="1:19" ht="15.75">
      <c r="A76" s="1">
        <v>66</v>
      </c>
      <c r="B76" s="4">
        <v>67</v>
      </c>
      <c r="C76" s="7">
        <v>0.3</v>
      </c>
      <c r="D76" s="40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5">
        <v>346.22099350000002</v>
      </c>
      <c r="H76" s="7">
        <v>56.060978550000002</v>
      </c>
      <c r="I76" s="40" t="str">
        <f>IF(Table1[[#This Row],[Span: b '[mm']]]&gt;63, "L", (IF(Table1[[#This Row],[Span: b '[mm']]]&gt;58, "M", "S")))</f>
        <v>S</v>
      </c>
      <c r="J76" s="7">
        <v>20.0536052</v>
      </c>
      <c r="K76" s="40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/>
      <c r="O76" s="7">
        <f t="shared" si="5"/>
        <v>2.7955561102798616</v>
      </c>
      <c r="P76" s="8">
        <v>0.44500000000000001</v>
      </c>
      <c r="Q76" s="9"/>
      <c r="R76" s="9"/>
      <c r="S76" s="9"/>
    </row>
    <row r="77" spans="1:19" ht="15.75">
      <c r="A77" s="1">
        <v>67</v>
      </c>
      <c r="B77" s="4">
        <v>68</v>
      </c>
      <c r="C77" s="7">
        <v>0.1</v>
      </c>
      <c r="D77" s="40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5">
        <v>138.75</v>
      </c>
      <c r="H77" s="7">
        <v>48.301828579999999</v>
      </c>
      <c r="I77" s="40" t="str">
        <f>IF(Table1[[#This Row],[Span: b '[mm']]]&gt;63, "L", (IF(Table1[[#This Row],[Span: b '[mm']]]&gt;58, "M", "S")))</f>
        <v>S</v>
      </c>
      <c r="J77" s="7">
        <v>19.806350930000001</v>
      </c>
      <c r="K77" s="40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/>
      <c r="O77" s="7">
        <f t="shared" si="5"/>
        <v>2.4387040677361158</v>
      </c>
      <c r="P77" s="8">
        <v>0.43</v>
      </c>
      <c r="Q77" s="9"/>
      <c r="R77" s="9"/>
      <c r="S77" s="9"/>
    </row>
    <row r="78" spans="1:19" ht="15.75">
      <c r="A78" s="1">
        <v>68</v>
      </c>
      <c r="B78" s="4">
        <v>69</v>
      </c>
      <c r="C78" s="7">
        <v>0.4</v>
      </c>
      <c r="D78" s="40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5">
        <v>408.89733430000001</v>
      </c>
      <c r="H78" s="7">
        <v>61.022645799999999</v>
      </c>
      <c r="I78" s="40" t="str">
        <f>IF(Table1[[#This Row],[Span: b '[mm']]]&gt;63, "L", (IF(Table1[[#This Row],[Span: b '[mm']]]&gt;58, "M", "S")))</f>
        <v>M</v>
      </c>
      <c r="J78" s="7">
        <v>20.37266352</v>
      </c>
      <c r="K78" s="40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/>
      <c r="O78" s="7">
        <f t="shared" si="5"/>
        <v>2.9953199658990881</v>
      </c>
      <c r="P78" s="8">
        <v>0.47</v>
      </c>
      <c r="Q78" s="9"/>
      <c r="R78" s="9"/>
      <c r="S78" s="9"/>
    </row>
    <row r="79" spans="1:19" ht="15.75">
      <c r="A79" s="1">
        <v>69</v>
      </c>
      <c r="B79" s="4">
        <v>70</v>
      </c>
      <c r="C79" s="7">
        <v>0.4</v>
      </c>
      <c r="D79" s="40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5">
        <v>473.53211010000001</v>
      </c>
      <c r="H79" s="7">
        <v>55.578320669999997</v>
      </c>
      <c r="I79" s="40" t="str">
        <f>IF(Table1[[#This Row],[Span: b '[mm']]]&gt;63, "L", (IF(Table1[[#This Row],[Span: b '[mm']]]&gt;58, "M", "S")))</f>
        <v>S</v>
      </c>
      <c r="J79" s="7">
        <v>19.969545449999998</v>
      </c>
      <c r="K79" s="40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/>
      <c r="O79" s="7">
        <f t="shared" si="5"/>
        <v>2.7831540186609507</v>
      </c>
      <c r="P79" s="8">
        <v>0.51700000000000002</v>
      </c>
      <c r="Q79" s="9"/>
      <c r="R79" s="9"/>
      <c r="S79" s="9"/>
    </row>
    <row r="80" spans="1:19" ht="15.75">
      <c r="A80" s="1">
        <v>70</v>
      </c>
      <c r="B80" s="4">
        <v>71</v>
      </c>
      <c r="C80" s="7">
        <v>0.6</v>
      </c>
      <c r="D80" s="40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5">
        <v>574.88109569999995</v>
      </c>
      <c r="H80" s="7">
        <v>59.979193889999998</v>
      </c>
      <c r="I80" s="40" t="str">
        <f>IF(Table1[[#This Row],[Span: b '[mm']]]&gt;63, "L", (IF(Table1[[#This Row],[Span: b '[mm']]]&gt;58, "M", "S")))</f>
        <v>M</v>
      </c>
      <c r="J80" s="7">
        <v>22.958660439999999</v>
      </c>
      <c r="K80" s="40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/>
      <c r="O80" s="7">
        <f t="shared" si="5"/>
        <v>2.6124866495041905</v>
      </c>
      <c r="P80" s="8">
        <v>0.48399999999999999</v>
      </c>
      <c r="Q80" s="9"/>
      <c r="R80" s="9"/>
      <c r="S80" s="9"/>
    </row>
    <row r="81" spans="1:19" ht="15.75">
      <c r="A81" s="1">
        <v>71</v>
      </c>
      <c r="B81" s="4">
        <v>72</v>
      </c>
      <c r="C81" s="7">
        <v>0.3</v>
      </c>
      <c r="D81" s="40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5">
        <v>311.3392566</v>
      </c>
      <c r="H81" s="7">
        <v>55.399321190000002</v>
      </c>
      <c r="I81" s="40" t="str">
        <f>IF(Table1[[#This Row],[Span: b '[mm']]]&gt;63, "L", (IF(Table1[[#This Row],[Span: b '[mm']]]&gt;58, "M", "S")))</f>
        <v>S</v>
      </c>
      <c r="J81" s="7">
        <v>24.702334990000001</v>
      </c>
      <c r="K81" s="40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/>
      <c r="O81" s="7">
        <f t="shared" si="5"/>
        <v>2.242675488468064</v>
      </c>
      <c r="P81" s="8">
        <v>0.46300000000000002</v>
      </c>
      <c r="Q81" s="9"/>
      <c r="R81" s="9"/>
      <c r="S81" s="9"/>
    </row>
    <row r="82" spans="1:19" ht="15.75">
      <c r="A82" s="1">
        <v>72</v>
      </c>
      <c r="B82" s="4">
        <v>73</v>
      </c>
      <c r="C82" s="7">
        <v>0.4</v>
      </c>
      <c r="D82" s="40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5">
        <v>466.87568759999999</v>
      </c>
      <c r="H82" s="7">
        <v>51.07267349</v>
      </c>
      <c r="I82" s="40" t="str">
        <f>IF(Table1[[#This Row],[Span: b '[mm']]]&gt;63, "L", (IF(Table1[[#This Row],[Span: b '[mm']]]&gt;58, "M", "S")))</f>
        <v>S</v>
      </c>
      <c r="J82" s="7">
        <v>22.52203299</v>
      </c>
      <c r="K82" s="40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/>
      <c r="O82" s="7">
        <f t="shared" si="5"/>
        <v>2.2676759914469873</v>
      </c>
      <c r="P82" s="8">
        <v>0.501</v>
      </c>
      <c r="Q82" s="9"/>
      <c r="R82" s="9"/>
      <c r="S82" s="9"/>
    </row>
    <row r="83" spans="1:19" ht="15.75">
      <c r="A83" s="1">
        <v>74</v>
      </c>
      <c r="B83" s="4">
        <v>75</v>
      </c>
      <c r="C83" s="7">
        <v>0.5</v>
      </c>
      <c r="D83" s="40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5">
        <v>510.24767550000001</v>
      </c>
      <c r="H83" s="7">
        <v>62.70678771</v>
      </c>
      <c r="I83" s="40" t="str">
        <f>IF(Table1[[#This Row],[Span: b '[mm']]]&gt;63, "L", (IF(Table1[[#This Row],[Span: b '[mm']]]&gt;58, "M", "S")))</f>
        <v>M</v>
      </c>
      <c r="J83" s="7">
        <v>20.03133545</v>
      </c>
      <c r="K83" s="40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/>
      <c r="O83" s="7">
        <f t="shared" si="5"/>
        <v>3.1304347064888276</v>
      </c>
      <c r="P83" s="8">
        <v>0.47399999999999998</v>
      </c>
      <c r="Q83" s="9"/>
      <c r="R83" s="9"/>
      <c r="S83" s="9"/>
    </row>
    <row r="84" spans="1:19" ht="15.75">
      <c r="A84" s="1">
        <v>75</v>
      </c>
      <c r="B84" s="4">
        <v>76</v>
      </c>
      <c r="C84" s="7">
        <v>0.6</v>
      </c>
      <c r="D84" s="40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5">
        <v>486.52046539999998</v>
      </c>
      <c r="H84" s="7">
        <v>72.835431290000002</v>
      </c>
      <c r="I84" s="40" t="str">
        <f>IF(Table1[[#This Row],[Span: b '[mm']]]&gt;63, "L", (IF(Table1[[#This Row],[Span: b '[mm']]]&gt;58, "M", "S")))</f>
        <v>L</v>
      </c>
      <c r="J84" s="7">
        <v>22.428352</v>
      </c>
      <c r="K84" s="40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/>
      <c r="O84" s="7">
        <f t="shared" si="5"/>
        <v>3.2474713830958244</v>
      </c>
      <c r="P84" s="8">
        <v>0.51400000000000001</v>
      </c>
      <c r="Q84" s="9"/>
      <c r="R84" s="9"/>
      <c r="S84" s="9"/>
    </row>
    <row r="85" spans="1:19" ht="15.75">
      <c r="A85" s="1">
        <v>76</v>
      </c>
      <c r="B85" s="4">
        <v>77</v>
      </c>
      <c r="C85" s="7">
        <v>0.3</v>
      </c>
      <c r="D85" s="40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5">
        <v>442.7561824</v>
      </c>
      <c r="H85" s="7">
        <v>50.02547852</v>
      </c>
      <c r="I85" s="40" t="str">
        <f>IF(Table1[[#This Row],[Span: b '[mm']]]&gt;63, "L", (IF(Table1[[#This Row],[Span: b '[mm']]]&gt;58, "M", "S")))</f>
        <v>S</v>
      </c>
      <c r="J85" s="7">
        <v>17.710400230000001</v>
      </c>
      <c r="K85" s="40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/>
      <c r="O85" s="7">
        <f t="shared" si="5"/>
        <v>2.8246385101597444</v>
      </c>
      <c r="P85" s="8">
        <v>0.47299999999999998</v>
      </c>
      <c r="Q85" s="9">
        <v>0.433</v>
      </c>
      <c r="R85" s="9">
        <v>0.47599999999999998</v>
      </c>
      <c r="S85" s="9">
        <v>0.435</v>
      </c>
    </row>
    <row r="86" spans="1:19" ht="15.75">
      <c r="A86" s="1">
        <v>77</v>
      </c>
      <c r="B86" s="4">
        <v>78</v>
      </c>
      <c r="C86" s="7">
        <v>0.6</v>
      </c>
      <c r="D86" s="40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5">
        <v>521.03173879999997</v>
      </c>
      <c r="H86" s="7">
        <v>64.825975349999993</v>
      </c>
      <c r="I86" s="40" t="str">
        <f>IF(Table1[[#This Row],[Span: b '[mm']]]&gt;63, "L", (IF(Table1[[#This Row],[Span: b '[mm']]]&gt;58, "M", "S")))</f>
        <v>L</v>
      </c>
      <c r="J86" s="7">
        <v>23.395778459999999</v>
      </c>
      <c r="K86" s="40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/>
      <c r="O86" s="7">
        <f t="shared" si="5"/>
        <v>2.7708407079009412</v>
      </c>
      <c r="P86" s="8">
        <v>0.438</v>
      </c>
      <c r="Q86" s="9"/>
      <c r="R86" s="9"/>
      <c r="S86" s="9"/>
    </row>
    <row r="87" spans="1:19" ht="15.75">
      <c r="A87" s="1">
        <v>78</v>
      </c>
      <c r="B87" s="4">
        <v>79</v>
      </c>
      <c r="C87" s="7">
        <v>0.4</v>
      </c>
      <c r="D87" s="40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5">
        <v>506.70071639999998</v>
      </c>
      <c r="H87" s="7">
        <v>52.21334693</v>
      </c>
      <c r="I87" s="40" t="str">
        <f>IF(Table1[[#This Row],[Span: b '[mm']]]&gt;63, "L", (IF(Table1[[#This Row],[Span: b '[mm']]]&gt;58, "M", "S")))</f>
        <v>S</v>
      </c>
      <c r="J87" s="7">
        <v>20.84662719</v>
      </c>
      <c r="K87" s="40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/>
      <c r="O87" s="7">
        <f t="shared" si="5"/>
        <v>2.5046424274832537</v>
      </c>
      <c r="P87" s="8">
        <v>0.45900000000000002</v>
      </c>
      <c r="Q87" s="9"/>
      <c r="R87" s="9"/>
      <c r="S87" s="9"/>
    </row>
    <row r="88" spans="1:19" ht="15.75">
      <c r="A88" s="1">
        <v>79</v>
      </c>
      <c r="B88" s="4">
        <v>80</v>
      </c>
      <c r="C88" s="7">
        <v>0.5</v>
      </c>
      <c r="D88" s="40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5">
        <v>596.20223529999998</v>
      </c>
      <c r="H88" s="7">
        <v>49.967565999999998</v>
      </c>
      <c r="I88" s="40" t="str">
        <f>IF(Table1[[#This Row],[Span: b '[mm']]]&gt;63, "L", (IF(Table1[[#This Row],[Span: b '[mm']]]&gt;58, "M", "S")))</f>
        <v>S</v>
      </c>
      <c r="J88" s="7">
        <v>22.285337470000002</v>
      </c>
      <c r="K88" s="40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/>
      <c r="O88" s="7">
        <f t="shared" si="5"/>
        <v>2.2421722833349578</v>
      </c>
      <c r="P88" s="8">
        <v>0.442</v>
      </c>
      <c r="Q88" s="9"/>
      <c r="R88" s="9"/>
      <c r="S88" s="9"/>
    </row>
    <row r="89" spans="1:19" ht="15.75">
      <c r="A89" s="1">
        <v>81</v>
      </c>
      <c r="B89" s="4">
        <v>82</v>
      </c>
      <c r="C89" s="7">
        <v>0.4</v>
      </c>
      <c r="D89" s="40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5">
        <v>333.43605409999998</v>
      </c>
      <c r="H89" s="7">
        <v>63.01222336</v>
      </c>
      <c r="I89" s="40" t="str">
        <f>IF(Table1[[#This Row],[Span: b '[mm']]]&gt;63, "L", (IF(Table1[[#This Row],[Span: b '[mm']]]&gt;58, "M", "S")))</f>
        <v>L</v>
      </c>
      <c r="J89" s="7">
        <v>24.89640095</v>
      </c>
      <c r="K89" s="40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/>
      <c r="O89" s="7">
        <f t="shared" si="5"/>
        <v>2.5309772077718726</v>
      </c>
      <c r="P89" s="8">
        <v>0.51700000000000002</v>
      </c>
      <c r="Q89" s="9"/>
      <c r="R89" s="9"/>
      <c r="S89" s="9"/>
    </row>
    <row r="90" spans="1:19" ht="15.75">
      <c r="A90" s="1">
        <v>82</v>
      </c>
      <c r="B90" s="4">
        <v>83</v>
      </c>
      <c r="C90" s="7">
        <v>0.6</v>
      </c>
      <c r="D90" s="40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5">
        <v>382.20580389999998</v>
      </c>
      <c r="H90" s="7">
        <v>72.912980860000005</v>
      </c>
      <c r="I90" s="40" t="str">
        <f>IF(Table1[[#This Row],[Span: b '[mm']]]&gt;63, "L", (IF(Table1[[#This Row],[Span: b '[mm']]]&gt;58, "M", "S")))</f>
        <v>L</v>
      </c>
      <c r="J90" s="7">
        <v>27.675117780000001</v>
      </c>
      <c r="K90" s="40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/>
      <c r="O90" s="7">
        <f t="shared" si="5"/>
        <v>2.6346041754767917</v>
      </c>
      <c r="P90" s="8">
        <v>0.47599999999999998</v>
      </c>
      <c r="Q90" s="9"/>
      <c r="R90" s="9"/>
      <c r="S90" s="9"/>
    </row>
    <row r="91" spans="1:19" ht="15.75">
      <c r="A91" s="1">
        <v>83</v>
      </c>
      <c r="B91" s="4">
        <v>84</v>
      </c>
      <c r="C91" s="7">
        <v>0.6</v>
      </c>
      <c r="D91" s="40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5">
        <v>390.30349480000001</v>
      </c>
      <c r="H91" s="7">
        <v>72.275133069999995</v>
      </c>
      <c r="I91" s="40" t="str">
        <f>IF(Table1[[#This Row],[Span: b '[mm']]]&gt;63, "L", (IF(Table1[[#This Row],[Span: b '[mm']]]&gt;58, "M", "S")))</f>
        <v>L</v>
      </c>
      <c r="J91" s="7">
        <v>27.274993800000001</v>
      </c>
      <c r="K91" s="40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/>
      <c r="O91" s="7">
        <f t="shared" si="5"/>
        <v>2.6498679926372701</v>
      </c>
      <c r="P91" s="8">
        <v>0.46600000000000003</v>
      </c>
      <c r="Q91" s="9"/>
      <c r="R91" s="9"/>
      <c r="S91" s="9"/>
    </row>
    <row r="92" spans="1:19" ht="15.75">
      <c r="A92" s="1">
        <v>84</v>
      </c>
      <c r="B92" s="4">
        <v>85</v>
      </c>
      <c r="C92" s="7">
        <v>0.3</v>
      </c>
      <c r="D92" s="40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5">
        <v>386.27730580000002</v>
      </c>
      <c r="H92" s="7">
        <v>52.039158950000001</v>
      </c>
      <c r="I92" s="40" t="str">
        <f>IF(Table1[[#This Row],[Span: b '[mm']]]&gt;63, "L", (IF(Table1[[#This Row],[Span: b '[mm']]]&gt;58, "M", "S")))</f>
        <v>S</v>
      </c>
      <c r="J92" s="7">
        <v>19.519087580000001</v>
      </c>
      <c r="K92" s="40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/>
      <c r="O92" s="7">
        <f t="shared" si="5"/>
        <v>2.6660651394034063</v>
      </c>
      <c r="P92" s="8">
        <v>0.45300000000000001</v>
      </c>
      <c r="Q92" s="9"/>
      <c r="R92" s="9"/>
      <c r="S92" s="9"/>
    </row>
    <row r="93" spans="1:19" ht="15.75">
      <c r="A93" s="1">
        <v>86</v>
      </c>
      <c r="B93" s="4">
        <v>87</v>
      </c>
      <c r="C93" s="7">
        <v>0.5</v>
      </c>
      <c r="D93" s="40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5">
        <v>451.00958809999997</v>
      </c>
      <c r="H93" s="7">
        <v>58.802109510000001</v>
      </c>
      <c r="I93" s="40" t="str">
        <f>IF(Table1[[#This Row],[Span: b '[mm']]]&gt;63, "L", (IF(Table1[[#This Row],[Span: b '[mm']]]&gt;58, "M", "S")))</f>
        <v>M</v>
      </c>
      <c r="J93" s="7">
        <v>26.146429399999999</v>
      </c>
      <c r="K93" s="40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/>
      <c r="O93" s="7">
        <f t="shared" si="5"/>
        <v>2.2489537141159324</v>
      </c>
      <c r="P93" s="8">
        <v>0.40600000000000003</v>
      </c>
      <c r="Q93" s="9">
        <v>0.377</v>
      </c>
      <c r="R93" s="9">
        <v>0.434</v>
      </c>
      <c r="S93" s="9">
        <v>0.33700000000000002</v>
      </c>
    </row>
    <row r="94" spans="1:19" ht="15.75">
      <c r="A94" s="1">
        <v>87</v>
      </c>
      <c r="B94" s="4">
        <v>88</v>
      </c>
      <c r="C94" s="7">
        <v>0.4</v>
      </c>
      <c r="D94" s="40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5">
        <v>397.65851120000002</v>
      </c>
      <c r="H94" s="7">
        <v>60.635882619999997</v>
      </c>
      <c r="I94" s="40" t="str">
        <f>IF(Table1[[#This Row],[Span: b '[mm']]]&gt;63, "L", (IF(Table1[[#This Row],[Span: b '[mm']]]&gt;58, "M", "S")))</f>
        <v>M</v>
      </c>
      <c r="J94" s="7">
        <v>20.464591710000001</v>
      </c>
      <c r="K94" s="40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/>
      <c r="O94" s="7">
        <f t="shared" si="5"/>
        <v>2.9629656667115589</v>
      </c>
      <c r="P94" s="8">
        <v>0.48</v>
      </c>
      <c r="Q94" s="9"/>
      <c r="R94" s="9"/>
      <c r="S94" s="9"/>
    </row>
    <row r="95" spans="1:19" ht="15.75">
      <c r="A95" s="1">
        <v>88</v>
      </c>
      <c r="B95" s="4">
        <v>89</v>
      </c>
      <c r="C95" s="7">
        <v>0.5</v>
      </c>
      <c r="D95" s="40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5">
        <v>404.67769959999998</v>
      </c>
      <c r="H95" s="7">
        <v>67.751594670000003</v>
      </c>
      <c r="I95" s="40" t="str">
        <f>IF(Table1[[#This Row],[Span: b '[mm']]]&gt;63, "L", (IF(Table1[[#This Row],[Span: b '[mm']]]&gt;58, "M", "S")))</f>
        <v>L</v>
      </c>
      <c r="J95" s="7">
        <v>23.318892309999999</v>
      </c>
      <c r="K95" s="40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/>
      <c r="O95" s="7">
        <f t="shared" si="5"/>
        <v>2.9054379500241367</v>
      </c>
      <c r="P95" s="8">
        <v>0.53</v>
      </c>
      <c r="Q95" s="9"/>
      <c r="R95" s="9"/>
      <c r="S95" s="9"/>
    </row>
    <row r="96" spans="1:19" ht="15.75">
      <c r="A96" s="1">
        <v>89</v>
      </c>
      <c r="B96" s="4">
        <v>90</v>
      </c>
      <c r="C96" s="7">
        <v>0.4</v>
      </c>
      <c r="D96" s="40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5">
        <v>326.9568567</v>
      </c>
      <c r="H96" s="7">
        <v>63.866420820000002</v>
      </c>
      <c r="I96" s="40" t="str">
        <f>IF(Table1[[#This Row],[Span: b '[mm']]]&gt;63, "L", (IF(Table1[[#This Row],[Span: b '[mm']]]&gt;58, "M", "S")))</f>
        <v>L</v>
      </c>
      <c r="J96" s="7">
        <v>26.152300610000001</v>
      </c>
      <c r="K96" s="40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/>
      <c r="O96" s="7">
        <f t="shared" si="5"/>
        <v>2.4420956982874018</v>
      </c>
      <c r="P96" s="8">
        <v>0.439</v>
      </c>
      <c r="Q96" s="9"/>
      <c r="R96" s="9"/>
      <c r="S96" s="9"/>
    </row>
    <row r="97" spans="1:19" ht="15.75">
      <c r="A97" s="1">
        <v>90</v>
      </c>
      <c r="B97" s="4">
        <v>91</v>
      </c>
      <c r="C97" s="7">
        <v>0.6</v>
      </c>
      <c r="D97" s="40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5">
        <v>606.65660739999998</v>
      </c>
      <c r="H97" s="7">
        <v>68.926039360000004</v>
      </c>
      <c r="I97" s="40" t="str">
        <f>IF(Table1[[#This Row],[Span: b '[mm']]]&gt;63, "L", (IF(Table1[[#This Row],[Span: b '[mm']]]&gt;58, "M", "S")))</f>
        <v>L</v>
      </c>
      <c r="J97" s="7">
        <v>19.02712794</v>
      </c>
      <c r="K97" s="40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/>
      <c r="O97" s="7">
        <f t="shared" si="5"/>
        <v>3.622514106035911</v>
      </c>
      <c r="P97" s="8">
        <v>0.43099999999999999</v>
      </c>
      <c r="Q97" s="9"/>
      <c r="R97" s="9"/>
      <c r="S97" s="9"/>
    </row>
    <row r="98" spans="1:19" ht="15.75" hidden="1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5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/>
      <c r="O98" s="7">
        <f t="shared" si="5"/>
        <v>2.456017213494468</v>
      </c>
      <c r="P98" s="8">
        <v>-1</v>
      </c>
      <c r="Q98" s="9">
        <v>-1</v>
      </c>
      <c r="R98" s="9">
        <v>0.48499999999999999</v>
      </c>
      <c r="S98" s="9">
        <v>-1</v>
      </c>
    </row>
    <row r="99" spans="1:19" ht="15.75">
      <c r="A99" s="1">
        <v>91</v>
      </c>
      <c r="B99" s="4">
        <v>92</v>
      </c>
      <c r="C99" s="7">
        <v>0.3</v>
      </c>
      <c r="D99" s="40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5">
        <v>322.95744079999997</v>
      </c>
      <c r="H99" s="7">
        <v>59.673597620000002</v>
      </c>
      <c r="I99" s="40" t="str">
        <f>IF(Table1[[#This Row],[Span: b '[mm']]]&gt;63, "L", (IF(Table1[[#This Row],[Span: b '[mm']]]&gt;58, "M", "S")))</f>
        <v>M</v>
      </c>
      <c r="J99" s="7">
        <v>19.81942716</v>
      </c>
      <c r="K99" s="40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/>
      <c r="O99" s="7">
        <f t="shared" si="5"/>
        <v>3.0108638932024512</v>
      </c>
      <c r="P99" s="8">
        <v>0.55300000000000005</v>
      </c>
      <c r="Q99" s="9"/>
      <c r="R99" s="9"/>
      <c r="S99" s="9"/>
    </row>
    <row r="100" spans="1:19" ht="15.75">
      <c r="A100" s="1">
        <v>93</v>
      </c>
      <c r="B100" s="4">
        <v>94</v>
      </c>
      <c r="C100" s="7">
        <v>0.5</v>
      </c>
      <c r="D100" s="40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5">
        <v>377.45177480000001</v>
      </c>
      <c r="H100" s="7">
        <v>63.371409479999997</v>
      </c>
      <c r="I100" s="40" t="str">
        <f>IF(Table1[[#This Row],[Span: b '[mm']]]&gt;63, "L", (IF(Table1[[#This Row],[Span: b '[mm']]]&gt;58, "M", "S")))</f>
        <v>L</v>
      </c>
      <c r="J100" s="7">
        <v>26.830176689999998</v>
      </c>
      <c r="K100" s="40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/>
      <c r="O100" s="7">
        <f t="shared" si="5"/>
        <v>2.3619452906405738</v>
      </c>
      <c r="P100" s="8">
        <v>0.44900000000000001</v>
      </c>
      <c r="Q100" s="9"/>
      <c r="R100" s="9"/>
      <c r="S100" s="9"/>
    </row>
    <row r="101" spans="1:19" ht="15.75">
      <c r="A101" s="1">
        <v>94</v>
      </c>
      <c r="B101" s="4">
        <v>95</v>
      </c>
      <c r="C101" s="7">
        <v>0.7</v>
      </c>
      <c r="D101" s="40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5">
        <v>770.15122710000003</v>
      </c>
      <c r="H101" s="7">
        <v>50.244893859999998</v>
      </c>
      <c r="I101" s="40" t="str">
        <f>IF(Table1[[#This Row],[Span: b '[mm']]]&gt;63, "L", (IF(Table1[[#This Row],[Span: b '[mm']]]&gt;58, "M", "S")))</f>
        <v>S</v>
      </c>
      <c r="J101" s="7">
        <v>25.346974039999999</v>
      </c>
      <c r="K101" s="40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/>
      <c r="O101" s="7">
        <f t="shared" si="5"/>
        <v>1.9822837148414107</v>
      </c>
      <c r="P101" s="8">
        <v>0.51700000000000002</v>
      </c>
      <c r="Q101" s="9"/>
      <c r="R101" s="9"/>
      <c r="S101" s="9"/>
    </row>
    <row r="102" spans="1:19" ht="15.75">
      <c r="A102" s="1">
        <v>96</v>
      </c>
      <c r="B102" s="4">
        <v>97</v>
      </c>
      <c r="C102" s="7">
        <v>0.3</v>
      </c>
      <c r="D102" s="40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5">
        <v>272.66633350000001</v>
      </c>
      <c r="H102" s="7">
        <v>58.742765409999997</v>
      </c>
      <c r="I102" s="40" t="str">
        <f>IF(Table1[[#This Row],[Span: b '[mm']]]&gt;63, "L", (IF(Table1[[#This Row],[Span: b '[mm']]]&gt;58, "M", "S")))</f>
        <v>M</v>
      </c>
      <c r="J102" s="7">
        <v>25.80899277</v>
      </c>
      <c r="K102" s="40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/>
      <c r="O102" s="7">
        <f t="shared" si="5"/>
        <v>2.2760580365724978</v>
      </c>
      <c r="P102" s="8">
        <v>0.47</v>
      </c>
      <c r="Q102" s="9"/>
      <c r="R102" s="9"/>
      <c r="S102" s="9"/>
    </row>
  </sheetData>
  <mergeCells count="3">
    <mergeCell ref="Q1:S1"/>
    <mergeCell ref="C1:O1"/>
    <mergeCell ref="AE2:AF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6A-184C-40A9-9BC4-F9CCBA2B8C3E}">
  <dimension ref="A1:AM86"/>
  <sheetViews>
    <sheetView tabSelected="1" topLeftCell="H1" zoomScaleNormal="100" workbookViewId="0">
      <selection activeCell="P98" sqref="P98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7" bestFit="1" customWidth="1"/>
    <col min="6" max="6" width="17" customWidth="1"/>
    <col min="7" max="7" width="26.42578125" bestFit="1" customWidth="1"/>
    <col min="8" max="8" width="26.42578125" customWidth="1"/>
    <col min="9" max="9" width="17.42578125" bestFit="1" customWidth="1"/>
    <col min="10" max="10" width="16.7109375" bestFit="1" customWidth="1"/>
    <col min="11" max="11" width="18.5703125" bestFit="1" customWidth="1"/>
    <col min="12" max="12" width="18" bestFit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7" width="76.5703125" bestFit="1" customWidth="1"/>
    <col min="18" max="20" width="6.5703125" bestFit="1" customWidth="1"/>
    <col min="21" max="21" width="34" bestFit="1" customWidth="1"/>
    <col min="22" max="22" width="18.85546875" customWidth="1"/>
    <col min="23" max="23" width="14" customWidth="1"/>
    <col min="25" max="25" width="14.28515625" customWidth="1"/>
    <col min="26" max="26" width="13.85546875" customWidth="1"/>
    <col min="29" max="29" width="15.42578125" customWidth="1"/>
    <col min="30" max="30" width="21.42578125" customWidth="1"/>
  </cols>
  <sheetData>
    <row r="1" spans="1:39" ht="20.25" thickBot="1">
      <c r="A1" s="1"/>
      <c r="B1" s="4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 t="s">
        <v>1</v>
      </c>
      <c r="Q1" s="3" t="s">
        <v>101</v>
      </c>
      <c r="R1" s="55" t="s">
        <v>2</v>
      </c>
      <c r="S1" s="55"/>
      <c r="T1" s="55"/>
    </row>
    <row r="2" spans="1:39" ht="17.25" thickTop="1" thickBot="1">
      <c r="A2" s="49" t="s">
        <v>79</v>
      </c>
      <c r="B2" s="4" t="s">
        <v>3</v>
      </c>
      <c r="C2" s="5" t="s">
        <v>4</v>
      </c>
      <c r="D2" s="6" t="s">
        <v>108</v>
      </c>
      <c r="E2" s="5" t="s">
        <v>5</v>
      </c>
      <c r="F2" s="6" t="s">
        <v>109</v>
      </c>
      <c r="G2" s="5" t="s">
        <v>37</v>
      </c>
      <c r="H2" s="6" t="s">
        <v>110</v>
      </c>
      <c r="I2" s="5" t="s">
        <v>9</v>
      </c>
      <c r="J2" s="6" t="s">
        <v>111</v>
      </c>
      <c r="K2" s="5" t="s">
        <v>11</v>
      </c>
      <c r="L2" s="6" t="s">
        <v>112</v>
      </c>
      <c r="M2" s="6" t="s">
        <v>6</v>
      </c>
      <c r="N2" s="6" t="s">
        <v>113</v>
      </c>
      <c r="O2" s="6" t="s">
        <v>7</v>
      </c>
      <c r="P2" s="5" t="s">
        <v>12</v>
      </c>
      <c r="Q2" s="5" t="s">
        <v>93</v>
      </c>
      <c r="R2" s="5" t="s">
        <v>26</v>
      </c>
      <c r="S2" s="5" t="s">
        <v>27</v>
      </c>
      <c r="T2" s="5" t="s">
        <v>28</v>
      </c>
      <c r="V2" s="56" t="s">
        <v>97</v>
      </c>
      <c r="W2" s="56"/>
      <c r="AH2" s="2" t="s">
        <v>8</v>
      </c>
    </row>
    <row r="3" spans="1:39" ht="15.75" hidden="1">
      <c r="A3" s="1">
        <v>0</v>
      </c>
      <c r="B3" s="4">
        <v>1</v>
      </c>
      <c r="C3" s="7">
        <v>0.7</v>
      </c>
      <c r="D3" s="40" t="str">
        <f>IF(Table15[[#This Row],[Mass '[g']]]&gt;0.5, "L", (IF(Table15[[#This Row],[Mass '[g']]]&gt;0.3, "M", "S")))</f>
        <v>L</v>
      </c>
      <c r="E3" s="7">
        <v>1509.1846439999999</v>
      </c>
      <c r="F3" s="7" t="str">
        <f>IF(Table15[[#This Row],[Area '[mm^2']]]&gt;$AA$52, "L", (IF(Table15[[#This Row],[Area '[mm^2']]]&gt;$AA$54, "M", "S")))</f>
        <v>L</v>
      </c>
      <c r="G3" s="7">
        <f>(Table15[[#This Row],[Mass '[g']]]*0.001*9.81)/(Table15[[#This Row],[Area '[mm^2']]]*0.000001)</f>
        <v>4.5501390617117901</v>
      </c>
      <c r="H3" s="7" t="str">
        <f>IF(Table15[[#This Row],[Loading: mg/A '[N/m^2']]]&gt;$AA$36, "L", (IF(Table15[[#This Row],[Loading: mg/A '[N/m^2']]]&gt;$AA$38, "M", "S")))</f>
        <v>M</v>
      </c>
      <c r="I3" s="7">
        <v>67.947015379999996</v>
      </c>
      <c r="J3" s="40" t="str">
        <f>IF(Table15[[#This Row],[Span: b '[mm']]]&gt;63, "L", (IF(Table15[[#This Row],[Span: b '[mm']]]&gt;58, "M", "S")))</f>
        <v>L</v>
      </c>
      <c r="K3" s="7">
        <v>29.286507660000002</v>
      </c>
      <c r="L3" s="40" t="str">
        <f>IF(Table15[[#This Row],[Chord: c '[mm']]]&gt;24.5, "L", (IF(Table15[[#This Row],[Chord: c '[mm']]]&gt;21, "M", "S")))</f>
        <v>L</v>
      </c>
      <c r="M3" s="7">
        <f>(I3^2)/E3</f>
        <v>3.0591332329047711</v>
      </c>
      <c r="N3" s="40" t="str">
        <f>IF(Table15[[#This Row],[Aspect Ratio = b^2/A]]&gt;$AA$20, "L", (IF(Table15[[#This Row],[Aspect Ratio = b^2/A]]&gt;$AA$22, "M", "S")))</f>
        <v>S</v>
      </c>
      <c r="O3" s="7">
        <f t="shared" ref="O3:O54" si="0">I3/K3</f>
        <v>2.3200791357176112</v>
      </c>
      <c r="P3" s="8">
        <v>0.48299999999999998</v>
      </c>
      <c r="Q3" s="8" t="str">
        <f>IF(Table15[[#This Row],[Transition Time: t '[s']]]&gt;$AA$4, "SLOW", (IF(Table15[[#This Row],[Transition Time: t '[s']]]&gt;$AA$6, "AVERAGE", "FAST")))</f>
        <v>AVERAGE</v>
      </c>
      <c r="R3" s="9"/>
      <c r="S3" s="9"/>
      <c r="T3" s="9"/>
      <c r="AJ3">
        <f>(Table15[[#This Row],[Mass '[g']]]*0.001*9.81)/(Table15[[#This Row],[Area '[mm^2']]]*0.000001)</f>
        <v>4.5501390617117901</v>
      </c>
      <c r="AM3" t="s">
        <v>35</v>
      </c>
    </row>
    <row r="4" spans="1:39" ht="15.75" hidden="1">
      <c r="A4" s="1">
        <v>1</v>
      </c>
      <c r="B4" s="4">
        <v>2</v>
      </c>
      <c r="C4" s="7">
        <v>0.3</v>
      </c>
      <c r="D4" s="40" t="str">
        <f>IF(Table15[[#This Row],[Mass '[g']]]&gt;0.5, "L", (IF(Table15[[#This Row],[Mass '[g']]]&gt;0.3, "M", "S")))</f>
        <v>S</v>
      </c>
      <c r="E4" s="7">
        <v>1017.6785</v>
      </c>
      <c r="F4" s="7" t="str">
        <f>IF(Table15[[#This Row],[Area '[mm^2']]]&gt;$AA$52, "L", (IF(Table15[[#This Row],[Area '[mm^2']]]&gt;$AA$54, "M", "S")))</f>
        <v>M</v>
      </c>
      <c r="G4" s="7">
        <f>(Table15[[#This Row],[Mass '[g']]]*0.001*9.81)/(Table15[[#This Row],[Area '[mm^2']]]*0.000001)</f>
        <v>2.8918759706528143</v>
      </c>
      <c r="H4" s="7" t="str">
        <f>IF(Table15[[#This Row],[Loading: mg/A '[N/m^2']]]&gt;$AA$36, "L", (IF(Table15[[#This Row],[Loading: mg/A '[N/m^2']]]&gt;$AA$38, "M", "S")))</f>
        <v>S</v>
      </c>
      <c r="I4" s="7">
        <v>55.648433019999999</v>
      </c>
      <c r="J4" s="40" t="str">
        <f>IF(Table15[[#This Row],[Span: b '[mm']]]&gt;63, "L", (IF(Table15[[#This Row],[Span: b '[mm']]]&gt;58, "M", "S")))</f>
        <v>S</v>
      </c>
      <c r="K4" s="7">
        <v>24.125772659999999</v>
      </c>
      <c r="L4" s="40" t="str">
        <f>IF(Table15[[#This Row],[Chord: c '[mm']]]&gt;24.5, "L", (IF(Table15[[#This Row],[Chord: c '[mm']]]&gt;21, "M", "S")))</f>
        <v>M</v>
      </c>
      <c r="M4" s="7">
        <f>(I4^2)/E4</f>
        <v>3.0429532485764668</v>
      </c>
      <c r="N4" s="7" t="str">
        <f>IF(Table15[[#This Row],[Aspect Ratio = b^2/A]]&gt;$AA$20, "L", (IF(Table15[[#This Row],[Aspect Ratio = b^2/A]]&gt;$AA$22, "M", "S")))</f>
        <v>S</v>
      </c>
      <c r="O4" s="7">
        <f t="shared" si="0"/>
        <v>2.3065969245521356</v>
      </c>
      <c r="P4" s="8">
        <v>0.44750000000000001</v>
      </c>
      <c r="Q4" s="8" t="str">
        <f>IF(Table15[[#This Row],[Transition Time: t '[s']]]&gt;$AA$4, "SLOW", (IF(Table15[[#This Row],[Transition Time: t '[s']]]&gt;$AA$6, "AVERAGE", "FAST")))</f>
        <v>AVERAGE</v>
      </c>
      <c r="R4" s="9"/>
      <c r="S4" s="9"/>
      <c r="T4" s="9"/>
      <c r="V4" t="s">
        <v>16</v>
      </c>
      <c r="W4">
        <v>0.47192261904761912</v>
      </c>
      <c r="Y4" s="54" t="s">
        <v>94</v>
      </c>
      <c r="Z4" s="54" t="s">
        <v>98</v>
      </c>
      <c r="AA4" s="54">
        <f>W4+W8</f>
        <v>0.52327584269132077</v>
      </c>
      <c r="AB4" s="54"/>
      <c r="AM4" t="s">
        <v>36</v>
      </c>
    </row>
    <row r="5" spans="1:39" ht="15.75" hidden="1">
      <c r="A5" s="1">
        <v>2</v>
      </c>
      <c r="B5" s="4">
        <v>3</v>
      </c>
      <c r="C5" s="7">
        <v>0.4</v>
      </c>
      <c r="D5" s="40" t="str">
        <f>IF(Table15[[#This Row],[Mass '[g']]]&gt;0.5, "L", (IF(Table15[[#This Row],[Mass '[g']]]&gt;0.3, "M", "S")))</f>
        <v>M</v>
      </c>
      <c r="E5" s="7">
        <v>1168.7016960000001</v>
      </c>
      <c r="F5" s="7" t="str">
        <f>IF(Table15[[#This Row],[Area '[mm^2']]]&gt;$AA$52, "L", (IF(Table15[[#This Row],[Area '[mm^2']]]&gt;$AA$54, "M", "S")))</f>
        <v>M</v>
      </c>
      <c r="G5" s="7">
        <f>(Table15[[#This Row],[Mass '[g']]]*0.001*9.81)/(Table15[[#This Row],[Area '[mm^2']]]*0.000001)</f>
        <v>3.3575719222709162</v>
      </c>
      <c r="H5" s="7" t="str">
        <f>IF(Table15[[#This Row],[Loading: mg/A '[N/m^2']]]&gt;$AA$36, "L", (IF(Table15[[#This Row],[Loading: mg/A '[N/m^2']]]&gt;$AA$38, "M", "S")))</f>
        <v>M</v>
      </c>
      <c r="I5" s="7">
        <v>61.121899470000002</v>
      </c>
      <c r="J5" s="40" t="str">
        <f>IF(Table15[[#This Row],[Span: b '[mm']]]&gt;63, "L", (IF(Table15[[#This Row],[Span: b '[mm']]]&gt;58, "M", "S")))</f>
        <v>M</v>
      </c>
      <c r="K5" s="7">
        <v>24.832212179999999</v>
      </c>
      <c r="L5" s="40" t="str">
        <f>IF(Table15[[#This Row],[Chord: c '[mm']]]&gt;24.5, "L", (IF(Table15[[#This Row],[Chord: c '[mm']]]&gt;21, "M", "S")))</f>
        <v>L</v>
      </c>
      <c r="M5" s="7">
        <f>(I5^2)/E5</f>
        <v>3.1966126237407178</v>
      </c>
      <c r="N5" s="7" t="str">
        <f>IF(Table15[[#This Row],[Aspect Ratio = b^2/A]]&gt;$AA$20, "L", (IF(Table15[[#This Row],[Aspect Ratio = b^2/A]]&gt;$AA$22, "M", "S")))</f>
        <v>M</v>
      </c>
      <c r="O5" s="7">
        <f t="shared" si="0"/>
        <v>2.4613956673271309</v>
      </c>
      <c r="P5" s="8">
        <v>0.375</v>
      </c>
      <c r="Q5" s="8" t="str">
        <f>IF(Table15[[#This Row],[Transition Time: t '[s']]]&gt;$AA$4, "SLOW", (IF(Table15[[#This Row],[Transition Time: t '[s']]]&gt;$AA$6, "AVERAGE", "FAST")))</f>
        <v>FAST</v>
      </c>
      <c r="R5" s="9">
        <v>0.42599999999999999</v>
      </c>
      <c r="S5" s="9">
        <v>0.35199999999999998</v>
      </c>
      <c r="T5" s="9">
        <v>0.36099999999999999</v>
      </c>
      <c r="V5" t="s">
        <v>48</v>
      </c>
      <c r="W5">
        <v>5.6030960601728226E-3</v>
      </c>
      <c r="Y5" s="54" t="s">
        <v>95</v>
      </c>
      <c r="Z5" s="54">
        <f>AA6</f>
        <v>0.42056939540391752</v>
      </c>
      <c r="AA5" s="54" t="s">
        <v>100</v>
      </c>
      <c r="AB5" s="54">
        <f>AA4</f>
        <v>0.52327584269132077</v>
      </c>
    </row>
    <row r="6" spans="1:39" ht="15.75" hidden="1">
      <c r="A6" s="1">
        <v>3</v>
      </c>
      <c r="B6" s="4">
        <v>4</v>
      </c>
      <c r="C6" s="7">
        <v>0.4</v>
      </c>
      <c r="D6" s="40" t="str">
        <f>IF(Table15[[#This Row],[Mass '[g']]]&gt;0.5, "L", (IF(Table15[[#This Row],[Mass '[g']]]&gt;0.3, "M", "S")))</f>
        <v>M</v>
      </c>
      <c r="E6" s="7">
        <v>994.9517085</v>
      </c>
      <c r="F6" s="7" t="str">
        <f>IF(Table15[[#This Row],[Area '[mm^2']]]&gt;$AA$52, "L", (IF(Table15[[#This Row],[Area '[mm^2']]]&gt;$AA$54, "M", "S")))</f>
        <v>M</v>
      </c>
      <c r="G6" s="7">
        <f>(Table15[[#This Row],[Mass '[g']]]*0.001*9.81)/(Table15[[#This Row],[Area '[mm^2']]]*0.000001)</f>
        <v>3.9439100073669562</v>
      </c>
      <c r="H6" s="7" t="str">
        <f>IF(Table15[[#This Row],[Loading: mg/A '[N/m^2']]]&gt;$AA$36, "L", (IF(Table15[[#This Row],[Loading: mg/A '[N/m^2']]]&gt;$AA$38, "M", "S")))</f>
        <v>M</v>
      </c>
      <c r="I6" s="7">
        <v>63.05516368</v>
      </c>
      <c r="J6" s="40" t="str">
        <f>IF(Table15[[#This Row],[Span: b '[mm']]]&gt;63, "L", (IF(Table15[[#This Row],[Span: b '[mm']]]&gt;58, "M", "S")))</f>
        <v>L</v>
      </c>
      <c r="K6" s="7">
        <v>20.824448220000001</v>
      </c>
      <c r="L6" s="40" t="str">
        <f>IF(Table15[[#This Row],[Chord: c '[mm']]]&gt;24.5, "L", (IF(Table15[[#This Row],[Chord: c '[mm']]]&gt;21, "M", "S")))</f>
        <v>S</v>
      </c>
      <c r="M6" s="7">
        <f>(I6^2)/E6</f>
        <v>3.9961272821027487</v>
      </c>
      <c r="N6" s="7" t="str">
        <f>IF(Table15[[#This Row],[Aspect Ratio = b^2/A]]&gt;$AA$20, "L", (IF(Table15[[#This Row],[Aspect Ratio = b^2/A]]&gt;$AA$22, "M", "S")))</f>
        <v>L</v>
      </c>
      <c r="O6" s="7">
        <f t="shared" si="0"/>
        <v>3.0279392286342173</v>
      </c>
      <c r="P6" s="8">
        <v>0.45900000000000002</v>
      </c>
      <c r="Q6" s="8" t="str">
        <f>IF(Table15[[#This Row],[Transition Time: t '[s']]]&gt;$AA$4, "SLOW", (IF(Table15[[#This Row],[Transition Time: t '[s']]]&gt;$AA$6, "AVERAGE", "FAST")))</f>
        <v>AVERAGE</v>
      </c>
      <c r="R6" s="9"/>
      <c r="S6" s="9"/>
      <c r="T6" s="9"/>
      <c r="V6" t="s">
        <v>49</v>
      </c>
      <c r="W6">
        <v>0.47</v>
      </c>
      <c r="Y6" s="54" t="s">
        <v>96</v>
      </c>
      <c r="Z6" s="54" t="s">
        <v>99</v>
      </c>
      <c r="AA6" s="54">
        <f>W4-W8</f>
        <v>0.42056939540391752</v>
      </c>
      <c r="AB6" s="54"/>
    </row>
    <row r="7" spans="1:39" ht="15.75" hidden="1">
      <c r="A7" s="1">
        <v>4</v>
      </c>
      <c r="B7" s="4">
        <v>5</v>
      </c>
      <c r="C7" s="7">
        <v>0.4</v>
      </c>
      <c r="D7" s="40" t="str">
        <f>IF(Table15[[#This Row],[Mass '[g']]]&gt;0.5, "L", (IF(Table15[[#This Row],[Mass '[g']]]&gt;0.3, "M", "S")))</f>
        <v>M</v>
      </c>
      <c r="E7" s="7">
        <v>1145.0323189999999</v>
      </c>
      <c r="F7" s="7" t="str">
        <f>IF(Table15[[#This Row],[Area '[mm^2']]]&gt;$AA$52, "L", (IF(Table15[[#This Row],[Area '[mm^2']]]&gt;$AA$54, "M", "S")))</f>
        <v>M</v>
      </c>
      <c r="G7" s="7">
        <f>(Table15[[#This Row],[Mass '[g']]]*0.001*9.81)/(Table15[[#This Row],[Area '[mm^2']]]*0.000001)</f>
        <v>3.4269775052524092</v>
      </c>
      <c r="H7" s="7" t="str">
        <f>IF(Table15[[#This Row],[Loading: mg/A '[N/m^2']]]&gt;$AA$36, "L", (IF(Table15[[#This Row],[Loading: mg/A '[N/m^2']]]&gt;$AA$38, "M", "S")))</f>
        <v>M</v>
      </c>
      <c r="I7" s="7">
        <v>60.889320609999999</v>
      </c>
      <c r="J7" s="40" t="str">
        <f>IF(Table15[[#This Row],[Span: b '[mm']]]&gt;63, "L", (IF(Table15[[#This Row],[Span: b '[mm']]]&gt;58, "M", "S")))</f>
        <v>M</v>
      </c>
      <c r="K7" s="7">
        <v>24.847767489999999</v>
      </c>
      <c r="L7" s="40" t="str">
        <f>IF(Table15[[#This Row],[Chord: c '[mm']]]&gt;24.5, "L", (IF(Table15[[#This Row],[Chord: c '[mm']]]&gt;21, "M", "S")))</f>
        <v>L</v>
      </c>
      <c r="M7" s="7">
        <f>(I7^2)/E7</f>
        <v>3.2379080510018081</v>
      </c>
      <c r="N7" s="7" t="str">
        <f>IF(Table15[[#This Row],[Aspect Ratio = b^2/A]]&gt;$AA$20, "L", (IF(Table15[[#This Row],[Aspect Ratio = b^2/A]]&gt;$AA$22, "M", "S")))</f>
        <v>M</v>
      </c>
      <c r="O7" s="7">
        <f t="shared" si="0"/>
        <v>2.4504946222836699</v>
      </c>
      <c r="P7" s="8">
        <v>0.45800000000000002</v>
      </c>
      <c r="Q7" s="8" t="str">
        <f>IF(Table15[[#This Row],[Transition Time: t '[s']]]&gt;$AA$4, "SLOW", (IF(Table15[[#This Row],[Transition Time: t '[s']]]&gt;$AA$6, "AVERAGE", "FAST")))</f>
        <v>AVERAGE</v>
      </c>
      <c r="R7" s="9"/>
      <c r="S7" s="9"/>
      <c r="T7" s="9"/>
      <c r="V7" t="s">
        <v>50</v>
      </c>
      <c r="W7">
        <v>0.47</v>
      </c>
      <c r="Y7" s="54"/>
      <c r="Z7" s="54"/>
      <c r="AA7" s="54"/>
      <c r="AB7" s="54"/>
    </row>
    <row r="8" spans="1:39" ht="15.75" hidden="1">
      <c r="A8" s="1">
        <v>6</v>
      </c>
      <c r="B8" s="4">
        <v>7</v>
      </c>
      <c r="C8" s="7">
        <v>0.5</v>
      </c>
      <c r="D8" s="40" t="str">
        <f>IF(Table15[[#This Row],[Mass '[g']]]&gt;0.5, "L", (IF(Table15[[#This Row],[Mass '[g']]]&gt;0.3, "M", "S")))</f>
        <v>M</v>
      </c>
      <c r="E8" s="7">
        <v>1050.1453449999999</v>
      </c>
      <c r="F8" s="7" t="str">
        <f>IF(Table15[[#This Row],[Area '[mm^2']]]&gt;$AA$52, "L", (IF(Table15[[#This Row],[Area '[mm^2']]]&gt;$AA$54, "M", "S")))</f>
        <v>M</v>
      </c>
      <c r="G8" s="7">
        <f>(Table15[[#This Row],[Mass '[g']]]*0.001*9.81)/(Table15[[#This Row],[Area '[mm^2']]]*0.000001)</f>
        <v>4.670782023987357</v>
      </c>
      <c r="H8" s="7" t="str">
        <f>IF(Table15[[#This Row],[Loading: mg/A '[N/m^2']]]&gt;$AA$36, "L", (IF(Table15[[#This Row],[Loading: mg/A '[N/m^2']]]&gt;$AA$38, "M", "S")))</f>
        <v>M</v>
      </c>
      <c r="I8" s="7">
        <v>61.968094059999999</v>
      </c>
      <c r="J8" s="40" t="str">
        <f>IF(Table15[[#This Row],[Span: b '[mm']]]&gt;63, "L", (IF(Table15[[#This Row],[Span: b '[mm']]]&gt;58, "M", "S")))</f>
        <v>M</v>
      </c>
      <c r="K8" s="7">
        <v>21.986914800000001</v>
      </c>
      <c r="L8" s="40" t="str">
        <f>IF(Table15[[#This Row],[Chord: c '[mm']]]&gt;24.5, "L", (IF(Table15[[#This Row],[Chord: c '[mm']]]&gt;21, "M", "S")))</f>
        <v>M</v>
      </c>
      <c r="M8" s="7">
        <f>(I8^2)/E8</f>
        <v>3.6566792394142427</v>
      </c>
      <c r="N8" s="7" t="str">
        <f>IF(Table15[[#This Row],[Aspect Ratio = b^2/A]]&gt;$AA$20, "L", (IF(Table15[[#This Row],[Aspect Ratio = b^2/A]]&gt;$AA$22, "M", "S")))</f>
        <v>M</v>
      </c>
      <c r="O8" s="7">
        <f t="shared" si="0"/>
        <v>2.8184078859486004</v>
      </c>
      <c r="P8" s="8">
        <v>0.5</v>
      </c>
      <c r="Q8" s="8" t="str">
        <f>IF(Table15[[#This Row],[Transition Time: t '[s']]]&gt;$AA$4, "SLOW", (IF(Table15[[#This Row],[Transition Time: t '[s']]]&gt;$AA$6, "AVERAGE", "FAST")))</f>
        <v>AVERAGE</v>
      </c>
      <c r="R8" s="9"/>
      <c r="S8" s="9"/>
      <c r="T8" s="9"/>
      <c r="V8" t="s">
        <v>51</v>
      </c>
      <c r="W8">
        <v>5.1353223643701602E-2</v>
      </c>
      <c r="Y8" s="54"/>
      <c r="Z8" s="54"/>
      <c r="AA8" s="54"/>
      <c r="AB8" s="54"/>
    </row>
    <row r="9" spans="1:39" ht="15.75" hidden="1">
      <c r="A9" s="1">
        <v>7</v>
      </c>
      <c r="B9" s="4">
        <v>8</v>
      </c>
      <c r="C9" s="7">
        <v>0.3</v>
      </c>
      <c r="D9" s="40" t="str">
        <f>IF(Table15[[#This Row],[Mass '[g']]]&gt;0.5, "L", (IF(Table15[[#This Row],[Mass '[g']]]&gt;0.3, "M", "S")))</f>
        <v>S</v>
      </c>
      <c r="E9" s="7">
        <v>996.10375780000004</v>
      </c>
      <c r="F9" s="7" t="str">
        <f>IF(Table15[[#This Row],[Area '[mm^2']]]&gt;$AA$52, "L", (IF(Table15[[#This Row],[Area '[mm^2']]]&gt;$AA$54, "M", "S")))</f>
        <v>M</v>
      </c>
      <c r="G9" s="7">
        <f>(Table15[[#This Row],[Mass '[g']]]*0.001*9.81)/(Table15[[#This Row],[Area '[mm^2']]]*0.000001)</f>
        <v>2.954511492356906</v>
      </c>
      <c r="H9" s="7" t="str">
        <f>IF(Table15[[#This Row],[Loading: mg/A '[N/m^2']]]&gt;$AA$36, "L", (IF(Table15[[#This Row],[Loading: mg/A '[N/m^2']]]&gt;$AA$38, "M", "S")))</f>
        <v>S</v>
      </c>
      <c r="I9" s="7">
        <v>58.662226990000001</v>
      </c>
      <c r="J9" s="40" t="str">
        <f>IF(Table15[[#This Row],[Span: b '[mm']]]&gt;63, "L", (IF(Table15[[#This Row],[Span: b '[mm']]]&gt;58, "M", "S")))</f>
        <v>M</v>
      </c>
      <c r="K9" s="7">
        <v>22.384278640000002</v>
      </c>
      <c r="L9" s="40" t="str">
        <f>IF(Table15[[#This Row],[Chord: c '[mm']]]&gt;24.5, "L", (IF(Table15[[#This Row],[Chord: c '[mm']]]&gt;21, "M", "S")))</f>
        <v>M</v>
      </c>
      <c r="M9" s="7">
        <f>(I9^2)/E9</f>
        <v>3.4547172907234711</v>
      </c>
      <c r="N9" s="7" t="str">
        <f>IF(Table15[[#This Row],[Aspect Ratio = b^2/A]]&gt;$AA$20, "L", (IF(Table15[[#This Row],[Aspect Ratio = b^2/A]]&gt;$AA$22, "M", "S")))</f>
        <v>M</v>
      </c>
      <c r="O9" s="7">
        <f t="shared" si="0"/>
        <v>2.6206887402291557</v>
      </c>
      <c r="P9" s="8">
        <v>0.41</v>
      </c>
      <c r="Q9" s="8" t="str">
        <f>IF(Table15[[#This Row],[Transition Time: t '[s']]]&gt;$AA$4, "SLOW", (IF(Table15[[#This Row],[Transition Time: t '[s']]]&gt;$AA$6, "AVERAGE", "FAST")))</f>
        <v>FAST</v>
      </c>
      <c r="R9" s="9"/>
      <c r="S9" s="9"/>
      <c r="T9" s="9"/>
      <c r="V9" t="s">
        <v>52</v>
      </c>
      <c r="W9">
        <v>2.6371535786000331E-3</v>
      </c>
      <c r="Y9" s="54"/>
      <c r="Z9" s="54"/>
      <c r="AA9" s="54"/>
      <c r="AB9" s="54"/>
    </row>
    <row r="10" spans="1:39" ht="15.75" hidden="1">
      <c r="A10" s="1">
        <v>9</v>
      </c>
      <c r="B10" s="4">
        <v>10</v>
      </c>
      <c r="C10" s="7">
        <v>0.4</v>
      </c>
      <c r="D10" s="40" t="str">
        <f>IF(Table15[[#This Row],[Mass '[g']]]&gt;0.5, "L", (IF(Table15[[#This Row],[Mass '[g']]]&gt;0.3, "M", "S")))</f>
        <v>M</v>
      </c>
      <c r="E10" s="7">
        <v>833.76953170000002</v>
      </c>
      <c r="F10" s="7" t="str">
        <f>IF(Table15[[#This Row],[Area '[mm^2']]]&gt;$AA$52, "L", (IF(Table15[[#This Row],[Area '[mm^2']]]&gt;$AA$54, "M", "S")))</f>
        <v>S</v>
      </c>
      <c r="G10" s="7">
        <f>(Table15[[#This Row],[Mass '[g']]]*0.001*9.81)/(Table15[[#This Row],[Area '[mm^2']]]*0.000001)</f>
        <v>4.7063365244340707</v>
      </c>
      <c r="H10" s="7" t="str">
        <f>IF(Table15[[#This Row],[Loading: mg/A '[N/m^2']]]&gt;$AA$36, "L", (IF(Table15[[#This Row],[Loading: mg/A '[N/m^2']]]&gt;$AA$38, "M", "S")))</f>
        <v>M</v>
      </c>
      <c r="I10" s="7">
        <v>51.887492109999997</v>
      </c>
      <c r="J10" s="40" t="str">
        <f>IF(Table15[[#This Row],[Span: b '[mm']]]&gt;63, "L", (IF(Table15[[#This Row],[Span: b '[mm']]]&gt;58, "M", "S")))</f>
        <v>S</v>
      </c>
      <c r="K10" s="7">
        <v>22.175329519999998</v>
      </c>
      <c r="L10" s="40" t="str">
        <f>IF(Table15[[#This Row],[Chord: c '[mm']]]&gt;24.5, "L", (IF(Table15[[#This Row],[Chord: c '[mm']]]&gt;21, "M", "S")))</f>
        <v>M</v>
      </c>
      <c r="M10" s="7">
        <f>(I10^2)/E10</f>
        <v>3.2290839795691131</v>
      </c>
      <c r="N10" s="7" t="str">
        <f>IF(Table15[[#This Row],[Aspect Ratio = b^2/A]]&gt;$AA$20, "L", (IF(Table15[[#This Row],[Aspect Ratio = b^2/A]]&gt;$AA$22, "M", "S")))</f>
        <v>M</v>
      </c>
      <c r="O10" s="7">
        <f t="shared" si="0"/>
        <v>2.3398746820516245</v>
      </c>
      <c r="P10" s="8">
        <v>0.36399999999999999</v>
      </c>
      <c r="Q10" s="8" t="str">
        <f>IF(Table15[[#This Row],[Transition Time: t '[s']]]&gt;$AA$4, "SLOW", (IF(Table15[[#This Row],[Transition Time: t '[s']]]&gt;$AA$6, "AVERAGE", "FAST")))</f>
        <v>FAST</v>
      </c>
      <c r="R10" s="9">
        <v>0.4</v>
      </c>
      <c r="S10" s="9">
        <v>0.436</v>
      </c>
      <c r="T10" s="9">
        <v>0.47799999999999998</v>
      </c>
      <c r="V10" t="s">
        <v>53</v>
      </c>
      <c r="W10">
        <v>0.946739535687251</v>
      </c>
      <c r="Y10" s="54"/>
      <c r="Z10" s="54"/>
      <c r="AA10" s="54"/>
      <c r="AB10" s="54"/>
    </row>
    <row r="11" spans="1:39" ht="15.75">
      <c r="A11" s="1">
        <v>10</v>
      </c>
      <c r="B11" s="4">
        <v>11</v>
      </c>
      <c r="C11" s="7">
        <v>0.5</v>
      </c>
      <c r="D11" s="40" t="str">
        <f>IF(Table15[[#This Row],[Mass '[g']]]&gt;0.5, "L", (IF(Table15[[#This Row],[Mass '[g']]]&gt;0.3, "M", "S")))</f>
        <v>M</v>
      </c>
      <c r="E11" s="7">
        <v>1109.4235209999999</v>
      </c>
      <c r="F11" s="7" t="str">
        <f>IF(Table15[[#This Row],[Area '[mm^2']]]&gt;$AA$52, "L", (IF(Table15[[#This Row],[Area '[mm^2']]]&gt;$AA$54, "M", "S")))</f>
        <v>M</v>
      </c>
      <c r="G11" s="7">
        <f>(Table15[[#This Row],[Mass '[g']]]*0.001*9.81)/(Table15[[#This Row],[Area '[mm^2']]]*0.000001)</f>
        <v>4.4212150789617173</v>
      </c>
      <c r="H11" s="7" t="str">
        <f>IF(Table15[[#This Row],[Loading: mg/A '[N/m^2']]]&gt;$AA$36, "L", (IF(Table15[[#This Row],[Loading: mg/A '[N/m^2']]]&gt;$AA$38, "M", "S")))</f>
        <v>M</v>
      </c>
      <c r="I11" s="7">
        <v>63.453477239999998</v>
      </c>
      <c r="J11" s="40" t="str">
        <f>IF(Table15[[#This Row],[Span: b '[mm']]]&gt;63, "L", (IF(Table15[[#This Row],[Span: b '[mm']]]&gt;58, "M", "S")))</f>
        <v>L</v>
      </c>
      <c r="K11" s="7">
        <v>22.894347719999999</v>
      </c>
      <c r="L11" s="40" t="str">
        <f>IF(Table15[[#This Row],[Chord: c '[mm']]]&gt;24.5, "L", (IF(Table15[[#This Row],[Chord: c '[mm']]]&gt;21, "M", "S")))</f>
        <v>M</v>
      </c>
      <c r="M11" s="7">
        <f>(I11^2)/E11</f>
        <v>3.6292215710533848</v>
      </c>
      <c r="N11" s="7" t="str">
        <f>IF(Table15[[#This Row],[Aspect Ratio = b^2/A]]&gt;$AA$20, "L", (IF(Table15[[#This Row],[Aspect Ratio = b^2/A]]&gt;$AA$22, "M", "S")))</f>
        <v>M</v>
      </c>
      <c r="O11" s="7">
        <f t="shared" si="0"/>
        <v>2.7715782959201074</v>
      </c>
      <c r="P11" s="8">
        <v>0.54100000000000004</v>
      </c>
      <c r="Q11" s="8" t="str">
        <f>IF(Table15[[#This Row],[Transition Time: t '[s']]]&gt;$AA$4, "SLOW", (IF(Table15[[#This Row],[Transition Time: t '[s']]]&gt;$AA$6, "AVERAGE", "FAST")))</f>
        <v>SLOW</v>
      </c>
      <c r="R11" s="9"/>
      <c r="S11" s="9"/>
      <c r="T11" s="9"/>
      <c r="V11" t="s">
        <v>54</v>
      </c>
      <c r="W11">
        <v>0.51006960395610834</v>
      </c>
      <c r="Y11" s="54"/>
      <c r="Z11" s="54"/>
      <c r="AA11" s="54"/>
      <c r="AB11" s="54"/>
    </row>
    <row r="12" spans="1:39" ht="15.75" hidden="1">
      <c r="A12" s="1">
        <v>11</v>
      </c>
      <c r="B12" s="4">
        <v>12</v>
      </c>
      <c r="C12" s="7">
        <v>0.4</v>
      </c>
      <c r="D12" s="40" t="str">
        <f>IF(Table15[[#This Row],[Mass '[g']]]&gt;0.5, "L", (IF(Table15[[#This Row],[Mass '[g']]]&gt;0.3, "M", "S")))</f>
        <v>M</v>
      </c>
      <c r="E12" s="7">
        <v>1049.83115</v>
      </c>
      <c r="F12" s="7" t="str">
        <f>IF(Table15[[#This Row],[Area '[mm^2']]]&gt;$AA$52, "L", (IF(Table15[[#This Row],[Area '[mm^2']]]&gt;$AA$54, "M", "S")))</f>
        <v>M</v>
      </c>
      <c r="G12" s="7">
        <f>(Table15[[#This Row],[Mass '[g']]]*0.001*9.81)/(Table15[[#This Row],[Area '[mm^2']]]*0.000001)</f>
        <v>3.7377439219630704</v>
      </c>
      <c r="H12" s="7" t="str">
        <f>IF(Table15[[#This Row],[Loading: mg/A '[N/m^2']]]&gt;$AA$36, "L", (IF(Table15[[#This Row],[Loading: mg/A '[N/m^2']]]&gt;$AA$38, "M", "S")))</f>
        <v>M</v>
      </c>
      <c r="I12" s="7">
        <v>59.61057332</v>
      </c>
      <c r="J12" s="40" t="str">
        <f>IF(Table15[[#This Row],[Span: b '[mm']]]&gt;63, "L", (IF(Table15[[#This Row],[Span: b '[mm']]]&gt;58, "M", "S")))</f>
        <v>M</v>
      </c>
      <c r="K12" s="7">
        <v>22.82143507</v>
      </c>
      <c r="L12" s="40" t="str">
        <f>IF(Table15[[#This Row],[Chord: c '[mm']]]&gt;24.5, "L", (IF(Table15[[#This Row],[Chord: c '[mm']]]&gt;21, "M", "S")))</f>
        <v>M</v>
      </c>
      <c r="M12" s="7">
        <f>(I12^2)/E12</f>
        <v>3.3847542545666469</v>
      </c>
      <c r="N12" s="7" t="str">
        <f>IF(Table15[[#This Row],[Aspect Ratio = b^2/A]]&gt;$AA$20, "L", (IF(Table15[[#This Row],[Aspect Ratio = b^2/A]]&gt;$AA$22, "M", "S")))</f>
        <v>M</v>
      </c>
      <c r="O12" s="7">
        <f t="shared" si="0"/>
        <v>2.6120431575471472</v>
      </c>
      <c r="P12" s="8">
        <v>0.51800000000000002</v>
      </c>
      <c r="Q12" s="8" t="str">
        <f>IF(Table15[[#This Row],[Transition Time: t '[s']]]&gt;$AA$4, "SLOW", (IF(Table15[[#This Row],[Transition Time: t '[s']]]&gt;$AA$6, "AVERAGE", "FAST")))</f>
        <v>AVERAGE</v>
      </c>
      <c r="R12" s="9">
        <v>0.4</v>
      </c>
      <c r="S12" s="9">
        <v>0.48599999999999999</v>
      </c>
      <c r="T12" s="9">
        <v>0.436</v>
      </c>
      <c r="V12" t="s">
        <v>55</v>
      </c>
      <c r="W12">
        <v>0.26</v>
      </c>
      <c r="Y12" s="54"/>
      <c r="Z12" s="54"/>
      <c r="AA12" s="54"/>
      <c r="AB12" s="54"/>
    </row>
    <row r="13" spans="1:39" ht="15.75" hidden="1">
      <c r="A13" s="1">
        <v>12</v>
      </c>
      <c r="B13" s="4">
        <v>13</v>
      </c>
      <c r="C13" s="7">
        <v>0.5</v>
      </c>
      <c r="D13" s="40" t="str">
        <f>IF(Table15[[#This Row],[Mass '[g']]]&gt;0.5, "L", (IF(Table15[[#This Row],[Mass '[g']]]&gt;0.3, "M", "S")))</f>
        <v>M</v>
      </c>
      <c r="E13" s="7">
        <v>1087.4298510000001</v>
      </c>
      <c r="F13" s="7" t="str">
        <f>IF(Table15[[#This Row],[Area '[mm^2']]]&gt;$AA$52, "L", (IF(Table15[[#This Row],[Area '[mm^2']]]&gt;$AA$54, "M", "S")))</f>
        <v>M</v>
      </c>
      <c r="G13" s="7">
        <f>(Table15[[#This Row],[Mass '[g']]]*0.001*9.81)/(Table15[[#This Row],[Area '[mm^2']]]*0.000001)</f>
        <v>4.5106357853698462</v>
      </c>
      <c r="H13" s="7" t="str">
        <f>IF(Table15[[#This Row],[Loading: mg/A '[N/m^2']]]&gt;$AA$36, "L", (IF(Table15[[#This Row],[Loading: mg/A '[N/m^2']]]&gt;$AA$38, "M", "S")))</f>
        <v>M</v>
      </c>
      <c r="I13" s="7">
        <v>60.472124200000003</v>
      </c>
      <c r="J13" s="40" t="str">
        <f>IF(Table15[[#This Row],[Span: b '[mm']]]&gt;63, "L", (IF(Table15[[#This Row],[Span: b '[mm']]]&gt;58, "M", "S")))</f>
        <v>M</v>
      </c>
      <c r="K13" s="7">
        <v>24.232992530000001</v>
      </c>
      <c r="L13" s="40" t="str">
        <f>IF(Table15[[#This Row],[Chord: c '[mm']]]&gt;24.5, "L", (IF(Table15[[#This Row],[Chord: c '[mm']]]&gt;21, "M", "S")))</f>
        <v>M</v>
      </c>
      <c r="M13" s="7">
        <f>(I13^2)/E13</f>
        <v>3.3628631786200853</v>
      </c>
      <c r="N13" s="7" t="str">
        <f>IF(Table15[[#This Row],[Aspect Ratio = b^2/A]]&gt;$AA$20, "L", (IF(Table15[[#This Row],[Aspect Ratio = b^2/A]]&gt;$AA$22, "M", "S")))</f>
        <v>M</v>
      </c>
      <c r="O13" s="7">
        <f t="shared" si="0"/>
        <v>2.4954459968217555</v>
      </c>
      <c r="P13" s="8">
        <v>0.46600000000000003</v>
      </c>
      <c r="Q13" s="8" t="str">
        <f>IF(Table15[[#This Row],[Transition Time: t '[s']]]&gt;$AA$4, "SLOW", (IF(Table15[[#This Row],[Transition Time: t '[s']]]&gt;$AA$6, "AVERAGE", "FAST")))</f>
        <v>AVERAGE</v>
      </c>
      <c r="R13" s="9"/>
      <c r="S13" s="9"/>
      <c r="T13" s="9"/>
      <c r="V13" t="s">
        <v>56</v>
      </c>
      <c r="W13">
        <v>0.36399999999999999</v>
      </c>
      <c r="Y13" s="54"/>
      <c r="Z13" s="54"/>
      <c r="AA13" s="54"/>
      <c r="AB13" s="54"/>
    </row>
    <row r="14" spans="1:39" ht="15.75" hidden="1">
      <c r="A14" s="1">
        <v>13</v>
      </c>
      <c r="B14" s="4">
        <v>14</v>
      </c>
      <c r="C14" s="7">
        <v>0.5</v>
      </c>
      <c r="D14" s="40" t="str">
        <f>IF(Table15[[#This Row],[Mass '[g']]]&gt;0.5, "L", (IF(Table15[[#This Row],[Mass '[g']]]&gt;0.3, "M", "S")))</f>
        <v>M</v>
      </c>
      <c r="E14" s="7">
        <v>1110.785034</v>
      </c>
      <c r="F14" s="7" t="str">
        <f>IF(Table15[[#This Row],[Area '[mm^2']]]&gt;$AA$52, "L", (IF(Table15[[#This Row],[Area '[mm^2']]]&gt;$AA$54, "M", "S")))</f>
        <v>M</v>
      </c>
      <c r="G14" s="7">
        <f>(Table15[[#This Row],[Mass '[g']]]*0.001*9.81)/(Table15[[#This Row],[Area '[mm^2']]]*0.000001)</f>
        <v>4.4157959009735821</v>
      </c>
      <c r="H14" s="7" t="str">
        <f>IF(Table15[[#This Row],[Loading: mg/A '[N/m^2']]]&gt;$AA$36, "L", (IF(Table15[[#This Row],[Loading: mg/A '[N/m^2']]]&gt;$AA$38, "M", "S")))</f>
        <v>M</v>
      </c>
      <c r="I14" s="7">
        <v>61.567797249999998</v>
      </c>
      <c r="J14" s="40" t="str">
        <f>IF(Table15[[#This Row],[Span: b '[mm']]]&gt;63, "L", (IF(Table15[[#This Row],[Span: b '[mm']]]&gt;58, "M", "S")))</f>
        <v>M</v>
      </c>
      <c r="K14" s="7">
        <v>25.140701279999998</v>
      </c>
      <c r="L14" s="40" t="str">
        <f>IF(Table15[[#This Row],[Chord: c '[mm']]]&gt;24.5, "L", (IF(Table15[[#This Row],[Chord: c '[mm']]]&gt;21, "M", "S")))</f>
        <v>L</v>
      </c>
      <c r="M14" s="7">
        <f>(I14^2)/E14</f>
        <v>3.4125357672194814</v>
      </c>
      <c r="N14" s="7" t="str">
        <f>IF(Table15[[#This Row],[Aspect Ratio = b^2/A]]&gt;$AA$20, "L", (IF(Table15[[#This Row],[Aspect Ratio = b^2/A]]&gt;$AA$22, "M", "S")))</f>
        <v>M</v>
      </c>
      <c r="O14" s="7">
        <f t="shared" si="0"/>
        <v>2.4489291911271618</v>
      </c>
      <c r="P14" s="8">
        <v>0.47</v>
      </c>
      <c r="Q14" s="8" t="str">
        <f>IF(Table15[[#This Row],[Transition Time: t '[s']]]&gt;$AA$4, "SLOW", (IF(Table15[[#This Row],[Transition Time: t '[s']]]&gt;$AA$6, "AVERAGE", "FAST")))</f>
        <v>AVERAGE</v>
      </c>
      <c r="R14" s="9"/>
      <c r="S14" s="9"/>
      <c r="T14" s="9"/>
      <c r="V14" t="s">
        <v>57</v>
      </c>
      <c r="W14">
        <v>0.624</v>
      </c>
      <c r="Y14" s="54"/>
      <c r="Z14" s="54"/>
      <c r="AA14" s="54"/>
      <c r="AB14" s="54"/>
    </row>
    <row r="15" spans="1:39" ht="15.75" hidden="1">
      <c r="A15" s="1">
        <v>14</v>
      </c>
      <c r="B15" s="4">
        <v>15</v>
      </c>
      <c r="C15" s="7">
        <v>0.6</v>
      </c>
      <c r="D15" s="40" t="str">
        <f>IF(Table15[[#This Row],[Mass '[g']]]&gt;0.5, "L", (IF(Table15[[#This Row],[Mass '[g']]]&gt;0.3, "M", "S")))</f>
        <v>L</v>
      </c>
      <c r="E15" s="7">
        <v>1400.1588830000001</v>
      </c>
      <c r="F15" s="7" t="str">
        <f>IF(Table15[[#This Row],[Area '[mm^2']]]&gt;$AA$52, "L", (IF(Table15[[#This Row],[Area '[mm^2']]]&gt;$AA$54, "M", "S")))</f>
        <v>L</v>
      </c>
      <c r="G15" s="7">
        <f>(Table15[[#This Row],[Mass '[g']]]*0.001*9.81)/(Table15[[#This Row],[Area '[mm^2']]]*0.000001)</f>
        <v>4.2038086330521107</v>
      </c>
      <c r="H15" s="7" t="str">
        <f>IF(Table15[[#This Row],[Loading: mg/A '[N/m^2']]]&gt;$AA$36, "L", (IF(Table15[[#This Row],[Loading: mg/A '[N/m^2']]]&gt;$AA$38, "M", "S")))</f>
        <v>M</v>
      </c>
      <c r="I15" s="7">
        <v>68.965620709999996</v>
      </c>
      <c r="J15" s="40" t="str">
        <f>IF(Table15[[#This Row],[Span: b '[mm']]]&gt;63, "L", (IF(Table15[[#This Row],[Span: b '[mm']]]&gt;58, "M", "S")))</f>
        <v>L</v>
      </c>
      <c r="K15" s="7">
        <v>26.242538840000002</v>
      </c>
      <c r="L15" s="40" t="str">
        <f>IF(Table15[[#This Row],[Chord: c '[mm']]]&gt;24.5, "L", (IF(Table15[[#This Row],[Chord: c '[mm']]]&gt;21, "M", "S")))</f>
        <v>L</v>
      </c>
      <c r="M15" s="7">
        <f>(I15^2)/E15</f>
        <v>3.396940802692876</v>
      </c>
      <c r="N15" s="7" t="str">
        <f>IF(Table15[[#This Row],[Aspect Ratio = b^2/A]]&gt;$AA$20, "L", (IF(Table15[[#This Row],[Aspect Ratio = b^2/A]]&gt;$AA$22, "M", "S")))</f>
        <v>M</v>
      </c>
      <c r="O15" s="7">
        <f t="shared" si="0"/>
        <v>2.6280087125137315</v>
      </c>
      <c r="P15" s="8">
        <v>0.45700000000000002</v>
      </c>
      <c r="Q15" s="8" t="str">
        <f>IF(Table15[[#This Row],[Transition Time: t '[s']]]&gt;$AA$4, "SLOW", (IF(Table15[[#This Row],[Transition Time: t '[s']]]&gt;$AA$6, "AVERAGE", "FAST")))</f>
        <v>AVERAGE</v>
      </c>
      <c r="R15" s="9"/>
      <c r="S15" s="9"/>
      <c r="T15" s="9"/>
      <c r="V15" t="s">
        <v>58</v>
      </c>
      <c r="W15">
        <v>39.641500000000008</v>
      </c>
      <c r="Y15" s="54"/>
      <c r="Z15" s="54"/>
      <c r="AA15" s="54"/>
      <c r="AB15" s="54"/>
    </row>
    <row r="16" spans="1:39" ht="16.5" hidden="1" thickBot="1">
      <c r="A16" s="1">
        <v>15</v>
      </c>
      <c r="B16" s="4">
        <v>16</v>
      </c>
      <c r="C16" s="7">
        <v>0.8</v>
      </c>
      <c r="D16" s="40" t="str">
        <f>IF(Table15[[#This Row],[Mass '[g']]]&gt;0.5, "L", (IF(Table15[[#This Row],[Mass '[g']]]&gt;0.3, "M", "S")))</f>
        <v>L</v>
      </c>
      <c r="E16" s="7">
        <v>1077.4803340000001</v>
      </c>
      <c r="F16" s="7" t="str">
        <f>IF(Table15[[#This Row],[Area '[mm^2']]]&gt;$AA$52, "L", (IF(Table15[[#This Row],[Area '[mm^2']]]&gt;$AA$54, "M", "S")))</f>
        <v>M</v>
      </c>
      <c r="G16" s="7">
        <f>(Table15[[#This Row],[Mass '[g']]]*0.001*9.81)/(Table15[[#This Row],[Area '[mm^2']]]*0.000001)</f>
        <v>7.2836596199072723</v>
      </c>
      <c r="H16" s="7" t="str">
        <f>IF(Table15[[#This Row],[Loading: mg/A '[N/m^2']]]&gt;$AA$36, "L", (IF(Table15[[#This Row],[Loading: mg/A '[N/m^2']]]&gt;$AA$38, "M", "S")))</f>
        <v>L</v>
      </c>
      <c r="I16" s="7">
        <v>64.493521310000006</v>
      </c>
      <c r="J16" s="40" t="str">
        <f>IF(Table15[[#This Row],[Span: b '[mm']]]&gt;63, "L", (IF(Table15[[#This Row],[Span: b '[mm']]]&gt;58, "M", "S")))</f>
        <v>L</v>
      </c>
      <c r="K16" s="7">
        <v>22.33357114</v>
      </c>
      <c r="L16" s="40" t="str">
        <f>IF(Table15[[#This Row],[Chord: c '[mm']]]&gt;24.5, "L", (IF(Table15[[#This Row],[Chord: c '[mm']]]&gt;21, "M", "S")))</f>
        <v>M</v>
      </c>
      <c r="M16" s="7">
        <f>(I16^2)/E16</f>
        <v>3.860315738220633</v>
      </c>
      <c r="N16" s="7" t="str">
        <f>IF(Table15[[#This Row],[Aspect Ratio = b^2/A]]&gt;$AA$20, "L", (IF(Table15[[#This Row],[Aspect Ratio = b^2/A]]&gt;$AA$22, "M", "S")))</f>
        <v>L</v>
      </c>
      <c r="O16" s="7">
        <f t="shared" si="0"/>
        <v>2.8877388620797171</v>
      </c>
      <c r="P16" s="8">
        <v>0.46300000000000002</v>
      </c>
      <c r="Q16" s="8" t="str">
        <f>IF(Table15[[#This Row],[Transition Time: t '[s']]]&gt;$AA$4, "SLOW", (IF(Table15[[#This Row],[Transition Time: t '[s']]]&gt;$AA$6, "AVERAGE", "FAST")))</f>
        <v>AVERAGE</v>
      </c>
      <c r="R16" s="9"/>
      <c r="S16" s="9"/>
      <c r="T16" s="9"/>
      <c r="V16" s="12" t="s">
        <v>59</v>
      </c>
      <c r="W16" s="12">
        <v>84</v>
      </c>
      <c r="Y16" s="54"/>
      <c r="Z16" s="54"/>
      <c r="AA16" s="54"/>
      <c r="AB16" s="54"/>
    </row>
    <row r="17" spans="1:28" ht="15.75">
      <c r="A17" s="1">
        <v>16</v>
      </c>
      <c r="B17" s="4">
        <v>17</v>
      </c>
      <c r="C17" s="7">
        <v>0.7</v>
      </c>
      <c r="D17" s="40" t="str">
        <f>IF(Table15[[#This Row],[Mass '[g']]]&gt;0.5, "L", (IF(Table15[[#This Row],[Mass '[g']]]&gt;0.3, "M", "S")))</f>
        <v>L</v>
      </c>
      <c r="E17" s="7">
        <v>937.24450939999997</v>
      </c>
      <c r="F17" s="7" t="str">
        <f>IF(Table15[[#This Row],[Area '[mm^2']]]&gt;$AA$52, "L", (IF(Table15[[#This Row],[Area '[mm^2']]]&gt;$AA$54, "M", "S")))</f>
        <v>M</v>
      </c>
      <c r="G17" s="7">
        <f>(Table15[[#This Row],[Mass '[g']]]*0.001*9.81)/(Table15[[#This Row],[Area '[mm^2']]]*0.000001)</f>
        <v>7.3267967228701929</v>
      </c>
      <c r="H17" s="7" t="str">
        <f>IF(Table15[[#This Row],[Loading: mg/A '[N/m^2']]]&gt;$AA$36, "L", (IF(Table15[[#This Row],[Loading: mg/A '[N/m^2']]]&gt;$AA$38, "M", "S")))</f>
        <v>L</v>
      </c>
      <c r="I17" s="7">
        <v>65.606135850000001</v>
      </c>
      <c r="J17" s="40" t="str">
        <f>IF(Table15[[#This Row],[Span: b '[mm']]]&gt;63, "L", (IF(Table15[[#This Row],[Span: b '[mm']]]&gt;58, "M", "S")))</f>
        <v>L</v>
      </c>
      <c r="K17" s="7">
        <v>19.610823719999999</v>
      </c>
      <c r="L17" s="40" t="str">
        <f>IF(Table15[[#This Row],[Chord: c '[mm']]]&gt;24.5, "L", (IF(Table15[[#This Row],[Chord: c '[mm']]]&gt;21, "M", "S")))</f>
        <v>S</v>
      </c>
      <c r="M17" s="7">
        <f>(I17^2)/E17</f>
        <v>4.5923609239643053</v>
      </c>
      <c r="N17" s="7" t="str">
        <f>IF(Table15[[#This Row],[Aspect Ratio = b^2/A]]&gt;$AA$20, "L", (IF(Table15[[#This Row],[Aspect Ratio = b^2/A]]&gt;$AA$22, "M", "S")))</f>
        <v>L</v>
      </c>
      <c r="O17" s="7">
        <f t="shared" si="0"/>
        <v>3.345404394364726</v>
      </c>
      <c r="P17" s="8">
        <v>0.60399999999999998</v>
      </c>
      <c r="Q17" s="8" t="str">
        <f>IF(Table15[[#This Row],[Transition Time: t '[s']]]&gt;$AA$4, "SLOW", (IF(Table15[[#This Row],[Transition Time: t '[s']]]&gt;$AA$6, "AVERAGE", "FAST")))</f>
        <v>SLOW</v>
      </c>
      <c r="R17" s="9"/>
      <c r="S17" s="9"/>
      <c r="T17" s="9"/>
      <c r="Y17" s="54"/>
      <c r="Z17" s="54"/>
      <c r="AA17" s="54"/>
      <c r="AB17" s="54"/>
    </row>
    <row r="18" spans="1:28" ht="15.75" hidden="1">
      <c r="A18" s="1">
        <v>17</v>
      </c>
      <c r="B18" s="4">
        <v>18</v>
      </c>
      <c r="C18" s="7">
        <v>0.4</v>
      </c>
      <c r="D18" s="40" t="str">
        <f>IF(Table15[[#This Row],[Mass '[g']]]&gt;0.5, "L", (IF(Table15[[#This Row],[Mass '[g']]]&gt;0.3, "M", "S")))</f>
        <v>M</v>
      </c>
      <c r="E18" s="7">
        <v>922.05840439999997</v>
      </c>
      <c r="F18" s="7" t="str">
        <f>IF(Table15[[#This Row],[Area '[mm^2']]]&gt;$AA$52, "L", (IF(Table15[[#This Row],[Area '[mm^2']]]&gt;$AA$54, "M", "S")))</f>
        <v>M</v>
      </c>
      <c r="G18" s="7">
        <f>(Table15[[#This Row],[Mass '[g']]]*0.001*9.81)/(Table15[[#This Row],[Area '[mm^2']]]*0.000001)</f>
        <v>4.255695714365749</v>
      </c>
      <c r="H18" s="7" t="str">
        <f>IF(Table15[[#This Row],[Loading: mg/A '[N/m^2']]]&gt;$AA$36, "L", (IF(Table15[[#This Row],[Loading: mg/A '[N/m^2']]]&gt;$AA$38, "M", "S")))</f>
        <v>M</v>
      </c>
      <c r="I18" s="7">
        <v>58.838548379999999</v>
      </c>
      <c r="J18" s="40" t="str">
        <f>IF(Table15[[#This Row],[Span: b '[mm']]]&gt;63, "L", (IF(Table15[[#This Row],[Span: b '[mm']]]&gt;58, "M", "S")))</f>
        <v>M</v>
      </c>
      <c r="K18" s="7">
        <v>20.296107330000002</v>
      </c>
      <c r="L18" s="40" t="str">
        <f>IF(Table15[[#This Row],[Chord: c '[mm']]]&gt;24.5, "L", (IF(Table15[[#This Row],[Chord: c '[mm']]]&gt;21, "M", "S")))</f>
        <v>S</v>
      </c>
      <c r="M18" s="7">
        <f>(I18^2)/E18</f>
        <v>3.7546154982648523</v>
      </c>
      <c r="N18" s="7" t="str">
        <f>IF(Table15[[#This Row],[Aspect Ratio = b^2/A]]&gt;$AA$20, "L", (IF(Table15[[#This Row],[Aspect Ratio = b^2/A]]&gt;$AA$22, "M", "S")))</f>
        <v>M</v>
      </c>
      <c r="O18" s="7">
        <f t="shared" si="0"/>
        <v>2.8990065643292002</v>
      </c>
      <c r="P18" s="8">
        <v>0.51</v>
      </c>
      <c r="Q18" s="8" t="str">
        <f>IF(Table15[[#This Row],[Transition Time: t '[s']]]&gt;$AA$4, "SLOW", (IF(Table15[[#This Row],[Transition Time: t '[s']]]&gt;$AA$6, "AVERAGE", "FAST")))</f>
        <v>AVERAGE</v>
      </c>
      <c r="R18" s="9"/>
      <c r="S18" s="9"/>
      <c r="T18" s="9"/>
      <c r="V18" s="67" t="s">
        <v>103</v>
      </c>
      <c r="W18" s="67"/>
      <c r="Y18" s="54"/>
      <c r="Z18" s="54"/>
      <c r="AA18" s="54"/>
      <c r="AB18" s="54"/>
    </row>
    <row r="19" spans="1:28" ht="15.75" hidden="1">
      <c r="A19" s="1">
        <v>18</v>
      </c>
      <c r="B19" s="4">
        <v>19</v>
      </c>
      <c r="C19" s="7">
        <v>0.5</v>
      </c>
      <c r="D19" s="40" t="str">
        <f>IF(Table15[[#This Row],[Mass '[g']]]&gt;0.5, "L", (IF(Table15[[#This Row],[Mass '[g']]]&gt;0.3, "M", "S")))</f>
        <v>M</v>
      </c>
      <c r="E19" s="7">
        <v>931.90318969999998</v>
      </c>
      <c r="F19" s="7" t="str">
        <f>IF(Table15[[#This Row],[Area '[mm^2']]]&gt;$AA$52, "L", (IF(Table15[[#This Row],[Area '[mm^2']]]&gt;$AA$54, "M", "S")))</f>
        <v>M</v>
      </c>
      <c r="G19" s="7">
        <f>(Table15[[#This Row],[Mass '[g']]]*0.001*9.81)/(Table15[[#This Row],[Area '[mm^2']]]*0.000001)</f>
        <v>5.2634222676918059</v>
      </c>
      <c r="H19" s="7" t="str">
        <f>IF(Table15[[#This Row],[Loading: mg/A '[N/m^2']]]&gt;$AA$36, "L", (IF(Table15[[#This Row],[Loading: mg/A '[N/m^2']]]&gt;$AA$38, "M", "S")))</f>
        <v>M</v>
      </c>
      <c r="I19" s="7">
        <v>56.294381440000002</v>
      </c>
      <c r="J19" s="40" t="str">
        <f>IF(Table15[[#This Row],[Span: b '[mm']]]&gt;63, "L", (IF(Table15[[#This Row],[Span: b '[mm']]]&gt;58, "M", "S")))</f>
        <v>S</v>
      </c>
      <c r="K19" s="7">
        <v>21.16045677</v>
      </c>
      <c r="L19" s="40" t="str">
        <f>IF(Table15[[#This Row],[Chord: c '[mm']]]&gt;24.5, "L", (IF(Table15[[#This Row],[Chord: c '[mm']]]&gt;21, "M", "S")))</f>
        <v>M</v>
      </c>
      <c r="M19" s="7">
        <f>(I19^2)/E19</f>
        <v>3.4006293966355083</v>
      </c>
      <c r="N19" s="7" t="str">
        <f>IF(Table15[[#This Row],[Aspect Ratio = b^2/A]]&gt;$AA$20, "L", (IF(Table15[[#This Row],[Aspect Ratio = b^2/A]]&gt;$AA$22, "M", "S")))</f>
        <v>M</v>
      </c>
      <c r="O19" s="7">
        <f t="shared" si="0"/>
        <v>2.6603575741243324</v>
      </c>
      <c r="P19" s="8">
        <v>0.48799999999999999</v>
      </c>
      <c r="Q19" s="8" t="str">
        <f>IF(Table15[[#This Row],[Transition Time: t '[s']]]&gt;$AA$4, "SLOW", (IF(Table15[[#This Row],[Transition Time: t '[s']]]&gt;$AA$6, "AVERAGE", "FAST")))</f>
        <v>AVERAGE</v>
      </c>
      <c r="R19" s="9"/>
      <c r="S19" s="9"/>
      <c r="T19" s="9"/>
      <c r="V19" s="65"/>
      <c r="W19" s="65"/>
      <c r="Y19" s="54"/>
      <c r="Z19" s="54"/>
      <c r="AA19" s="54"/>
      <c r="AB19" s="54"/>
    </row>
    <row r="20" spans="1:28" ht="15.75" hidden="1">
      <c r="A20" s="1">
        <v>19</v>
      </c>
      <c r="B20" s="4">
        <v>20</v>
      </c>
      <c r="C20" s="7">
        <v>0.4</v>
      </c>
      <c r="D20" s="40" t="str">
        <f>IF(Table15[[#This Row],[Mass '[g']]]&gt;0.5, "L", (IF(Table15[[#This Row],[Mass '[g']]]&gt;0.3, "M", "S")))</f>
        <v>M</v>
      </c>
      <c r="E20" s="7">
        <v>818.47869490000005</v>
      </c>
      <c r="F20" s="7" t="str">
        <f>IF(Table15[[#This Row],[Area '[mm^2']]]&gt;$AA$52, "L", (IF(Table15[[#This Row],[Area '[mm^2']]]&gt;$AA$54, "M", "S")))</f>
        <v>S</v>
      </c>
      <c r="G20" s="7">
        <f>(Table15[[#This Row],[Mass '[g']]]*0.001*9.81)/(Table15[[#This Row],[Area '[mm^2']]]*0.000001)</f>
        <v>4.7942604058611771</v>
      </c>
      <c r="H20" s="7" t="str">
        <f>IF(Table15[[#This Row],[Loading: mg/A '[N/m^2']]]&gt;$AA$36, "L", (IF(Table15[[#This Row],[Loading: mg/A '[N/m^2']]]&gt;$AA$38, "M", "S")))</f>
        <v>M</v>
      </c>
      <c r="I20" s="7">
        <v>52.423031039999998</v>
      </c>
      <c r="J20" s="40" t="str">
        <f>IF(Table15[[#This Row],[Span: b '[mm']]]&gt;63, "L", (IF(Table15[[#This Row],[Span: b '[mm']]]&gt;58, "M", "S")))</f>
        <v>S</v>
      </c>
      <c r="K20" s="7">
        <v>21.229999979999999</v>
      </c>
      <c r="L20" s="40" t="str">
        <f>IF(Table15[[#This Row],[Chord: c '[mm']]]&gt;24.5, "L", (IF(Table15[[#This Row],[Chord: c '[mm']]]&gt;21, "M", "S")))</f>
        <v>M</v>
      </c>
      <c r="M20" s="7">
        <f>(I20^2)/E20</f>
        <v>3.3576612324118824</v>
      </c>
      <c r="N20" s="7" t="str">
        <f>IF(Table15[[#This Row],[Aspect Ratio = b^2/A]]&gt;$AA$20, "L", (IF(Table15[[#This Row],[Aspect Ratio = b^2/A]]&gt;$AA$22, "M", "S")))</f>
        <v>M</v>
      </c>
      <c r="O20" s="7">
        <f t="shared" si="0"/>
        <v>2.4692902067539237</v>
      </c>
      <c r="P20" s="8">
        <v>0.48</v>
      </c>
      <c r="Q20" s="8" t="str">
        <f>IF(Table15[[#This Row],[Transition Time: t '[s']]]&gt;$AA$4, "SLOW", (IF(Table15[[#This Row],[Transition Time: t '[s']]]&gt;$AA$6, "AVERAGE", "FAST")))</f>
        <v>AVERAGE</v>
      </c>
      <c r="R20" s="9">
        <v>0.45700000000000002</v>
      </c>
      <c r="S20" s="9">
        <v>0.46899999999999997</v>
      </c>
      <c r="T20" s="9">
        <v>-1</v>
      </c>
      <c r="V20" s="65" t="s">
        <v>16</v>
      </c>
      <c r="W20" s="65">
        <v>3.4827217335999667</v>
      </c>
      <c r="Y20" s="54" t="s">
        <v>105</v>
      </c>
      <c r="Z20" s="54" t="s">
        <v>98</v>
      </c>
      <c r="AA20" s="54">
        <f>W20+W24</f>
        <v>3.8466898926006801</v>
      </c>
      <c r="AB20" s="54"/>
    </row>
    <row r="21" spans="1:28" ht="15.75" hidden="1">
      <c r="A21" s="1">
        <v>21</v>
      </c>
      <c r="B21" s="4">
        <v>22</v>
      </c>
      <c r="C21" s="7">
        <v>0.4</v>
      </c>
      <c r="D21" s="40" t="str">
        <f>IF(Table15[[#This Row],[Mass '[g']]]&gt;0.5, "L", (IF(Table15[[#This Row],[Mass '[g']]]&gt;0.3, "M", "S")))</f>
        <v>M</v>
      </c>
      <c r="E21" s="7">
        <v>1109.8424480000001</v>
      </c>
      <c r="F21" s="7" t="str">
        <f>IF(Table15[[#This Row],[Area '[mm^2']]]&gt;$AA$52, "L", (IF(Table15[[#This Row],[Area '[mm^2']]]&gt;$AA$54, "M", "S")))</f>
        <v>M</v>
      </c>
      <c r="G21" s="7">
        <f>(Table15[[#This Row],[Mass '[g']]]*0.001*9.81)/(Table15[[#This Row],[Area '[mm^2']]]*0.000001)</f>
        <v>3.5356369789885709</v>
      </c>
      <c r="H21" s="7" t="str">
        <f>IF(Table15[[#This Row],[Loading: mg/A '[N/m^2']]]&gt;$AA$36, "L", (IF(Table15[[#This Row],[Loading: mg/A '[N/m^2']]]&gt;$AA$38, "M", "S")))</f>
        <v>M</v>
      </c>
      <c r="I21" s="7">
        <v>55.927126110000003</v>
      </c>
      <c r="J21" s="40" t="str">
        <f>IF(Table15[[#This Row],[Span: b '[mm']]]&gt;63, "L", (IF(Table15[[#This Row],[Span: b '[mm']]]&gt;58, "M", "S")))</f>
        <v>S</v>
      </c>
      <c r="K21" s="7">
        <v>26.886526700000001</v>
      </c>
      <c r="L21" s="40" t="str">
        <f>IF(Table15[[#This Row],[Chord: c '[mm']]]&gt;24.5, "L", (IF(Table15[[#This Row],[Chord: c '[mm']]]&gt;21, "M", "S")))</f>
        <v>L</v>
      </c>
      <c r="M21" s="7">
        <f>(I21^2)/E21</f>
        <v>2.8182769910813898</v>
      </c>
      <c r="N21" s="7" t="str">
        <f>IF(Table15[[#This Row],[Aspect Ratio = b^2/A]]&gt;$AA$20, "L", (IF(Table15[[#This Row],[Aspect Ratio = b^2/A]]&gt;$AA$22, "M", "S")))</f>
        <v>S</v>
      </c>
      <c r="O21" s="7">
        <f t="shared" si="0"/>
        <v>2.0801171804017362</v>
      </c>
      <c r="P21" s="8">
        <v>0.49299999999999999</v>
      </c>
      <c r="Q21" s="8" t="str">
        <f>IF(Table15[[#This Row],[Transition Time: t '[s']]]&gt;$AA$4, "SLOW", (IF(Table15[[#This Row],[Transition Time: t '[s']]]&gt;$AA$6, "AVERAGE", "FAST")))</f>
        <v>AVERAGE</v>
      </c>
      <c r="R21" s="9">
        <v>0.40200000000000002</v>
      </c>
      <c r="S21" s="9">
        <v>0.47399999999999998</v>
      </c>
      <c r="T21" s="9">
        <v>0.42199999999999999</v>
      </c>
      <c r="V21" s="65" t="s">
        <v>48</v>
      </c>
      <c r="W21" s="65">
        <v>3.9712181885106938E-2</v>
      </c>
      <c r="Y21" s="54" t="s">
        <v>95</v>
      </c>
      <c r="Z21" s="54">
        <f>AA22</f>
        <v>3.1187535745992534</v>
      </c>
      <c r="AA21" s="54" t="s">
        <v>100</v>
      </c>
      <c r="AB21" s="54">
        <f>AA20</f>
        <v>3.8466898926006801</v>
      </c>
    </row>
    <row r="22" spans="1:28" ht="15.75" hidden="1">
      <c r="A22" s="1">
        <v>22</v>
      </c>
      <c r="B22" s="4">
        <v>23</v>
      </c>
      <c r="C22" s="7">
        <v>0.4</v>
      </c>
      <c r="D22" s="40" t="str">
        <f>IF(Table15[[#This Row],[Mass '[g']]]&gt;0.5, "L", (IF(Table15[[#This Row],[Mass '[g']]]&gt;0.3, "M", "S")))</f>
        <v>M</v>
      </c>
      <c r="E22" s="7">
        <v>778.99482179999995</v>
      </c>
      <c r="F22" s="7" t="str">
        <f>IF(Table15[[#This Row],[Area '[mm^2']]]&gt;$AA$52, "L", (IF(Table15[[#This Row],[Area '[mm^2']]]&gt;$AA$54, "M", "S")))</f>
        <v>S</v>
      </c>
      <c r="G22" s="7">
        <f>(Table15[[#This Row],[Mass '[g']]]*0.001*9.81)/(Table15[[#This Row],[Area '[mm^2']]]*0.000001)</f>
        <v>5.0372606982584704</v>
      </c>
      <c r="H22" s="7" t="str">
        <f>IF(Table15[[#This Row],[Loading: mg/A '[N/m^2']]]&gt;$AA$36, "L", (IF(Table15[[#This Row],[Loading: mg/A '[N/m^2']]]&gt;$AA$38, "M", "S")))</f>
        <v>M</v>
      </c>
      <c r="I22" s="7">
        <v>53.450201389999997</v>
      </c>
      <c r="J22" s="40" t="str">
        <f>IF(Table15[[#This Row],[Span: b '[mm']]]&gt;63, "L", (IF(Table15[[#This Row],[Span: b '[mm']]]&gt;58, "M", "S")))</f>
        <v>S</v>
      </c>
      <c r="K22" s="7">
        <v>19.20213996</v>
      </c>
      <c r="L22" s="40" t="str">
        <f>IF(Table15[[#This Row],[Chord: c '[mm']]]&gt;24.5, "L", (IF(Table15[[#This Row],[Chord: c '[mm']]]&gt;21, "M", "S")))</f>
        <v>S</v>
      </c>
      <c r="M22" s="7">
        <f>(I22^2)/E22</f>
        <v>3.6674493188929662</v>
      </c>
      <c r="N22" s="7" t="str">
        <f>IF(Table15[[#This Row],[Aspect Ratio = b^2/A]]&gt;$AA$20, "L", (IF(Table15[[#This Row],[Aspect Ratio = b^2/A]]&gt;$AA$22, "M", "S")))</f>
        <v>M</v>
      </c>
      <c r="O22" s="7">
        <f t="shared" si="0"/>
        <v>2.7835544111928239</v>
      </c>
      <c r="P22" s="8">
        <v>0.47599999999999998</v>
      </c>
      <c r="Q22" s="8" t="str">
        <f>IF(Table15[[#This Row],[Transition Time: t '[s']]]&gt;$AA$4, "SLOW", (IF(Table15[[#This Row],[Transition Time: t '[s']]]&gt;$AA$6, "AVERAGE", "FAST")))</f>
        <v>AVERAGE</v>
      </c>
      <c r="R22" s="9"/>
      <c r="S22" s="9"/>
      <c r="T22" s="9"/>
      <c r="V22" s="65" t="s">
        <v>49</v>
      </c>
      <c r="W22" s="65">
        <v>3.4540879037737642</v>
      </c>
      <c r="Y22" s="54" t="s">
        <v>104</v>
      </c>
      <c r="Z22" s="54" t="s">
        <v>99</v>
      </c>
      <c r="AA22" s="54">
        <f>W20-W24</f>
        <v>3.1187535745992534</v>
      </c>
      <c r="AB22" s="54"/>
    </row>
    <row r="23" spans="1:28" ht="15.75" hidden="1">
      <c r="A23" s="1">
        <v>23</v>
      </c>
      <c r="B23" s="4">
        <v>24</v>
      </c>
      <c r="C23" s="7">
        <v>0.2</v>
      </c>
      <c r="D23" s="40" t="str">
        <f>IF(Table15[[#This Row],[Mass '[g']]]&gt;0.5, "L", (IF(Table15[[#This Row],[Mass '[g']]]&gt;0.3, "M", "S")))</f>
        <v>S</v>
      </c>
      <c r="E23" s="7">
        <v>880.16570079999997</v>
      </c>
      <c r="F23" s="7" t="str">
        <f>IF(Table15[[#This Row],[Area '[mm^2']]]&gt;$AA$52, "L", (IF(Table15[[#This Row],[Area '[mm^2']]]&gt;$AA$54, "M", "S")))</f>
        <v>M</v>
      </c>
      <c r="G23" s="7">
        <f>(Table15[[#This Row],[Mass '[g']]]*0.001*9.81)/(Table15[[#This Row],[Area '[mm^2']]]*0.000001)</f>
        <v>2.2291257182786146</v>
      </c>
      <c r="H23" s="7" t="str">
        <f>IF(Table15[[#This Row],[Loading: mg/A '[N/m^2']]]&gt;$AA$36, "L", (IF(Table15[[#This Row],[Loading: mg/A '[N/m^2']]]&gt;$AA$38, "M", "S")))</f>
        <v>S</v>
      </c>
      <c r="I23" s="7">
        <v>49.997458020000003</v>
      </c>
      <c r="J23" s="40" t="str">
        <f>IF(Table15[[#This Row],[Span: b '[mm']]]&gt;63, "L", (IF(Table15[[#This Row],[Span: b '[mm']]]&gt;58, "M", "S")))</f>
        <v>S</v>
      </c>
      <c r="K23" s="7">
        <v>25.179504000000001</v>
      </c>
      <c r="L23" s="40" t="str">
        <f>IF(Table15[[#This Row],[Chord: c '[mm']]]&gt;24.5, "L", (IF(Table15[[#This Row],[Chord: c '[mm']]]&gt;21, "M", "S")))</f>
        <v>L</v>
      </c>
      <c r="M23" s="7">
        <f>(I23^2)/E23</f>
        <v>2.8400854591238835</v>
      </c>
      <c r="N23" s="7" t="str">
        <f>IF(Table15[[#This Row],[Aspect Ratio = b^2/A]]&gt;$AA$20, "L", (IF(Table15[[#This Row],[Aspect Ratio = b^2/A]]&gt;$AA$22, "M", "S")))</f>
        <v>S</v>
      </c>
      <c r="O23" s="7">
        <f t="shared" si="0"/>
        <v>1.9856410999994281</v>
      </c>
      <c r="P23" s="8">
        <v>0.46899999999999997</v>
      </c>
      <c r="Q23" s="8" t="str">
        <f>IF(Table15[[#This Row],[Transition Time: t '[s']]]&gt;$AA$4, "SLOW", (IF(Table15[[#This Row],[Transition Time: t '[s']]]&gt;$AA$6, "AVERAGE", "FAST")))</f>
        <v>AVERAGE</v>
      </c>
      <c r="R23" s="9"/>
      <c r="S23" s="9"/>
      <c r="T23" s="9"/>
      <c r="V23" s="65" t="s">
        <v>50</v>
      </c>
      <c r="W23" s="65" t="e">
        <v>#N/A</v>
      </c>
    </row>
    <row r="24" spans="1:28" ht="15.75" hidden="1">
      <c r="A24" s="1">
        <v>24</v>
      </c>
      <c r="B24" s="4">
        <v>25</v>
      </c>
      <c r="C24" s="7">
        <v>0.3</v>
      </c>
      <c r="D24" s="40" t="str">
        <f>IF(Table15[[#This Row],[Mass '[g']]]&gt;0.5, "L", (IF(Table15[[#This Row],[Mass '[g']]]&gt;0.3, "M", "S")))</f>
        <v>S</v>
      </c>
      <c r="E24" s="7">
        <v>968.03564649999998</v>
      </c>
      <c r="F24" s="7" t="str">
        <f>IF(Table15[[#This Row],[Area '[mm^2']]]&gt;$AA$52, "L", (IF(Table15[[#This Row],[Area '[mm^2']]]&gt;$AA$54, "M", "S")))</f>
        <v>M</v>
      </c>
      <c r="G24" s="7">
        <f>(Table15[[#This Row],[Mass '[g']]]*0.001*9.81)/(Table15[[#This Row],[Area '[mm^2']]]*0.000001)</f>
        <v>3.0401773019832694</v>
      </c>
      <c r="H24" s="7" t="str">
        <f>IF(Table15[[#This Row],[Loading: mg/A '[N/m^2']]]&gt;$AA$36, "L", (IF(Table15[[#This Row],[Loading: mg/A '[N/m^2']]]&gt;$AA$38, "M", "S")))</f>
        <v>S</v>
      </c>
      <c r="I24" s="7">
        <v>57.330169179999999</v>
      </c>
      <c r="J24" s="40" t="str">
        <f>IF(Table15[[#This Row],[Span: b '[mm']]]&gt;63, "L", (IF(Table15[[#This Row],[Span: b '[mm']]]&gt;58, "M", "S")))</f>
        <v>S</v>
      </c>
      <c r="K24" s="7">
        <v>22.241920539999999</v>
      </c>
      <c r="L24" s="40" t="str">
        <f>IF(Table15[[#This Row],[Chord: c '[mm']]]&gt;24.5, "L", (IF(Table15[[#This Row],[Chord: c '[mm']]]&gt;21, "M", "S")))</f>
        <v>M</v>
      </c>
      <c r="M24" s="7">
        <f>(I24^2)/E24</f>
        <v>3.3952761038200276</v>
      </c>
      <c r="N24" s="7" t="str">
        <f>IF(Table15[[#This Row],[Aspect Ratio = b^2/A]]&gt;$AA$20, "L", (IF(Table15[[#This Row],[Aspect Ratio = b^2/A]]&gt;$AA$22, "M", "S")))</f>
        <v>M</v>
      </c>
      <c r="O24" s="7">
        <f t="shared" si="0"/>
        <v>2.5775727899439751</v>
      </c>
      <c r="P24" s="8">
        <v>0.41</v>
      </c>
      <c r="Q24" s="8" t="str">
        <f>IF(Table15[[#This Row],[Transition Time: t '[s']]]&gt;$AA$4, "SLOW", (IF(Table15[[#This Row],[Transition Time: t '[s']]]&gt;$AA$6, "AVERAGE", "FAST")))</f>
        <v>FAST</v>
      </c>
      <c r="R24" s="9"/>
      <c r="S24" s="9"/>
      <c r="T24" s="9"/>
      <c r="V24" s="65" t="s">
        <v>51</v>
      </c>
      <c r="W24" s="65">
        <v>0.36396815900071328</v>
      </c>
    </row>
    <row r="25" spans="1:28" ht="15.75" hidden="1">
      <c r="A25" s="1">
        <v>25</v>
      </c>
      <c r="B25" s="4">
        <v>26</v>
      </c>
      <c r="C25" s="7">
        <v>0.5</v>
      </c>
      <c r="D25" s="40" t="str">
        <f>IF(Table15[[#This Row],[Mass '[g']]]&gt;0.5, "L", (IF(Table15[[#This Row],[Mass '[g']]]&gt;0.3, "M", "S")))</f>
        <v>M</v>
      </c>
      <c r="E25" s="7">
        <v>1295.2176609999999</v>
      </c>
      <c r="F25" s="7" t="str">
        <f>IF(Table15[[#This Row],[Area '[mm^2']]]&gt;$AA$52, "L", (IF(Table15[[#This Row],[Area '[mm^2']]]&gt;$AA$54, "M", "S")))</f>
        <v>L</v>
      </c>
      <c r="G25" s="7">
        <f>(Table15[[#This Row],[Mass '[g']]]*0.001*9.81)/(Table15[[#This Row],[Area '[mm^2']]]*0.000001)</f>
        <v>3.7870082748972034</v>
      </c>
      <c r="H25" s="7" t="str">
        <f>IF(Table15[[#This Row],[Loading: mg/A '[N/m^2']]]&gt;$AA$36, "L", (IF(Table15[[#This Row],[Loading: mg/A '[N/m^2']]]&gt;$AA$38, "M", "S")))</f>
        <v>M</v>
      </c>
      <c r="I25" s="7">
        <v>67.572598679999999</v>
      </c>
      <c r="J25" s="40" t="str">
        <f>IF(Table15[[#This Row],[Span: b '[mm']]]&gt;63, "L", (IF(Table15[[#This Row],[Span: b '[mm']]]&gt;58, "M", "S")))</f>
        <v>L</v>
      </c>
      <c r="K25" s="7">
        <v>24.453595029999999</v>
      </c>
      <c r="L25" s="40" t="str">
        <f>IF(Table15[[#This Row],[Chord: c '[mm']]]&gt;24.5, "L", (IF(Table15[[#This Row],[Chord: c '[mm']]]&gt;21, "M", "S")))</f>
        <v>M</v>
      </c>
      <c r="M25" s="7">
        <f>(I25^2)/E25</f>
        <v>3.525319511813187</v>
      </c>
      <c r="N25" s="7" t="str">
        <f>IF(Table15[[#This Row],[Aspect Ratio = b^2/A]]&gt;$AA$20, "L", (IF(Table15[[#This Row],[Aspect Ratio = b^2/A]]&gt;$AA$22, "M", "S")))</f>
        <v>M</v>
      </c>
      <c r="O25" s="7">
        <f t="shared" si="0"/>
        <v>2.7632991630515278</v>
      </c>
      <c r="P25" s="8">
        <v>0.50600000000000001</v>
      </c>
      <c r="Q25" s="8" t="str">
        <f>IF(Table15[[#This Row],[Transition Time: t '[s']]]&gt;$AA$4, "SLOW", (IF(Table15[[#This Row],[Transition Time: t '[s']]]&gt;$AA$6, "AVERAGE", "FAST")))</f>
        <v>AVERAGE</v>
      </c>
      <c r="R25" s="9"/>
      <c r="S25" s="9"/>
      <c r="T25" s="9"/>
      <c r="V25" s="65" t="s">
        <v>52</v>
      </c>
      <c r="W25" s="65">
        <v>0.13247282076636852</v>
      </c>
    </row>
    <row r="26" spans="1:28" ht="15.75" hidden="1">
      <c r="A26" s="1">
        <v>26</v>
      </c>
      <c r="B26" s="4">
        <v>27</v>
      </c>
      <c r="C26" s="7">
        <v>0.5</v>
      </c>
      <c r="D26" s="40" t="str">
        <f>IF(Table15[[#This Row],[Mass '[g']]]&gt;0.5, "L", (IF(Table15[[#This Row],[Mass '[g']]]&gt;0.3, "M", "S")))</f>
        <v>M</v>
      </c>
      <c r="E26" s="7">
        <v>1362.664914</v>
      </c>
      <c r="F26" s="7" t="str">
        <f>IF(Table15[[#This Row],[Area '[mm^2']]]&gt;$AA$52, "L", (IF(Table15[[#This Row],[Area '[mm^2']]]&gt;$AA$54, "M", "S")))</f>
        <v>L</v>
      </c>
      <c r="G26" s="7">
        <f>(Table15[[#This Row],[Mass '[g']]]*0.001*9.81)/(Table15[[#This Row],[Area '[mm^2']]]*0.000001)</f>
        <v>3.5995643166607585</v>
      </c>
      <c r="H26" s="7" t="str">
        <f>IF(Table15[[#This Row],[Loading: mg/A '[N/m^2']]]&gt;$AA$36, "L", (IF(Table15[[#This Row],[Loading: mg/A '[N/m^2']]]&gt;$AA$38, "M", "S")))</f>
        <v>M</v>
      </c>
      <c r="I26" s="7">
        <v>68.599611899999999</v>
      </c>
      <c r="J26" s="40" t="str">
        <f>IF(Table15[[#This Row],[Span: b '[mm']]]&gt;63, "L", (IF(Table15[[#This Row],[Span: b '[mm']]]&gt;58, "M", "S")))</f>
        <v>L</v>
      </c>
      <c r="K26" s="7">
        <v>26.243106229999999</v>
      </c>
      <c r="L26" s="40" t="str">
        <f>IF(Table15[[#This Row],[Chord: c '[mm']]]&gt;24.5, "L", (IF(Table15[[#This Row],[Chord: c '[mm']]]&gt;21, "M", "S")))</f>
        <v>L</v>
      </c>
      <c r="M26" s="7">
        <f>(I26^2)/E26</f>
        <v>3.4534585168240572</v>
      </c>
      <c r="N26" s="7" t="str">
        <f>IF(Table15[[#This Row],[Aspect Ratio = b^2/A]]&gt;$AA$20, "L", (IF(Table15[[#This Row],[Aspect Ratio = b^2/A]]&gt;$AA$22, "M", "S")))</f>
        <v>M</v>
      </c>
      <c r="O26" s="7">
        <f t="shared" si="0"/>
        <v>2.6140050380766224</v>
      </c>
      <c r="P26" s="8">
        <v>0.46300000000000002</v>
      </c>
      <c r="Q26" s="8" t="str">
        <f>IF(Table15[[#This Row],[Transition Time: t '[s']]]&gt;$AA$4, "SLOW", (IF(Table15[[#This Row],[Transition Time: t '[s']]]&gt;$AA$6, "AVERAGE", "FAST")))</f>
        <v>AVERAGE</v>
      </c>
      <c r="R26" s="9">
        <v>-1</v>
      </c>
      <c r="S26" s="9">
        <v>0.48899999999999999</v>
      </c>
      <c r="T26" s="9">
        <v>-1</v>
      </c>
      <c r="V26" s="65" t="s">
        <v>53</v>
      </c>
      <c r="W26" s="65">
        <v>1.968798070328412</v>
      </c>
    </row>
    <row r="27" spans="1:28" ht="15.75" hidden="1">
      <c r="A27" s="1">
        <v>27</v>
      </c>
      <c r="B27" s="4">
        <v>28</v>
      </c>
      <c r="C27" s="7">
        <v>0.5</v>
      </c>
      <c r="D27" s="40" t="str">
        <f>IF(Table15[[#This Row],[Mass '[g']]]&gt;0.5, "L", (IF(Table15[[#This Row],[Mass '[g']]]&gt;0.3, "M", "S")))</f>
        <v>M</v>
      </c>
      <c r="E27" s="7">
        <v>1003.853908</v>
      </c>
      <c r="F27" s="7" t="str">
        <f>IF(Table15[[#This Row],[Area '[mm^2']]]&gt;$AA$52, "L", (IF(Table15[[#This Row],[Area '[mm^2']]]&gt;$AA$54, "M", "S")))</f>
        <v>M</v>
      </c>
      <c r="G27" s="7">
        <f>(Table15[[#This Row],[Mass '[g']]]*0.001*9.81)/(Table15[[#This Row],[Area '[mm^2']]]*0.000001)</f>
        <v>4.8861691536095515</v>
      </c>
      <c r="H27" s="7" t="str">
        <f>IF(Table15[[#This Row],[Loading: mg/A '[N/m^2']]]&gt;$AA$36, "L", (IF(Table15[[#This Row],[Loading: mg/A '[N/m^2']]]&gt;$AA$38, "M", "S")))</f>
        <v>M</v>
      </c>
      <c r="I27" s="7">
        <v>61.29023196</v>
      </c>
      <c r="J27" s="40" t="str">
        <f>IF(Table15[[#This Row],[Span: b '[mm']]]&gt;63, "L", (IF(Table15[[#This Row],[Span: b '[mm']]]&gt;58, "M", "S")))</f>
        <v>M</v>
      </c>
      <c r="K27" s="7">
        <v>21.25493385</v>
      </c>
      <c r="L27" s="40" t="str">
        <f>IF(Table15[[#This Row],[Chord: c '[mm']]]&gt;24.5, "L", (IF(Table15[[#This Row],[Chord: c '[mm']]]&gt;21, "M", "S")))</f>
        <v>M</v>
      </c>
      <c r="M27" s="7">
        <f>(I27^2)/E27</f>
        <v>3.7420709365915079</v>
      </c>
      <c r="N27" s="7" t="str">
        <f>IF(Table15[[#This Row],[Aspect Ratio = b^2/A]]&gt;$AA$20, "L", (IF(Table15[[#This Row],[Aspect Ratio = b^2/A]]&gt;$AA$22, "M", "S")))</f>
        <v>M</v>
      </c>
      <c r="O27" s="7">
        <f t="shared" si="0"/>
        <v>2.883576697652249</v>
      </c>
      <c r="P27" s="8">
        <v>0.38700000000000001</v>
      </c>
      <c r="Q27" s="8" t="str">
        <f>IF(Table15[[#This Row],[Transition Time: t '[s']]]&gt;$AA$4, "SLOW", (IF(Table15[[#This Row],[Transition Time: t '[s']]]&gt;$AA$6, "AVERAGE", "FAST")))</f>
        <v>FAST</v>
      </c>
      <c r="R27" s="9"/>
      <c r="S27" s="9"/>
      <c r="T27" s="9"/>
      <c r="V27" s="65" t="s">
        <v>54</v>
      </c>
      <c r="W27" s="65">
        <v>0.78536839225569444</v>
      </c>
    </row>
    <row r="28" spans="1:28" ht="15.75" hidden="1">
      <c r="A28" s="1">
        <v>28</v>
      </c>
      <c r="B28" s="4">
        <v>29</v>
      </c>
      <c r="C28" s="7">
        <v>0.6</v>
      </c>
      <c r="D28" s="40" t="str">
        <f>IF(Table15[[#This Row],[Mass '[g']]]&gt;0.5, "L", (IF(Table15[[#This Row],[Mass '[g']]]&gt;0.3, "M", "S")))</f>
        <v>L</v>
      </c>
      <c r="E28" s="7">
        <v>1002.282932</v>
      </c>
      <c r="F28" s="7" t="str">
        <f>IF(Table15[[#This Row],[Area '[mm^2']]]&gt;$AA$52, "L", (IF(Table15[[#This Row],[Area '[mm^2']]]&gt;$AA$54, "M", "S")))</f>
        <v>M</v>
      </c>
      <c r="G28" s="7">
        <f>(Table15[[#This Row],[Mass '[g']]]*0.001*9.81)/(Table15[[#This Row],[Area '[mm^2']]]*0.000001)</f>
        <v>5.8725932689034357</v>
      </c>
      <c r="H28" s="7" t="str">
        <f>IF(Table15[[#This Row],[Loading: mg/A '[N/m^2']]]&gt;$AA$36, "L", (IF(Table15[[#This Row],[Loading: mg/A '[N/m^2']]]&gt;$AA$38, "M", "S")))</f>
        <v>L</v>
      </c>
      <c r="I28" s="7">
        <v>55.828151779999999</v>
      </c>
      <c r="J28" s="40" t="str">
        <f>IF(Table15[[#This Row],[Span: b '[mm']]]&gt;63, "L", (IF(Table15[[#This Row],[Span: b '[mm']]]&gt;58, "M", "S")))</f>
        <v>S</v>
      </c>
      <c r="K28" s="7">
        <v>24.812590849999999</v>
      </c>
      <c r="L28" s="40" t="str">
        <f>IF(Table15[[#This Row],[Chord: c '[mm']]]&gt;24.5, "L", (IF(Table15[[#This Row],[Chord: c '[mm']]]&gt;21, "M", "S")))</f>
        <v>L</v>
      </c>
      <c r="M28" s="7">
        <f>(I28^2)/E28</f>
        <v>3.1096833355740685</v>
      </c>
      <c r="N28" s="7" t="str">
        <f>IF(Table15[[#This Row],[Aspect Ratio = b^2/A]]&gt;$AA$20, "L", (IF(Table15[[#This Row],[Aspect Ratio = b^2/A]]&gt;$AA$22, "M", "S")))</f>
        <v>S</v>
      </c>
      <c r="O28" s="7">
        <f t="shared" si="0"/>
        <v>2.2499928410337691</v>
      </c>
      <c r="P28" s="8">
        <v>0.44</v>
      </c>
      <c r="Q28" s="8" t="str">
        <f>IF(Table15[[#This Row],[Transition Time: t '[s']]]&gt;$AA$4, "SLOW", (IF(Table15[[#This Row],[Transition Time: t '[s']]]&gt;$AA$6, "AVERAGE", "FAST")))</f>
        <v>AVERAGE</v>
      </c>
      <c r="R28" s="9"/>
      <c r="S28" s="9"/>
      <c r="T28" s="9"/>
      <c r="V28" s="65" t="s">
        <v>55</v>
      </c>
      <c r="W28" s="65">
        <v>2.0743569392200181</v>
      </c>
    </row>
    <row r="29" spans="1:28" ht="15.75" hidden="1">
      <c r="A29" s="1">
        <v>29</v>
      </c>
      <c r="B29" s="4">
        <v>30</v>
      </c>
      <c r="C29" s="7">
        <v>0.5</v>
      </c>
      <c r="D29" s="40" t="str">
        <f>IF(Table15[[#This Row],[Mass '[g']]]&gt;0.5, "L", (IF(Table15[[#This Row],[Mass '[g']]]&gt;0.3, "M", "S")))</f>
        <v>M</v>
      </c>
      <c r="E29" s="7">
        <v>850.84080840000001</v>
      </c>
      <c r="F29" s="7" t="str">
        <f>IF(Table15[[#This Row],[Area '[mm^2']]]&gt;$AA$52, "L", (IF(Table15[[#This Row],[Area '[mm^2']]]&gt;$AA$54, "M", "S")))</f>
        <v>M</v>
      </c>
      <c r="G29" s="7">
        <f>(Table15[[#This Row],[Mass '[g']]]*0.001*9.81)/(Table15[[#This Row],[Area '[mm^2']]]*0.000001)</f>
        <v>5.7648856890442497</v>
      </c>
      <c r="H29" s="7" t="str">
        <f>IF(Table15[[#This Row],[Loading: mg/A '[N/m^2']]]&gt;$AA$36, "L", (IF(Table15[[#This Row],[Loading: mg/A '[N/m^2']]]&gt;$AA$38, "M", "S")))</f>
        <v>L</v>
      </c>
      <c r="I29" s="7">
        <v>59.213153630000001</v>
      </c>
      <c r="J29" s="40" t="str">
        <f>IF(Table15[[#This Row],[Span: b '[mm']]]&gt;63, "L", (IF(Table15[[#This Row],[Span: b '[mm']]]&gt;58, "M", "S")))</f>
        <v>M</v>
      </c>
      <c r="K29" s="7">
        <v>18.34600288</v>
      </c>
      <c r="L29" s="40" t="str">
        <f>IF(Table15[[#This Row],[Chord: c '[mm']]]&gt;24.5, "L", (IF(Table15[[#This Row],[Chord: c '[mm']]]&gt;21, "M", "S")))</f>
        <v>S</v>
      </c>
      <c r="M29" s="7">
        <f>(I29^2)/E29</f>
        <v>4.120862008726828</v>
      </c>
      <c r="N29" s="7" t="str">
        <f>IF(Table15[[#This Row],[Aspect Ratio = b^2/A]]&gt;$AA$20, "L", (IF(Table15[[#This Row],[Aspect Ratio = b^2/A]]&gt;$AA$22, "M", "S")))</f>
        <v>L</v>
      </c>
      <c r="O29" s="7">
        <f t="shared" si="0"/>
        <v>3.2275779098754835</v>
      </c>
      <c r="P29" s="8">
        <v>0.42</v>
      </c>
      <c r="Q29" s="8" t="str">
        <f>IF(Table15[[#This Row],[Transition Time: t '[s']]]&gt;$AA$4, "SLOW", (IF(Table15[[#This Row],[Transition Time: t '[s']]]&gt;$AA$6, "AVERAGE", "FAST")))</f>
        <v>FAST</v>
      </c>
      <c r="R29" s="9"/>
      <c r="S29" s="9"/>
      <c r="T29" s="9"/>
      <c r="V29" s="65" t="s">
        <v>56</v>
      </c>
      <c r="W29" s="65">
        <v>2.7288607744139215</v>
      </c>
    </row>
    <row r="30" spans="1:28" ht="15.75" hidden="1">
      <c r="A30" s="1">
        <v>30</v>
      </c>
      <c r="B30" s="4">
        <v>31</v>
      </c>
      <c r="C30" s="7">
        <v>0.6</v>
      </c>
      <c r="D30" s="40" t="str">
        <f>IF(Table15[[#This Row],[Mass '[g']]]&gt;0.5, "L", (IF(Table15[[#This Row],[Mass '[g']]]&gt;0.3, "M", "S")))</f>
        <v>L</v>
      </c>
      <c r="E30" s="7">
        <v>1223.1622110000001</v>
      </c>
      <c r="F30" s="7" t="str">
        <f>IF(Table15[[#This Row],[Area '[mm^2']]]&gt;$AA$52, "L", (IF(Table15[[#This Row],[Area '[mm^2']]]&gt;$AA$54, "M", "S")))</f>
        <v>M</v>
      </c>
      <c r="G30" s="7">
        <f>(Table15[[#This Row],[Mass '[g']]]*0.001*9.81)/(Table15[[#This Row],[Area '[mm^2']]]*0.000001)</f>
        <v>4.8121172703560564</v>
      </c>
      <c r="H30" s="7" t="str">
        <f>IF(Table15[[#This Row],[Loading: mg/A '[N/m^2']]]&gt;$AA$36, "L", (IF(Table15[[#This Row],[Loading: mg/A '[N/m^2']]]&gt;$AA$38, "M", "S")))</f>
        <v>M</v>
      </c>
      <c r="I30" s="7">
        <v>66.061817230000003</v>
      </c>
      <c r="J30" s="40" t="str">
        <f>IF(Table15[[#This Row],[Span: b '[mm']]]&gt;63, "L", (IF(Table15[[#This Row],[Span: b '[mm']]]&gt;58, "M", "S")))</f>
        <v>L</v>
      </c>
      <c r="K30" s="7">
        <v>24.957359929999999</v>
      </c>
      <c r="L30" s="40" t="str">
        <f>IF(Table15[[#This Row],[Chord: c '[mm']]]&gt;24.5, "L", (IF(Table15[[#This Row],[Chord: c '[mm']]]&gt;21, "M", "S")))</f>
        <v>L</v>
      </c>
      <c r="M30" s="7">
        <f>(I30^2)/E30</f>
        <v>3.5679353535309022</v>
      </c>
      <c r="N30" s="7" t="str">
        <f>IF(Table15[[#This Row],[Aspect Ratio = b^2/A]]&gt;$AA$20, "L", (IF(Table15[[#This Row],[Aspect Ratio = b^2/A]]&gt;$AA$22, "M", "S")))</f>
        <v>M</v>
      </c>
      <c r="O30" s="7">
        <f t="shared" si="0"/>
        <v>2.6469873983181365</v>
      </c>
      <c r="P30" s="8">
        <v>0.51900000000000002</v>
      </c>
      <c r="Q30" s="8" t="str">
        <f>IF(Table15[[#This Row],[Transition Time: t '[s']]]&gt;$AA$4, "SLOW", (IF(Table15[[#This Row],[Transition Time: t '[s']]]&gt;$AA$6, "AVERAGE", "FAST")))</f>
        <v>AVERAGE</v>
      </c>
      <c r="R30" s="9"/>
      <c r="S30" s="9"/>
      <c r="T30" s="9"/>
      <c r="V30" s="65" t="s">
        <v>57</v>
      </c>
      <c r="W30" s="65">
        <v>4.8032177136339396</v>
      </c>
    </row>
    <row r="31" spans="1:28" ht="15.75" hidden="1">
      <c r="A31" s="1">
        <v>31</v>
      </c>
      <c r="B31" s="4">
        <v>32</v>
      </c>
      <c r="C31" s="7">
        <v>0.4</v>
      </c>
      <c r="D31" s="40" t="str">
        <f>IF(Table15[[#This Row],[Mass '[g']]]&gt;0.5, "L", (IF(Table15[[#This Row],[Mass '[g']]]&gt;0.3, "M", "S")))</f>
        <v>M</v>
      </c>
      <c r="E31" s="7">
        <v>890.4294132</v>
      </c>
      <c r="F31" s="7" t="str">
        <f>IF(Table15[[#This Row],[Area '[mm^2']]]&gt;$AA$52, "L", (IF(Table15[[#This Row],[Area '[mm^2']]]&gt;$AA$54, "M", "S")))</f>
        <v>M</v>
      </c>
      <c r="G31" s="7">
        <f>(Table15[[#This Row],[Mass '[g']]]*0.001*9.81)/(Table15[[#This Row],[Area '[mm^2']]]*0.000001)</f>
        <v>4.406862511311302</v>
      </c>
      <c r="H31" s="7" t="str">
        <f>IF(Table15[[#This Row],[Loading: mg/A '[N/m^2']]]&gt;$AA$36, "L", (IF(Table15[[#This Row],[Loading: mg/A '[N/m^2']]]&gt;$AA$38, "M", "S")))</f>
        <v>M</v>
      </c>
      <c r="I31" s="7">
        <v>58.625620519999998</v>
      </c>
      <c r="J31" s="40" t="str">
        <f>IF(Table15[[#This Row],[Span: b '[mm']]]&gt;63, "L", (IF(Table15[[#This Row],[Span: b '[mm']]]&gt;58, "M", "S")))</f>
        <v>M</v>
      </c>
      <c r="K31" s="7">
        <v>22.05077361</v>
      </c>
      <c r="L31" s="40" t="str">
        <f>IF(Table15[[#This Row],[Chord: c '[mm']]]&gt;24.5, "L", (IF(Table15[[#This Row],[Chord: c '[mm']]]&gt;21, "M", "S")))</f>
        <v>M</v>
      </c>
      <c r="M31" s="7">
        <f>(I31^2)/E31</f>
        <v>3.8598942604595496</v>
      </c>
      <c r="N31" s="7" t="str">
        <f>IF(Table15[[#This Row],[Aspect Ratio = b^2/A]]&gt;$AA$20, "L", (IF(Table15[[#This Row],[Aspect Ratio = b^2/A]]&gt;$AA$22, "M", "S")))</f>
        <v>L</v>
      </c>
      <c r="O31" s="7">
        <f t="shared" si="0"/>
        <v>2.6586650226826212</v>
      </c>
      <c r="P31" s="8">
        <v>0.43099999999999999</v>
      </c>
      <c r="Q31" s="8" t="str">
        <f>IF(Table15[[#This Row],[Transition Time: t '[s']]]&gt;$AA$4, "SLOW", (IF(Table15[[#This Row],[Transition Time: t '[s']]]&gt;$AA$6, "AVERAGE", "FAST")))</f>
        <v>AVERAGE</v>
      </c>
      <c r="R31" s="9"/>
      <c r="S31" s="9"/>
      <c r="T31" s="9"/>
      <c r="V31" s="65" t="s">
        <v>58</v>
      </c>
      <c r="W31" s="65">
        <v>292.5486256223972</v>
      </c>
    </row>
    <row r="32" spans="1:28" ht="16.5" thickBot="1">
      <c r="A32" s="1">
        <v>32</v>
      </c>
      <c r="B32" s="4">
        <v>33</v>
      </c>
      <c r="C32" s="7">
        <v>0.7</v>
      </c>
      <c r="D32" s="40" t="str">
        <f>IF(Table15[[#This Row],[Mass '[g']]]&gt;0.5, "L", (IF(Table15[[#This Row],[Mass '[g']]]&gt;0.3, "M", "S")))</f>
        <v>L</v>
      </c>
      <c r="E32" s="7">
        <v>1539.4521219999999</v>
      </c>
      <c r="F32" s="7" t="str">
        <f>IF(Table15[[#This Row],[Area '[mm^2']]]&gt;$AA$52, "L", (IF(Table15[[#This Row],[Area '[mm^2']]]&gt;$AA$54, "M", "S")))</f>
        <v>L</v>
      </c>
      <c r="G32" s="7">
        <f>(Table15[[#This Row],[Mass '[g']]]*0.001*9.81)/(Table15[[#This Row],[Area '[mm^2']]]*0.000001)</f>
        <v>4.4606778618607805</v>
      </c>
      <c r="H32" s="7" t="str">
        <f>IF(Table15[[#This Row],[Loading: mg/A '[N/m^2']]]&gt;$AA$36, "L", (IF(Table15[[#This Row],[Loading: mg/A '[N/m^2']]]&gt;$AA$38, "M", "S")))</f>
        <v>M</v>
      </c>
      <c r="I32" s="7">
        <v>69.936837359999998</v>
      </c>
      <c r="J32" s="40" t="str">
        <f>IF(Table15[[#This Row],[Span: b '[mm']]]&gt;63, "L", (IF(Table15[[#This Row],[Span: b '[mm']]]&gt;58, "M", "S")))</f>
        <v>L</v>
      </c>
      <c r="K32" s="7">
        <v>29.294178809999998</v>
      </c>
      <c r="L32" s="40" t="str">
        <f>IF(Table15[[#This Row],[Chord: c '[mm']]]&gt;24.5, "L", (IF(Table15[[#This Row],[Chord: c '[mm']]]&gt;21, "M", "S")))</f>
        <v>L</v>
      </c>
      <c r="M32" s="7">
        <f>(I32^2)/E32</f>
        <v>3.1772090538058912</v>
      </c>
      <c r="N32" s="7" t="str">
        <f>IF(Table15[[#This Row],[Aspect Ratio = b^2/A]]&gt;$AA$20, "L", (IF(Table15[[#This Row],[Aspect Ratio = b^2/A]]&gt;$AA$22, "M", "S")))</f>
        <v>M</v>
      </c>
      <c r="O32" s="7">
        <f t="shared" si="0"/>
        <v>2.3873970939279592</v>
      </c>
      <c r="P32" s="8">
        <v>0.52900000000000003</v>
      </c>
      <c r="Q32" s="8" t="str">
        <f>IF(Table15[[#This Row],[Transition Time: t '[s']]]&gt;$AA$4, "SLOW", (IF(Table15[[#This Row],[Transition Time: t '[s']]]&gt;$AA$6, "AVERAGE", "FAST")))</f>
        <v>SLOW</v>
      </c>
      <c r="R32" s="9"/>
      <c r="S32" s="9"/>
      <c r="T32" s="9"/>
      <c r="V32" s="66" t="s">
        <v>59</v>
      </c>
      <c r="W32" s="66">
        <v>84</v>
      </c>
    </row>
    <row r="33" spans="1:28" ht="15.75" hidden="1">
      <c r="A33" s="1">
        <v>34</v>
      </c>
      <c r="B33" s="4">
        <v>35</v>
      </c>
      <c r="C33" s="7">
        <v>0.7</v>
      </c>
      <c r="D33" s="40" t="str">
        <f>IF(Table15[[#This Row],[Mass '[g']]]&gt;0.5, "L", (IF(Table15[[#This Row],[Mass '[g']]]&gt;0.3, "M", "S")))</f>
        <v>L</v>
      </c>
      <c r="E33" s="7">
        <v>1136.8632419999999</v>
      </c>
      <c r="F33" s="7" t="str">
        <f>IF(Table15[[#This Row],[Area '[mm^2']]]&gt;$AA$52, "L", (IF(Table15[[#This Row],[Area '[mm^2']]]&gt;$AA$54, "M", "S")))</f>
        <v>M</v>
      </c>
      <c r="G33" s="7">
        <f>(Table15[[#This Row],[Mass '[g']]]*0.001*9.81)/(Table15[[#This Row],[Area '[mm^2']]]*0.000001)</f>
        <v>6.0403043623078121</v>
      </c>
      <c r="H33" s="7" t="str">
        <f>IF(Table15[[#This Row],[Loading: mg/A '[N/m^2']]]&gt;$AA$36, "L", (IF(Table15[[#This Row],[Loading: mg/A '[N/m^2']]]&gt;$AA$38, "M", "S")))</f>
        <v>L</v>
      </c>
      <c r="I33" s="7">
        <v>62.894848029999999</v>
      </c>
      <c r="J33" s="40" t="str">
        <f>IF(Table15[[#This Row],[Span: b '[mm']]]&gt;63, "L", (IF(Table15[[#This Row],[Span: b '[mm']]]&gt;58, "M", "S")))</f>
        <v>M</v>
      </c>
      <c r="K33" s="7">
        <v>23.827620589999999</v>
      </c>
      <c r="L33" s="40" t="str">
        <f>IF(Table15[[#This Row],[Chord: c '[mm']]]&gt;24.5, "L", (IF(Table15[[#This Row],[Chord: c '[mm']]]&gt;21, "M", "S")))</f>
        <v>M</v>
      </c>
      <c r="M33" s="7">
        <f>(I33^2)/E33</f>
        <v>3.4795406893072851</v>
      </c>
      <c r="N33" s="7" t="str">
        <f>IF(Table15[[#This Row],[Aspect Ratio = b^2/A]]&gt;$AA$20, "L", (IF(Table15[[#This Row],[Aspect Ratio = b^2/A]]&gt;$AA$22, "M", "S")))</f>
        <v>M</v>
      </c>
      <c r="O33" s="7">
        <f t="shared" si="0"/>
        <v>2.639577367468902</v>
      </c>
      <c r="P33" s="8">
        <v>0.51300000000000001</v>
      </c>
      <c r="Q33" s="8" t="str">
        <f>IF(Table15[[#This Row],[Transition Time: t '[s']]]&gt;$AA$4, "SLOW", (IF(Table15[[#This Row],[Transition Time: t '[s']]]&gt;$AA$6, "AVERAGE", "FAST")))</f>
        <v>AVERAGE</v>
      </c>
      <c r="R33" s="9"/>
      <c r="S33" s="9"/>
      <c r="T33" s="9"/>
    </row>
    <row r="34" spans="1:28" ht="15.75" hidden="1">
      <c r="A34" s="1">
        <v>35</v>
      </c>
      <c r="B34" s="4">
        <v>36</v>
      </c>
      <c r="C34" s="7">
        <v>0.5</v>
      </c>
      <c r="D34" s="40" t="str">
        <f>IF(Table15[[#This Row],[Mass '[g']]]&gt;0.5, "L", (IF(Table15[[#This Row],[Mass '[g']]]&gt;0.3, "M", "S")))</f>
        <v>M</v>
      </c>
      <c r="E34" s="7">
        <v>1177.813359</v>
      </c>
      <c r="F34" s="7" t="str">
        <f>IF(Table15[[#This Row],[Area '[mm^2']]]&gt;$AA$52, "L", (IF(Table15[[#This Row],[Area '[mm^2']]]&gt;$AA$54, "M", "S")))</f>
        <v>M</v>
      </c>
      <c r="G34" s="7">
        <f>(Table15[[#This Row],[Mass '[g']]]*0.001*9.81)/(Table15[[#This Row],[Area '[mm^2']]]*0.000001)</f>
        <v>4.1644968300958123</v>
      </c>
      <c r="H34" s="7" t="str">
        <f>IF(Table15[[#This Row],[Loading: mg/A '[N/m^2']]]&gt;$AA$36, "L", (IF(Table15[[#This Row],[Loading: mg/A '[N/m^2']]]&gt;$AA$38, "M", "S")))</f>
        <v>M</v>
      </c>
      <c r="I34" s="7">
        <v>60.992072909999997</v>
      </c>
      <c r="J34" s="40" t="str">
        <f>IF(Table15[[#This Row],[Span: b '[mm']]]&gt;63, "L", (IF(Table15[[#This Row],[Span: b '[mm']]]&gt;58, "M", "S")))</f>
        <v>M</v>
      </c>
      <c r="K34" s="7">
        <v>25.908833040000001</v>
      </c>
      <c r="L34" s="40" t="str">
        <f>IF(Table15[[#This Row],[Chord: c '[mm']]]&gt;24.5, "L", (IF(Table15[[#This Row],[Chord: c '[mm']]]&gt;21, "M", "S")))</f>
        <v>L</v>
      </c>
      <c r="M34" s="7">
        <f>(I34^2)/E34</f>
        <v>3.1584231316727287</v>
      </c>
      <c r="N34" s="7" t="str">
        <f>IF(Table15[[#This Row],[Aspect Ratio = b^2/A]]&gt;$AA$20, "L", (IF(Table15[[#This Row],[Aspect Ratio = b^2/A]]&gt;$AA$22, "M", "S")))</f>
        <v>M</v>
      </c>
      <c r="O34" s="7">
        <f t="shared" si="0"/>
        <v>2.3541034370724399</v>
      </c>
      <c r="P34" s="8">
        <v>0.47399999999999998</v>
      </c>
      <c r="Q34" s="8" t="str">
        <f>IF(Table15[[#This Row],[Transition Time: t '[s']]]&gt;$AA$4, "SLOW", (IF(Table15[[#This Row],[Transition Time: t '[s']]]&gt;$AA$6, "AVERAGE", "FAST")))</f>
        <v>AVERAGE</v>
      </c>
      <c r="R34" s="9"/>
      <c r="S34" s="9"/>
      <c r="T34" s="9"/>
      <c r="V34" s="67" t="s">
        <v>106</v>
      </c>
      <c r="W34" s="67"/>
    </row>
    <row r="35" spans="1:28" ht="15.75">
      <c r="A35" s="1">
        <v>37</v>
      </c>
      <c r="B35" s="4">
        <v>38</v>
      </c>
      <c r="C35" s="7">
        <v>0.5</v>
      </c>
      <c r="D35" s="40" t="str">
        <f>IF(Table15[[#This Row],[Mass '[g']]]&gt;0.5, "L", (IF(Table15[[#This Row],[Mass '[g']]]&gt;0.3, "M", "S")))</f>
        <v>M</v>
      </c>
      <c r="E35" s="7">
        <v>864.35120529999995</v>
      </c>
      <c r="F35" s="7" t="str">
        <f>IF(Table15[[#This Row],[Area '[mm^2']]]&gt;$AA$52, "L", (IF(Table15[[#This Row],[Area '[mm^2']]]&gt;$AA$54, "M", "S")))</f>
        <v>M</v>
      </c>
      <c r="G35" s="7">
        <f>(Table15[[#This Row],[Mass '[g']]]*0.001*9.81)/(Table15[[#This Row],[Area '[mm^2']]]*0.000001)</f>
        <v>5.6747766069205259</v>
      </c>
      <c r="H35" s="7" t="str">
        <f>IF(Table15[[#This Row],[Loading: mg/A '[N/m^2']]]&gt;$AA$36, "L", (IF(Table15[[#This Row],[Loading: mg/A '[N/m^2']]]&gt;$AA$38, "M", "S")))</f>
        <v>L</v>
      </c>
      <c r="I35" s="7">
        <v>58.107452559999999</v>
      </c>
      <c r="J35" s="40" t="str">
        <f>IF(Table15[[#This Row],[Span: b '[mm']]]&gt;63, "L", (IF(Table15[[#This Row],[Span: b '[mm']]]&gt;58, "M", "S")))</f>
        <v>M</v>
      </c>
      <c r="K35" s="7">
        <v>19.109597239999999</v>
      </c>
      <c r="L35" s="40" t="str">
        <f>IF(Table15[[#This Row],[Chord: c '[mm']]]&gt;24.5, "L", (IF(Table15[[#This Row],[Chord: c '[mm']]]&gt;21, "M", "S")))</f>
        <v>S</v>
      </c>
      <c r="M35" s="7">
        <f>(I35^2)/E35</f>
        <v>3.9063704918890458</v>
      </c>
      <c r="N35" s="7" t="str">
        <f>IF(Table15[[#This Row],[Aspect Ratio = b^2/A]]&gt;$AA$20, "L", (IF(Table15[[#This Row],[Aspect Ratio = b^2/A]]&gt;$AA$22, "M", "S")))</f>
        <v>L</v>
      </c>
      <c r="O35" s="7">
        <f t="shared" si="0"/>
        <v>3.040747108911857</v>
      </c>
      <c r="P35" s="8">
        <v>0.55000000000000004</v>
      </c>
      <c r="Q35" s="8" t="str">
        <f>IF(Table15[[#This Row],[Transition Time: t '[s']]]&gt;$AA$4, "SLOW", (IF(Table15[[#This Row],[Transition Time: t '[s']]]&gt;$AA$6, "AVERAGE", "FAST")))</f>
        <v>SLOW</v>
      </c>
      <c r="R35" s="9"/>
      <c r="S35" s="9"/>
      <c r="T35" s="9"/>
      <c r="V35" s="65"/>
      <c r="W35" s="65"/>
    </row>
    <row r="36" spans="1:28" ht="15.75" hidden="1">
      <c r="A36" s="1">
        <v>38</v>
      </c>
      <c r="B36" s="4">
        <v>39</v>
      </c>
      <c r="C36" s="7">
        <v>0.4</v>
      </c>
      <c r="D36" s="40" t="str">
        <f>IF(Table15[[#This Row],[Mass '[g']]]&gt;0.5, "L", (IF(Table15[[#This Row],[Mass '[g']]]&gt;0.3, "M", "S")))</f>
        <v>M</v>
      </c>
      <c r="E36" s="7">
        <v>1292.389903</v>
      </c>
      <c r="F36" s="7" t="str">
        <f>IF(Table15[[#This Row],[Area '[mm^2']]]&gt;$AA$52, "L", (IF(Table15[[#This Row],[Area '[mm^2']]]&gt;$AA$54, "M", "S")))</f>
        <v>L</v>
      </c>
      <c r="G36" s="7">
        <f>(Table15[[#This Row],[Mass '[g']]]*0.001*9.81)/(Table15[[#This Row],[Area '[mm^2']]]*0.000001)</f>
        <v>3.0362354200472272</v>
      </c>
      <c r="H36" s="7" t="str">
        <f>IF(Table15[[#This Row],[Loading: mg/A '[N/m^2']]]&gt;$AA$36, "L", (IF(Table15[[#This Row],[Loading: mg/A '[N/m^2']]]&gt;$AA$38, "M", "S")))</f>
        <v>S</v>
      </c>
      <c r="I36" s="7">
        <v>68.099411970000006</v>
      </c>
      <c r="J36" s="40" t="str">
        <f>IF(Table15[[#This Row],[Span: b '[mm']]]&gt;63, "L", (IF(Table15[[#This Row],[Span: b '[mm']]]&gt;58, "M", "S")))</f>
        <v>L</v>
      </c>
      <c r="K36" s="7">
        <v>24.893639050000001</v>
      </c>
      <c r="L36" s="40" t="str">
        <f>IF(Table15[[#This Row],[Chord: c '[mm']]]&gt;24.5, "L", (IF(Table15[[#This Row],[Chord: c '[mm']]]&gt;21, "M", "S")))</f>
        <v>L</v>
      </c>
      <c r="M36" s="7">
        <f>(I36^2)/E36</f>
        <v>3.5883365382960442</v>
      </c>
      <c r="N36" s="7" t="str">
        <f>IF(Table15[[#This Row],[Aspect Ratio = b^2/A]]&gt;$AA$20, "L", (IF(Table15[[#This Row],[Aspect Ratio = b^2/A]]&gt;$AA$22, "M", "S")))</f>
        <v>M</v>
      </c>
      <c r="O36" s="7">
        <f t="shared" si="0"/>
        <v>2.7356149831376304</v>
      </c>
      <c r="P36" s="8">
        <v>0.48</v>
      </c>
      <c r="Q36" s="8" t="str">
        <f>IF(Table15[[#This Row],[Transition Time: t '[s']]]&gt;$AA$4, "SLOW", (IF(Table15[[#This Row],[Transition Time: t '[s']]]&gt;$AA$6, "AVERAGE", "FAST")))</f>
        <v>AVERAGE</v>
      </c>
      <c r="R36" s="9"/>
      <c r="S36" s="9"/>
      <c r="T36" s="9"/>
      <c r="V36" s="65" t="s">
        <v>16</v>
      </c>
      <c r="W36" s="65">
        <v>4.3286111153898057</v>
      </c>
      <c r="Y36" s="54" t="s">
        <v>105</v>
      </c>
      <c r="Z36" s="54" t="s">
        <v>98</v>
      </c>
      <c r="AA36" s="54">
        <f>W36+W40</f>
        <v>5.4884356908883403</v>
      </c>
      <c r="AB36" s="54"/>
    </row>
    <row r="37" spans="1:28" ht="15.75">
      <c r="A37" s="1">
        <v>39</v>
      </c>
      <c r="B37" s="4">
        <v>40</v>
      </c>
      <c r="C37" s="7">
        <v>0.4</v>
      </c>
      <c r="D37" s="40" t="str">
        <f>IF(Table15[[#This Row],[Mass '[g']]]&gt;0.5, "L", (IF(Table15[[#This Row],[Mass '[g']]]&gt;0.3, "M", "S")))</f>
        <v>M</v>
      </c>
      <c r="E37" s="7">
        <v>948.86973460000002</v>
      </c>
      <c r="F37" s="7" t="str">
        <f>IF(Table15[[#This Row],[Area '[mm^2']]]&gt;$AA$52, "L", (IF(Table15[[#This Row],[Area '[mm^2']]]&gt;$AA$54, "M", "S")))</f>
        <v>M</v>
      </c>
      <c r="G37" s="7">
        <f>(Table15[[#This Row],[Mass '[g']]]*0.001*9.81)/(Table15[[#This Row],[Area '[mm^2']]]*0.000001)</f>
        <v>4.1354464758581209</v>
      </c>
      <c r="H37" s="7" t="str">
        <f>IF(Table15[[#This Row],[Loading: mg/A '[N/m^2']]]&gt;$AA$36, "L", (IF(Table15[[#This Row],[Loading: mg/A '[N/m^2']]]&gt;$AA$38, "M", "S")))</f>
        <v>M</v>
      </c>
      <c r="I37" s="7">
        <v>58.120535769999996</v>
      </c>
      <c r="J37" s="40" t="str">
        <f>IF(Table15[[#This Row],[Span: b '[mm']]]&gt;63, "L", (IF(Table15[[#This Row],[Span: b '[mm']]]&gt;58, "M", "S")))</f>
        <v>M</v>
      </c>
      <c r="K37" s="7">
        <v>21.401459240000001</v>
      </c>
      <c r="L37" s="40" t="str">
        <f>IF(Table15[[#This Row],[Chord: c '[mm']]]&gt;24.5, "L", (IF(Table15[[#This Row],[Chord: c '[mm']]]&gt;21, "M", "S")))</f>
        <v>M</v>
      </c>
      <c r="M37" s="7">
        <f>(I37^2)/E37</f>
        <v>3.5600215235190928</v>
      </c>
      <c r="N37" s="7" t="str">
        <f>IF(Table15[[#This Row],[Aspect Ratio = b^2/A]]&gt;$AA$20, "L", (IF(Table15[[#This Row],[Aspect Ratio = b^2/A]]&gt;$AA$22, "M", "S")))</f>
        <v>M</v>
      </c>
      <c r="O37" s="7">
        <f t="shared" si="0"/>
        <v>2.7157277042759254</v>
      </c>
      <c r="P37" s="8">
        <v>0.52700000000000002</v>
      </c>
      <c r="Q37" s="8" t="str">
        <f>IF(Table15[[#This Row],[Transition Time: t '[s']]]&gt;$AA$4, "SLOW", (IF(Table15[[#This Row],[Transition Time: t '[s']]]&gt;$AA$6, "AVERAGE", "FAST")))</f>
        <v>SLOW</v>
      </c>
      <c r="R37" s="9"/>
      <c r="S37" s="9"/>
      <c r="T37" s="9"/>
      <c r="V37" s="65" t="s">
        <v>48</v>
      </c>
      <c r="W37" s="65">
        <v>0.12654723595457282</v>
      </c>
      <c r="Y37" s="54" t="s">
        <v>95</v>
      </c>
      <c r="Z37" s="54">
        <f>AA38</f>
        <v>3.1687865398912711</v>
      </c>
      <c r="AA37" s="54" t="s">
        <v>100</v>
      </c>
      <c r="AB37" s="54">
        <f>AA36</f>
        <v>5.4884356908883403</v>
      </c>
    </row>
    <row r="38" spans="1:28" ht="15.75" hidden="1">
      <c r="A38" s="1">
        <v>40</v>
      </c>
      <c r="B38" s="4">
        <v>41</v>
      </c>
      <c r="C38" s="7">
        <v>0.6</v>
      </c>
      <c r="D38" s="40" t="str">
        <f>IF(Table15[[#This Row],[Mass '[g']]]&gt;0.5, "L", (IF(Table15[[#This Row],[Mass '[g']]]&gt;0.3, "M", "S")))</f>
        <v>L</v>
      </c>
      <c r="E38" s="7">
        <v>1134.663875</v>
      </c>
      <c r="F38" s="7" t="str">
        <f>IF(Table15[[#This Row],[Area '[mm^2']]]&gt;$AA$52, "L", (IF(Table15[[#This Row],[Area '[mm^2']]]&gt;$AA$54, "M", "S")))</f>
        <v>M</v>
      </c>
      <c r="G38" s="7">
        <f>(Table15[[#This Row],[Mass '[g']]]*0.001*9.81)/(Table15[[#This Row],[Area '[mm^2']]]*0.000001)</f>
        <v>5.1874393198602542</v>
      </c>
      <c r="H38" s="7" t="str">
        <f>IF(Table15[[#This Row],[Loading: mg/A '[N/m^2']]]&gt;$AA$36, "L", (IF(Table15[[#This Row],[Loading: mg/A '[N/m^2']]]&gt;$AA$38, "M", "S")))</f>
        <v>M</v>
      </c>
      <c r="I38" s="7">
        <v>64.170201430000006</v>
      </c>
      <c r="J38" s="40" t="str">
        <f>IF(Table15[[#This Row],[Span: b '[mm']]]&gt;63, "L", (IF(Table15[[#This Row],[Span: b '[mm']]]&gt;58, "M", "S")))</f>
        <v>L</v>
      </c>
      <c r="K38" s="7">
        <v>22.907336659999999</v>
      </c>
      <c r="L38" s="40" t="str">
        <f>IF(Table15[[#This Row],[Chord: c '[mm']]]&gt;24.5, "L", (IF(Table15[[#This Row],[Chord: c '[mm']]]&gt;21, "M", "S")))</f>
        <v>M</v>
      </c>
      <c r="M38" s="7">
        <f>(I38^2)/E38</f>
        <v>3.6291053608865229</v>
      </c>
      <c r="N38" s="7" t="str">
        <f>IF(Table15[[#This Row],[Aspect Ratio = b^2/A]]&gt;$AA$20, "L", (IF(Table15[[#This Row],[Aspect Ratio = b^2/A]]&gt;$AA$22, "M", "S")))</f>
        <v>M</v>
      </c>
      <c r="O38" s="7">
        <f t="shared" si="0"/>
        <v>2.8012947285160306</v>
      </c>
      <c r="P38" s="8">
        <v>0.42499999999999999</v>
      </c>
      <c r="Q38" s="8" t="str">
        <f>IF(Table15[[#This Row],[Transition Time: t '[s']]]&gt;$AA$4, "SLOW", (IF(Table15[[#This Row],[Transition Time: t '[s']]]&gt;$AA$6, "AVERAGE", "FAST")))</f>
        <v>AVERAGE</v>
      </c>
      <c r="R38" s="9"/>
      <c r="S38" s="9"/>
      <c r="T38" s="9"/>
      <c r="V38" s="65" t="s">
        <v>49</v>
      </c>
      <c r="W38" s="65">
        <v>4.1986956553478194</v>
      </c>
      <c r="Y38" s="54" t="s">
        <v>104</v>
      </c>
      <c r="Z38" s="54" t="s">
        <v>99</v>
      </c>
      <c r="AA38" s="54">
        <f>W36-W40</f>
        <v>3.1687865398912711</v>
      </c>
      <c r="AB38" s="54"/>
    </row>
    <row r="39" spans="1:28" ht="15.75">
      <c r="A39" s="1">
        <v>42</v>
      </c>
      <c r="B39" s="4">
        <v>43</v>
      </c>
      <c r="C39" s="7">
        <v>0.4</v>
      </c>
      <c r="D39" s="40" t="str">
        <f>IF(Table15[[#This Row],[Mass '[g']]]&gt;0.5, "L", (IF(Table15[[#This Row],[Mass '[g']]]&gt;0.3, "M", "S")))</f>
        <v>M</v>
      </c>
      <c r="E39" s="7">
        <v>950.54544269999997</v>
      </c>
      <c r="F39" s="7" t="str">
        <f>IF(Table15[[#This Row],[Area '[mm^2']]]&gt;$AA$52, "L", (IF(Table15[[#This Row],[Area '[mm^2']]]&gt;$AA$54, "M", "S")))</f>
        <v>M</v>
      </c>
      <c r="G39" s="7">
        <f>(Table15[[#This Row],[Mass '[g']]]*0.001*9.81)/(Table15[[#This Row],[Area '[mm^2']]]*0.000001)</f>
        <v>4.1281561340760096</v>
      </c>
      <c r="H39" s="7" t="str">
        <f>IF(Table15[[#This Row],[Loading: mg/A '[N/m^2']]]&gt;$AA$36, "L", (IF(Table15[[#This Row],[Loading: mg/A '[N/m^2']]]&gt;$AA$38, "M", "S")))</f>
        <v>M</v>
      </c>
      <c r="I39" s="7">
        <v>57.590985019999998</v>
      </c>
      <c r="J39" s="40" t="str">
        <f>IF(Table15[[#This Row],[Span: b '[mm']]]&gt;63, "L", (IF(Table15[[#This Row],[Span: b '[mm']]]&gt;58, "M", "S")))</f>
        <v>S</v>
      </c>
      <c r="K39" s="7">
        <v>21.9677212</v>
      </c>
      <c r="L39" s="40" t="str">
        <f>IF(Table15[[#This Row],[Chord: c '[mm']]]&gt;24.5, "L", (IF(Table15[[#This Row],[Chord: c '[mm']]]&gt;21, "M", "S")))</f>
        <v>M</v>
      </c>
      <c r="M39" s="7">
        <f>(I39^2)/E39</f>
        <v>3.4892824757044769</v>
      </c>
      <c r="N39" s="7" t="str">
        <f>IF(Table15[[#This Row],[Aspect Ratio = b^2/A]]&gt;$AA$20, "L", (IF(Table15[[#This Row],[Aspect Ratio = b^2/A]]&gt;$AA$22, "M", "S")))</f>
        <v>M</v>
      </c>
      <c r="O39" s="7">
        <f t="shared" si="0"/>
        <v>2.6216185327406647</v>
      </c>
      <c r="P39" s="8">
        <v>0.55700000000000005</v>
      </c>
      <c r="Q39" s="8" t="str">
        <f>IF(Table15[[#This Row],[Transition Time: t '[s']]]&gt;$AA$4, "SLOW", (IF(Table15[[#This Row],[Transition Time: t '[s']]]&gt;$AA$6, "AVERAGE", "FAST")))</f>
        <v>SLOW</v>
      </c>
      <c r="R39" s="9"/>
      <c r="S39" s="9"/>
      <c r="T39" s="9"/>
      <c r="V39" s="65" t="s">
        <v>50</v>
      </c>
      <c r="W39" s="65" t="e">
        <v>#N/A</v>
      </c>
    </row>
    <row r="40" spans="1:28" ht="15.75" hidden="1">
      <c r="A40" s="1">
        <v>43</v>
      </c>
      <c r="B40" s="4">
        <v>44</v>
      </c>
      <c r="C40" s="7">
        <v>0.5</v>
      </c>
      <c r="D40" s="40" t="str">
        <f>IF(Table15[[#This Row],[Mass '[g']]]&gt;0.5, "L", (IF(Table15[[#This Row],[Mass '[g']]]&gt;0.3, "M", "S")))</f>
        <v>M</v>
      </c>
      <c r="E40" s="7">
        <v>1186.820291</v>
      </c>
      <c r="F40" s="7" t="str">
        <f>IF(Table15[[#This Row],[Area '[mm^2']]]&gt;$AA$52, "L", (IF(Table15[[#This Row],[Area '[mm^2']]]&gt;$AA$54, "M", "S")))</f>
        <v>M</v>
      </c>
      <c r="G40" s="7">
        <f>(Table15[[#This Row],[Mass '[g']]]*0.001*9.81)/(Table15[[#This Row],[Area '[mm^2']]]*0.000001)</f>
        <v>4.1328919274434623</v>
      </c>
      <c r="H40" s="7" t="str">
        <f>IF(Table15[[#This Row],[Loading: mg/A '[N/m^2']]]&gt;$AA$36, "L", (IF(Table15[[#This Row],[Loading: mg/A '[N/m^2']]]&gt;$AA$38, "M", "S")))</f>
        <v>M</v>
      </c>
      <c r="I40" s="7">
        <v>64.608019519999999</v>
      </c>
      <c r="J40" s="40" t="str">
        <f>IF(Table15[[#This Row],[Span: b '[mm']]]&gt;63, "L", (IF(Table15[[#This Row],[Span: b '[mm']]]&gt;58, "M", "S")))</f>
        <v>L</v>
      </c>
      <c r="K40" s="7">
        <v>24.147801479999998</v>
      </c>
      <c r="L40" s="40" t="str">
        <f>IF(Table15[[#This Row],[Chord: c '[mm']]]&gt;24.5, "L", (IF(Table15[[#This Row],[Chord: c '[mm']]]&gt;21, "M", "S")))</f>
        <v>M</v>
      </c>
      <c r="M40" s="7">
        <f>(I40^2)/E40</f>
        <v>3.5171257333151722</v>
      </c>
      <c r="N40" s="7" t="str">
        <f>IF(Table15[[#This Row],[Aspect Ratio = b^2/A]]&gt;$AA$20, "L", (IF(Table15[[#This Row],[Aspect Ratio = b^2/A]]&gt;$AA$22, "M", "S")))</f>
        <v>M</v>
      </c>
      <c r="O40" s="7">
        <f t="shared" si="0"/>
        <v>2.6755238804456165</v>
      </c>
      <c r="P40" s="8">
        <v>0.47599999999999998</v>
      </c>
      <c r="Q40" s="8" t="str">
        <f>IF(Table15[[#This Row],[Transition Time: t '[s']]]&gt;$AA$4, "SLOW", (IF(Table15[[#This Row],[Transition Time: t '[s']]]&gt;$AA$6, "AVERAGE", "FAST")))</f>
        <v>AVERAGE</v>
      </c>
      <c r="R40" s="9"/>
      <c r="S40" s="9"/>
      <c r="T40" s="9"/>
      <c r="V40" s="65" t="s">
        <v>51</v>
      </c>
      <c r="W40" s="65">
        <v>1.1598245754985343</v>
      </c>
    </row>
    <row r="41" spans="1:28" ht="15.75" hidden="1">
      <c r="A41" s="1">
        <v>44</v>
      </c>
      <c r="B41" s="4">
        <v>45</v>
      </c>
      <c r="C41" s="7">
        <v>0.4</v>
      </c>
      <c r="D41" s="40" t="str">
        <f>IF(Table15[[#This Row],[Mass '[g']]]&gt;0.5, "L", (IF(Table15[[#This Row],[Mass '[g']]]&gt;0.3, "M", "S")))</f>
        <v>M</v>
      </c>
      <c r="E41" s="7">
        <v>964.89369369999997</v>
      </c>
      <c r="F41" s="7" t="str">
        <f>IF(Table15[[#This Row],[Area '[mm^2']]]&gt;$AA$52, "L", (IF(Table15[[#This Row],[Area '[mm^2']]]&gt;$AA$54, "M", "S")))</f>
        <v>M</v>
      </c>
      <c r="G41" s="7">
        <f>(Table15[[#This Row],[Mass '[g']]]*0.001*9.81)/(Table15[[#This Row],[Area '[mm^2']]]*0.000001)</f>
        <v>4.066769246830658</v>
      </c>
      <c r="H41" s="7" t="str">
        <f>IF(Table15[[#This Row],[Loading: mg/A '[N/m^2']]]&gt;$AA$36, "L", (IF(Table15[[#This Row],[Loading: mg/A '[N/m^2']]]&gt;$AA$38, "M", "S")))</f>
        <v>M</v>
      </c>
      <c r="I41" s="7">
        <v>51.313356470000002</v>
      </c>
      <c r="J41" s="40" t="str">
        <f>IF(Table15[[#This Row],[Span: b '[mm']]]&gt;63, "L", (IF(Table15[[#This Row],[Span: b '[mm']]]&gt;58, "M", "S")))</f>
        <v>S</v>
      </c>
      <c r="K41" s="7">
        <v>26.100959379999999</v>
      </c>
      <c r="L41" s="40" t="str">
        <f>IF(Table15[[#This Row],[Chord: c '[mm']]]&gt;24.5, "L", (IF(Table15[[#This Row],[Chord: c '[mm']]]&gt;21, "M", "S")))</f>
        <v>L</v>
      </c>
      <c r="M41" s="7">
        <f>(I41^2)/E41</f>
        <v>2.7288607744139215</v>
      </c>
      <c r="N41" s="7" t="str">
        <f>IF(Table15[[#This Row],[Aspect Ratio = b^2/A]]&gt;$AA$20, "L", (IF(Table15[[#This Row],[Aspect Ratio = b^2/A]]&gt;$AA$22, "M", "S")))</f>
        <v>S</v>
      </c>
      <c r="O41" s="7">
        <f t="shared" si="0"/>
        <v>1.9659567191740521</v>
      </c>
      <c r="P41" s="8">
        <v>0.379</v>
      </c>
      <c r="Q41" s="8" t="str">
        <f>IF(Table15[[#This Row],[Transition Time: t '[s']]]&gt;$AA$4, "SLOW", (IF(Table15[[#This Row],[Transition Time: t '[s']]]&gt;$AA$6, "AVERAGE", "FAST")))</f>
        <v>FAST</v>
      </c>
      <c r="R41" s="9">
        <v>0.39900000000000002</v>
      </c>
      <c r="S41" s="9">
        <v>0.42399999999999999</v>
      </c>
      <c r="T41" s="9">
        <v>0.433</v>
      </c>
      <c r="V41" s="65" t="s">
        <v>52</v>
      </c>
      <c r="W41" s="65">
        <v>1.3451930459303552</v>
      </c>
    </row>
    <row r="42" spans="1:28" ht="15.75">
      <c r="A42" s="1">
        <v>46</v>
      </c>
      <c r="B42" s="4">
        <v>47</v>
      </c>
      <c r="C42" s="7">
        <v>0.6</v>
      </c>
      <c r="D42" s="40" t="str">
        <f>IF(Table15[[#This Row],[Mass '[g']]]&gt;0.5, "L", (IF(Table15[[#This Row],[Mass '[g']]]&gt;0.3, "M", "S")))</f>
        <v>L</v>
      </c>
      <c r="E42" s="7">
        <v>941.11958440000001</v>
      </c>
      <c r="F42" s="7" t="str">
        <f>IF(Table15[[#This Row],[Area '[mm^2']]]&gt;$AA$52, "L", (IF(Table15[[#This Row],[Area '[mm^2']]]&gt;$AA$54, "M", "S")))</f>
        <v>M</v>
      </c>
      <c r="G42" s="7">
        <f>(Table15[[#This Row],[Mass '[g']]]*0.001*9.81)/(Table15[[#This Row],[Area '[mm^2']]]*0.000001)</f>
        <v>6.2542530169027897</v>
      </c>
      <c r="H42" s="7" t="str">
        <f>IF(Table15[[#This Row],[Loading: mg/A '[N/m^2']]]&gt;$AA$36, "L", (IF(Table15[[#This Row],[Loading: mg/A '[N/m^2']]]&gt;$AA$38, "M", "S")))</f>
        <v>L</v>
      </c>
      <c r="I42" s="7">
        <v>59.120296660000001</v>
      </c>
      <c r="J42" s="40" t="str">
        <f>IF(Table15[[#This Row],[Span: b '[mm']]]&gt;63, "L", (IF(Table15[[#This Row],[Span: b '[mm']]]&gt;58, "M", "S")))</f>
        <v>M</v>
      </c>
      <c r="K42" s="7">
        <v>20.89870342</v>
      </c>
      <c r="L42" s="40" t="str">
        <f>IF(Table15[[#This Row],[Chord: c '[mm']]]&gt;24.5, "L", (IF(Table15[[#This Row],[Chord: c '[mm']]]&gt;21, "M", "S")))</f>
        <v>S</v>
      </c>
      <c r="M42" s="7">
        <f>(I42^2)/E42</f>
        <v>3.7138845425204261</v>
      </c>
      <c r="N42" s="7" t="str">
        <f>IF(Table15[[#This Row],[Aspect Ratio = b^2/A]]&gt;$AA$20, "L", (IF(Table15[[#This Row],[Aspect Ratio = b^2/A]]&gt;$AA$22, "M", "S")))</f>
        <v>M</v>
      </c>
      <c r="O42" s="7">
        <f t="shared" si="0"/>
        <v>2.8288978254709352</v>
      </c>
      <c r="P42" s="8">
        <v>0.624</v>
      </c>
      <c r="Q42" s="8" t="str">
        <f>IF(Table15[[#This Row],[Transition Time: t '[s']]]&gt;$AA$4, "SLOW", (IF(Table15[[#This Row],[Transition Time: t '[s']]]&gt;$AA$6, "AVERAGE", "FAST")))</f>
        <v>SLOW</v>
      </c>
      <c r="R42" s="9"/>
      <c r="S42" s="9"/>
      <c r="T42" s="9"/>
      <c r="V42" s="65" t="s">
        <v>53</v>
      </c>
      <c r="W42" s="65">
        <v>0.8473174712085485</v>
      </c>
    </row>
    <row r="43" spans="1:28" ht="15.75" hidden="1">
      <c r="A43" s="1">
        <v>47</v>
      </c>
      <c r="B43" s="4">
        <v>48</v>
      </c>
      <c r="C43" s="7">
        <v>0.5</v>
      </c>
      <c r="D43" s="40" t="str">
        <f>IF(Table15[[#This Row],[Mass '[g']]]&gt;0.5, "L", (IF(Table15[[#This Row],[Mass '[g']]]&gt;0.3, "M", "S")))</f>
        <v>M</v>
      </c>
      <c r="E43" s="7">
        <v>1248.71676</v>
      </c>
      <c r="F43" s="7" t="str">
        <f>IF(Table15[[#This Row],[Area '[mm^2']]]&gt;$AA$52, "L", (IF(Table15[[#This Row],[Area '[mm^2']]]&gt;$AA$54, "M", "S")))</f>
        <v>M</v>
      </c>
      <c r="G43" s="7">
        <f>(Table15[[#This Row],[Mass '[g']]]*0.001*9.81)/(Table15[[#This Row],[Area '[mm^2']]]*0.000001)</f>
        <v>3.9280324867266141</v>
      </c>
      <c r="H43" s="7" t="str">
        <f>IF(Table15[[#This Row],[Loading: mg/A '[N/m^2']]]&gt;$AA$36, "L", (IF(Table15[[#This Row],[Loading: mg/A '[N/m^2']]]&gt;$AA$38, "M", "S")))</f>
        <v>M</v>
      </c>
      <c r="I43" s="7">
        <v>64.350489330000002</v>
      </c>
      <c r="J43" s="40" t="str">
        <f>IF(Table15[[#This Row],[Span: b '[mm']]]&gt;63, "L", (IF(Table15[[#This Row],[Span: b '[mm']]]&gt;58, "M", "S")))</f>
        <v>L</v>
      </c>
      <c r="K43" s="7">
        <v>25.62139685</v>
      </c>
      <c r="L43" s="40" t="str">
        <f>IF(Table15[[#This Row],[Chord: c '[mm']]]&gt;24.5, "L", (IF(Table15[[#This Row],[Chord: c '[mm']]]&gt;21, "M", "S")))</f>
        <v>L</v>
      </c>
      <c r="M43" s="7">
        <f>(I43^2)/E43</f>
        <v>3.3161927585647555</v>
      </c>
      <c r="N43" s="7" t="str">
        <f>IF(Table15[[#This Row],[Aspect Ratio = b^2/A]]&gt;$AA$20, "L", (IF(Table15[[#This Row],[Aspect Ratio = b^2/A]]&gt;$AA$22, "M", "S")))</f>
        <v>M</v>
      </c>
      <c r="O43" s="7">
        <f t="shared" si="0"/>
        <v>2.5115917647557926</v>
      </c>
      <c r="P43" s="8">
        <v>0.48499999999999999</v>
      </c>
      <c r="Q43" s="8" t="str">
        <f>IF(Table15[[#This Row],[Transition Time: t '[s']]]&gt;$AA$4, "SLOW", (IF(Table15[[#This Row],[Transition Time: t '[s']]]&gt;$AA$6, "AVERAGE", "FAST")))</f>
        <v>AVERAGE</v>
      </c>
      <c r="R43" s="9"/>
      <c r="S43" s="9"/>
      <c r="T43" s="9"/>
      <c r="V43" s="65" t="s">
        <v>54</v>
      </c>
      <c r="W43" s="65">
        <v>0.57662052144943787</v>
      </c>
    </row>
    <row r="44" spans="1:28" ht="15.75" hidden="1">
      <c r="A44" s="1">
        <v>49</v>
      </c>
      <c r="B44" s="4">
        <v>50</v>
      </c>
      <c r="C44" s="7">
        <v>0.6</v>
      </c>
      <c r="D44" s="40" t="str">
        <f>IF(Table15[[#This Row],[Mass '[g']]]&gt;0.5, "L", (IF(Table15[[#This Row],[Mass '[g']]]&gt;0.3, "M", "S")))</f>
        <v>L</v>
      </c>
      <c r="E44" s="7">
        <v>986.57316779999996</v>
      </c>
      <c r="F44" s="7" t="str">
        <f>IF(Table15[[#This Row],[Area '[mm^2']]]&gt;$AA$52, "L", (IF(Table15[[#This Row],[Area '[mm^2']]]&gt;$AA$54, "M", "S")))</f>
        <v>M</v>
      </c>
      <c r="G44" s="7">
        <f>(Table15[[#This Row],[Mass '[g']]]*0.001*9.81)/(Table15[[#This Row],[Area '[mm^2']]]*0.000001)</f>
        <v>5.9661059028449284</v>
      </c>
      <c r="H44" s="7" t="str">
        <f>IF(Table15[[#This Row],[Loading: mg/A '[N/m^2']]]&gt;$AA$36, "L", (IF(Table15[[#This Row],[Loading: mg/A '[N/m^2']]]&gt;$AA$38, "M", "S")))</f>
        <v>L</v>
      </c>
      <c r="I44" s="7">
        <v>61.48642083</v>
      </c>
      <c r="J44" s="40" t="str">
        <f>IF(Table15[[#This Row],[Span: b '[mm']]]&gt;63, "L", (IF(Table15[[#This Row],[Span: b '[mm']]]&gt;58, "M", "S")))</f>
        <v>M</v>
      </c>
      <c r="K44" s="7">
        <v>21.171127250000001</v>
      </c>
      <c r="L44" s="40" t="str">
        <f>IF(Table15[[#This Row],[Chord: c '[mm']]]&gt;24.5, "L", (IF(Table15[[#This Row],[Chord: c '[mm']]]&gt;21, "M", "S")))</f>
        <v>M</v>
      </c>
      <c r="M44" s="7">
        <f>(I44^2)/E44</f>
        <v>3.8320319970938681</v>
      </c>
      <c r="N44" s="7" t="str">
        <f>IF(Table15[[#This Row],[Aspect Ratio = b^2/A]]&gt;$AA$20, "L", (IF(Table15[[#This Row],[Aspect Ratio = b^2/A]]&gt;$AA$22, "M", "S")))</f>
        <v>M</v>
      </c>
      <c r="O44" s="7">
        <f t="shared" si="0"/>
        <v>2.9042582430276589</v>
      </c>
      <c r="P44" s="8">
        <v>0.45600000000000002</v>
      </c>
      <c r="Q44" s="8" t="str">
        <f>IF(Table15[[#This Row],[Transition Time: t '[s']]]&gt;$AA$4, "SLOW", (IF(Table15[[#This Row],[Transition Time: t '[s']]]&gt;$AA$6, "AVERAGE", "FAST")))</f>
        <v>AVERAGE</v>
      </c>
      <c r="R44" s="9"/>
      <c r="S44" s="9"/>
      <c r="T44" s="9"/>
      <c r="V44" s="65" t="s">
        <v>55</v>
      </c>
      <c r="W44" s="65">
        <v>6.1936744174701905</v>
      </c>
    </row>
    <row r="45" spans="1:28" ht="15.75" hidden="1">
      <c r="A45" s="1">
        <v>50</v>
      </c>
      <c r="B45" s="4">
        <v>51</v>
      </c>
      <c r="C45" s="7">
        <v>0.3</v>
      </c>
      <c r="D45" s="40" t="str">
        <f>IF(Table15[[#This Row],[Mass '[g']]]&gt;0.5, "L", (IF(Table15[[#This Row],[Mass '[g']]]&gt;0.3, "M", "S")))</f>
        <v>S</v>
      </c>
      <c r="E45" s="7">
        <v>629.96152910000001</v>
      </c>
      <c r="F45" s="7" t="str">
        <f>IF(Table15[[#This Row],[Area '[mm^2']]]&gt;$AA$52, "L", (IF(Table15[[#This Row],[Area '[mm^2']]]&gt;$AA$54, "M", "S")))</f>
        <v>S</v>
      </c>
      <c r="G45" s="7">
        <f>(Table15[[#This Row],[Mass '[g']]]*0.001*9.81)/(Table15[[#This Row],[Area '[mm^2']]]*0.000001)</f>
        <v>4.6717138492640053</v>
      </c>
      <c r="H45" s="7" t="str">
        <f>IF(Table15[[#This Row],[Loading: mg/A '[N/m^2']]]&gt;$AA$36, "L", (IF(Table15[[#This Row],[Loading: mg/A '[N/m^2']]]&gt;$AA$38, "M", "S")))</f>
        <v>M</v>
      </c>
      <c r="I45" s="7">
        <v>45.104956880000003</v>
      </c>
      <c r="J45" s="40" t="str">
        <f>IF(Table15[[#This Row],[Span: b '[mm']]]&gt;63, "L", (IF(Table15[[#This Row],[Span: b '[mm']]]&gt;58, "M", "S")))</f>
        <v>S</v>
      </c>
      <c r="K45" s="7">
        <v>19.41453533</v>
      </c>
      <c r="L45" s="40" t="str">
        <f>IF(Table15[[#This Row],[Chord: c '[mm']]]&gt;24.5, "L", (IF(Table15[[#This Row],[Chord: c '[mm']]]&gt;21, "M", "S")))</f>
        <v>S</v>
      </c>
      <c r="M45" s="7">
        <f>(I45^2)/E45</f>
        <v>3.229494248725322</v>
      </c>
      <c r="N45" s="7" t="str">
        <f>IF(Table15[[#This Row],[Aspect Ratio = b^2/A]]&gt;$AA$20, "L", (IF(Table15[[#This Row],[Aspect Ratio = b^2/A]]&gt;$AA$22, "M", "S")))</f>
        <v>M</v>
      </c>
      <c r="O45" s="7">
        <f t="shared" si="0"/>
        <v>2.3232570913145829</v>
      </c>
      <c r="P45" s="8">
        <v>0.39800000000000002</v>
      </c>
      <c r="Q45" s="8" t="str">
        <f>IF(Table15[[#This Row],[Transition Time: t '[s']]]&gt;$AA$4, "SLOW", (IF(Table15[[#This Row],[Transition Time: t '[s']]]&gt;$AA$6, "AVERAGE", "FAST")))</f>
        <v>FAST</v>
      </c>
      <c r="R45" s="9"/>
      <c r="S45" s="9"/>
      <c r="T45" s="9"/>
      <c r="V45" s="65" t="s">
        <v>56</v>
      </c>
      <c r="W45" s="65">
        <v>1.3610558365817524</v>
      </c>
    </row>
    <row r="46" spans="1:28" ht="15.75">
      <c r="A46" s="1">
        <v>51</v>
      </c>
      <c r="B46" s="4">
        <v>52</v>
      </c>
      <c r="C46" s="7">
        <v>0.5</v>
      </c>
      <c r="D46" s="40" t="str">
        <f>IF(Table15[[#This Row],[Mass '[g']]]&gt;0.5, "L", (IF(Table15[[#This Row],[Mass '[g']]]&gt;0.3, "M", "S")))</f>
        <v>M</v>
      </c>
      <c r="E46" s="7">
        <v>1222.429089</v>
      </c>
      <c r="F46" s="7" t="str">
        <f>IF(Table15[[#This Row],[Area '[mm^2']]]&gt;$AA$52, "L", (IF(Table15[[#This Row],[Area '[mm^2']]]&gt;$AA$54, "M", "S")))</f>
        <v>M</v>
      </c>
      <c r="G46" s="7">
        <f>(Table15[[#This Row],[Mass '[g']]]*0.001*9.81)/(Table15[[#This Row],[Area '[mm^2']]]*0.000001)</f>
        <v>4.012502683499215</v>
      </c>
      <c r="H46" s="7" t="str">
        <f>IF(Table15[[#This Row],[Loading: mg/A '[N/m^2']]]&gt;$AA$36, "L", (IF(Table15[[#This Row],[Loading: mg/A '[N/m^2']]]&gt;$AA$38, "M", "S")))</f>
        <v>M</v>
      </c>
      <c r="I46" s="7">
        <v>66.864931839999997</v>
      </c>
      <c r="J46" s="40" t="str">
        <f>IF(Table15[[#This Row],[Span: b '[mm']]]&gt;63, "L", (IF(Table15[[#This Row],[Span: b '[mm']]]&gt;58, "M", "S")))</f>
        <v>L</v>
      </c>
      <c r="K46" s="7">
        <v>23.298256649999999</v>
      </c>
      <c r="L46" s="40" t="str">
        <f>IF(Table15[[#This Row],[Chord: c '[mm']]]&gt;24.5, "L", (IF(Table15[[#This Row],[Chord: c '[mm']]]&gt;21, "M", "S")))</f>
        <v>M</v>
      </c>
      <c r="M46" s="7">
        <f>(I46^2)/E46</f>
        <v>3.6574056934666461</v>
      </c>
      <c r="N46" s="7" t="str">
        <f>IF(Table15[[#This Row],[Aspect Ratio = b^2/A]]&gt;$AA$20, "L", (IF(Table15[[#This Row],[Aspect Ratio = b^2/A]]&gt;$AA$22, "M", "S")))</f>
        <v>M</v>
      </c>
      <c r="O46" s="7">
        <f t="shared" si="0"/>
        <v>2.8699542993488314</v>
      </c>
      <c r="P46" s="8">
        <v>0.621</v>
      </c>
      <c r="Q46" s="8" t="str">
        <f>IF(Table15[[#This Row],[Transition Time: t '[s']]]&gt;$AA$4, "SLOW", (IF(Table15[[#This Row],[Transition Time: t '[s']]]&gt;$AA$6, "AVERAGE", "FAST")))</f>
        <v>SLOW</v>
      </c>
      <c r="R46" s="9"/>
      <c r="S46" s="9"/>
      <c r="T46" s="9"/>
      <c r="V46" s="65" t="s">
        <v>57</v>
      </c>
      <c r="W46" s="65">
        <v>7.5547302540519432</v>
      </c>
    </row>
    <row r="47" spans="1:28" ht="15.75" hidden="1">
      <c r="A47" s="1">
        <v>52</v>
      </c>
      <c r="B47" s="4">
        <v>53</v>
      </c>
      <c r="C47" s="7">
        <v>0.4</v>
      </c>
      <c r="D47" s="40" t="str">
        <f>IF(Table15[[#This Row],[Mass '[g']]]&gt;0.5, "L", (IF(Table15[[#This Row],[Mass '[g']]]&gt;0.3, "M", "S")))</f>
        <v>M</v>
      </c>
      <c r="E47" s="7">
        <v>982.69809269999996</v>
      </c>
      <c r="F47" s="7" t="str">
        <f>IF(Table15[[#This Row],[Area '[mm^2']]]&gt;$AA$52, "L", (IF(Table15[[#This Row],[Area '[mm^2']]]&gt;$AA$54, "M", "S")))</f>
        <v>M</v>
      </c>
      <c r="G47" s="7">
        <f>(Table15[[#This Row],[Mass '[g']]]*0.001*9.81)/(Table15[[#This Row],[Area '[mm^2']]]*0.000001)</f>
        <v>3.9930880390931285</v>
      </c>
      <c r="H47" s="7" t="str">
        <f>IF(Table15[[#This Row],[Loading: mg/A '[N/m^2']]]&gt;$AA$36, "L", (IF(Table15[[#This Row],[Loading: mg/A '[N/m^2']]]&gt;$AA$38, "M", "S")))</f>
        <v>M</v>
      </c>
      <c r="I47" s="7">
        <v>62.928535480000001</v>
      </c>
      <c r="J47" s="40" t="str">
        <f>IF(Table15[[#This Row],[Span: b '[mm']]]&gt;63, "L", (IF(Table15[[#This Row],[Span: b '[mm']]]&gt;58, "M", "S")))</f>
        <v>M</v>
      </c>
      <c r="K47" s="7">
        <v>20.780493580000002</v>
      </c>
      <c r="L47" s="40" t="str">
        <f>IF(Table15[[#This Row],[Chord: c '[mm']]]&gt;24.5, "L", (IF(Table15[[#This Row],[Chord: c '[mm']]]&gt;21, "M", "S")))</f>
        <v>S</v>
      </c>
      <c r="M47" s="7">
        <f>(I47^2)/E47</f>
        <v>4.0297224621423338</v>
      </c>
      <c r="N47" s="7" t="str">
        <f>IF(Table15[[#This Row],[Aspect Ratio = b^2/A]]&gt;$AA$20, "L", (IF(Table15[[#This Row],[Aspect Ratio = b^2/A]]&gt;$AA$22, "M", "S")))</f>
        <v>L</v>
      </c>
      <c r="O47" s="7">
        <f t="shared" si="0"/>
        <v>3.0282502789329797</v>
      </c>
      <c r="P47" s="8">
        <v>0.443</v>
      </c>
      <c r="Q47" s="8" t="str">
        <f>IF(Table15[[#This Row],[Transition Time: t '[s']]]&gt;$AA$4, "SLOW", (IF(Table15[[#This Row],[Transition Time: t '[s']]]&gt;$AA$6, "AVERAGE", "FAST")))</f>
        <v>AVERAGE</v>
      </c>
      <c r="R47" s="9"/>
      <c r="S47" s="9"/>
      <c r="T47" s="9"/>
      <c r="V47" s="65" t="s">
        <v>58</v>
      </c>
      <c r="W47" s="65">
        <v>363.60333369274366</v>
      </c>
    </row>
    <row r="48" spans="1:28" ht="16.5" thickBot="1">
      <c r="A48" s="1">
        <v>53</v>
      </c>
      <c r="B48" s="4">
        <v>54</v>
      </c>
      <c r="C48" s="7">
        <v>0.3</v>
      </c>
      <c r="D48" s="40" t="str">
        <f>IF(Table15[[#This Row],[Mass '[g']]]&gt;0.5, "L", (IF(Table15[[#This Row],[Mass '[g']]]&gt;0.3, "M", "S")))</f>
        <v>S</v>
      </c>
      <c r="E48" s="7">
        <v>884.45970290000002</v>
      </c>
      <c r="F48" s="7" t="str">
        <f>IF(Table15[[#This Row],[Area '[mm^2']]]&gt;$AA$52, "L", (IF(Table15[[#This Row],[Area '[mm^2']]]&gt;$AA$54, "M", "S")))</f>
        <v>M</v>
      </c>
      <c r="G48" s="7">
        <f>(Table15[[#This Row],[Mass '[g']]]*0.001*9.81)/(Table15[[#This Row],[Area '[mm^2']]]*0.000001)</f>
        <v>3.3274551574824494</v>
      </c>
      <c r="H48" s="7" t="str">
        <f>IF(Table15[[#This Row],[Loading: mg/A '[N/m^2']]]&gt;$AA$36, "L", (IF(Table15[[#This Row],[Loading: mg/A '[N/m^2']]]&gt;$AA$38, "M", "S")))</f>
        <v>M</v>
      </c>
      <c r="I48" s="7">
        <v>55.28530482</v>
      </c>
      <c r="J48" s="40" t="str">
        <f>IF(Table15[[#This Row],[Span: b '[mm']]]&gt;63, "L", (IF(Table15[[#This Row],[Span: b '[mm']]]&gt;58, "M", "S")))</f>
        <v>S</v>
      </c>
      <c r="K48" s="7">
        <v>20.518319479999999</v>
      </c>
      <c r="L48" s="40" t="str">
        <f>IF(Table15[[#This Row],[Chord: c '[mm']]]&gt;24.5, "L", (IF(Table15[[#This Row],[Chord: c '[mm']]]&gt;21, "M", "S")))</f>
        <v>S</v>
      </c>
      <c r="M48" s="7">
        <f>(I48^2)/E48</f>
        <v>3.4557424369009264</v>
      </c>
      <c r="N48" s="7" t="str">
        <f>IF(Table15[[#This Row],[Aspect Ratio = b^2/A]]&gt;$AA$20, "L", (IF(Table15[[#This Row],[Aspect Ratio = b^2/A]]&gt;$AA$22, "M", "S")))</f>
        <v>M</v>
      </c>
      <c r="O48" s="7">
        <f t="shared" si="0"/>
        <v>2.6944362999069553</v>
      </c>
      <c r="P48" s="8">
        <v>0.53900000000000003</v>
      </c>
      <c r="Q48" s="8" t="str">
        <f>IF(Table15[[#This Row],[Transition Time: t '[s']]]&gt;$AA$4, "SLOW", (IF(Table15[[#This Row],[Transition Time: t '[s']]]&gt;$AA$6, "AVERAGE", "FAST")))</f>
        <v>SLOW</v>
      </c>
      <c r="R48" s="9"/>
      <c r="S48" s="9"/>
      <c r="T48" s="9"/>
      <c r="V48" s="66" t="s">
        <v>59</v>
      </c>
      <c r="W48" s="66">
        <v>84</v>
      </c>
    </row>
    <row r="49" spans="1:28" ht="15.75" hidden="1">
      <c r="A49" s="1">
        <v>54</v>
      </c>
      <c r="B49" s="4">
        <v>55</v>
      </c>
      <c r="C49" s="7">
        <v>0.6</v>
      </c>
      <c r="D49" s="40" t="str">
        <f>IF(Table15[[#This Row],[Mass '[g']]]&gt;0.5, "L", (IF(Table15[[#This Row],[Mass '[g']]]&gt;0.3, "M", "S")))</f>
        <v>L</v>
      </c>
      <c r="E49" s="7">
        <v>812.92791169999998</v>
      </c>
      <c r="F49" s="7" t="str">
        <f>IF(Table15[[#This Row],[Area '[mm^2']]]&gt;$AA$52, "L", (IF(Table15[[#This Row],[Area '[mm^2']]]&gt;$AA$54, "M", "S")))</f>
        <v>S</v>
      </c>
      <c r="G49" s="7">
        <f>(Table15[[#This Row],[Mass '[g']]]*0.001*9.81)/(Table15[[#This Row],[Area '[mm^2']]]*0.000001)</f>
        <v>7.2404944095118591</v>
      </c>
      <c r="H49" s="7" t="str">
        <f>IF(Table15[[#This Row],[Loading: mg/A '[N/m^2']]]&gt;$AA$36, "L", (IF(Table15[[#This Row],[Loading: mg/A '[N/m^2']]]&gt;$AA$38, "M", "S")))</f>
        <v>L</v>
      </c>
      <c r="I49" s="7">
        <v>53.709470430000003</v>
      </c>
      <c r="J49" s="40" t="str">
        <f>IF(Table15[[#This Row],[Span: b '[mm']]]&gt;63, "L", (IF(Table15[[#This Row],[Span: b '[mm']]]&gt;58, "M", "S")))</f>
        <v>S</v>
      </c>
      <c r="K49" s="7">
        <v>20.494740360000002</v>
      </c>
      <c r="L49" s="40" t="str">
        <f>IF(Table15[[#This Row],[Chord: c '[mm']]]&gt;24.5, "L", (IF(Table15[[#This Row],[Chord: c '[mm']]]&gt;21, "M", "S")))</f>
        <v>S</v>
      </c>
      <c r="M49" s="7">
        <f>(I49^2)/E49</f>
        <v>3.5485400025674192</v>
      </c>
      <c r="N49" s="7" t="str">
        <f>IF(Table15[[#This Row],[Aspect Ratio = b^2/A]]&gt;$AA$20, "L", (IF(Table15[[#This Row],[Aspect Ratio = b^2/A]]&gt;$AA$22, "M", "S")))</f>
        <v>M</v>
      </c>
      <c r="O49" s="7">
        <f t="shared" si="0"/>
        <v>2.6206465408474195</v>
      </c>
      <c r="P49" s="8">
        <v>0.47499999999999998</v>
      </c>
      <c r="Q49" s="8" t="str">
        <f>IF(Table15[[#This Row],[Transition Time: t '[s']]]&gt;$AA$4, "SLOW", (IF(Table15[[#This Row],[Transition Time: t '[s']]]&gt;$AA$6, "AVERAGE", "FAST")))</f>
        <v>AVERAGE</v>
      </c>
      <c r="R49" s="9"/>
      <c r="S49" s="9"/>
      <c r="T49" s="9"/>
    </row>
    <row r="50" spans="1:28" ht="15.75" hidden="1">
      <c r="A50" s="1">
        <v>55</v>
      </c>
      <c r="B50" s="4">
        <v>56</v>
      </c>
      <c r="C50" s="7">
        <v>0.5</v>
      </c>
      <c r="D50" s="40" t="str">
        <f>IF(Table15[[#This Row],[Mass '[g']]]&gt;0.5, "L", (IF(Table15[[#This Row],[Mass '[g']]]&gt;0.3, "M", "S")))</f>
        <v>M</v>
      </c>
      <c r="E50" s="7">
        <v>1169.644282</v>
      </c>
      <c r="F50" s="7" t="str">
        <f>IF(Table15[[#This Row],[Area '[mm^2']]]&gt;$AA$52, "L", (IF(Table15[[#This Row],[Area '[mm^2']]]&gt;$AA$54, "M", "S")))</f>
        <v>M</v>
      </c>
      <c r="G50" s="7">
        <f>(Table15[[#This Row],[Mass '[g']]]*0.001*9.81)/(Table15[[#This Row],[Area '[mm^2']]]*0.000001)</f>
        <v>4.1935826776435272</v>
      </c>
      <c r="H50" s="7" t="str">
        <f>IF(Table15[[#This Row],[Loading: mg/A '[N/m^2']]]&gt;$AA$36, "L", (IF(Table15[[#This Row],[Loading: mg/A '[N/m^2']]]&gt;$AA$38, "M", "S")))</f>
        <v>M</v>
      </c>
      <c r="I50" s="7">
        <v>61.626219550000002</v>
      </c>
      <c r="J50" s="40" t="str">
        <f>IF(Table15[[#This Row],[Span: b '[mm']]]&gt;63, "L", (IF(Table15[[#This Row],[Span: b '[mm']]]&gt;58, "M", "S")))</f>
        <v>M</v>
      </c>
      <c r="K50" s="7">
        <v>24.346188349999998</v>
      </c>
      <c r="L50" s="40" t="str">
        <f>IF(Table15[[#This Row],[Chord: c '[mm']]]&gt;24.5, "L", (IF(Table15[[#This Row],[Chord: c '[mm']]]&gt;21, "M", "S")))</f>
        <v>M</v>
      </c>
      <c r="M50" s="7">
        <f>(I50^2)/E50</f>
        <v>3.2469623410041195</v>
      </c>
      <c r="N50" s="7" t="str">
        <f>IF(Table15[[#This Row],[Aspect Ratio = b^2/A]]&gt;$AA$20, "L", (IF(Table15[[#This Row],[Aspect Ratio = b^2/A]]&gt;$AA$22, "M", "S")))</f>
        <v>M</v>
      </c>
      <c r="O50" s="7">
        <f t="shared" si="0"/>
        <v>2.5312471366796112</v>
      </c>
      <c r="P50" s="8">
        <v>0.442</v>
      </c>
      <c r="Q50" s="8" t="str">
        <f>IF(Table15[[#This Row],[Transition Time: t '[s']]]&gt;$AA$4, "SLOW", (IF(Table15[[#This Row],[Transition Time: t '[s']]]&gt;$AA$6, "AVERAGE", "FAST")))</f>
        <v>AVERAGE</v>
      </c>
      <c r="R50" s="9">
        <v>0.58299999999999996</v>
      </c>
      <c r="S50" s="9">
        <v>0.47599999999999998</v>
      </c>
      <c r="T50" s="9">
        <v>0.496</v>
      </c>
      <c r="V50" s="67" t="s">
        <v>107</v>
      </c>
      <c r="W50" s="67"/>
    </row>
    <row r="51" spans="1:28" ht="15.75" hidden="1">
      <c r="A51" s="1">
        <v>56</v>
      </c>
      <c r="B51" s="4">
        <v>57</v>
      </c>
      <c r="C51" s="7">
        <v>0.4</v>
      </c>
      <c r="D51" s="40" t="str">
        <f>IF(Table15[[#This Row],[Mass '[g']]]&gt;0.5, "L", (IF(Table15[[#This Row],[Mass '[g']]]&gt;0.3, "M", "S")))</f>
        <v>M</v>
      </c>
      <c r="E51" s="7">
        <v>801.72161349999999</v>
      </c>
      <c r="F51" s="7" t="str">
        <f>IF(Table15[[#This Row],[Area '[mm^2']]]&gt;$AA$52, "L", (IF(Table15[[#This Row],[Area '[mm^2']]]&gt;$AA$54, "M", "S")))</f>
        <v>S</v>
      </c>
      <c r="G51" s="7">
        <f>(Table15[[#This Row],[Mass '[g']]]*0.001*9.81)/(Table15[[#This Row],[Area '[mm^2']]]*0.000001)</f>
        <v>4.894467024369427</v>
      </c>
      <c r="H51" s="7" t="str">
        <f>IF(Table15[[#This Row],[Loading: mg/A '[N/m^2']]]&gt;$AA$36, "L", (IF(Table15[[#This Row],[Loading: mg/A '[N/m^2']]]&gt;$AA$38, "M", "S")))</f>
        <v>M</v>
      </c>
      <c r="I51" s="7">
        <v>55.336607649999998</v>
      </c>
      <c r="J51" s="40" t="str">
        <f>IF(Table15[[#This Row],[Span: b '[mm']]]&gt;63, "L", (IF(Table15[[#This Row],[Span: b '[mm']]]&gt;58, "M", "S")))</f>
        <v>S</v>
      </c>
      <c r="K51" s="7">
        <v>19.269757519999999</v>
      </c>
      <c r="L51" s="40" t="str">
        <f>IF(Table15[[#This Row],[Chord: c '[mm']]]&gt;24.5, "L", (IF(Table15[[#This Row],[Chord: c '[mm']]]&gt;21, "M", "S")))</f>
        <v>S</v>
      </c>
      <c r="M51" s="7">
        <f>(I51^2)/E51</f>
        <v>3.81945564975097</v>
      </c>
      <c r="N51" s="7" t="str">
        <f>IF(Table15[[#This Row],[Aspect Ratio = b^2/A]]&gt;$AA$20, "L", (IF(Table15[[#This Row],[Aspect Ratio = b^2/A]]&gt;$AA$22, "M", "S")))</f>
        <v>M</v>
      </c>
      <c r="O51" s="7">
        <f t="shared" si="0"/>
        <v>2.8716815763024712</v>
      </c>
      <c r="P51" s="8">
        <v>0.376</v>
      </c>
      <c r="Q51" s="8" t="str">
        <f>IF(Table15[[#This Row],[Transition Time: t '[s']]]&gt;$AA$4, "SLOW", (IF(Table15[[#This Row],[Transition Time: t '[s']]]&gt;$AA$6, "AVERAGE", "FAST")))</f>
        <v>FAST</v>
      </c>
      <c r="R51" s="9"/>
      <c r="S51" s="9"/>
      <c r="T51" s="9"/>
      <c r="V51" s="65"/>
      <c r="W51" s="65"/>
    </row>
    <row r="52" spans="1:28" ht="15.75" hidden="1">
      <c r="A52" s="1">
        <v>57</v>
      </c>
      <c r="B52" s="4">
        <v>58</v>
      </c>
      <c r="C52" s="7">
        <v>0.4</v>
      </c>
      <c r="D52" s="40" t="str">
        <f>IF(Table15[[#This Row],[Mass '[g']]]&gt;0.5, "L", (IF(Table15[[#This Row],[Mass '[g']]]&gt;0.3, "M", "S")))</f>
        <v>M</v>
      </c>
      <c r="E52" s="7">
        <v>957.98139760000004</v>
      </c>
      <c r="F52" s="7" t="str">
        <f>IF(Table15[[#This Row],[Area '[mm^2']]]&gt;$AA$52, "L", (IF(Table15[[#This Row],[Area '[mm^2']]]&gt;$AA$54, "M", "S")))</f>
        <v>M</v>
      </c>
      <c r="G52" s="7">
        <f>(Table15[[#This Row],[Mass '[g']]]*0.001*9.81)/(Table15[[#This Row],[Area '[mm^2']]]*0.000001)</f>
        <v>4.0961129410557149</v>
      </c>
      <c r="H52" s="7" t="str">
        <f>IF(Table15[[#This Row],[Loading: mg/A '[N/m^2']]]&gt;$AA$36, "L", (IF(Table15[[#This Row],[Loading: mg/A '[N/m^2']]]&gt;$AA$38, "M", "S")))</f>
        <v>M</v>
      </c>
      <c r="I52" s="7">
        <v>54.087389260000002</v>
      </c>
      <c r="J52" s="40" t="str">
        <f>IF(Table15[[#This Row],[Span: b '[mm']]]&gt;63, "L", (IF(Table15[[#This Row],[Span: b '[mm']]]&gt;58, "M", "S")))</f>
        <v>S</v>
      </c>
      <c r="K52" s="7">
        <v>26.992702560000001</v>
      </c>
      <c r="L52" s="40" t="str">
        <f>IF(Table15[[#This Row],[Chord: c '[mm']]]&gt;24.5, "L", (IF(Table15[[#This Row],[Chord: c '[mm']]]&gt;21, "M", "S")))</f>
        <v>L</v>
      </c>
      <c r="M52" s="7">
        <f>(I52^2)/E52</f>
        <v>3.0537604219578673</v>
      </c>
      <c r="N52" s="7" t="str">
        <f>IF(Table15[[#This Row],[Aspect Ratio = b^2/A]]&gt;$AA$20, "L", (IF(Table15[[#This Row],[Aspect Ratio = b^2/A]]&gt;$AA$22, "M", "S")))</f>
        <v>S</v>
      </c>
      <c r="O52" s="7">
        <f t="shared" si="0"/>
        <v>2.0037782115285903</v>
      </c>
      <c r="P52" s="8">
        <v>0.48799999999999999</v>
      </c>
      <c r="Q52" s="8" t="str">
        <f>IF(Table15[[#This Row],[Transition Time: t '[s']]]&gt;$AA$4, "SLOW", (IF(Table15[[#This Row],[Transition Time: t '[s']]]&gt;$AA$6, "AVERAGE", "FAST")))</f>
        <v>AVERAGE</v>
      </c>
      <c r="R52" s="9"/>
      <c r="S52" s="9"/>
      <c r="T52" s="9"/>
      <c r="V52" s="65" t="s">
        <v>16</v>
      </c>
      <c r="W52" s="65">
        <v>1050.7687486749999</v>
      </c>
      <c r="Y52" s="54" t="s">
        <v>105</v>
      </c>
      <c r="Z52" s="54" t="s">
        <v>98</v>
      </c>
      <c r="AA52" s="54">
        <f>W52+W56</f>
        <v>1258.3630672908646</v>
      </c>
      <c r="AB52" s="54"/>
    </row>
    <row r="53" spans="1:28" ht="15.75" hidden="1">
      <c r="A53" s="1">
        <v>58</v>
      </c>
      <c r="B53" s="4">
        <v>59</v>
      </c>
      <c r="C53" s="7">
        <v>0.6</v>
      </c>
      <c r="D53" s="40" t="str">
        <f>IF(Table15[[#This Row],[Mass '[g']]]&gt;0.5, "L", (IF(Table15[[#This Row],[Mass '[g']]]&gt;0.3, "M", "S")))</f>
        <v>L</v>
      </c>
      <c r="E53" s="7">
        <v>1374.290139</v>
      </c>
      <c r="F53" s="7" t="str">
        <f>IF(Table15[[#This Row],[Area '[mm^2']]]&gt;$AA$52, "L", (IF(Table15[[#This Row],[Area '[mm^2']]]&gt;$AA$54, "M", "S")))</f>
        <v>L</v>
      </c>
      <c r="G53" s="7">
        <f>(Table15[[#This Row],[Mass '[g']]]*0.001*9.81)/(Table15[[#This Row],[Area '[mm^2']]]*0.000001)</f>
        <v>4.2829383934042768</v>
      </c>
      <c r="H53" s="7" t="str">
        <f>IF(Table15[[#This Row],[Loading: mg/A '[N/m^2']]]&gt;$AA$36, "L", (IF(Table15[[#This Row],[Loading: mg/A '[N/m^2']]]&gt;$AA$38, "M", "S")))</f>
        <v>M</v>
      </c>
      <c r="I53" s="7">
        <v>69.816661719999999</v>
      </c>
      <c r="J53" s="40" t="str">
        <f>IF(Table15[[#This Row],[Span: b '[mm']]]&gt;63, "L", (IF(Table15[[#This Row],[Span: b '[mm']]]&gt;58, "M", "S")))</f>
        <v>L</v>
      </c>
      <c r="K53" s="7">
        <v>25.269625250000001</v>
      </c>
      <c r="L53" s="40" t="str">
        <f>IF(Table15[[#This Row],[Chord: c '[mm']]]&gt;24.5, "L", (IF(Table15[[#This Row],[Chord: c '[mm']]]&gt;21, "M", "S")))</f>
        <v>L</v>
      </c>
      <c r="M53" s="7">
        <f>(I53^2)/E53</f>
        <v>3.5468247318370034</v>
      </c>
      <c r="N53" s="7" t="str">
        <f>IF(Table15[[#This Row],[Aspect Ratio = b^2/A]]&gt;$AA$20, "L", (IF(Table15[[#This Row],[Aspect Ratio = b^2/A]]&gt;$AA$22, "M", "S")))</f>
        <v>M</v>
      </c>
      <c r="O53" s="7">
        <f t="shared" si="0"/>
        <v>2.7628689000839062</v>
      </c>
      <c r="P53" s="8">
        <v>0.51100000000000001</v>
      </c>
      <c r="Q53" s="8" t="str">
        <f>IF(Table15[[#This Row],[Transition Time: t '[s']]]&gt;$AA$4, "SLOW", (IF(Table15[[#This Row],[Transition Time: t '[s']]]&gt;$AA$6, "AVERAGE", "FAST")))</f>
        <v>AVERAGE</v>
      </c>
      <c r="R53" s="9"/>
      <c r="S53" s="9"/>
      <c r="T53" s="9"/>
      <c r="V53" s="65" t="s">
        <v>48</v>
      </c>
      <c r="W53" s="65">
        <v>22.650397116666191</v>
      </c>
      <c r="Y53" s="54" t="s">
        <v>95</v>
      </c>
      <c r="Z53" s="54">
        <f>AA54</f>
        <v>843.17443005913526</v>
      </c>
      <c r="AA53" s="54" t="s">
        <v>100</v>
      </c>
      <c r="AB53" s="54">
        <f>AA52</f>
        <v>1258.3630672908646</v>
      </c>
    </row>
    <row r="54" spans="1:28" ht="15.75" hidden="1">
      <c r="A54" s="1">
        <v>59</v>
      </c>
      <c r="B54" s="4">
        <v>60</v>
      </c>
      <c r="C54" s="7">
        <v>0.6</v>
      </c>
      <c r="D54" s="40" t="str">
        <f>IF(Table15[[#This Row],[Mass '[g']]]&gt;0.5, "L", (IF(Table15[[#This Row],[Mass '[g']]]&gt;0.3, "M", "S")))</f>
        <v>L</v>
      </c>
      <c r="E54" s="7">
        <v>1211.746449</v>
      </c>
      <c r="F54" s="7" t="str">
        <f>IF(Table15[[#This Row],[Area '[mm^2']]]&gt;$AA$52, "L", (IF(Table15[[#This Row],[Area '[mm^2']]]&gt;$AA$54, "M", "S")))</f>
        <v>M</v>
      </c>
      <c r="G54" s="7">
        <f>(Table15[[#This Row],[Mass '[g']]]*0.001*9.81)/(Table15[[#This Row],[Area '[mm^2']]]*0.000001)</f>
        <v>4.8574518248908021</v>
      </c>
      <c r="H54" s="7" t="str">
        <f>IF(Table15[[#This Row],[Loading: mg/A '[N/m^2']]]&gt;$AA$36, "L", (IF(Table15[[#This Row],[Loading: mg/A '[N/m^2']]]&gt;$AA$38, "M", "S")))</f>
        <v>M</v>
      </c>
      <c r="I54" s="7">
        <v>63.843808889999998</v>
      </c>
      <c r="J54" s="40" t="str">
        <f>IF(Table15[[#This Row],[Span: b '[mm']]]&gt;63, "L", (IF(Table15[[#This Row],[Span: b '[mm']]]&gt;58, "M", "S")))</f>
        <v>L</v>
      </c>
      <c r="K54" s="7">
        <v>25.913962269999999</v>
      </c>
      <c r="L54" s="40" t="str">
        <f>IF(Table15[[#This Row],[Chord: c '[mm']]]&gt;24.5, "L", (IF(Table15[[#This Row],[Chord: c '[mm']]]&gt;21, "M", "S")))</f>
        <v>L</v>
      </c>
      <c r="M54" s="7">
        <f>(I54^2)/E54</f>
        <v>3.3637663530572826</v>
      </c>
      <c r="N54" s="7" t="str">
        <f>IF(Table15[[#This Row],[Aspect Ratio = b^2/A]]&gt;$AA$20, "L", (IF(Table15[[#This Row],[Aspect Ratio = b^2/A]]&gt;$AA$22, "M", "S")))</f>
        <v>M</v>
      </c>
      <c r="O54" s="7">
        <f t="shared" si="0"/>
        <v>2.463683794272963</v>
      </c>
      <c r="P54" s="8">
        <v>0.47099999999999997</v>
      </c>
      <c r="Q54" s="8" t="str">
        <f>IF(Table15[[#This Row],[Transition Time: t '[s']]]&gt;$AA$4, "SLOW", (IF(Table15[[#This Row],[Transition Time: t '[s']]]&gt;$AA$6, "AVERAGE", "FAST")))</f>
        <v>AVERAGE</v>
      </c>
      <c r="R54" s="9"/>
      <c r="S54" s="9"/>
      <c r="T54" s="9"/>
      <c r="V54" s="65" t="s">
        <v>49</v>
      </c>
      <c r="W54" s="65">
        <v>1003.0684200000001</v>
      </c>
      <c r="Y54" s="54" t="s">
        <v>104</v>
      </c>
      <c r="Z54" s="54" t="s">
        <v>99</v>
      </c>
      <c r="AA54" s="54">
        <f>W52-W56</f>
        <v>843.17443005913526</v>
      </c>
      <c r="AB54" s="54"/>
    </row>
    <row r="55" spans="1:28" ht="15.75" hidden="1">
      <c r="A55" s="1">
        <v>60</v>
      </c>
      <c r="B55" s="4">
        <v>61</v>
      </c>
      <c r="C55" s="7">
        <v>0.5</v>
      </c>
      <c r="D55" s="40" t="str">
        <f>IF(Table15[[#This Row],[Mass '[g']]]&gt;0.5, "L", (IF(Table15[[#This Row],[Mass '[g']]]&gt;0.3, "M", "S")))</f>
        <v>M</v>
      </c>
      <c r="E55" s="7">
        <v>1547.830663</v>
      </c>
      <c r="F55" s="7" t="str">
        <f>IF(Table15[[#This Row],[Area '[mm^2']]]&gt;$AA$52, "L", (IF(Table15[[#This Row],[Area '[mm^2']]]&gt;$AA$54, "M", "S")))</f>
        <v>L</v>
      </c>
      <c r="G55" s="7">
        <f>(Table15[[#This Row],[Mass '[g']]]*0.001*9.81)/(Table15[[#This Row],[Area '[mm^2']]]*0.000001)</f>
        <v>3.1689513053664067</v>
      </c>
      <c r="H55" s="7" t="str">
        <f>IF(Table15[[#This Row],[Loading: mg/A '[N/m^2']]]&gt;$AA$36, "L", (IF(Table15[[#This Row],[Loading: mg/A '[N/m^2']]]&gt;$AA$38, "M", "S")))</f>
        <v>M</v>
      </c>
      <c r="I55" s="7">
        <v>68.841331909999994</v>
      </c>
      <c r="J55" s="40" t="str">
        <f>IF(Table15[[#This Row],[Span: b '[mm']]]&gt;63, "L", (IF(Table15[[#This Row],[Span: b '[mm']]]&gt;58, "M", "S")))</f>
        <v>L</v>
      </c>
      <c r="K55" s="7">
        <v>29.215817439999999</v>
      </c>
      <c r="L55" s="40" t="str">
        <f>IF(Table15[[#This Row],[Chord: c '[mm']]]&gt;24.5, "L", (IF(Table15[[#This Row],[Chord: c '[mm']]]&gt;21, "M", "S")))</f>
        <v>L</v>
      </c>
      <c r="M55" s="7">
        <f>(I55^2)/E55</f>
        <v>3.0617877603984276</v>
      </c>
      <c r="N55" s="7" t="str">
        <f>IF(Table15[[#This Row],[Aspect Ratio = b^2/A]]&gt;$AA$20, "L", (IF(Table15[[#This Row],[Aspect Ratio = b^2/A]]&gt;$AA$22, "M", "S")))</f>
        <v>S</v>
      </c>
      <c r="O55" s="7">
        <f t="shared" ref="O55:O86" si="1">I55/K55</f>
        <v>2.3563034664827778</v>
      </c>
      <c r="P55" s="8">
        <v>0.45200000000000001</v>
      </c>
      <c r="Q55" s="8" t="str">
        <f>IF(Table15[[#This Row],[Transition Time: t '[s']]]&gt;$AA$4, "SLOW", (IF(Table15[[#This Row],[Transition Time: t '[s']]]&gt;$AA$6, "AVERAGE", "FAST")))</f>
        <v>AVERAGE</v>
      </c>
      <c r="R55" s="9"/>
      <c r="S55" s="9"/>
      <c r="T55" s="9"/>
      <c r="V55" s="65" t="s">
        <v>50</v>
      </c>
      <c r="W55" s="65" t="e">
        <v>#N/A</v>
      </c>
    </row>
    <row r="56" spans="1:28" ht="15.75" hidden="1">
      <c r="A56" s="1">
        <v>61</v>
      </c>
      <c r="B56" s="4">
        <v>62</v>
      </c>
      <c r="C56" s="7">
        <v>0.3</v>
      </c>
      <c r="D56" s="40" t="str">
        <f>IF(Table15[[#This Row],[Mass '[g']]]&gt;0.5, "L", (IF(Table15[[#This Row],[Mass '[g']]]&gt;0.3, "M", "S")))</f>
        <v>S</v>
      </c>
      <c r="E56" s="7">
        <v>966.88359709999997</v>
      </c>
      <c r="F56" s="7" t="str">
        <f>IF(Table15[[#This Row],[Area '[mm^2']]]&gt;$AA$52, "L", (IF(Table15[[#This Row],[Area '[mm^2']]]&gt;$AA$54, "M", "S")))</f>
        <v>M</v>
      </c>
      <c r="G56" s="7">
        <f>(Table15[[#This Row],[Mass '[g']]]*0.001*9.81)/(Table15[[#This Row],[Area '[mm^2']]]*0.000001)</f>
        <v>3.0437996971166115</v>
      </c>
      <c r="H56" s="7" t="str">
        <f>IF(Table15[[#This Row],[Loading: mg/A '[N/m^2']]]&gt;$AA$36, "L", (IF(Table15[[#This Row],[Loading: mg/A '[N/m^2']]]&gt;$AA$38, "M", "S")))</f>
        <v>S</v>
      </c>
      <c r="I56" s="7">
        <v>58.901998650000003</v>
      </c>
      <c r="J56" s="40" t="str">
        <f>IF(Table15[[#This Row],[Span: b '[mm']]]&gt;63, "L", (IF(Table15[[#This Row],[Span: b '[mm']]]&gt;58, "M", "S")))</f>
        <v>M</v>
      </c>
      <c r="K56" s="7">
        <v>21.888052200000001</v>
      </c>
      <c r="L56" s="40" t="str">
        <f>IF(Table15[[#This Row],[Chord: c '[mm']]]&gt;24.5, "L", (IF(Table15[[#This Row],[Chord: c '[mm']]]&gt;21, "M", "S")))</f>
        <v>M</v>
      </c>
      <c r="M56" s="7">
        <f>(I56^2)/E56</f>
        <v>3.5882762468725331</v>
      </c>
      <c r="N56" s="7" t="str">
        <f>IF(Table15[[#This Row],[Aspect Ratio = b^2/A]]&gt;$AA$20, "L", (IF(Table15[[#This Row],[Aspect Ratio = b^2/A]]&gt;$AA$22, "M", "S")))</f>
        <v>M</v>
      </c>
      <c r="O56" s="7">
        <f t="shared" si="1"/>
        <v>2.691057116996459</v>
      </c>
      <c r="P56" s="8">
        <v>0.436</v>
      </c>
      <c r="Q56" s="8" t="str">
        <f>IF(Table15[[#This Row],[Transition Time: t '[s']]]&gt;$AA$4, "SLOW", (IF(Table15[[#This Row],[Transition Time: t '[s']]]&gt;$AA$6, "AVERAGE", "FAST")))</f>
        <v>AVERAGE</v>
      </c>
      <c r="R56" s="9"/>
      <c r="S56" s="9"/>
      <c r="T56" s="9"/>
      <c r="V56" s="65" t="s">
        <v>51</v>
      </c>
      <c r="W56" s="65">
        <v>207.59431861586464</v>
      </c>
    </row>
    <row r="57" spans="1:28" ht="15.75" hidden="1">
      <c r="A57" s="1">
        <v>62</v>
      </c>
      <c r="B57" s="4">
        <v>63</v>
      </c>
      <c r="C57" s="7">
        <v>0.4</v>
      </c>
      <c r="D57" s="40" t="str">
        <f>IF(Table15[[#This Row],[Mass '[g']]]&gt;0.5, "L", (IF(Table15[[#This Row],[Mass '[g']]]&gt;0.3, "M", "S")))</f>
        <v>M</v>
      </c>
      <c r="E57" s="7">
        <v>843.8237805</v>
      </c>
      <c r="F57" s="7" t="str">
        <f>IF(Table15[[#This Row],[Area '[mm^2']]]&gt;$AA$52, "L", (IF(Table15[[#This Row],[Area '[mm^2']]]&gt;$AA$54, "M", "S")))</f>
        <v>M</v>
      </c>
      <c r="G57" s="7">
        <f>(Table15[[#This Row],[Mass '[g']]]*0.001*9.81)/(Table15[[#This Row],[Area '[mm^2']]]*0.000001)</f>
        <v>4.6502600313952644</v>
      </c>
      <c r="H57" s="7" t="str">
        <f>IF(Table15[[#This Row],[Loading: mg/A '[N/m^2']]]&gt;$AA$36, "L", (IF(Table15[[#This Row],[Loading: mg/A '[N/m^2']]]&gt;$AA$38, "M", "S")))</f>
        <v>M</v>
      </c>
      <c r="I57" s="7">
        <v>53.642884649999999</v>
      </c>
      <c r="J57" s="40" t="str">
        <f>IF(Table15[[#This Row],[Span: b '[mm']]]&gt;63, "L", (IF(Table15[[#This Row],[Span: b '[mm']]]&gt;58, "M", "S")))</f>
        <v>S</v>
      </c>
      <c r="K57" s="7">
        <v>21.331025650000001</v>
      </c>
      <c r="L57" s="40" t="str">
        <f>IF(Table15[[#This Row],[Chord: c '[mm']]]&gt;24.5, "L", (IF(Table15[[#This Row],[Chord: c '[mm']]]&gt;21, "M", "S")))</f>
        <v>M</v>
      </c>
      <c r="M57" s="7">
        <f>(I57^2)/E57</f>
        <v>3.4101421885362542</v>
      </c>
      <c r="N57" s="7" t="str">
        <f>IF(Table15[[#This Row],[Aspect Ratio = b^2/A]]&gt;$AA$20, "L", (IF(Table15[[#This Row],[Aspect Ratio = b^2/A]]&gt;$AA$22, "M", "S")))</f>
        <v>M</v>
      </c>
      <c r="O57" s="7">
        <f t="shared" si="1"/>
        <v>2.514782248644476</v>
      </c>
      <c r="P57" s="8">
        <v>0.46800000000000003</v>
      </c>
      <c r="Q57" s="8" t="str">
        <f>IF(Table15[[#This Row],[Transition Time: t '[s']]]&gt;$AA$4, "SLOW", (IF(Table15[[#This Row],[Transition Time: t '[s']]]&gt;$AA$6, "AVERAGE", "FAST")))</f>
        <v>AVERAGE</v>
      </c>
      <c r="R57" s="9">
        <v>0.44700000000000001</v>
      </c>
      <c r="S57" s="9">
        <v>0.34799999999999998</v>
      </c>
      <c r="T57" s="9">
        <v>0.45800000000000002</v>
      </c>
      <c r="V57" s="65" t="s">
        <v>52</v>
      </c>
      <c r="W57" s="65">
        <v>43095.401121585128</v>
      </c>
    </row>
    <row r="58" spans="1:28" ht="15.75" hidden="1">
      <c r="A58" s="1">
        <v>63</v>
      </c>
      <c r="B58" s="4">
        <v>64</v>
      </c>
      <c r="C58" s="7">
        <v>0.4</v>
      </c>
      <c r="D58" s="40" t="str">
        <f>IF(Table15[[#This Row],[Mass '[g']]]&gt;0.5, "L", (IF(Table15[[#This Row],[Mass '[g']]]&gt;0.3, "M", "S")))</f>
        <v>M</v>
      </c>
      <c r="E58" s="7">
        <v>1226.0947000000001</v>
      </c>
      <c r="F58" s="7" t="str">
        <f>IF(Table15[[#This Row],[Area '[mm^2']]]&gt;$AA$52, "L", (IF(Table15[[#This Row],[Area '[mm^2']]]&gt;$AA$54, "M", "S")))</f>
        <v>M</v>
      </c>
      <c r="G58" s="7">
        <f>(Table15[[#This Row],[Mass '[g']]]*0.001*9.81)/(Table15[[#This Row],[Area '[mm^2']]]*0.000001)</f>
        <v>3.2004053194259794</v>
      </c>
      <c r="H58" s="7" t="str">
        <f>IF(Table15[[#This Row],[Loading: mg/A '[N/m^2']]]&gt;$AA$36, "L", (IF(Table15[[#This Row],[Loading: mg/A '[N/m^2']]]&gt;$AA$38, "M", "S")))</f>
        <v>M</v>
      </c>
      <c r="I58" s="7">
        <v>65.456686210000001</v>
      </c>
      <c r="J58" s="40" t="str">
        <f>IF(Table15[[#This Row],[Span: b '[mm']]]&gt;63, "L", (IF(Table15[[#This Row],[Span: b '[mm']]]&gt;58, "M", "S")))</f>
        <v>L</v>
      </c>
      <c r="K58" s="7">
        <v>24.3477788</v>
      </c>
      <c r="L58" s="40" t="str">
        <f>IF(Table15[[#This Row],[Chord: c '[mm']]]&gt;24.5, "L", (IF(Table15[[#This Row],[Chord: c '[mm']]]&gt;21, "M", "S")))</f>
        <v>M</v>
      </c>
      <c r="M58" s="7">
        <f>(I58^2)/E58</f>
        <v>3.4944917138899663</v>
      </c>
      <c r="N58" s="7" t="str">
        <f>IF(Table15[[#This Row],[Aspect Ratio = b^2/A]]&gt;$AA$20, "L", (IF(Table15[[#This Row],[Aspect Ratio = b^2/A]]&gt;$AA$22, "M", "S")))</f>
        <v>M</v>
      </c>
      <c r="O58" s="7">
        <f t="shared" si="1"/>
        <v>2.6884048334626729</v>
      </c>
      <c r="P58" s="8">
        <v>0.433</v>
      </c>
      <c r="Q58" s="8" t="str">
        <f>IF(Table15[[#This Row],[Transition Time: t '[s']]]&gt;$AA$4, "SLOW", (IF(Table15[[#This Row],[Transition Time: t '[s']]]&gt;$AA$6, "AVERAGE", "FAST")))</f>
        <v>AVERAGE</v>
      </c>
      <c r="R58" s="9"/>
      <c r="S58" s="9"/>
      <c r="T58" s="9"/>
      <c r="V58" s="65" t="s">
        <v>53</v>
      </c>
      <c r="W58" s="65">
        <v>8.542744870018959E-2</v>
      </c>
    </row>
    <row r="59" spans="1:28" ht="15.75" hidden="1">
      <c r="A59" s="1">
        <v>64</v>
      </c>
      <c r="B59" s="4">
        <v>65</v>
      </c>
      <c r="C59" s="7">
        <v>0.2</v>
      </c>
      <c r="D59" s="40" t="str">
        <f>IF(Table15[[#This Row],[Mass '[g']]]&gt;0.5, "L", (IF(Table15[[#This Row],[Mass '[g']]]&gt;0.3, "M", "S")))</f>
        <v>S</v>
      </c>
      <c r="E59" s="7">
        <v>802.8736629</v>
      </c>
      <c r="F59" s="7" t="str">
        <f>IF(Table15[[#This Row],[Area '[mm^2']]]&gt;$AA$52, "L", (IF(Table15[[#This Row],[Area '[mm^2']]]&gt;$AA$54, "M", "S")))</f>
        <v>S</v>
      </c>
      <c r="G59" s="7">
        <f>(Table15[[#This Row],[Mass '[g']]]*0.001*9.81)/(Table15[[#This Row],[Area '[mm^2']]]*0.000001)</f>
        <v>2.4437219585871164</v>
      </c>
      <c r="H59" s="7" t="str">
        <f>IF(Table15[[#This Row],[Loading: mg/A '[N/m^2']]]&gt;$AA$36, "L", (IF(Table15[[#This Row],[Loading: mg/A '[N/m^2']]]&gt;$AA$38, "M", "S")))</f>
        <v>S</v>
      </c>
      <c r="I59" s="7">
        <v>51.683831099999999</v>
      </c>
      <c r="J59" s="40" t="str">
        <f>IF(Table15[[#This Row],[Span: b '[mm']]]&gt;63, "L", (IF(Table15[[#This Row],[Span: b '[mm']]]&gt;58, "M", "S")))</f>
        <v>S</v>
      </c>
      <c r="K59" s="7">
        <v>20.009116330000001</v>
      </c>
      <c r="L59" s="40" t="str">
        <f>IF(Table15[[#This Row],[Chord: c '[mm']]]&gt;24.5, "L", (IF(Table15[[#This Row],[Chord: c '[mm']]]&gt;21, "M", "S")))</f>
        <v>S</v>
      </c>
      <c r="M59" s="7">
        <f>(I59^2)/E59</f>
        <v>3.327071892637278</v>
      </c>
      <c r="N59" s="7" t="str">
        <f>IF(Table15[[#This Row],[Aspect Ratio = b^2/A]]&gt;$AA$20, "L", (IF(Table15[[#This Row],[Aspect Ratio = b^2/A]]&gt;$AA$22, "M", "S")))</f>
        <v>M</v>
      </c>
      <c r="O59" s="7">
        <f t="shared" si="1"/>
        <v>2.5830141745195201</v>
      </c>
      <c r="P59" s="8">
        <v>0.42199999999999999</v>
      </c>
      <c r="Q59" s="8" t="str">
        <f>IF(Table15[[#This Row],[Transition Time: t '[s']]]&gt;$AA$4, "SLOW", (IF(Table15[[#This Row],[Transition Time: t '[s']]]&gt;$AA$6, "AVERAGE", "FAST")))</f>
        <v>AVERAGE</v>
      </c>
      <c r="R59" s="9">
        <v>0.40899999999999997</v>
      </c>
      <c r="S59" s="9">
        <v>0.41499999999999998</v>
      </c>
      <c r="T59" s="9">
        <v>0.39500000000000002</v>
      </c>
      <c r="V59" s="65" t="s">
        <v>54</v>
      </c>
      <c r="W59" s="65">
        <v>0.59600682163997198</v>
      </c>
    </row>
    <row r="60" spans="1:28" ht="15.75" hidden="1">
      <c r="A60" s="1">
        <v>65</v>
      </c>
      <c r="B60" s="4">
        <v>66</v>
      </c>
      <c r="C60" s="7">
        <v>0.3</v>
      </c>
      <c r="D60" s="40" t="str">
        <f>IF(Table15[[#This Row],[Mass '[g']]]&gt;0.5, "L", (IF(Table15[[#This Row],[Mass '[g']]]&gt;0.3, "M", "S")))</f>
        <v>S</v>
      </c>
      <c r="E60" s="7">
        <v>1075.4904309999999</v>
      </c>
      <c r="F60" s="7" t="str">
        <f>IF(Table15[[#This Row],[Area '[mm^2']]]&gt;$AA$52, "L", (IF(Table15[[#This Row],[Area '[mm^2']]]&gt;$AA$54, "M", "S")))</f>
        <v>M</v>
      </c>
      <c r="G60" s="7">
        <f>(Table15[[#This Row],[Mass '[g']]]*0.001*9.81)/(Table15[[#This Row],[Area '[mm^2']]]*0.000001)</f>
        <v>2.7364260203259771</v>
      </c>
      <c r="H60" s="7" t="str">
        <f>IF(Table15[[#This Row],[Loading: mg/A '[N/m^2']]]&gt;$AA$36, "L", (IF(Table15[[#This Row],[Loading: mg/A '[N/m^2']]]&gt;$AA$38, "M", "S")))</f>
        <v>S</v>
      </c>
      <c r="I60" s="7">
        <v>60.648124350000003</v>
      </c>
      <c r="J60" s="40" t="str">
        <f>IF(Table15[[#This Row],[Span: b '[mm']]]&gt;63, "L", (IF(Table15[[#This Row],[Span: b '[mm']]]&gt;58, "M", "S")))</f>
        <v>M</v>
      </c>
      <c r="K60" s="7">
        <v>22.247919199999998</v>
      </c>
      <c r="L60" s="40" t="str">
        <f>IF(Table15[[#This Row],[Chord: c '[mm']]]&gt;24.5, "L", (IF(Table15[[#This Row],[Chord: c '[mm']]]&gt;21, "M", "S")))</f>
        <v>M</v>
      </c>
      <c r="M60" s="7">
        <f>(I60^2)/E60</f>
        <v>3.4200164698379019</v>
      </c>
      <c r="N60" s="7" t="str">
        <f>IF(Table15[[#This Row],[Aspect Ratio = b^2/A]]&gt;$AA$20, "L", (IF(Table15[[#This Row],[Aspect Ratio = b^2/A]]&gt;$AA$22, "M", "S")))</f>
        <v>M</v>
      </c>
      <c r="O60" s="7">
        <f t="shared" si="1"/>
        <v>2.7260133320692752</v>
      </c>
      <c r="P60" s="8">
        <v>0.38700000000000001</v>
      </c>
      <c r="Q60" s="8" t="str">
        <f>IF(Table15[[#This Row],[Transition Time: t '[s']]]&gt;$AA$4, "SLOW", (IF(Table15[[#This Row],[Transition Time: t '[s']]]&gt;$AA$6, "AVERAGE", "FAST")))</f>
        <v>FAST</v>
      </c>
      <c r="R60" s="9"/>
      <c r="S60" s="9"/>
      <c r="T60" s="9"/>
      <c r="V60" s="65" t="s">
        <v>55</v>
      </c>
      <c r="W60" s="65">
        <v>939.96753489999992</v>
      </c>
    </row>
    <row r="61" spans="1:28" ht="15.75" hidden="1">
      <c r="A61" s="1">
        <v>66</v>
      </c>
      <c r="B61" s="4">
        <v>67</v>
      </c>
      <c r="C61" s="7">
        <v>0.3</v>
      </c>
      <c r="D61" s="40" t="str">
        <f>IF(Table15[[#This Row],[Mass '[g']]]&gt;0.5, "L", (IF(Table15[[#This Row],[Mass '[g']]]&gt;0.3, "M", "S")))</f>
        <v>S</v>
      </c>
      <c r="E61" s="7">
        <v>866.55057220000003</v>
      </c>
      <c r="F61" s="7" t="str">
        <f>IF(Table15[[#This Row],[Area '[mm^2']]]&gt;$AA$52, "L", (IF(Table15[[#This Row],[Area '[mm^2']]]&gt;$AA$54, "M", "S")))</f>
        <v>M</v>
      </c>
      <c r="G61" s="7">
        <f>(Table15[[#This Row],[Mass '[g']]]*0.001*9.81)/(Table15[[#This Row],[Area '[mm^2']]]*0.000001)</f>
        <v>3.3962241725007543</v>
      </c>
      <c r="H61" s="7" t="str">
        <f>IF(Table15[[#This Row],[Loading: mg/A '[N/m^2']]]&gt;$AA$36, "L", (IF(Table15[[#This Row],[Loading: mg/A '[N/m^2']]]&gt;$AA$38, "M", "S")))</f>
        <v>M</v>
      </c>
      <c r="I61" s="7">
        <v>56.060978550000002</v>
      </c>
      <c r="J61" s="40" t="str">
        <f>IF(Table15[[#This Row],[Span: b '[mm']]]&gt;63, "L", (IF(Table15[[#This Row],[Span: b '[mm']]]&gt;58, "M", "S")))</f>
        <v>S</v>
      </c>
      <c r="K61" s="7">
        <v>20.0536052</v>
      </c>
      <c r="L61" s="40" t="str">
        <f>IF(Table15[[#This Row],[Chord: c '[mm']]]&gt;24.5, "L", (IF(Table15[[#This Row],[Chord: c '[mm']]]&gt;21, "M", "S")))</f>
        <v>S</v>
      </c>
      <c r="M61" s="7">
        <f>(I61^2)/E61</f>
        <v>3.626831966661253</v>
      </c>
      <c r="N61" s="7" t="str">
        <f>IF(Table15[[#This Row],[Aspect Ratio = b^2/A]]&gt;$AA$20, "L", (IF(Table15[[#This Row],[Aspect Ratio = b^2/A]]&gt;$AA$22, "M", "S")))</f>
        <v>M</v>
      </c>
      <c r="O61" s="7">
        <f t="shared" si="1"/>
        <v>2.7955561102798616</v>
      </c>
      <c r="P61" s="8">
        <v>0.44500000000000001</v>
      </c>
      <c r="Q61" s="8" t="str">
        <f>IF(Table15[[#This Row],[Transition Time: t '[s']]]&gt;$AA$4, "SLOW", (IF(Table15[[#This Row],[Transition Time: t '[s']]]&gt;$AA$6, "AVERAGE", "FAST")))</f>
        <v>AVERAGE</v>
      </c>
      <c r="R61" s="9"/>
      <c r="S61" s="9"/>
      <c r="T61" s="9"/>
      <c r="V61" s="65" t="s">
        <v>56</v>
      </c>
      <c r="W61" s="65">
        <v>629.96152910000001</v>
      </c>
    </row>
    <row r="62" spans="1:28" ht="15.75" hidden="1">
      <c r="A62" s="1">
        <v>67</v>
      </c>
      <c r="B62" s="4">
        <v>68</v>
      </c>
      <c r="C62" s="7">
        <v>0.1</v>
      </c>
      <c r="D62" s="40" t="str">
        <f>IF(Table15[[#This Row],[Mass '[g']]]&gt;0.5, "L", (IF(Table15[[#This Row],[Mass '[g']]]&gt;0.3, "M", "S")))</f>
        <v>S</v>
      </c>
      <c r="E62" s="7">
        <v>720.76396399999999</v>
      </c>
      <c r="F62" s="7" t="str">
        <f>IF(Table15[[#This Row],[Area '[mm^2']]]&gt;$AA$52, "L", (IF(Table15[[#This Row],[Area '[mm^2']]]&gt;$AA$54, "M", "S")))</f>
        <v>S</v>
      </c>
      <c r="G62" s="7">
        <f>(Table15[[#This Row],[Mass '[g']]]*0.001*9.81)/(Table15[[#This Row],[Area '[mm^2']]]*0.000001)</f>
        <v>1.3610558365817524</v>
      </c>
      <c r="H62" s="7" t="str">
        <f>IF(Table15[[#This Row],[Loading: mg/A '[N/m^2']]]&gt;$AA$36, "L", (IF(Table15[[#This Row],[Loading: mg/A '[N/m^2']]]&gt;$AA$38, "M", "S")))</f>
        <v>S</v>
      </c>
      <c r="I62" s="7">
        <v>48.301828579999999</v>
      </c>
      <c r="J62" s="40" t="str">
        <f>IF(Table15[[#This Row],[Span: b '[mm']]]&gt;63, "L", (IF(Table15[[#This Row],[Span: b '[mm']]]&gt;58, "M", "S")))</f>
        <v>S</v>
      </c>
      <c r="K62" s="7">
        <v>19.806350930000001</v>
      </c>
      <c r="L62" s="40" t="str">
        <f>IF(Table15[[#This Row],[Chord: c '[mm']]]&gt;24.5, "L", (IF(Table15[[#This Row],[Chord: c '[mm']]]&gt;21, "M", "S")))</f>
        <v>S</v>
      </c>
      <c r="M62" s="7">
        <f>(I62^2)/E62</f>
        <v>3.2369357524812448</v>
      </c>
      <c r="N62" s="7" t="str">
        <f>IF(Table15[[#This Row],[Aspect Ratio = b^2/A]]&gt;$AA$20, "L", (IF(Table15[[#This Row],[Aspect Ratio = b^2/A]]&gt;$AA$22, "M", "S")))</f>
        <v>M</v>
      </c>
      <c r="O62" s="7">
        <f t="shared" si="1"/>
        <v>2.4387040677361158</v>
      </c>
      <c r="P62" s="8">
        <v>0.43</v>
      </c>
      <c r="Q62" s="8" t="str">
        <f>IF(Table15[[#This Row],[Transition Time: t '[s']]]&gt;$AA$4, "SLOW", (IF(Table15[[#This Row],[Transition Time: t '[s']]]&gt;$AA$6, "AVERAGE", "FAST")))</f>
        <v>AVERAGE</v>
      </c>
      <c r="R62" s="9"/>
      <c r="S62" s="9"/>
      <c r="T62" s="9"/>
      <c r="V62" s="65" t="s">
        <v>57</v>
      </c>
      <c r="W62" s="65">
        <v>1569.9290639999999</v>
      </c>
    </row>
    <row r="63" spans="1:28" ht="15.75" hidden="1">
      <c r="A63" s="1">
        <v>68</v>
      </c>
      <c r="B63" s="4">
        <v>69</v>
      </c>
      <c r="C63" s="7">
        <v>0.4</v>
      </c>
      <c r="D63" s="40" t="str">
        <f>IF(Table15[[#This Row],[Mass '[g']]]&gt;0.5, "L", (IF(Table15[[#This Row],[Mass '[g']]]&gt;0.3, "M", "S")))</f>
        <v>M</v>
      </c>
      <c r="E63" s="7">
        <v>978.29935880000005</v>
      </c>
      <c r="F63" s="7" t="str">
        <f>IF(Table15[[#This Row],[Area '[mm^2']]]&gt;$AA$52, "L", (IF(Table15[[#This Row],[Area '[mm^2']]]&gt;$AA$54, "M", "S")))</f>
        <v>M</v>
      </c>
      <c r="G63" s="7">
        <f>(Table15[[#This Row],[Mass '[g']]]*0.001*9.81)/(Table15[[#This Row],[Area '[mm^2']]]*0.000001)</f>
        <v>4.0110421873456508</v>
      </c>
      <c r="H63" s="7" t="str">
        <f>IF(Table15[[#This Row],[Loading: mg/A '[N/m^2']]]&gt;$AA$36, "L", (IF(Table15[[#This Row],[Loading: mg/A '[N/m^2']]]&gt;$AA$38, "M", "S")))</f>
        <v>M</v>
      </c>
      <c r="I63" s="7">
        <v>61.022645799999999</v>
      </c>
      <c r="J63" s="40" t="str">
        <f>IF(Table15[[#This Row],[Span: b '[mm']]]&gt;63, "L", (IF(Table15[[#This Row],[Span: b '[mm']]]&gt;58, "M", "S")))</f>
        <v>M</v>
      </c>
      <c r="K63" s="7">
        <v>20.37266352</v>
      </c>
      <c r="L63" s="40" t="str">
        <f>IF(Table15[[#This Row],[Chord: c '[mm']]]&gt;24.5, "L", (IF(Table15[[#This Row],[Chord: c '[mm']]]&gt;21, "M", "S")))</f>
        <v>S</v>
      </c>
      <c r="M63" s="7">
        <f>(I63^2)/E63</f>
        <v>3.8063638363209127</v>
      </c>
      <c r="N63" s="7" t="str">
        <f>IF(Table15[[#This Row],[Aspect Ratio = b^2/A]]&gt;$AA$20, "L", (IF(Table15[[#This Row],[Aspect Ratio = b^2/A]]&gt;$AA$22, "M", "S")))</f>
        <v>M</v>
      </c>
      <c r="O63" s="7">
        <f t="shared" si="1"/>
        <v>2.9953199658990881</v>
      </c>
      <c r="P63" s="8">
        <v>0.47</v>
      </c>
      <c r="Q63" s="8" t="str">
        <f>IF(Table15[[#This Row],[Transition Time: t '[s']]]&gt;$AA$4, "SLOW", (IF(Table15[[#This Row],[Transition Time: t '[s']]]&gt;$AA$6, "AVERAGE", "FAST")))</f>
        <v>AVERAGE</v>
      </c>
      <c r="R63" s="9"/>
      <c r="S63" s="9"/>
      <c r="T63" s="9"/>
      <c r="V63" s="65" t="s">
        <v>58</v>
      </c>
      <c r="W63" s="65">
        <v>88264.574888699994</v>
      </c>
    </row>
    <row r="64" spans="1:28" ht="16.5" hidden="1" thickBot="1">
      <c r="A64" s="1">
        <v>69</v>
      </c>
      <c r="B64" s="4">
        <v>70</v>
      </c>
      <c r="C64" s="7">
        <v>0.4</v>
      </c>
      <c r="D64" s="40" t="str">
        <f>IF(Table15[[#This Row],[Mass '[g']]]&gt;0.5, "L", (IF(Table15[[#This Row],[Mass '[g']]]&gt;0.3, "M", "S")))</f>
        <v>M</v>
      </c>
      <c r="E64" s="7">
        <v>844.76636640000004</v>
      </c>
      <c r="F64" s="7" t="str">
        <f>IF(Table15[[#This Row],[Area '[mm^2']]]&gt;$AA$52, "L", (IF(Table15[[#This Row],[Area '[mm^2']]]&gt;$AA$54, "M", "S")))</f>
        <v>M</v>
      </c>
      <c r="G64" s="7">
        <f>(Table15[[#This Row],[Mass '[g']]]*0.001*9.81)/(Table15[[#This Row],[Area '[mm^2']]]*0.000001)</f>
        <v>4.6450712955373179</v>
      </c>
      <c r="H64" s="7" t="str">
        <f>IF(Table15[[#This Row],[Loading: mg/A '[N/m^2']]]&gt;$AA$36, "L", (IF(Table15[[#This Row],[Loading: mg/A '[N/m^2']]]&gt;$AA$38, "M", "S")))</f>
        <v>M</v>
      </c>
      <c r="I64" s="7">
        <v>55.578320669999997</v>
      </c>
      <c r="J64" s="40" t="str">
        <f>IF(Table15[[#This Row],[Span: b '[mm']]]&gt;63, "L", (IF(Table15[[#This Row],[Span: b '[mm']]]&gt;58, "M", "S")))</f>
        <v>S</v>
      </c>
      <c r="K64" s="7">
        <v>19.969545449999998</v>
      </c>
      <c r="L64" s="40" t="str">
        <f>IF(Table15[[#This Row],[Chord: c '[mm']]]&gt;24.5, "L", (IF(Table15[[#This Row],[Chord: c '[mm']]]&gt;21, "M", "S")))</f>
        <v>S</v>
      </c>
      <c r="M64" s="7">
        <f>(I64^2)/E64</f>
        <v>3.6565728127423101</v>
      </c>
      <c r="N64" s="7" t="str">
        <f>IF(Table15[[#This Row],[Aspect Ratio = b^2/A]]&gt;$AA$20, "L", (IF(Table15[[#This Row],[Aspect Ratio = b^2/A]]&gt;$AA$22, "M", "S")))</f>
        <v>M</v>
      </c>
      <c r="O64" s="7">
        <f t="shared" si="1"/>
        <v>2.7831540186609507</v>
      </c>
      <c r="P64" s="8">
        <v>0.51700000000000002</v>
      </c>
      <c r="Q64" s="8" t="str">
        <f>IF(Table15[[#This Row],[Transition Time: t '[s']]]&gt;$AA$4, "SLOW", (IF(Table15[[#This Row],[Transition Time: t '[s']]]&gt;$AA$6, "AVERAGE", "FAST")))</f>
        <v>AVERAGE</v>
      </c>
      <c r="R64" s="9"/>
      <c r="S64" s="9"/>
      <c r="T64" s="9"/>
      <c r="V64" s="66" t="s">
        <v>59</v>
      </c>
      <c r="W64" s="66">
        <v>84</v>
      </c>
    </row>
    <row r="65" spans="1:20" ht="15.75" hidden="1">
      <c r="A65" s="1">
        <v>70</v>
      </c>
      <c r="B65" s="4">
        <v>71</v>
      </c>
      <c r="C65" s="7">
        <v>0.6</v>
      </c>
      <c r="D65" s="40" t="str">
        <f>IF(Table15[[#This Row],[Mass '[g']]]&gt;0.5, "L", (IF(Table15[[#This Row],[Mass '[g']]]&gt;0.3, "M", "S")))</f>
        <v>L</v>
      </c>
      <c r="E65" s="7">
        <v>1043.7567079999999</v>
      </c>
      <c r="F65" s="7" t="str">
        <f>IF(Table15[[#This Row],[Area '[mm^2']]]&gt;$AA$52, "L", (IF(Table15[[#This Row],[Area '[mm^2']]]&gt;$AA$54, "M", "S")))</f>
        <v>M</v>
      </c>
      <c r="G65" s="7">
        <f>(Table15[[#This Row],[Mass '[g']]]*0.001*9.81)/(Table15[[#This Row],[Area '[mm^2']]]*0.000001)</f>
        <v>5.6392451946761533</v>
      </c>
      <c r="H65" s="7" t="str">
        <f>IF(Table15[[#This Row],[Loading: mg/A '[N/m^2']]]&gt;$AA$36, "L", (IF(Table15[[#This Row],[Loading: mg/A '[N/m^2']]]&gt;$AA$38, "M", "S")))</f>
        <v>L</v>
      </c>
      <c r="I65" s="7">
        <v>59.979193889999998</v>
      </c>
      <c r="J65" s="40" t="str">
        <f>IF(Table15[[#This Row],[Span: b '[mm']]]&gt;63, "L", (IF(Table15[[#This Row],[Span: b '[mm']]]&gt;58, "M", "S")))</f>
        <v>M</v>
      </c>
      <c r="K65" s="7">
        <v>22.958660439999999</v>
      </c>
      <c r="L65" s="40" t="str">
        <f>IF(Table15[[#This Row],[Chord: c '[mm']]]&gt;24.5, "L", (IF(Table15[[#This Row],[Chord: c '[mm']]]&gt;21, "M", "S")))</f>
        <v>M</v>
      </c>
      <c r="M65" s="7">
        <f>(I65^2)/E65</f>
        <v>3.446687980178436</v>
      </c>
      <c r="N65" s="7" t="str">
        <f>IF(Table15[[#This Row],[Aspect Ratio = b^2/A]]&gt;$AA$20, "L", (IF(Table15[[#This Row],[Aspect Ratio = b^2/A]]&gt;$AA$22, "M", "S")))</f>
        <v>M</v>
      </c>
      <c r="O65" s="7">
        <f t="shared" si="1"/>
        <v>2.6124866495041905</v>
      </c>
      <c r="P65" s="8">
        <v>0.48399999999999999</v>
      </c>
      <c r="Q65" s="8" t="str">
        <f>IF(Table15[[#This Row],[Transition Time: t '[s']]]&gt;$AA$4, "SLOW", (IF(Table15[[#This Row],[Transition Time: t '[s']]]&gt;$AA$6, "AVERAGE", "FAST")))</f>
        <v>AVERAGE</v>
      </c>
      <c r="R65" s="9"/>
      <c r="S65" s="9"/>
      <c r="T65" s="9"/>
    </row>
    <row r="66" spans="1:20" ht="15.75" hidden="1">
      <c r="A66" s="1">
        <v>71</v>
      </c>
      <c r="B66" s="4">
        <v>72</v>
      </c>
      <c r="C66" s="7">
        <v>0.3</v>
      </c>
      <c r="D66" s="40" t="str">
        <f>IF(Table15[[#This Row],[Mass '[g']]]&gt;0.5, "L", (IF(Table15[[#This Row],[Mass '[g']]]&gt;0.3, "M", "S")))</f>
        <v>S</v>
      </c>
      <c r="E66" s="7">
        <v>963.63691259999996</v>
      </c>
      <c r="F66" s="7" t="str">
        <f>IF(Table15[[#This Row],[Area '[mm^2']]]&gt;$AA$52, "L", (IF(Table15[[#This Row],[Area '[mm^2']]]&gt;$AA$54, "M", "S")))</f>
        <v>M</v>
      </c>
      <c r="G66" s="7">
        <f>(Table15[[#This Row],[Mass '[g']]]*0.001*9.81)/(Table15[[#This Row],[Area '[mm^2']]]*0.000001)</f>
        <v>3.0540548639419152</v>
      </c>
      <c r="H66" s="7" t="str">
        <f>IF(Table15[[#This Row],[Loading: mg/A '[N/m^2']]]&gt;$AA$36, "L", (IF(Table15[[#This Row],[Loading: mg/A '[N/m^2']]]&gt;$AA$38, "M", "S")))</f>
        <v>S</v>
      </c>
      <c r="I66" s="7">
        <v>55.399321190000002</v>
      </c>
      <c r="J66" s="40" t="str">
        <f>IF(Table15[[#This Row],[Span: b '[mm']]]&gt;63, "L", (IF(Table15[[#This Row],[Span: b '[mm']]]&gt;58, "M", "S")))</f>
        <v>S</v>
      </c>
      <c r="K66" s="7">
        <v>24.702334990000001</v>
      </c>
      <c r="L66" s="40" t="str">
        <f>IF(Table15[[#This Row],[Chord: c '[mm']]]&gt;24.5, "L", (IF(Table15[[#This Row],[Chord: c '[mm']]]&gt;21, "M", "S")))</f>
        <v>L</v>
      </c>
      <c r="M66" s="7">
        <f>(I66^2)/E66</f>
        <v>3.1848974942564725</v>
      </c>
      <c r="N66" s="7" t="str">
        <f>IF(Table15[[#This Row],[Aspect Ratio = b^2/A]]&gt;$AA$20, "L", (IF(Table15[[#This Row],[Aspect Ratio = b^2/A]]&gt;$AA$22, "M", "S")))</f>
        <v>M</v>
      </c>
      <c r="O66" s="7">
        <f t="shared" si="1"/>
        <v>2.242675488468064</v>
      </c>
      <c r="P66" s="8">
        <v>0.46300000000000002</v>
      </c>
      <c r="Q66" s="8" t="str">
        <f>IF(Table15[[#This Row],[Transition Time: t '[s']]]&gt;$AA$4, "SLOW", (IF(Table15[[#This Row],[Transition Time: t '[s']]]&gt;$AA$6, "AVERAGE", "FAST")))</f>
        <v>AVERAGE</v>
      </c>
      <c r="R66" s="9"/>
      <c r="S66" s="9"/>
      <c r="T66" s="9"/>
    </row>
    <row r="67" spans="1:20" ht="15.75" hidden="1">
      <c r="A67" s="1">
        <v>72</v>
      </c>
      <c r="B67" s="4">
        <v>73</v>
      </c>
      <c r="C67" s="7">
        <v>0.4</v>
      </c>
      <c r="D67" s="40" t="str">
        <f>IF(Table15[[#This Row],[Mass '[g']]]&gt;0.5, "L", (IF(Table15[[#This Row],[Mass '[g']]]&gt;0.3, "M", "S")))</f>
        <v>M</v>
      </c>
      <c r="E67" s="7">
        <v>856.81051860000002</v>
      </c>
      <c r="F67" s="7" t="str">
        <f>IF(Table15[[#This Row],[Area '[mm^2']]]&gt;$AA$52, "L", (IF(Table15[[#This Row],[Area '[mm^2']]]&gt;$AA$54, "M", "S")))</f>
        <v>M</v>
      </c>
      <c r="G67" s="7">
        <f>(Table15[[#This Row],[Mass '[g']]]*0.001*9.81)/(Table15[[#This Row],[Area '[mm^2']]]*0.000001)</f>
        <v>4.5797757086498967</v>
      </c>
      <c r="H67" s="7" t="str">
        <f>IF(Table15[[#This Row],[Loading: mg/A '[N/m^2']]]&gt;$AA$36, "L", (IF(Table15[[#This Row],[Loading: mg/A '[N/m^2']]]&gt;$AA$38, "M", "S")))</f>
        <v>M</v>
      </c>
      <c r="I67" s="7">
        <v>51.07267349</v>
      </c>
      <c r="J67" s="40" t="str">
        <f>IF(Table15[[#This Row],[Span: b '[mm']]]&gt;63, "L", (IF(Table15[[#This Row],[Span: b '[mm']]]&gt;58, "M", "S")))</f>
        <v>S</v>
      </c>
      <c r="K67" s="7">
        <v>22.52203299</v>
      </c>
      <c r="L67" s="40" t="str">
        <f>IF(Table15[[#This Row],[Chord: c '[mm']]]&gt;24.5, "L", (IF(Table15[[#This Row],[Chord: c '[mm']]]&gt;21, "M", "S")))</f>
        <v>M</v>
      </c>
      <c r="M67" s="7">
        <f>(I67^2)/E67</f>
        <v>3.044334681696272</v>
      </c>
      <c r="N67" s="7" t="str">
        <f>IF(Table15[[#This Row],[Aspect Ratio = b^2/A]]&gt;$AA$20, "L", (IF(Table15[[#This Row],[Aspect Ratio = b^2/A]]&gt;$AA$22, "M", "S")))</f>
        <v>S</v>
      </c>
      <c r="O67" s="7">
        <f t="shared" si="1"/>
        <v>2.2676759914469873</v>
      </c>
      <c r="P67" s="8">
        <v>0.501</v>
      </c>
      <c r="Q67" s="8" t="str">
        <f>IF(Table15[[#This Row],[Transition Time: t '[s']]]&gt;$AA$4, "SLOW", (IF(Table15[[#This Row],[Transition Time: t '[s']]]&gt;$AA$6, "AVERAGE", "FAST")))</f>
        <v>AVERAGE</v>
      </c>
      <c r="R67" s="9"/>
      <c r="S67" s="9"/>
      <c r="T67" s="9"/>
    </row>
    <row r="68" spans="1:20" ht="15.75" hidden="1">
      <c r="A68" s="1">
        <v>74</v>
      </c>
      <c r="B68" s="4">
        <v>75</v>
      </c>
      <c r="C68" s="7">
        <v>0.5</v>
      </c>
      <c r="D68" s="40" t="str">
        <f>IF(Table15[[#This Row],[Mass '[g']]]&gt;0.5, "L", (IF(Table15[[#This Row],[Mass '[g']]]&gt;0.3, "M", "S")))</f>
        <v>M</v>
      </c>
      <c r="E68" s="7">
        <v>979.97506699999997</v>
      </c>
      <c r="F68" s="7" t="str">
        <f>IF(Table15[[#This Row],[Area '[mm^2']]]&gt;$AA$52, "L", (IF(Table15[[#This Row],[Area '[mm^2']]]&gt;$AA$54, "M", "S")))</f>
        <v>M</v>
      </c>
      <c r="G68" s="7">
        <f>(Table15[[#This Row],[Mass '[g']]]*0.001*9.81)/(Table15[[#This Row],[Area '[mm^2']]]*0.000001)</f>
        <v>5.0052293830451111</v>
      </c>
      <c r="H68" s="7" t="str">
        <f>IF(Table15[[#This Row],[Loading: mg/A '[N/m^2']]]&gt;$AA$36, "L", (IF(Table15[[#This Row],[Loading: mg/A '[N/m^2']]]&gt;$AA$38, "M", "S")))</f>
        <v>M</v>
      </c>
      <c r="I68" s="7">
        <v>62.70678771</v>
      </c>
      <c r="J68" s="40" t="str">
        <f>IF(Table15[[#This Row],[Span: b '[mm']]]&gt;63, "L", (IF(Table15[[#This Row],[Span: b '[mm']]]&gt;58, "M", "S")))</f>
        <v>M</v>
      </c>
      <c r="K68" s="7">
        <v>20.03133545</v>
      </c>
      <c r="L68" s="40" t="str">
        <f>IF(Table15[[#This Row],[Chord: c '[mm']]]&gt;24.5, "L", (IF(Table15[[#This Row],[Chord: c '[mm']]]&gt;21, "M", "S")))</f>
        <v>S</v>
      </c>
      <c r="M68" s="7">
        <f>(I68^2)/E68</f>
        <v>4.0124910901503652</v>
      </c>
      <c r="N68" s="7" t="str">
        <f>IF(Table15[[#This Row],[Aspect Ratio = b^2/A]]&gt;$AA$20, "L", (IF(Table15[[#This Row],[Aspect Ratio = b^2/A]]&gt;$AA$22, "M", "S")))</f>
        <v>L</v>
      </c>
      <c r="O68" s="7">
        <f t="shared" si="1"/>
        <v>3.1304347064888276</v>
      </c>
      <c r="P68" s="8">
        <v>0.47399999999999998</v>
      </c>
      <c r="Q68" s="8" t="str">
        <f>IF(Table15[[#This Row],[Transition Time: t '[s']]]&gt;$AA$4, "SLOW", (IF(Table15[[#This Row],[Transition Time: t '[s']]]&gt;$AA$6, "AVERAGE", "FAST")))</f>
        <v>AVERAGE</v>
      </c>
      <c r="R68" s="9"/>
      <c r="S68" s="9"/>
      <c r="T68" s="9"/>
    </row>
    <row r="69" spans="1:20" ht="15.75" hidden="1">
      <c r="A69" s="1">
        <v>75</v>
      </c>
      <c r="B69" s="4">
        <v>76</v>
      </c>
      <c r="C69" s="7">
        <v>0.6</v>
      </c>
      <c r="D69" s="40" t="str">
        <f>IF(Table15[[#This Row],[Mass '[g']]]&gt;0.5, "L", (IF(Table15[[#This Row],[Mass '[g']]]&gt;0.3, "M", "S")))</f>
        <v>L</v>
      </c>
      <c r="E69" s="7">
        <v>1233.321191</v>
      </c>
      <c r="F69" s="7" t="str">
        <f>IF(Table15[[#This Row],[Area '[mm^2']]]&gt;$AA$52, "L", (IF(Table15[[#This Row],[Area '[mm^2']]]&gt;$AA$54, "M", "S")))</f>
        <v>M</v>
      </c>
      <c r="G69" s="7">
        <f>(Table15[[#This Row],[Mass '[g']]]*0.001*9.81)/(Table15[[#This Row],[Area '[mm^2']]]*0.000001)</f>
        <v>4.7724794181372339</v>
      </c>
      <c r="H69" s="7" t="str">
        <f>IF(Table15[[#This Row],[Loading: mg/A '[N/m^2']]]&gt;$AA$36, "L", (IF(Table15[[#This Row],[Loading: mg/A '[N/m^2']]]&gt;$AA$38, "M", "S")))</f>
        <v>M</v>
      </c>
      <c r="I69" s="7">
        <v>72.835431290000002</v>
      </c>
      <c r="J69" s="40" t="str">
        <f>IF(Table15[[#This Row],[Span: b '[mm']]]&gt;63, "L", (IF(Table15[[#This Row],[Span: b '[mm']]]&gt;58, "M", "S")))</f>
        <v>L</v>
      </c>
      <c r="K69" s="7">
        <v>22.428352</v>
      </c>
      <c r="L69" s="40" t="str">
        <f>IF(Table15[[#This Row],[Chord: c '[mm']]]&gt;24.5, "L", (IF(Table15[[#This Row],[Chord: c '[mm']]]&gt;21, "M", "S")))</f>
        <v>M</v>
      </c>
      <c r="M69" s="7">
        <f>(I69^2)/E69</f>
        <v>4.3013937406677636</v>
      </c>
      <c r="N69" s="7" t="str">
        <f>IF(Table15[[#This Row],[Aspect Ratio = b^2/A]]&gt;$AA$20, "L", (IF(Table15[[#This Row],[Aspect Ratio = b^2/A]]&gt;$AA$22, "M", "S")))</f>
        <v>L</v>
      </c>
      <c r="O69" s="7">
        <f t="shared" si="1"/>
        <v>3.2474713830958244</v>
      </c>
      <c r="P69" s="8">
        <v>0.51400000000000001</v>
      </c>
      <c r="Q69" s="8" t="str">
        <f>IF(Table15[[#This Row],[Transition Time: t '[s']]]&gt;$AA$4, "SLOW", (IF(Table15[[#This Row],[Transition Time: t '[s']]]&gt;$AA$6, "AVERAGE", "FAST")))</f>
        <v>AVERAGE</v>
      </c>
      <c r="R69" s="9"/>
      <c r="S69" s="9"/>
      <c r="T69" s="9"/>
    </row>
    <row r="70" spans="1:20" ht="15.75" hidden="1">
      <c r="A70" s="1">
        <v>76</v>
      </c>
      <c r="B70" s="4">
        <v>77</v>
      </c>
      <c r="C70" s="7">
        <v>0.3</v>
      </c>
      <c r="D70" s="40" t="str">
        <f>IF(Table15[[#This Row],[Mass '[g']]]&gt;0.5, "L", (IF(Table15[[#This Row],[Mass '[g']]]&gt;0.3, "M", "S")))</f>
        <v>S</v>
      </c>
      <c r="E70" s="7">
        <v>677.61447929999997</v>
      </c>
      <c r="F70" s="7" t="str">
        <f>IF(Table15[[#This Row],[Area '[mm^2']]]&gt;$AA$52, "L", (IF(Table15[[#This Row],[Area '[mm^2']]]&gt;$AA$54, "M", "S")))</f>
        <v>S</v>
      </c>
      <c r="G70" s="7">
        <f>(Table15[[#This Row],[Mass '[g']]]*0.001*9.81)/(Table15[[#This Row],[Area '[mm^2']]]*0.000001)</f>
        <v>4.3431775587797716</v>
      </c>
      <c r="H70" s="7" t="str">
        <f>IF(Table15[[#This Row],[Loading: mg/A '[N/m^2']]]&gt;$AA$36, "L", (IF(Table15[[#This Row],[Loading: mg/A '[N/m^2']]]&gt;$AA$38, "M", "S")))</f>
        <v>M</v>
      </c>
      <c r="I70" s="7">
        <v>50.02547852</v>
      </c>
      <c r="J70" s="40" t="str">
        <f>IF(Table15[[#This Row],[Span: b '[mm']]]&gt;63, "L", (IF(Table15[[#This Row],[Span: b '[mm']]]&gt;58, "M", "S")))</f>
        <v>S</v>
      </c>
      <c r="K70" s="7">
        <v>17.710400230000001</v>
      </c>
      <c r="L70" s="40" t="str">
        <f>IF(Table15[[#This Row],[Chord: c '[mm']]]&gt;24.5, "L", (IF(Table15[[#This Row],[Chord: c '[mm']]]&gt;21, "M", "S")))</f>
        <v>S</v>
      </c>
      <c r="M70" s="7">
        <f>(I70^2)/E70</f>
        <v>3.6931744784146341</v>
      </c>
      <c r="N70" s="7" t="str">
        <f>IF(Table15[[#This Row],[Aspect Ratio = b^2/A]]&gt;$AA$20, "L", (IF(Table15[[#This Row],[Aspect Ratio = b^2/A]]&gt;$AA$22, "M", "S")))</f>
        <v>M</v>
      </c>
      <c r="O70" s="7">
        <f t="shared" si="1"/>
        <v>2.8246385101597444</v>
      </c>
      <c r="P70" s="8">
        <v>0.47299999999999998</v>
      </c>
      <c r="Q70" s="8" t="str">
        <f>IF(Table15[[#This Row],[Transition Time: t '[s']]]&gt;$AA$4, "SLOW", (IF(Table15[[#This Row],[Transition Time: t '[s']]]&gt;$AA$6, "AVERAGE", "FAST")))</f>
        <v>AVERAGE</v>
      </c>
      <c r="R70" s="9">
        <v>0.433</v>
      </c>
      <c r="S70" s="9">
        <v>0.47599999999999998</v>
      </c>
      <c r="T70" s="9">
        <v>0.435</v>
      </c>
    </row>
    <row r="71" spans="1:20" ht="15.75" hidden="1">
      <c r="A71" s="1">
        <v>77</v>
      </c>
      <c r="B71" s="4">
        <v>78</v>
      </c>
      <c r="C71" s="7">
        <v>0.6</v>
      </c>
      <c r="D71" s="40" t="str">
        <f>IF(Table15[[#This Row],[Mass '[g']]]&gt;0.5, "L", (IF(Table15[[#This Row],[Mass '[g']]]&gt;0.3, "M", "S")))</f>
        <v>L</v>
      </c>
      <c r="E71" s="7">
        <v>1151.63042</v>
      </c>
      <c r="F71" s="7" t="str">
        <f>IF(Table15[[#This Row],[Area '[mm^2']]]&gt;$AA$52, "L", (IF(Table15[[#This Row],[Area '[mm^2']]]&gt;$AA$54, "M", "S")))</f>
        <v>M</v>
      </c>
      <c r="G71" s="7">
        <f>(Table15[[#This Row],[Mass '[g']]]*0.001*9.81)/(Table15[[#This Row],[Area '[mm^2']]]*0.000001)</f>
        <v>5.1110146951484667</v>
      </c>
      <c r="H71" s="7" t="str">
        <f>IF(Table15[[#This Row],[Loading: mg/A '[N/m^2']]]&gt;$AA$36, "L", (IF(Table15[[#This Row],[Loading: mg/A '[N/m^2']]]&gt;$AA$38, "M", "S")))</f>
        <v>M</v>
      </c>
      <c r="I71" s="7">
        <v>64.825975349999993</v>
      </c>
      <c r="J71" s="40" t="str">
        <f>IF(Table15[[#This Row],[Span: b '[mm']]]&gt;63, "L", (IF(Table15[[#This Row],[Span: b '[mm']]]&gt;58, "M", "S")))</f>
        <v>L</v>
      </c>
      <c r="K71" s="7">
        <v>23.395778459999999</v>
      </c>
      <c r="L71" s="40" t="str">
        <f>IF(Table15[[#This Row],[Chord: c '[mm']]]&gt;24.5, "L", (IF(Table15[[#This Row],[Chord: c '[mm']]]&gt;21, "M", "S")))</f>
        <v>M</v>
      </c>
      <c r="M71" s="7">
        <f>(I71^2)/E71</f>
        <v>3.6490935000473561</v>
      </c>
      <c r="N71" s="7" t="str">
        <f>IF(Table15[[#This Row],[Aspect Ratio = b^2/A]]&gt;$AA$20, "L", (IF(Table15[[#This Row],[Aspect Ratio = b^2/A]]&gt;$AA$22, "M", "S")))</f>
        <v>M</v>
      </c>
      <c r="O71" s="7">
        <f t="shared" si="1"/>
        <v>2.7708407079009412</v>
      </c>
      <c r="P71" s="8">
        <v>0.438</v>
      </c>
      <c r="Q71" s="8" t="str">
        <f>IF(Table15[[#This Row],[Transition Time: t '[s']]]&gt;$AA$4, "SLOW", (IF(Table15[[#This Row],[Transition Time: t '[s']]]&gt;$AA$6, "AVERAGE", "FAST")))</f>
        <v>AVERAGE</v>
      </c>
      <c r="R71" s="9"/>
      <c r="S71" s="9"/>
      <c r="T71" s="9"/>
    </row>
    <row r="72" spans="1:20" ht="15.75" hidden="1">
      <c r="A72" s="1">
        <v>78</v>
      </c>
      <c r="B72" s="4">
        <v>79</v>
      </c>
      <c r="C72" s="7">
        <v>0.4</v>
      </c>
      <c r="D72" s="40" t="str">
        <f>IF(Table15[[#This Row],[Mass '[g']]]&gt;0.5, "L", (IF(Table15[[#This Row],[Mass '[g']]]&gt;0.3, "M", "S")))</f>
        <v>M</v>
      </c>
      <c r="E72" s="7">
        <v>789.46799769999996</v>
      </c>
      <c r="F72" s="7" t="str">
        <f>IF(Table15[[#This Row],[Area '[mm^2']]]&gt;$AA$52, "L", (IF(Table15[[#This Row],[Area '[mm^2']]]&gt;$AA$54, "M", "S")))</f>
        <v>S</v>
      </c>
      <c r="G72" s="7">
        <f>(Table15[[#This Row],[Mass '[g']]]*0.001*9.81)/(Table15[[#This Row],[Area '[mm^2']]]*0.000001)</f>
        <v>4.9704358016183088</v>
      </c>
      <c r="H72" s="7" t="str">
        <f>IF(Table15[[#This Row],[Loading: mg/A '[N/m^2']]]&gt;$AA$36, "L", (IF(Table15[[#This Row],[Loading: mg/A '[N/m^2']]]&gt;$AA$38, "M", "S")))</f>
        <v>M</v>
      </c>
      <c r="I72" s="7">
        <v>52.21334693</v>
      </c>
      <c r="J72" s="40" t="str">
        <f>IF(Table15[[#This Row],[Span: b '[mm']]]&gt;63, "L", (IF(Table15[[#This Row],[Span: b '[mm']]]&gt;58, "M", "S")))</f>
        <v>S</v>
      </c>
      <c r="K72" s="7">
        <v>20.84662719</v>
      </c>
      <c r="L72" s="40" t="str">
        <f>IF(Table15[[#This Row],[Chord: c '[mm']]]&gt;24.5, "L", (IF(Table15[[#This Row],[Chord: c '[mm']]]&gt;21, "M", "S")))</f>
        <v>S</v>
      </c>
      <c r="M72" s="7">
        <f>(I72^2)/E72</f>
        <v>3.4532540971578642</v>
      </c>
      <c r="N72" s="7" t="str">
        <f>IF(Table15[[#This Row],[Aspect Ratio = b^2/A]]&gt;$AA$20, "L", (IF(Table15[[#This Row],[Aspect Ratio = b^2/A]]&gt;$AA$22, "M", "S")))</f>
        <v>M</v>
      </c>
      <c r="O72" s="7">
        <f t="shared" si="1"/>
        <v>2.5046424274832537</v>
      </c>
      <c r="P72" s="8">
        <v>0.45900000000000002</v>
      </c>
      <c r="Q72" s="8" t="str">
        <f>IF(Table15[[#This Row],[Transition Time: t '[s']]]&gt;$AA$4, "SLOW", (IF(Table15[[#This Row],[Transition Time: t '[s']]]&gt;$AA$6, "AVERAGE", "FAST")))</f>
        <v>AVERAGE</v>
      </c>
      <c r="R72" s="9"/>
      <c r="S72" s="9"/>
      <c r="T72" s="9"/>
    </row>
    <row r="73" spans="1:20" ht="15.75" hidden="1">
      <c r="A73" s="1">
        <v>79</v>
      </c>
      <c r="B73" s="4">
        <v>80</v>
      </c>
      <c r="C73" s="7">
        <v>0.5</v>
      </c>
      <c r="D73" s="40" t="str">
        <f>IF(Table15[[#This Row],[Mass '[g']]]&gt;0.5, "L", (IF(Table15[[#This Row],[Mass '[g']]]&gt;0.3, "M", "S")))</f>
        <v>M</v>
      </c>
      <c r="E73" s="7">
        <v>838.69192439999995</v>
      </c>
      <c r="F73" s="7" t="str">
        <f>IF(Table15[[#This Row],[Area '[mm^2']]]&gt;$AA$52, "L", (IF(Table15[[#This Row],[Area '[mm^2']]]&gt;$AA$54, "M", "S")))</f>
        <v>S</v>
      </c>
      <c r="G73" s="7">
        <f>(Table15[[#This Row],[Mass '[g']]]*0.001*9.81)/(Table15[[#This Row],[Area '[mm^2']]]*0.000001)</f>
        <v>5.848393024064273</v>
      </c>
      <c r="H73" s="7" t="str">
        <f>IF(Table15[[#This Row],[Loading: mg/A '[N/m^2']]]&gt;$AA$36, "L", (IF(Table15[[#This Row],[Loading: mg/A '[N/m^2']]]&gt;$AA$38, "M", "S")))</f>
        <v>L</v>
      </c>
      <c r="I73" s="7">
        <v>49.967565999999998</v>
      </c>
      <c r="J73" s="40" t="str">
        <f>IF(Table15[[#This Row],[Span: b '[mm']]]&gt;63, "L", (IF(Table15[[#This Row],[Span: b '[mm']]]&gt;58, "M", "S")))</f>
        <v>S</v>
      </c>
      <c r="K73" s="7">
        <v>22.285337470000002</v>
      </c>
      <c r="L73" s="40" t="str">
        <f>IF(Table15[[#This Row],[Chord: c '[mm']]]&gt;24.5, "L", (IF(Table15[[#This Row],[Chord: c '[mm']]]&gt;21, "M", "S")))</f>
        <v>M</v>
      </c>
      <c r="M73" s="7">
        <f>(I73^2)/E73</f>
        <v>2.9769663678955007</v>
      </c>
      <c r="N73" s="7" t="str">
        <f>IF(Table15[[#This Row],[Aspect Ratio = b^2/A]]&gt;$AA$20, "L", (IF(Table15[[#This Row],[Aspect Ratio = b^2/A]]&gt;$AA$22, "M", "S")))</f>
        <v>S</v>
      </c>
      <c r="O73" s="7">
        <f t="shared" si="1"/>
        <v>2.2421722833349578</v>
      </c>
      <c r="P73" s="8">
        <v>0.442</v>
      </c>
      <c r="Q73" s="8" t="str">
        <f>IF(Table15[[#This Row],[Transition Time: t '[s']]]&gt;$AA$4, "SLOW", (IF(Table15[[#This Row],[Transition Time: t '[s']]]&gt;$AA$6, "AVERAGE", "FAST")))</f>
        <v>AVERAGE</v>
      </c>
      <c r="R73" s="9"/>
      <c r="S73" s="9"/>
      <c r="T73" s="9"/>
    </row>
    <row r="74" spans="1:20" ht="15.75" hidden="1">
      <c r="A74" s="1">
        <v>81</v>
      </c>
      <c r="B74" s="4">
        <v>82</v>
      </c>
      <c r="C74" s="7">
        <v>0.4</v>
      </c>
      <c r="D74" s="40" t="str">
        <f>IF(Table15[[#This Row],[Mass '[g']]]&gt;0.5, "L", (IF(Table15[[#This Row],[Mass '[g']]]&gt;0.3, "M", "S")))</f>
        <v>M</v>
      </c>
      <c r="E74" s="7">
        <v>1199.702297</v>
      </c>
      <c r="F74" s="7" t="str">
        <f>IF(Table15[[#This Row],[Area '[mm^2']]]&gt;$AA$52, "L", (IF(Table15[[#This Row],[Area '[mm^2']]]&gt;$AA$54, "M", "S")))</f>
        <v>M</v>
      </c>
      <c r="G74" s="7">
        <f>(Table15[[#This Row],[Mass '[g']]]*0.001*9.81)/(Table15[[#This Row],[Area '[mm^2']]]*0.000001)</f>
        <v>3.2708114419822603</v>
      </c>
      <c r="H74" s="7" t="str">
        <f>IF(Table15[[#This Row],[Loading: mg/A '[N/m^2']]]&gt;$AA$36, "L", (IF(Table15[[#This Row],[Loading: mg/A '[N/m^2']]]&gt;$AA$38, "M", "S")))</f>
        <v>M</v>
      </c>
      <c r="I74" s="7">
        <v>63.01222336</v>
      </c>
      <c r="J74" s="40" t="str">
        <f>IF(Table15[[#This Row],[Span: b '[mm']]]&gt;63, "L", (IF(Table15[[#This Row],[Span: b '[mm']]]&gt;58, "M", "S")))</f>
        <v>L</v>
      </c>
      <c r="K74" s="7">
        <v>24.89640095</v>
      </c>
      <c r="L74" s="40" t="str">
        <f>IF(Table15[[#This Row],[Chord: c '[mm']]]&gt;24.5, "L", (IF(Table15[[#This Row],[Chord: c '[mm']]]&gt;21, "M", "S")))</f>
        <v>L</v>
      </c>
      <c r="M74" s="7">
        <f>(I74^2)/E74</f>
        <v>3.3096046433347199</v>
      </c>
      <c r="N74" s="7" t="str">
        <f>IF(Table15[[#This Row],[Aspect Ratio = b^2/A]]&gt;$AA$20, "L", (IF(Table15[[#This Row],[Aspect Ratio = b^2/A]]&gt;$AA$22, "M", "S")))</f>
        <v>M</v>
      </c>
      <c r="O74" s="7">
        <f t="shared" si="1"/>
        <v>2.5309772077718726</v>
      </c>
      <c r="P74" s="8">
        <v>0.51700000000000002</v>
      </c>
      <c r="Q74" s="8" t="str">
        <f>IF(Table15[[#This Row],[Transition Time: t '[s']]]&gt;$AA$4, "SLOW", (IF(Table15[[#This Row],[Transition Time: t '[s']]]&gt;$AA$6, "AVERAGE", "FAST")))</f>
        <v>AVERAGE</v>
      </c>
      <c r="R74" s="9"/>
      <c r="S74" s="9"/>
      <c r="T74" s="9"/>
    </row>
    <row r="75" spans="1:20" ht="15.75" hidden="1">
      <c r="A75" s="1">
        <v>82</v>
      </c>
      <c r="B75" s="4">
        <v>83</v>
      </c>
      <c r="C75" s="7">
        <v>0.6</v>
      </c>
      <c r="D75" s="40" t="str">
        <f>IF(Table15[[#This Row],[Mass '[g']]]&gt;0.5, "L", (IF(Table15[[#This Row],[Mass '[g']]]&gt;0.3, "M", "S")))</f>
        <v>L</v>
      </c>
      <c r="E75" s="7">
        <v>1569.9290639999999</v>
      </c>
      <c r="F75" s="7" t="str">
        <f>IF(Table15[[#This Row],[Area '[mm^2']]]&gt;$AA$52, "L", (IF(Table15[[#This Row],[Area '[mm^2']]]&gt;$AA$54, "M", "S")))</f>
        <v>L</v>
      </c>
      <c r="G75" s="7">
        <f>(Table15[[#This Row],[Mass '[g']]]*0.001*9.81)/(Table15[[#This Row],[Area '[mm^2']]]*0.000001)</f>
        <v>3.7492139835943572</v>
      </c>
      <c r="H75" s="7" t="str">
        <f>IF(Table15[[#This Row],[Loading: mg/A '[N/m^2']]]&gt;$AA$36, "L", (IF(Table15[[#This Row],[Loading: mg/A '[N/m^2']]]&gt;$AA$38, "M", "S")))</f>
        <v>M</v>
      </c>
      <c r="I75" s="7">
        <v>72.912980860000005</v>
      </c>
      <c r="J75" s="40" t="str">
        <f>IF(Table15[[#This Row],[Span: b '[mm']]]&gt;63, "L", (IF(Table15[[#This Row],[Span: b '[mm']]]&gt;58, "M", "S")))</f>
        <v>L</v>
      </c>
      <c r="K75" s="7">
        <v>27.675117780000001</v>
      </c>
      <c r="L75" s="40" t="str">
        <f>IF(Table15[[#This Row],[Chord: c '[mm']]]&gt;24.5, "L", (IF(Table15[[#This Row],[Chord: c '[mm']]]&gt;21, "M", "S")))</f>
        <v>L</v>
      </c>
      <c r="M75" s="7">
        <f>(I75^2)/E75</f>
        <v>3.3863331151697995</v>
      </c>
      <c r="N75" s="7" t="str">
        <f>IF(Table15[[#This Row],[Aspect Ratio = b^2/A]]&gt;$AA$20, "L", (IF(Table15[[#This Row],[Aspect Ratio = b^2/A]]&gt;$AA$22, "M", "S")))</f>
        <v>M</v>
      </c>
      <c r="O75" s="7">
        <f t="shared" si="1"/>
        <v>2.6346041754767917</v>
      </c>
      <c r="P75" s="8">
        <v>0.47599999999999998</v>
      </c>
      <c r="Q75" s="8" t="str">
        <f>IF(Table15[[#This Row],[Transition Time: t '[s']]]&gt;$AA$4, "SLOW", (IF(Table15[[#This Row],[Transition Time: t '[s']]]&gt;$AA$6, "AVERAGE", "FAST")))</f>
        <v>AVERAGE</v>
      </c>
      <c r="R75" s="9"/>
      <c r="S75" s="9"/>
      <c r="T75" s="9"/>
    </row>
    <row r="76" spans="1:20" ht="15.75" hidden="1">
      <c r="A76" s="1">
        <v>83</v>
      </c>
      <c r="B76" s="4">
        <v>84</v>
      </c>
      <c r="C76" s="7">
        <v>0.6</v>
      </c>
      <c r="D76" s="40" t="str">
        <f>IF(Table15[[#This Row],[Mass '[g']]]&gt;0.5, "L", (IF(Table15[[#This Row],[Mass '[g']]]&gt;0.3, "M", "S")))</f>
        <v>L</v>
      </c>
      <c r="E76" s="7">
        <v>1537.357487</v>
      </c>
      <c r="F76" s="7" t="str">
        <f>IF(Table15[[#This Row],[Area '[mm^2']]]&gt;$AA$52, "L", (IF(Table15[[#This Row],[Area '[mm^2']]]&gt;$AA$54, "M", "S")))</f>
        <v>L</v>
      </c>
      <c r="G76" s="7">
        <f>(Table15[[#This Row],[Mass '[g']]]*0.001*9.81)/(Table15[[#This Row],[Area '[mm^2']]]*0.000001)</f>
        <v>3.8286475655613081</v>
      </c>
      <c r="H76" s="7" t="str">
        <f>IF(Table15[[#This Row],[Loading: mg/A '[N/m^2']]]&gt;$AA$36, "L", (IF(Table15[[#This Row],[Loading: mg/A '[N/m^2']]]&gt;$AA$38, "M", "S")))</f>
        <v>M</v>
      </c>
      <c r="I76" s="7">
        <v>72.275133069999995</v>
      </c>
      <c r="J76" s="40" t="str">
        <f>IF(Table15[[#This Row],[Span: b '[mm']]]&gt;63, "L", (IF(Table15[[#This Row],[Span: b '[mm']]]&gt;58, "M", "S")))</f>
        <v>L</v>
      </c>
      <c r="K76" s="7">
        <v>27.274993800000001</v>
      </c>
      <c r="L76" s="40" t="str">
        <f>IF(Table15[[#This Row],[Chord: c '[mm']]]&gt;24.5, "L", (IF(Table15[[#This Row],[Chord: c '[mm']]]&gt;21, "M", "S")))</f>
        <v>L</v>
      </c>
      <c r="M76" s="7">
        <f>(I76^2)/E76</f>
        <v>3.397840062872902</v>
      </c>
      <c r="N76" s="7" t="str">
        <f>IF(Table15[[#This Row],[Aspect Ratio = b^2/A]]&gt;$AA$20, "L", (IF(Table15[[#This Row],[Aspect Ratio = b^2/A]]&gt;$AA$22, "M", "S")))</f>
        <v>M</v>
      </c>
      <c r="O76" s="7">
        <f t="shared" si="1"/>
        <v>2.6498679926372701</v>
      </c>
      <c r="P76" s="8">
        <v>0.46600000000000003</v>
      </c>
      <c r="Q76" s="8" t="str">
        <f>IF(Table15[[#This Row],[Transition Time: t '[s']]]&gt;$AA$4, "SLOW", (IF(Table15[[#This Row],[Transition Time: t '[s']]]&gt;$AA$6, "AVERAGE", "FAST")))</f>
        <v>AVERAGE</v>
      </c>
      <c r="R76" s="9"/>
      <c r="S76" s="9"/>
      <c r="T76" s="9"/>
    </row>
    <row r="77" spans="1:20" ht="15.75" hidden="1">
      <c r="A77" s="1">
        <v>84</v>
      </c>
      <c r="B77" s="4">
        <v>85</v>
      </c>
      <c r="C77" s="7">
        <v>0.3</v>
      </c>
      <c r="D77" s="40" t="str">
        <f>IF(Table15[[#This Row],[Mass '[g']]]&gt;0.5, "L", (IF(Table15[[#This Row],[Mass '[g']]]&gt;0.3, "M", "S")))</f>
        <v>S</v>
      </c>
      <c r="E77" s="7">
        <v>776.69072319999998</v>
      </c>
      <c r="F77" s="7" t="str">
        <f>IF(Table15[[#This Row],[Area '[mm^2']]]&gt;$AA$52, "L", (IF(Table15[[#This Row],[Area '[mm^2']]]&gt;$AA$54, "M", "S")))</f>
        <v>S</v>
      </c>
      <c r="G77" s="7">
        <f>(Table15[[#This Row],[Mass '[g']]]*0.001*9.81)/(Table15[[#This Row],[Area '[mm^2']]]*0.000001)</f>
        <v>3.789153020747706</v>
      </c>
      <c r="H77" s="7" t="str">
        <f>IF(Table15[[#This Row],[Loading: mg/A '[N/m^2']]]&gt;$AA$36, "L", (IF(Table15[[#This Row],[Loading: mg/A '[N/m^2']]]&gt;$AA$38, "M", "S")))</f>
        <v>M</v>
      </c>
      <c r="I77" s="7">
        <v>52.039158950000001</v>
      </c>
      <c r="J77" s="40" t="str">
        <f>IF(Table15[[#This Row],[Span: b '[mm']]]&gt;63, "L", (IF(Table15[[#This Row],[Span: b '[mm']]]&gt;58, "M", "S")))</f>
        <v>S</v>
      </c>
      <c r="K77" s="7">
        <v>19.519087580000001</v>
      </c>
      <c r="L77" s="40" t="str">
        <f>IF(Table15[[#This Row],[Chord: c '[mm']]]&gt;24.5, "L", (IF(Table15[[#This Row],[Chord: c '[mm']]]&gt;21, "M", "S")))</f>
        <v>S</v>
      </c>
      <c r="M77" s="7">
        <f>(I77^2)/E77</f>
        <v>3.4866826438533738</v>
      </c>
      <c r="N77" s="7" t="str">
        <f>IF(Table15[[#This Row],[Aspect Ratio = b^2/A]]&gt;$AA$20, "L", (IF(Table15[[#This Row],[Aspect Ratio = b^2/A]]&gt;$AA$22, "M", "S")))</f>
        <v>M</v>
      </c>
      <c r="O77" s="7">
        <f t="shared" si="1"/>
        <v>2.6660651394034063</v>
      </c>
      <c r="P77" s="8">
        <v>0.45300000000000001</v>
      </c>
      <c r="Q77" s="8" t="str">
        <f>IF(Table15[[#This Row],[Transition Time: t '[s']]]&gt;$AA$4, "SLOW", (IF(Table15[[#This Row],[Transition Time: t '[s']]]&gt;$AA$6, "AVERAGE", "FAST")))</f>
        <v>AVERAGE</v>
      </c>
      <c r="R77" s="9"/>
      <c r="S77" s="9"/>
      <c r="T77" s="9"/>
    </row>
    <row r="78" spans="1:20" ht="15.75" hidden="1">
      <c r="A78" s="1">
        <v>86</v>
      </c>
      <c r="B78" s="4">
        <v>87</v>
      </c>
      <c r="C78" s="7">
        <v>0.5</v>
      </c>
      <c r="D78" s="40" t="str">
        <f>IF(Table15[[#This Row],[Mass '[g']]]&gt;0.5, "L", (IF(Table15[[#This Row],[Mass '[g']]]&gt;0.3, "M", "S")))</f>
        <v>M</v>
      </c>
      <c r="E78" s="7">
        <v>1108.6903990000001</v>
      </c>
      <c r="F78" s="7" t="str">
        <f>IF(Table15[[#This Row],[Area '[mm^2']]]&gt;$AA$52, "L", (IF(Table15[[#This Row],[Area '[mm^2']]]&gt;$AA$54, "M", "S")))</f>
        <v>M</v>
      </c>
      <c r="G78" s="7">
        <f>(Table15[[#This Row],[Mass '[g']]]*0.001*9.81)/(Table15[[#This Row],[Area '[mm^2']]]*0.000001)</f>
        <v>4.4241386093215374</v>
      </c>
      <c r="H78" s="7" t="str">
        <f>IF(Table15[[#This Row],[Loading: mg/A '[N/m^2']]]&gt;$AA$36, "L", (IF(Table15[[#This Row],[Loading: mg/A '[N/m^2']]]&gt;$AA$38, "M", "S")))</f>
        <v>M</v>
      </c>
      <c r="I78" s="7">
        <v>58.802109510000001</v>
      </c>
      <c r="J78" s="40" t="str">
        <f>IF(Table15[[#This Row],[Span: b '[mm']]]&gt;63, "L", (IF(Table15[[#This Row],[Span: b '[mm']]]&gt;58, "M", "S")))</f>
        <v>M</v>
      </c>
      <c r="K78" s="7">
        <v>26.146429399999999</v>
      </c>
      <c r="L78" s="40" t="str">
        <f>IF(Table15[[#This Row],[Chord: c '[mm']]]&gt;24.5, "L", (IF(Table15[[#This Row],[Chord: c '[mm']]]&gt;21, "M", "S")))</f>
        <v>L</v>
      </c>
      <c r="M78" s="7">
        <f>(I78^2)/E78</f>
        <v>3.1187138320533365</v>
      </c>
      <c r="N78" s="7" t="str">
        <f>IF(Table15[[#This Row],[Aspect Ratio = b^2/A]]&gt;$AA$20, "L", (IF(Table15[[#This Row],[Aspect Ratio = b^2/A]]&gt;$AA$22, "M", "S")))</f>
        <v>S</v>
      </c>
      <c r="O78" s="7">
        <f t="shared" si="1"/>
        <v>2.2489537141159324</v>
      </c>
      <c r="P78" s="8">
        <v>0.40600000000000003</v>
      </c>
      <c r="Q78" s="8" t="str">
        <f>IF(Table15[[#This Row],[Transition Time: t '[s']]]&gt;$AA$4, "SLOW", (IF(Table15[[#This Row],[Transition Time: t '[s']]]&gt;$AA$6, "AVERAGE", "FAST")))</f>
        <v>FAST</v>
      </c>
      <c r="R78" s="9">
        <v>0.377</v>
      </c>
      <c r="S78" s="9">
        <v>0.434</v>
      </c>
      <c r="T78" s="9">
        <v>0.33700000000000002</v>
      </c>
    </row>
    <row r="79" spans="1:20" ht="15.75" hidden="1">
      <c r="A79" s="1">
        <v>87</v>
      </c>
      <c r="B79" s="4">
        <v>88</v>
      </c>
      <c r="C79" s="7">
        <v>0.4</v>
      </c>
      <c r="D79" s="40" t="str">
        <f>IF(Table15[[#This Row],[Mass '[g']]]&gt;0.5, "L", (IF(Table15[[#This Row],[Mass '[g']]]&gt;0.3, "M", "S")))</f>
        <v>M</v>
      </c>
      <c r="E79" s="7">
        <v>1005.948543</v>
      </c>
      <c r="F79" s="7" t="str">
        <f>IF(Table15[[#This Row],[Area '[mm^2']]]&gt;$AA$52, "L", (IF(Table15[[#This Row],[Area '[mm^2']]]&gt;$AA$54, "M", "S")))</f>
        <v>M</v>
      </c>
      <c r="G79" s="7">
        <f>(Table15[[#This Row],[Mass '[g']]]*0.001*9.81)/(Table15[[#This Row],[Area '[mm^2']]]*0.000001)</f>
        <v>3.9007959475716447</v>
      </c>
      <c r="H79" s="7" t="str">
        <f>IF(Table15[[#This Row],[Loading: mg/A '[N/m^2']]]&gt;$AA$36, "L", (IF(Table15[[#This Row],[Loading: mg/A '[N/m^2']]]&gt;$AA$38, "M", "S")))</f>
        <v>M</v>
      </c>
      <c r="I79" s="7">
        <v>60.635882619999997</v>
      </c>
      <c r="J79" s="40" t="str">
        <f>IF(Table15[[#This Row],[Span: b '[mm']]]&gt;63, "L", (IF(Table15[[#This Row],[Span: b '[mm']]]&gt;58, "M", "S")))</f>
        <v>M</v>
      </c>
      <c r="K79" s="7">
        <v>20.464591710000001</v>
      </c>
      <c r="L79" s="40" t="str">
        <f>IF(Table15[[#This Row],[Chord: c '[mm']]]&gt;24.5, "L", (IF(Table15[[#This Row],[Chord: c '[mm']]]&gt;21, "M", "S")))</f>
        <v>S</v>
      </c>
      <c r="M79" s="7">
        <f>(I79^2)/E79</f>
        <v>3.654968523679663</v>
      </c>
      <c r="N79" s="7" t="str">
        <f>IF(Table15[[#This Row],[Aspect Ratio = b^2/A]]&gt;$AA$20, "L", (IF(Table15[[#This Row],[Aspect Ratio = b^2/A]]&gt;$AA$22, "M", "S")))</f>
        <v>M</v>
      </c>
      <c r="O79" s="7">
        <f t="shared" si="1"/>
        <v>2.9629656667115589</v>
      </c>
      <c r="P79" s="8">
        <v>0.48</v>
      </c>
      <c r="Q79" s="8" t="str">
        <f>IF(Table15[[#This Row],[Transition Time: t '[s']]]&gt;$AA$4, "SLOW", (IF(Table15[[#This Row],[Transition Time: t '[s']]]&gt;$AA$6, "AVERAGE", "FAST")))</f>
        <v>AVERAGE</v>
      </c>
      <c r="R79" s="9"/>
      <c r="S79" s="9"/>
      <c r="T79" s="9"/>
    </row>
    <row r="80" spans="1:20" ht="15.75">
      <c r="A80" s="1">
        <v>88</v>
      </c>
      <c r="B80" s="4">
        <v>89</v>
      </c>
      <c r="C80" s="7">
        <v>0.5</v>
      </c>
      <c r="D80" s="40" t="str">
        <f>IF(Table15[[#This Row],[Mass '[g']]]&gt;0.5, "L", (IF(Table15[[#This Row],[Mass '[g']]]&gt;0.3, "M", "S")))</f>
        <v>M</v>
      </c>
      <c r="E80" s="7">
        <v>1235.6252899999999</v>
      </c>
      <c r="F80" s="7" t="str">
        <f>IF(Table15[[#This Row],[Area '[mm^2']]]&gt;$AA$52, "L", (IF(Table15[[#This Row],[Area '[mm^2']]]&gt;$AA$54, "M", "S")))</f>
        <v>M</v>
      </c>
      <c r="G80" s="7">
        <f>(Table15[[#This Row],[Mass '[g']]]*0.001*9.81)/(Table15[[#This Row],[Area '[mm^2']]]*0.000001)</f>
        <v>3.9696500546698918</v>
      </c>
      <c r="H80" s="7" t="str">
        <f>IF(Table15[[#This Row],[Loading: mg/A '[N/m^2']]]&gt;$AA$36, "L", (IF(Table15[[#This Row],[Loading: mg/A '[N/m^2']]]&gt;$AA$38, "M", "S")))</f>
        <v>M</v>
      </c>
      <c r="I80" s="7">
        <v>67.751594670000003</v>
      </c>
      <c r="J80" s="40" t="str">
        <f>IF(Table15[[#This Row],[Span: b '[mm']]]&gt;63, "L", (IF(Table15[[#This Row],[Span: b '[mm']]]&gt;58, "M", "S")))</f>
        <v>L</v>
      </c>
      <c r="K80" s="7">
        <v>23.318892309999999</v>
      </c>
      <c r="L80" s="40" t="str">
        <f>IF(Table15[[#This Row],[Chord: c '[mm']]]&gt;24.5, "L", (IF(Table15[[#This Row],[Chord: c '[mm']]]&gt;21, "M", "S")))</f>
        <v>M</v>
      </c>
      <c r="M80" s="7">
        <f>(I80^2)/E80</f>
        <v>3.7149438567480058</v>
      </c>
      <c r="N80" s="7" t="str">
        <f>IF(Table15[[#This Row],[Aspect Ratio = b^2/A]]&gt;$AA$20, "L", (IF(Table15[[#This Row],[Aspect Ratio = b^2/A]]&gt;$AA$22, "M", "S")))</f>
        <v>M</v>
      </c>
      <c r="O80" s="7">
        <f t="shared" si="1"/>
        <v>2.9054379500241367</v>
      </c>
      <c r="P80" s="8">
        <v>0.53</v>
      </c>
      <c r="Q80" s="8" t="str">
        <f>IF(Table15[[#This Row],[Transition Time: t '[s']]]&gt;$AA$4, "SLOW", (IF(Table15[[#This Row],[Transition Time: t '[s']]]&gt;$AA$6, "AVERAGE", "FAST")))</f>
        <v>SLOW</v>
      </c>
      <c r="R80" s="9"/>
      <c r="S80" s="9"/>
      <c r="T80" s="9"/>
    </row>
    <row r="81" spans="1:20" ht="15.75" hidden="1">
      <c r="A81" s="1">
        <v>89</v>
      </c>
      <c r="B81" s="4">
        <v>90</v>
      </c>
      <c r="C81" s="7">
        <v>0.4</v>
      </c>
      <c r="D81" s="40" t="str">
        <f>IF(Table15[[#This Row],[Mass '[g']]]&gt;0.5, "L", (IF(Table15[[#This Row],[Mass '[g']]]&gt;0.3, "M", "S")))</f>
        <v>M</v>
      </c>
      <c r="E81" s="7">
        <v>1223.476406</v>
      </c>
      <c r="F81" s="7" t="str">
        <f>IF(Table15[[#This Row],[Area '[mm^2']]]&gt;$AA$52, "L", (IF(Table15[[#This Row],[Area '[mm^2']]]&gt;$AA$54, "M", "S")))</f>
        <v>M</v>
      </c>
      <c r="G81" s="7">
        <f>(Table15[[#This Row],[Mass '[g']]]*0.001*9.81)/(Table15[[#This Row],[Area '[mm^2']]]*0.000001)</f>
        <v>3.2072543293491194</v>
      </c>
      <c r="H81" s="7" t="str">
        <f>IF(Table15[[#This Row],[Loading: mg/A '[N/m^2']]]&gt;$AA$36, "L", (IF(Table15[[#This Row],[Loading: mg/A '[N/m^2']]]&gt;$AA$38, "M", "S")))</f>
        <v>M</v>
      </c>
      <c r="I81" s="7">
        <v>63.866420820000002</v>
      </c>
      <c r="J81" s="40" t="str">
        <f>IF(Table15[[#This Row],[Span: b '[mm']]]&gt;63, "L", (IF(Table15[[#This Row],[Span: b '[mm']]]&gt;58, "M", "S")))</f>
        <v>L</v>
      </c>
      <c r="K81" s="7">
        <v>26.152300610000001</v>
      </c>
      <c r="L81" s="40" t="str">
        <f>IF(Table15[[#This Row],[Chord: c '[mm']]]&gt;24.5, "L", (IF(Table15[[#This Row],[Chord: c '[mm']]]&gt;21, "M", "S")))</f>
        <v>L</v>
      </c>
      <c r="M81" s="7">
        <f>(I81^2)/E81</f>
        <v>3.3338768842243862</v>
      </c>
      <c r="N81" s="7" t="str">
        <f>IF(Table15[[#This Row],[Aspect Ratio = b^2/A]]&gt;$AA$20, "L", (IF(Table15[[#This Row],[Aspect Ratio = b^2/A]]&gt;$AA$22, "M", "S")))</f>
        <v>M</v>
      </c>
      <c r="O81" s="7">
        <f t="shared" si="1"/>
        <v>2.4420956982874018</v>
      </c>
      <c r="P81" s="8">
        <v>0.439</v>
      </c>
      <c r="Q81" s="8" t="str">
        <f>IF(Table15[[#This Row],[Transition Time: t '[s']]]&gt;$AA$4, "SLOW", (IF(Table15[[#This Row],[Transition Time: t '[s']]]&gt;$AA$6, "AVERAGE", "FAST")))</f>
        <v>AVERAGE</v>
      </c>
      <c r="R81" s="9"/>
      <c r="S81" s="9"/>
      <c r="T81" s="9"/>
    </row>
    <row r="82" spans="1:20" ht="15.75" hidden="1">
      <c r="A82" s="1">
        <v>90</v>
      </c>
      <c r="B82" s="4">
        <v>91</v>
      </c>
      <c r="C82" s="7">
        <v>0.6</v>
      </c>
      <c r="D82" s="40" t="str">
        <f>IF(Table15[[#This Row],[Mass '[g']]]&gt;0.5, "L", (IF(Table15[[#This Row],[Mass '[g']]]&gt;0.3, "M", "S")))</f>
        <v>L</v>
      </c>
      <c r="E82" s="7">
        <v>989.08672999999999</v>
      </c>
      <c r="F82" s="7" t="str">
        <f>IF(Table15[[#This Row],[Area '[mm^2']]]&gt;$AA$52, "L", (IF(Table15[[#This Row],[Area '[mm^2']]]&gt;$AA$54, "M", "S")))</f>
        <v>M</v>
      </c>
      <c r="G82" s="7">
        <f>(Table15[[#This Row],[Mass '[g']]]*0.001*9.81)/(Table15[[#This Row],[Area '[mm^2']]]*0.000001)</f>
        <v>5.9509442614804868</v>
      </c>
      <c r="H82" s="7" t="str">
        <f>IF(Table15[[#This Row],[Loading: mg/A '[N/m^2']]]&gt;$AA$36, "L", (IF(Table15[[#This Row],[Loading: mg/A '[N/m^2']]]&gt;$AA$38, "M", "S")))</f>
        <v>L</v>
      </c>
      <c r="I82" s="7">
        <v>68.926039360000004</v>
      </c>
      <c r="J82" s="40" t="str">
        <f>IF(Table15[[#This Row],[Span: b '[mm']]]&gt;63, "L", (IF(Table15[[#This Row],[Span: b '[mm']]]&gt;58, "M", "S")))</f>
        <v>L</v>
      </c>
      <c r="K82" s="7">
        <v>19.02712794</v>
      </c>
      <c r="L82" s="40" t="str">
        <f>IF(Table15[[#This Row],[Chord: c '[mm']]]&gt;24.5, "L", (IF(Table15[[#This Row],[Chord: c '[mm']]]&gt;21, "M", "S")))</f>
        <v>S</v>
      </c>
      <c r="M82" s="7">
        <f>(I82^2)/E82</f>
        <v>4.8032177136339396</v>
      </c>
      <c r="N82" s="7" t="str">
        <f>IF(Table15[[#This Row],[Aspect Ratio = b^2/A]]&gt;$AA$20, "L", (IF(Table15[[#This Row],[Aspect Ratio = b^2/A]]&gt;$AA$22, "M", "S")))</f>
        <v>L</v>
      </c>
      <c r="O82" s="7">
        <f t="shared" si="1"/>
        <v>3.622514106035911</v>
      </c>
      <c r="P82" s="8">
        <v>0.43099999999999999</v>
      </c>
      <c r="Q82" s="8" t="str">
        <f>IF(Table15[[#This Row],[Transition Time: t '[s']]]&gt;$AA$4, "SLOW", (IF(Table15[[#This Row],[Transition Time: t '[s']]]&gt;$AA$6, "AVERAGE", "FAST")))</f>
        <v>AVERAGE</v>
      </c>
      <c r="R82" s="9"/>
      <c r="S82" s="9"/>
      <c r="T82" s="9"/>
    </row>
    <row r="83" spans="1:20" ht="15.75">
      <c r="A83" s="1">
        <v>91</v>
      </c>
      <c r="B83" s="4">
        <v>92</v>
      </c>
      <c r="C83" s="7">
        <v>0.3</v>
      </c>
      <c r="D83" s="40" t="str">
        <f>IF(Table15[[#This Row],[Mass '[g']]]&gt;0.5, "L", (IF(Table15[[#This Row],[Mass '[g']]]&gt;0.3, "M", "S")))</f>
        <v>S</v>
      </c>
      <c r="E83" s="7">
        <v>928.97070040000006</v>
      </c>
      <c r="F83" s="7" t="str">
        <f>IF(Table15[[#This Row],[Area '[mm^2']]]&gt;$AA$52, "L", (IF(Table15[[#This Row],[Area '[mm^2']]]&gt;$AA$54, "M", "S")))</f>
        <v>M</v>
      </c>
      <c r="G83" s="7">
        <f>(Table15[[#This Row],[Mass '[g']]]*0.001*9.81)/(Table15[[#This Row],[Area '[mm^2']]]*0.000001)</f>
        <v>3.168022413121093</v>
      </c>
      <c r="H83" s="7" t="str">
        <f>IF(Table15[[#This Row],[Loading: mg/A '[N/m^2']]]&gt;$AA$36, "L", (IF(Table15[[#This Row],[Loading: mg/A '[N/m^2']]]&gt;$AA$38, "M", "S")))</f>
        <v>S</v>
      </c>
      <c r="I83" s="7">
        <v>59.673597620000002</v>
      </c>
      <c r="J83" s="40" t="str">
        <f>IF(Table15[[#This Row],[Span: b '[mm']]]&gt;63, "L", (IF(Table15[[#This Row],[Span: b '[mm']]]&gt;58, "M", "S")))</f>
        <v>M</v>
      </c>
      <c r="K83" s="7">
        <v>19.81942716</v>
      </c>
      <c r="L83" s="40" t="str">
        <f>IF(Table15[[#This Row],[Chord: c '[mm']]]&gt;24.5, "L", (IF(Table15[[#This Row],[Chord: c '[mm']]]&gt;21, "M", "S")))</f>
        <v>S</v>
      </c>
      <c r="M83" s="7">
        <f>(I83^2)/E83</f>
        <v>3.8332083577882345</v>
      </c>
      <c r="N83" s="7" t="str">
        <f>IF(Table15[[#This Row],[Aspect Ratio = b^2/A]]&gt;$AA$20, "L", (IF(Table15[[#This Row],[Aspect Ratio = b^2/A]]&gt;$AA$22, "M", "S")))</f>
        <v>M</v>
      </c>
      <c r="O83" s="7">
        <f t="shared" si="1"/>
        <v>3.0108638932024512</v>
      </c>
      <c r="P83" s="8">
        <v>0.55300000000000005</v>
      </c>
      <c r="Q83" s="8" t="str">
        <f>IF(Table15[[#This Row],[Transition Time: t '[s']]]&gt;$AA$4, "SLOW", (IF(Table15[[#This Row],[Transition Time: t '[s']]]&gt;$AA$6, "AVERAGE", "FAST")))</f>
        <v>SLOW</v>
      </c>
      <c r="R83" s="9"/>
      <c r="S83" s="9"/>
      <c r="T83" s="9"/>
    </row>
    <row r="84" spans="1:20" ht="15.75" hidden="1">
      <c r="A84" s="1">
        <v>93</v>
      </c>
      <c r="B84" s="4">
        <v>94</v>
      </c>
      <c r="C84" s="7">
        <v>0.5</v>
      </c>
      <c r="D84" s="40" t="str">
        <f>IF(Table15[[#This Row],[Mass '[g']]]&gt;0.5, "L", (IF(Table15[[#This Row],[Mass '[g']]]&gt;0.3, "M", "S")))</f>
        <v>M</v>
      </c>
      <c r="E84" s="7">
        <v>1324.752017</v>
      </c>
      <c r="F84" s="7" t="str">
        <f>IF(Table15[[#This Row],[Area '[mm^2']]]&gt;$AA$52, "L", (IF(Table15[[#This Row],[Area '[mm^2']]]&gt;$AA$54, "M", "S")))</f>
        <v>L</v>
      </c>
      <c r="G84" s="7">
        <f>(Table15[[#This Row],[Mass '[g']]]*0.001*9.81)/(Table15[[#This Row],[Area '[mm^2']]]*0.000001)</f>
        <v>3.7025797561023834</v>
      </c>
      <c r="H84" s="7" t="str">
        <f>IF(Table15[[#This Row],[Loading: mg/A '[N/m^2']]]&gt;$AA$36, "L", (IF(Table15[[#This Row],[Loading: mg/A '[N/m^2']]]&gt;$AA$38, "M", "S")))</f>
        <v>M</v>
      </c>
      <c r="I84" s="7">
        <v>63.371409479999997</v>
      </c>
      <c r="J84" s="40" t="str">
        <f>IF(Table15[[#This Row],[Span: b '[mm']]]&gt;63, "L", (IF(Table15[[#This Row],[Span: b '[mm']]]&gt;58, "M", "S")))</f>
        <v>L</v>
      </c>
      <c r="K84" s="7">
        <v>26.830176689999998</v>
      </c>
      <c r="L84" s="40" t="str">
        <f>IF(Table15[[#This Row],[Chord: c '[mm']]]&gt;24.5, "L", (IF(Table15[[#This Row],[Chord: c '[mm']]]&gt;21, "M", "S")))</f>
        <v>L</v>
      </c>
      <c r="M84" s="7">
        <f>(I84^2)/E84</f>
        <v>3.0314621060749314</v>
      </c>
      <c r="N84" s="7" t="str">
        <f>IF(Table15[[#This Row],[Aspect Ratio = b^2/A]]&gt;$AA$20, "L", (IF(Table15[[#This Row],[Aspect Ratio = b^2/A]]&gt;$AA$22, "M", "S")))</f>
        <v>S</v>
      </c>
      <c r="O84" s="7">
        <f t="shared" si="1"/>
        <v>2.3619452906405738</v>
      </c>
      <c r="P84" s="8">
        <v>0.44900000000000001</v>
      </c>
      <c r="Q84" s="8" t="str">
        <f>IF(Table15[[#This Row],[Transition Time: t '[s']]]&gt;$AA$4, "SLOW", (IF(Table15[[#This Row],[Transition Time: t '[s']]]&gt;$AA$6, "AVERAGE", "FAST")))</f>
        <v>AVERAGE</v>
      </c>
      <c r="R84" s="9"/>
      <c r="S84" s="9"/>
      <c r="T84" s="9"/>
    </row>
    <row r="85" spans="1:20" ht="15.75" hidden="1">
      <c r="A85" s="1">
        <v>94</v>
      </c>
      <c r="B85" s="4">
        <v>95</v>
      </c>
      <c r="C85" s="7">
        <v>0.7</v>
      </c>
      <c r="D85" s="40" t="str">
        <f>IF(Table15[[#This Row],[Mass '[g']]]&gt;0.5, "L", (IF(Table15[[#This Row],[Mass '[g']]]&gt;0.3, "M", "S")))</f>
        <v>L</v>
      </c>
      <c r="E85" s="7">
        <v>908.96693449999998</v>
      </c>
      <c r="F85" s="7" t="str">
        <f>IF(Table15[[#This Row],[Area '[mm^2']]]&gt;$AA$52, "L", (IF(Table15[[#This Row],[Area '[mm^2']]]&gt;$AA$54, "M", "S")))</f>
        <v>M</v>
      </c>
      <c r="G85" s="7">
        <f>(Table15[[#This Row],[Mass '[g']]]*0.001*9.81)/(Table15[[#This Row],[Area '[mm^2']]]*0.000001)</f>
        <v>7.5547302540519432</v>
      </c>
      <c r="H85" s="7" t="str">
        <f>IF(Table15[[#This Row],[Loading: mg/A '[N/m^2']]]&gt;$AA$36, "L", (IF(Table15[[#This Row],[Loading: mg/A '[N/m^2']]]&gt;$AA$38, "M", "S")))</f>
        <v>L</v>
      </c>
      <c r="I85" s="7">
        <v>50.244893859999998</v>
      </c>
      <c r="J85" s="40" t="str">
        <f>IF(Table15[[#This Row],[Span: b '[mm']]]&gt;63, "L", (IF(Table15[[#This Row],[Span: b '[mm']]]&gt;58, "M", "S")))</f>
        <v>S</v>
      </c>
      <c r="K85" s="7">
        <v>25.346974039999999</v>
      </c>
      <c r="L85" s="40" t="str">
        <f>IF(Table15[[#This Row],[Chord: c '[mm']]]&gt;24.5, "L", (IF(Table15[[#This Row],[Chord: c '[mm']]]&gt;21, "M", "S")))</f>
        <v>L</v>
      </c>
      <c r="M85" s="7">
        <f>(I85^2)/E85</f>
        <v>2.7773830523234126</v>
      </c>
      <c r="N85" s="7" t="str">
        <f>IF(Table15[[#This Row],[Aspect Ratio = b^2/A]]&gt;$AA$20, "L", (IF(Table15[[#This Row],[Aspect Ratio = b^2/A]]&gt;$AA$22, "M", "S")))</f>
        <v>S</v>
      </c>
      <c r="O85" s="7">
        <f t="shared" si="1"/>
        <v>1.9822837148414107</v>
      </c>
      <c r="P85" s="8">
        <v>0.51700000000000002</v>
      </c>
      <c r="Q85" s="8" t="str">
        <f>IF(Table15[[#This Row],[Transition Time: t '[s']]]&gt;$AA$4, "SLOW", (IF(Table15[[#This Row],[Transition Time: t '[s']]]&gt;$AA$6, "AVERAGE", "FAST")))</f>
        <v>AVERAGE</v>
      </c>
      <c r="R85" s="9"/>
      <c r="S85" s="9"/>
      <c r="T85" s="9"/>
    </row>
    <row r="86" spans="1:20" ht="15.75" hidden="1">
      <c r="A86" s="1">
        <v>96</v>
      </c>
      <c r="B86" s="4">
        <v>97</v>
      </c>
      <c r="C86" s="7">
        <v>0.3</v>
      </c>
      <c r="D86" s="40" t="str">
        <f>IF(Table15[[#This Row],[Mass '[g']]]&gt;0.5, "L", (IF(Table15[[#This Row],[Mass '[g']]]&gt;0.3, "M", "S")))</f>
        <v>S</v>
      </c>
      <c r="E86" s="7">
        <v>1100.311858</v>
      </c>
      <c r="F86" s="7" t="str">
        <f>IF(Table15[[#This Row],[Area '[mm^2']]]&gt;$AA$52, "L", (IF(Table15[[#This Row],[Area '[mm^2']]]&gt;$AA$54, "M", "S")))</f>
        <v>M</v>
      </c>
      <c r="G86" s="7">
        <f>(Table15[[#This Row],[Mass '[g']]]*0.001*9.81)/(Table15[[#This Row],[Area '[mm^2']]]*0.000001)</f>
        <v>2.6746962496154434</v>
      </c>
      <c r="H86" s="7" t="str">
        <f>IF(Table15[[#This Row],[Loading: mg/A '[N/m^2']]]&gt;$AA$36, "L", (IF(Table15[[#This Row],[Loading: mg/A '[N/m^2']]]&gt;$AA$38, "M", "S")))</f>
        <v>S</v>
      </c>
      <c r="I86" s="7">
        <v>58.742765409999997</v>
      </c>
      <c r="J86" s="40" t="str">
        <f>IF(Table15[[#This Row],[Span: b '[mm']]]&gt;63, "L", (IF(Table15[[#This Row],[Span: b '[mm']]]&gt;58, "M", "S")))</f>
        <v>M</v>
      </c>
      <c r="K86" s="7">
        <v>25.80899277</v>
      </c>
      <c r="L86" s="40" t="str">
        <f>IF(Table15[[#This Row],[Chord: c '[mm']]]&gt;24.5, "L", (IF(Table15[[#This Row],[Chord: c '[mm']]]&gt;21, "M", "S")))</f>
        <v>L</v>
      </c>
      <c r="M86" s="7">
        <f>(I86^2)/E86</f>
        <v>3.1361222392772685</v>
      </c>
      <c r="N86" s="7" t="str">
        <f>IF(Table15[[#This Row],[Aspect Ratio = b^2/A]]&gt;$AA$20, "L", (IF(Table15[[#This Row],[Aspect Ratio = b^2/A]]&gt;$AA$22, "M", "S")))</f>
        <v>M</v>
      </c>
      <c r="O86" s="7">
        <f t="shared" si="1"/>
        <v>2.2760580365724978</v>
      </c>
      <c r="P86" s="8">
        <v>0.47</v>
      </c>
      <c r="Q86" s="8" t="str">
        <f>IF(Table15[[#This Row],[Transition Time: t '[s']]]&gt;$AA$4, "SLOW", (IF(Table15[[#This Row],[Transition Time: t '[s']]]&gt;$AA$6, "AVERAGE", "FAST")))</f>
        <v>AVERAGE</v>
      </c>
      <c r="R86" s="9"/>
      <c r="S86" s="9"/>
      <c r="T86" s="9"/>
    </row>
  </sheetData>
  <mergeCells count="6">
    <mergeCell ref="V50:W50"/>
    <mergeCell ref="C1:O1"/>
    <mergeCell ref="R1:T1"/>
    <mergeCell ref="V2:W2"/>
    <mergeCell ref="V18:W18"/>
    <mergeCell ref="V34:W3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F71-721B-431F-9836-8CDCA2254013}">
  <dimension ref="A2:M86"/>
  <sheetViews>
    <sheetView zoomScaleNormal="100" workbookViewId="0">
      <selection activeCell="J8" sqref="J8"/>
    </sheetView>
  </sheetViews>
  <sheetFormatPr defaultRowHeight="15"/>
  <cols>
    <col min="3" max="3" width="14.5703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50">
        <v>0</v>
      </c>
      <c r="B2" s="37">
        <v>1</v>
      </c>
      <c r="C2" s="39" t="s">
        <v>4</v>
      </c>
      <c r="D2" s="6" t="s">
        <v>80</v>
      </c>
      <c r="E2" s="39" t="s">
        <v>9</v>
      </c>
      <c r="F2" s="6" t="s">
        <v>78</v>
      </c>
      <c r="G2" s="39" t="s">
        <v>11</v>
      </c>
      <c r="H2" s="6" t="s">
        <v>84</v>
      </c>
      <c r="K2" t="s">
        <v>87</v>
      </c>
      <c r="L2" t="s">
        <v>85</v>
      </c>
      <c r="M2" t="s">
        <v>86</v>
      </c>
    </row>
    <row r="3" spans="1:13" ht="15.75">
      <c r="A3" s="49">
        <v>1</v>
      </c>
      <c r="B3" s="38">
        <v>2</v>
      </c>
      <c r="C3" s="40">
        <v>0.7</v>
      </c>
      <c r="D3" s="40" t="s">
        <v>81</v>
      </c>
      <c r="E3" s="40">
        <v>67.947015379999996</v>
      </c>
      <c r="F3" s="40" t="s">
        <v>81</v>
      </c>
      <c r="G3" s="40">
        <v>29.286507660000002</v>
      </c>
      <c r="H3" s="40" t="s">
        <v>81</v>
      </c>
      <c r="J3" t="s">
        <v>82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5.75">
      <c r="A4" s="50">
        <v>2</v>
      </c>
      <c r="B4" s="37">
        <v>3</v>
      </c>
      <c r="C4" s="40">
        <v>0.3</v>
      </c>
      <c r="D4" s="40" t="s">
        <v>82</v>
      </c>
      <c r="E4" s="40">
        <v>55.648433019999999</v>
      </c>
      <c r="F4" s="40" t="s">
        <v>82</v>
      </c>
      <c r="G4" s="40">
        <v>24.125772659999999</v>
      </c>
      <c r="H4" s="40" t="s">
        <v>83</v>
      </c>
      <c r="J4" t="s">
        <v>83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5.75">
      <c r="A5" s="49">
        <v>3</v>
      </c>
      <c r="B5" s="38">
        <v>4</v>
      </c>
      <c r="C5" s="40">
        <v>0.4</v>
      </c>
      <c r="D5" s="40" t="s">
        <v>83</v>
      </c>
      <c r="E5" s="40">
        <v>61.121899470000002</v>
      </c>
      <c r="F5" s="40" t="s">
        <v>83</v>
      </c>
      <c r="G5" s="40">
        <v>24.832212179999999</v>
      </c>
      <c r="H5" s="40" t="s">
        <v>81</v>
      </c>
      <c r="J5" t="s">
        <v>81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5.75">
      <c r="A6" s="50">
        <v>4</v>
      </c>
      <c r="B6" s="37">
        <v>5</v>
      </c>
      <c r="C6" s="40">
        <v>0.4</v>
      </c>
      <c r="D6" s="40" t="s">
        <v>83</v>
      </c>
      <c r="E6" s="40">
        <v>63.05516368</v>
      </c>
      <c r="F6" s="40" t="s">
        <v>81</v>
      </c>
      <c r="G6" s="40">
        <v>20.824448220000001</v>
      </c>
      <c r="H6" s="40" t="s">
        <v>82</v>
      </c>
    </row>
    <row r="7" spans="1:13" ht="15.75">
      <c r="A7" s="49">
        <v>6</v>
      </c>
      <c r="B7" s="38">
        <v>7</v>
      </c>
      <c r="C7" s="40">
        <v>0.4</v>
      </c>
      <c r="D7" s="40" t="s">
        <v>83</v>
      </c>
      <c r="E7" s="40">
        <v>60.889320609999999</v>
      </c>
      <c r="F7" s="40" t="s">
        <v>83</v>
      </c>
      <c r="G7" s="40">
        <v>24.847767489999999</v>
      </c>
      <c r="H7" s="40" t="s">
        <v>81</v>
      </c>
    </row>
    <row r="8" spans="1:13" ht="15.75">
      <c r="A8" s="50">
        <v>7</v>
      </c>
      <c r="B8" s="37">
        <v>8</v>
      </c>
      <c r="C8" s="40">
        <v>0.5</v>
      </c>
      <c r="D8" s="40" t="s">
        <v>83</v>
      </c>
      <c r="E8" s="40">
        <v>61.968094059999999</v>
      </c>
      <c r="F8" s="40" t="s">
        <v>83</v>
      </c>
      <c r="G8" s="40">
        <v>21.986914800000001</v>
      </c>
      <c r="H8" s="40" t="s">
        <v>83</v>
      </c>
    </row>
    <row r="9" spans="1:13" ht="15.75">
      <c r="A9" s="49">
        <v>9</v>
      </c>
      <c r="B9" s="38">
        <v>10</v>
      </c>
      <c r="C9" s="40">
        <v>0.3</v>
      </c>
      <c r="D9" s="40" t="s">
        <v>82</v>
      </c>
      <c r="E9" s="40">
        <v>58.662226990000001</v>
      </c>
      <c r="F9" s="40" t="s">
        <v>83</v>
      </c>
      <c r="G9" s="40">
        <v>22.384278640000002</v>
      </c>
      <c r="H9" s="40" t="s">
        <v>83</v>
      </c>
    </row>
    <row r="10" spans="1:13" ht="15.75">
      <c r="A10" s="50">
        <v>10</v>
      </c>
      <c r="B10" s="37">
        <v>11</v>
      </c>
      <c r="C10" s="40">
        <v>0.4</v>
      </c>
      <c r="D10" s="40" t="s">
        <v>83</v>
      </c>
      <c r="E10" s="40">
        <v>51.887492109999997</v>
      </c>
      <c r="F10" s="40" t="s">
        <v>82</v>
      </c>
      <c r="G10" s="40">
        <v>22.175329519999998</v>
      </c>
      <c r="H10" s="40" t="s">
        <v>83</v>
      </c>
    </row>
    <row r="11" spans="1:13" ht="15.75">
      <c r="A11" s="49">
        <v>11</v>
      </c>
      <c r="B11" s="38">
        <v>12</v>
      </c>
      <c r="C11" s="40">
        <v>0.5</v>
      </c>
      <c r="D11" s="40" t="s">
        <v>83</v>
      </c>
      <c r="E11" s="40">
        <v>63.453477239999998</v>
      </c>
      <c r="F11" s="40" t="s">
        <v>81</v>
      </c>
      <c r="G11" s="40">
        <v>22.894347719999999</v>
      </c>
      <c r="H11" s="40" t="s">
        <v>83</v>
      </c>
    </row>
    <row r="12" spans="1:13" ht="15.75">
      <c r="A12" s="50">
        <v>12</v>
      </c>
      <c r="B12" s="37">
        <v>13</v>
      </c>
      <c r="C12" s="40">
        <v>0.4</v>
      </c>
      <c r="D12" s="40" t="s">
        <v>83</v>
      </c>
      <c r="E12" s="40">
        <v>59.61057332</v>
      </c>
      <c r="F12" s="40" t="s">
        <v>83</v>
      </c>
      <c r="G12" s="40">
        <v>22.82143507</v>
      </c>
      <c r="H12" s="40" t="s">
        <v>83</v>
      </c>
    </row>
    <row r="13" spans="1:13" ht="15.75">
      <c r="A13" s="49">
        <v>13</v>
      </c>
      <c r="B13" s="38">
        <v>14</v>
      </c>
      <c r="C13" s="40">
        <v>0.5</v>
      </c>
      <c r="D13" s="40" t="s">
        <v>83</v>
      </c>
      <c r="E13" s="40">
        <v>60.472124200000003</v>
      </c>
      <c r="F13" s="40" t="s">
        <v>83</v>
      </c>
      <c r="G13" s="40">
        <v>24.232992530000001</v>
      </c>
      <c r="H13" s="40" t="s">
        <v>83</v>
      </c>
    </row>
    <row r="14" spans="1:13" ht="15.75">
      <c r="A14" s="50">
        <v>14</v>
      </c>
      <c r="B14" s="37">
        <v>15</v>
      </c>
      <c r="C14" s="40">
        <v>0.5</v>
      </c>
      <c r="D14" s="40" t="s">
        <v>83</v>
      </c>
      <c r="E14" s="40">
        <v>61.567797249999998</v>
      </c>
      <c r="F14" s="40" t="s">
        <v>83</v>
      </c>
      <c r="G14" s="40">
        <v>25.140701279999998</v>
      </c>
      <c r="H14" s="40" t="s">
        <v>81</v>
      </c>
    </row>
    <row r="15" spans="1:13" ht="15.75">
      <c r="A15" s="49">
        <v>15</v>
      </c>
      <c r="B15" s="38">
        <v>16</v>
      </c>
      <c r="C15" s="40">
        <v>0.6</v>
      </c>
      <c r="D15" s="40" t="s">
        <v>81</v>
      </c>
      <c r="E15" s="40">
        <v>68.965620709999996</v>
      </c>
      <c r="F15" s="40" t="s">
        <v>81</v>
      </c>
      <c r="G15" s="40">
        <v>26.242538840000002</v>
      </c>
      <c r="H15" s="40" t="s">
        <v>81</v>
      </c>
    </row>
    <row r="16" spans="1:13" ht="15.75">
      <c r="A16" s="50">
        <v>16</v>
      </c>
      <c r="B16" s="37">
        <v>17</v>
      </c>
      <c r="C16" s="40">
        <v>0.8</v>
      </c>
      <c r="D16" s="40" t="s">
        <v>81</v>
      </c>
      <c r="E16" s="40">
        <v>64.493521310000006</v>
      </c>
      <c r="F16" s="40" t="s">
        <v>81</v>
      </c>
      <c r="G16" s="40">
        <v>22.33357114</v>
      </c>
      <c r="H16" s="40" t="s">
        <v>83</v>
      </c>
    </row>
    <row r="17" spans="1:8" ht="15.75">
      <c r="A17" s="49">
        <v>17</v>
      </c>
      <c r="B17" s="38">
        <v>18</v>
      </c>
      <c r="C17" s="40">
        <v>0.7</v>
      </c>
      <c r="D17" s="40" t="s">
        <v>81</v>
      </c>
      <c r="E17" s="40">
        <v>65.606135850000001</v>
      </c>
      <c r="F17" s="40" t="s">
        <v>81</v>
      </c>
      <c r="G17" s="40">
        <v>19.610823719999999</v>
      </c>
      <c r="H17" s="40" t="s">
        <v>82</v>
      </c>
    </row>
    <row r="18" spans="1:8" ht="15.75">
      <c r="A18" s="50">
        <v>18</v>
      </c>
      <c r="B18" s="37">
        <v>19</v>
      </c>
      <c r="C18" s="40">
        <v>0.4</v>
      </c>
      <c r="D18" s="40" t="s">
        <v>83</v>
      </c>
      <c r="E18" s="40">
        <v>58.838548379999999</v>
      </c>
      <c r="F18" s="40" t="s">
        <v>83</v>
      </c>
      <c r="G18" s="40">
        <v>20.296107330000002</v>
      </c>
      <c r="H18" s="40" t="s">
        <v>82</v>
      </c>
    </row>
    <row r="19" spans="1:8" ht="15.75">
      <c r="A19" s="49">
        <v>19</v>
      </c>
      <c r="B19" s="38">
        <v>20</v>
      </c>
      <c r="C19" s="40">
        <v>0.5</v>
      </c>
      <c r="D19" s="40" t="s">
        <v>83</v>
      </c>
      <c r="E19" s="40">
        <v>56.294381440000002</v>
      </c>
      <c r="F19" s="40" t="s">
        <v>82</v>
      </c>
      <c r="G19" s="40">
        <v>21.16045677</v>
      </c>
      <c r="H19" s="40" t="s">
        <v>83</v>
      </c>
    </row>
    <row r="20" spans="1:8" ht="15.75">
      <c r="A20" s="50">
        <v>21</v>
      </c>
      <c r="B20" s="37">
        <v>22</v>
      </c>
      <c r="C20" s="40">
        <v>0.4</v>
      </c>
      <c r="D20" s="40" t="s">
        <v>83</v>
      </c>
      <c r="E20" s="40">
        <v>52.423031039999998</v>
      </c>
      <c r="F20" s="40" t="s">
        <v>82</v>
      </c>
      <c r="G20" s="40">
        <v>21.229999979999999</v>
      </c>
      <c r="H20" s="40" t="s">
        <v>83</v>
      </c>
    </row>
    <row r="21" spans="1:8" ht="15.75">
      <c r="A21" s="49">
        <v>22</v>
      </c>
      <c r="B21" s="38">
        <v>23</v>
      </c>
      <c r="C21" s="40">
        <v>0.4</v>
      </c>
      <c r="D21" s="40" t="s">
        <v>83</v>
      </c>
      <c r="E21" s="40">
        <v>55.927126110000003</v>
      </c>
      <c r="F21" s="40" t="s">
        <v>82</v>
      </c>
      <c r="G21" s="40">
        <v>26.886526700000001</v>
      </c>
      <c r="H21" s="40" t="s">
        <v>81</v>
      </c>
    </row>
    <row r="22" spans="1:8" ht="15.75">
      <c r="A22" s="50">
        <v>23</v>
      </c>
      <c r="B22" s="37">
        <v>24</v>
      </c>
      <c r="C22" s="40">
        <v>0.4</v>
      </c>
      <c r="D22" s="40" t="s">
        <v>83</v>
      </c>
      <c r="E22" s="40">
        <v>53.450201389999997</v>
      </c>
      <c r="F22" s="40" t="s">
        <v>82</v>
      </c>
      <c r="G22" s="40">
        <v>19.20213996</v>
      </c>
      <c r="H22" s="40" t="s">
        <v>82</v>
      </c>
    </row>
    <row r="23" spans="1:8" ht="15.75">
      <c r="A23" s="49">
        <v>24</v>
      </c>
      <c r="B23" s="38">
        <v>25</v>
      </c>
      <c r="C23" s="40">
        <v>0.2</v>
      </c>
      <c r="D23" s="40" t="s">
        <v>82</v>
      </c>
      <c r="E23" s="40">
        <v>49.997458020000003</v>
      </c>
      <c r="F23" s="40" t="s">
        <v>82</v>
      </c>
      <c r="G23" s="40">
        <v>25.179504000000001</v>
      </c>
      <c r="H23" s="40" t="s">
        <v>81</v>
      </c>
    </row>
    <row r="24" spans="1:8" ht="15.75">
      <c r="A24" s="50">
        <v>25</v>
      </c>
      <c r="B24" s="37">
        <v>26</v>
      </c>
      <c r="C24" s="40">
        <v>0.3</v>
      </c>
      <c r="D24" s="40" t="s">
        <v>82</v>
      </c>
      <c r="E24" s="40">
        <v>57.330169179999999</v>
      </c>
      <c r="F24" s="40" t="s">
        <v>82</v>
      </c>
      <c r="G24" s="40">
        <v>22.241920539999999</v>
      </c>
      <c r="H24" s="40" t="s">
        <v>83</v>
      </c>
    </row>
    <row r="25" spans="1:8" ht="15.75">
      <c r="A25" s="49">
        <v>26</v>
      </c>
      <c r="B25" s="38">
        <v>27</v>
      </c>
      <c r="C25" s="40">
        <v>0.5</v>
      </c>
      <c r="D25" s="40" t="s">
        <v>83</v>
      </c>
      <c r="E25" s="40">
        <v>67.572598679999999</v>
      </c>
      <c r="F25" s="40" t="s">
        <v>81</v>
      </c>
      <c r="G25" s="40">
        <v>24.453595029999999</v>
      </c>
      <c r="H25" s="40" t="s">
        <v>83</v>
      </c>
    </row>
    <row r="26" spans="1:8" ht="15.75">
      <c r="A26" s="50">
        <v>27</v>
      </c>
      <c r="B26" s="37">
        <v>28</v>
      </c>
      <c r="C26" s="40">
        <v>0.5</v>
      </c>
      <c r="D26" s="40" t="s">
        <v>83</v>
      </c>
      <c r="E26" s="40">
        <v>68.599611899999999</v>
      </c>
      <c r="F26" s="40" t="s">
        <v>81</v>
      </c>
      <c r="G26" s="40">
        <v>26.243106229999999</v>
      </c>
      <c r="H26" s="40" t="s">
        <v>81</v>
      </c>
    </row>
    <row r="27" spans="1:8" ht="15.75">
      <c r="A27" s="49">
        <v>28</v>
      </c>
      <c r="B27" s="38">
        <v>29</v>
      </c>
      <c r="C27" s="40">
        <v>0.5</v>
      </c>
      <c r="D27" s="40" t="s">
        <v>83</v>
      </c>
      <c r="E27" s="40">
        <v>61.29023196</v>
      </c>
      <c r="F27" s="40" t="s">
        <v>83</v>
      </c>
      <c r="G27" s="40">
        <v>21.25493385</v>
      </c>
      <c r="H27" s="40" t="s">
        <v>83</v>
      </c>
    </row>
    <row r="28" spans="1:8" ht="15.75">
      <c r="A28" s="50">
        <v>29</v>
      </c>
      <c r="B28" s="37">
        <v>30</v>
      </c>
      <c r="C28" s="40">
        <v>0.6</v>
      </c>
      <c r="D28" s="40" t="s">
        <v>81</v>
      </c>
      <c r="E28" s="40">
        <v>55.828151779999999</v>
      </c>
      <c r="F28" s="40" t="s">
        <v>82</v>
      </c>
      <c r="G28" s="40">
        <v>24.812590849999999</v>
      </c>
      <c r="H28" s="40" t="s">
        <v>81</v>
      </c>
    </row>
    <row r="29" spans="1:8" ht="15.75">
      <c r="A29" s="49">
        <v>30</v>
      </c>
      <c r="B29" s="38">
        <v>31</v>
      </c>
      <c r="C29" s="40">
        <v>0.5</v>
      </c>
      <c r="D29" s="40" t="s">
        <v>83</v>
      </c>
      <c r="E29" s="40">
        <v>59.213153630000001</v>
      </c>
      <c r="F29" s="40" t="s">
        <v>83</v>
      </c>
      <c r="G29" s="40">
        <v>18.34600288</v>
      </c>
      <c r="H29" s="40" t="s">
        <v>82</v>
      </c>
    </row>
    <row r="30" spans="1:8" ht="15.75">
      <c r="A30" s="50">
        <v>31</v>
      </c>
      <c r="B30" s="37">
        <v>32</v>
      </c>
      <c r="C30" s="40">
        <v>0.6</v>
      </c>
      <c r="D30" s="40" t="s">
        <v>81</v>
      </c>
      <c r="E30" s="40">
        <v>66.061817230000003</v>
      </c>
      <c r="F30" s="40" t="s">
        <v>81</v>
      </c>
      <c r="G30" s="40">
        <v>24.957359929999999</v>
      </c>
      <c r="H30" s="40" t="s">
        <v>81</v>
      </c>
    </row>
    <row r="31" spans="1:8" ht="15.75">
      <c r="A31" s="49">
        <v>32</v>
      </c>
      <c r="B31" s="38">
        <v>33</v>
      </c>
      <c r="C31" s="40">
        <v>0.4</v>
      </c>
      <c r="D31" s="40" t="s">
        <v>83</v>
      </c>
      <c r="E31" s="40">
        <v>58.625620519999998</v>
      </c>
      <c r="F31" s="40" t="s">
        <v>83</v>
      </c>
      <c r="G31" s="40">
        <v>22.05077361</v>
      </c>
      <c r="H31" s="40" t="s">
        <v>83</v>
      </c>
    </row>
    <row r="32" spans="1:8" ht="15.75">
      <c r="A32" s="50">
        <v>34</v>
      </c>
      <c r="B32" s="37">
        <v>35</v>
      </c>
      <c r="C32" s="40">
        <v>0.7</v>
      </c>
      <c r="D32" s="40" t="s">
        <v>81</v>
      </c>
      <c r="E32" s="40">
        <v>69.936837359999998</v>
      </c>
      <c r="F32" s="40" t="s">
        <v>81</v>
      </c>
      <c r="G32" s="40">
        <v>29.294178809999998</v>
      </c>
      <c r="H32" s="40" t="s">
        <v>81</v>
      </c>
    </row>
    <row r="33" spans="1:8" ht="15.75">
      <c r="A33" s="49">
        <v>35</v>
      </c>
      <c r="B33" s="38">
        <v>36</v>
      </c>
      <c r="C33" s="40">
        <v>0.7</v>
      </c>
      <c r="D33" s="40" t="s">
        <v>81</v>
      </c>
      <c r="E33" s="40">
        <v>62.894848029999999</v>
      </c>
      <c r="F33" s="40" t="s">
        <v>83</v>
      </c>
      <c r="G33" s="40">
        <v>23.827620589999999</v>
      </c>
      <c r="H33" s="40" t="s">
        <v>83</v>
      </c>
    </row>
    <row r="34" spans="1:8" ht="15.75">
      <c r="A34" s="50">
        <v>37</v>
      </c>
      <c r="B34" s="37">
        <v>38</v>
      </c>
      <c r="C34" s="40">
        <v>0.5</v>
      </c>
      <c r="D34" s="40" t="s">
        <v>83</v>
      </c>
      <c r="E34" s="40">
        <v>60.992072909999997</v>
      </c>
      <c r="F34" s="40" t="s">
        <v>83</v>
      </c>
      <c r="G34" s="40">
        <v>25.908833040000001</v>
      </c>
      <c r="H34" s="40" t="s">
        <v>81</v>
      </c>
    </row>
    <row r="35" spans="1:8" ht="15.75">
      <c r="A35" s="49">
        <v>38</v>
      </c>
      <c r="B35" s="38">
        <v>39</v>
      </c>
      <c r="C35" s="40">
        <v>0.5</v>
      </c>
      <c r="D35" s="40" t="s">
        <v>83</v>
      </c>
      <c r="E35" s="40">
        <v>58.107452559999999</v>
      </c>
      <c r="F35" s="40" t="s">
        <v>83</v>
      </c>
      <c r="G35" s="40">
        <v>19.109597239999999</v>
      </c>
      <c r="H35" s="40" t="s">
        <v>82</v>
      </c>
    </row>
    <row r="36" spans="1:8" ht="15.75">
      <c r="A36" s="50">
        <v>39</v>
      </c>
      <c r="B36" s="37">
        <v>40</v>
      </c>
      <c r="C36" s="40">
        <v>0.4</v>
      </c>
      <c r="D36" s="40" t="s">
        <v>83</v>
      </c>
      <c r="E36" s="40">
        <v>68.099411970000006</v>
      </c>
      <c r="F36" s="40" t="s">
        <v>81</v>
      </c>
      <c r="G36" s="40">
        <v>24.893639050000001</v>
      </c>
      <c r="H36" s="40" t="s">
        <v>81</v>
      </c>
    </row>
    <row r="37" spans="1:8" ht="15.75">
      <c r="A37" s="49">
        <v>40</v>
      </c>
      <c r="B37" s="38">
        <v>41</v>
      </c>
      <c r="C37" s="40">
        <v>0.4</v>
      </c>
      <c r="D37" s="40" t="s">
        <v>83</v>
      </c>
      <c r="E37" s="40">
        <v>58.120535769999996</v>
      </c>
      <c r="F37" s="40" t="s">
        <v>83</v>
      </c>
      <c r="G37" s="40">
        <v>21.401459240000001</v>
      </c>
      <c r="H37" s="40" t="s">
        <v>83</v>
      </c>
    </row>
    <row r="38" spans="1:8" ht="15.75">
      <c r="A38" s="50">
        <v>42</v>
      </c>
      <c r="B38" s="37">
        <v>43</v>
      </c>
      <c r="C38" s="40">
        <v>0.6</v>
      </c>
      <c r="D38" s="40" t="s">
        <v>81</v>
      </c>
      <c r="E38" s="40">
        <v>64.170201430000006</v>
      </c>
      <c r="F38" s="40" t="s">
        <v>81</v>
      </c>
      <c r="G38" s="40">
        <v>22.907336659999999</v>
      </c>
      <c r="H38" s="40" t="s">
        <v>83</v>
      </c>
    </row>
    <row r="39" spans="1:8" ht="15.75">
      <c r="A39" s="49">
        <v>43</v>
      </c>
      <c r="B39" s="38">
        <v>44</v>
      </c>
      <c r="C39" s="40">
        <v>0.4</v>
      </c>
      <c r="D39" s="40" t="s">
        <v>83</v>
      </c>
      <c r="E39" s="40">
        <v>57.590985019999998</v>
      </c>
      <c r="F39" s="40" t="s">
        <v>82</v>
      </c>
      <c r="G39" s="40">
        <v>21.9677212</v>
      </c>
      <c r="H39" s="40" t="s">
        <v>83</v>
      </c>
    </row>
    <row r="40" spans="1:8" ht="15.75">
      <c r="A40" s="50">
        <v>44</v>
      </c>
      <c r="B40" s="37">
        <v>45</v>
      </c>
      <c r="C40" s="40">
        <v>0.5</v>
      </c>
      <c r="D40" s="40" t="s">
        <v>83</v>
      </c>
      <c r="E40" s="40">
        <v>64.608019519999999</v>
      </c>
      <c r="F40" s="40" t="s">
        <v>81</v>
      </c>
      <c r="G40" s="40">
        <v>24.147801479999998</v>
      </c>
      <c r="H40" s="40" t="s">
        <v>83</v>
      </c>
    </row>
    <row r="41" spans="1:8" ht="15.75">
      <c r="A41" s="49">
        <v>46</v>
      </c>
      <c r="B41" s="38">
        <v>47</v>
      </c>
      <c r="C41" s="40">
        <v>0.4</v>
      </c>
      <c r="D41" s="40" t="s">
        <v>83</v>
      </c>
      <c r="E41" s="40">
        <v>51.313356470000002</v>
      </c>
      <c r="F41" s="40" t="s">
        <v>82</v>
      </c>
      <c r="G41" s="40">
        <v>26.100959379999999</v>
      </c>
      <c r="H41" s="40" t="s">
        <v>81</v>
      </c>
    </row>
    <row r="42" spans="1:8" ht="15.75">
      <c r="A42" s="50">
        <v>47</v>
      </c>
      <c r="B42" s="37">
        <v>48</v>
      </c>
      <c r="C42" s="40">
        <v>0.6</v>
      </c>
      <c r="D42" s="40" t="s">
        <v>81</v>
      </c>
      <c r="E42" s="40">
        <v>59.120296660000001</v>
      </c>
      <c r="F42" s="40" t="s">
        <v>83</v>
      </c>
      <c r="G42" s="40">
        <v>20.89870342</v>
      </c>
      <c r="H42" s="40" t="s">
        <v>82</v>
      </c>
    </row>
    <row r="43" spans="1:8" ht="15.75">
      <c r="A43" s="49">
        <v>49</v>
      </c>
      <c r="B43" s="38">
        <v>50</v>
      </c>
      <c r="C43" s="40">
        <v>0.5</v>
      </c>
      <c r="D43" s="40" t="s">
        <v>83</v>
      </c>
      <c r="E43" s="40">
        <v>64.350489330000002</v>
      </c>
      <c r="F43" s="40" t="s">
        <v>81</v>
      </c>
      <c r="G43" s="40">
        <v>25.62139685</v>
      </c>
      <c r="H43" s="40" t="s">
        <v>81</v>
      </c>
    </row>
    <row r="44" spans="1:8" ht="15.75">
      <c r="A44" s="50">
        <v>50</v>
      </c>
      <c r="B44" s="37">
        <v>51</v>
      </c>
      <c r="C44" s="40">
        <v>0.6</v>
      </c>
      <c r="D44" s="40" t="s">
        <v>81</v>
      </c>
      <c r="E44" s="40">
        <v>61.48642083</v>
      </c>
      <c r="F44" s="40" t="s">
        <v>83</v>
      </c>
      <c r="G44" s="40">
        <v>21.171127250000001</v>
      </c>
      <c r="H44" s="40" t="s">
        <v>83</v>
      </c>
    </row>
    <row r="45" spans="1:8" ht="15.75">
      <c r="A45" s="49">
        <v>51</v>
      </c>
      <c r="B45" s="38">
        <v>52</v>
      </c>
      <c r="C45" s="40">
        <v>0.3</v>
      </c>
      <c r="D45" s="40" t="s">
        <v>82</v>
      </c>
      <c r="E45" s="40">
        <v>45.104956880000003</v>
      </c>
      <c r="F45" s="40" t="s">
        <v>82</v>
      </c>
      <c r="G45" s="40">
        <v>19.41453533</v>
      </c>
      <c r="H45" s="40" t="s">
        <v>82</v>
      </c>
    </row>
    <row r="46" spans="1:8" ht="15.75">
      <c r="A46" s="50">
        <v>52</v>
      </c>
      <c r="B46" s="37">
        <v>53</v>
      </c>
      <c r="C46" s="40">
        <v>0.5</v>
      </c>
      <c r="D46" s="40" t="s">
        <v>83</v>
      </c>
      <c r="E46" s="40">
        <v>66.864931839999997</v>
      </c>
      <c r="F46" s="40" t="s">
        <v>81</v>
      </c>
      <c r="G46" s="40">
        <v>23.298256649999999</v>
      </c>
      <c r="H46" s="40" t="s">
        <v>83</v>
      </c>
    </row>
    <row r="47" spans="1:8" ht="15.75">
      <c r="A47" s="49">
        <v>53</v>
      </c>
      <c r="B47" s="38">
        <v>54</v>
      </c>
      <c r="C47" s="40">
        <v>0.4</v>
      </c>
      <c r="D47" s="40" t="s">
        <v>83</v>
      </c>
      <c r="E47" s="40">
        <v>62.928535480000001</v>
      </c>
      <c r="F47" s="40" t="s">
        <v>83</v>
      </c>
      <c r="G47" s="40">
        <v>20.780493580000002</v>
      </c>
      <c r="H47" s="40" t="s">
        <v>82</v>
      </c>
    </row>
    <row r="48" spans="1:8" ht="15.75">
      <c r="A48" s="50">
        <v>54</v>
      </c>
      <c r="B48" s="37">
        <v>55</v>
      </c>
      <c r="C48" s="40">
        <v>0.3</v>
      </c>
      <c r="D48" s="40" t="s">
        <v>82</v>
      </c>
      <c r="E48" s="40">
        <v>55.28530482</v>
      </c>
      <c r="F48" s="40" t="s">
        <v>82</v>
      </c>
      <c r="G48" s="40">
        <v>20.518319479999999</v>
      </c>
      <c r="H48" s="40" t="s">
        <v>82</v>
      </c>
    </row>
    <row r="49" spans="1:8" ht="15.75">
      <c r="A49" s="49">
        <v>55</v>
      </c>
      <c r="B49" s="38">
        <v>56</v>
      </c>
      <c r="C49" s="40">
        <v>0.6</v>
      </c>
      <c r="D49" s="40" t="s">
        <v>81</v>
      </c>
      <c r="E49" s="40">
        <v>53.709470430000003</v>
      </c>
      <c r="F49" s="40" t="s">
        <v>82</v>
      </c>
      <c r="G49" s="40">
        <v>20.494740360000002</v>
      </c>
      <c r="H49" s="40" t="s">
        <v>82</v>
      </c>
    </row>
    <row r="50" spans="1:8" ht="15.75">
      <c r="A50" s="50">
        <v>56</v>
      </c>
      <c r="B50" s="37">
        <v>57</v>
      </c>
      <c r="C50" s="40">
        <v>0.5</v>
      </c>
      <c r="D50" s="40" t="s">
        <v>83</v>
      </c>
      <c r="E50" s="40">
        <v>61.626219550000002</v>
      </c>
      <c r="F50" s="40" t="s">
        <v>83</v>
      </c>
      <c r="G50" s="40">
        <v>24.346188349999998</v>
      </c>
      <c r="H50" s="40" t="s">
        <v>83</v>
      </c>
    </row>
    <row r="51" spans="1:8" ht="15.75">
      <c r="A51" s="49">
        <v>57</v>
      </c>
      <c r="B51" s="38">
        <v>58</v>
      </c>
      <c r="C51" s="40">
        <v>0.4</v>
      </c>
      <c r="D51" s="40" t="s">
        <v>83</v>
      </c>
      <c r="E51" s="40">
        <v>55.336607649999998</v>
      </c>
      <c r="F51" s="40" t="s">
        <v>82</v>
      </c>
      <c r="G51" s="40">
        <v>19.269757519999999</v>
      </c>
      <c r="H51" s="40" t="s">
        <v>82</v>
      </c>
    </row>
    <row r="52" spans="1:8" ht="15.75">
      <c r="A52" s="50">
        <v>58</v>
      </c>
      <c r="B52" s="37">
        <v>59</v>
      </c>
      <c r="C52" s="40">
        <v>0.4</v>
      </c>
      <c r="D52" s="40" t="s">
        <v>83</v>
      </c>
      <c r="E52" s="40">
        <v>54.087389260000002</v>
      </c>
      <c r="F52" s="40" t="s">
        <v>82</v>
      </c>
      <c r="G52" s="40">
        <v>26.992702560000001</v>
      </c>
      <c r="H52" s="40" t="s">
        <v>81</v>
      </c>
    </row>
    <row r="53" spans="1:8" ht="15.75">
      <c r="A53" s="49">
        <v>59</v>
      </c>
      <c r="B53" s="38">
        <v>60</v>
      </c>
      <c r="C53" s="40">
        <v>0.6</v>
      </c>
      <c r="D53" s="40" t="s">
        <v>81</v>
      </c>
      <c r="E53" s="40">
        <v>69.816661719999999</v>
      </c>
      <c r="F53" s="40" t="s">
        <v>81</v>
      </c>
      <c r="G53" s="40">
        <v>25.269625250000001</v>
      </c>
      <c r="H53" s="40" t="s">
        <v>81</v>
      </c>
    </row>
    <row r="54" spans="1:8" ht="15.75">
      <c r="A54" s="50">
        <v>60</v>
      </c>
      <c r="B54" s="37">
        <v>61</v>
      </c>
      <c r="C54" s="40">
        <v>0.6</v>
      </c>
      <c r="D54" s="40" t="s">
        <v>81</v>
      </c>
      <c r="E54" s="40">
        <v>63.843808889999998</v>
      </c>
      <c r="F54" s="40" t="s">
        <v>81</v>
      </c>
      <c r="G54" s="40">
        <v>25.913962269999999</v>
      </c>
      <c r="H54" s="40" t="s">
        <v>81</v>
      </c>
    </row>
    <row r="55" spans="1:8" ht="15.75">
      <c r="A55" s="49">
        <v>61</v>
      </c>
      <c r="B55" s="38">
        <v>62</v>
      </c>
      <c r="C55" s="40">
        <v>0.5</v>
      </c>
      <c r="D55" s="40" t="s">
        <v>83</v>
      </c>
      <c r="E55" s="40">
        <v>68.841331909999994</v>
      </c>
      <c r="F55" s="40" t="s">
        <v>81</v>
      </c>
      <c r="G55" s="40">
        <v>29.215817439999999</v>
      </c>
      <c r="H55" s="40" t="s">
        <v>81</v>
      </c>
    </row>
    <row r="56" spans="1:8" ht="15.75">
      <c r="A56" s="50">
        <v>62</v>
      </c>
      <c r="B56" s="37">
        <v>63</v>
      </c>
      <c r="C56" s="40">
        <v>0.3</v>
      </c>
      <c r="D56" s="40" t="s">
        <v>82</v>
      </c>
      <c r="E56" s="40">
        <v>58.901998650000003</v>
      </c>
      <c r="F56" s="40" t="s">
        <v>83</v>
      </c>
      <c r="G56" s="40">
        <v>21.888052200000001</v>
      </c>
      <c r="H56" s="40" t="s">
        <v>83</v>
      </c>
    </row>
    <row r="57" spans="1:8" ht="15.75">
      <c r="A57" s="49">
        <v>63</v>
      </c>
      <c r="B57" s="38">
        <v>64</v>
      </c>
      <c r="C57" s="40">
        <v>0.4</v>
      </c>
      <c r="D57" s="40" t="s">
        <v>83</v>
      </c>
      <c r="E57" s="40">
        <v>53.642884649999999</v>
      </c>
      <c r="F57" s="40" t="s">
        <v>82</v>
      </c>
      <c r="G57" s="40">
        <v>21.331025650000001</v>
      </c>
      <c r="H57" s="40" t="s">
        <v>83</v>
      </c>
    </row>
    <row r="58" spans="1:8" ht="15.75">
      <c r="A58" s="50">
        <v>64</v>
      </c>
      <c r="B58" s="37">
        <v>65</v>
      </c>
      <c r="C58" s="40">
        <v>0.4</v>
      </c>
      <c r="D58" s="40" t="s">
        <v>83</v>
      </c>
      <c r="E58" s="40">
        <v>65.456686210000001</v>
      </c>
      <c r="F58" s="40" t="s">
        <v>81</v>
      </c>
      <c r="G58" s="40">
        <v>24.3477788</v>
      </c>
      <c r="H58" s="40" t="s">
        <v>83</v>
      </c>
    </row>
    <row r="59" spans="1:8" ht="15.75">
      <c r="A59" s="49">
        <v>65</v>
      </c>
      <c r="B59" s="38">
        <v>66</v>
      </c>
      <c r="C59" s="40">
        <v>0.2</v>
      </c>
      <c r="D59" s="40" t="s">
        <v>82</v>
      </c>
      <c r="E59" s="40">
        <v>51.683831099999999</v>
      </c>
      <c r="F59" s="40" t="s">
        <v>82</v>
      </c>
      <c r="G59" s="40">
        <v>20.009116330000001</v>
      </c>
      <c r="H59" s="40" t="s">
        <v>82</v>
      </c>
    </row>
    <row r="60" spans="1:8" ht="15.75">
      <c r="A60" s="50">
        <v>66</v>
      </c>
      <c r="B60" s="37">
        <v>67</v>
      </c>
      <c r="C60" s="40">
        <v>0.3</v>
      </c>
      <c r="D60" s="40" t="s">
        <v>82</v>
      </c>
      <c r="E60" s="40">
        <v>60.648124350000003</v>
      </c>
      <c r="F60" s="40" t="s">
        <v>83</v>
      </c>
      <c r="G60" s="40">
        <v>22.247919199999998</v>
      </c>
      <c r="H60" s="40" t="s">
        <v>83</v>
      </c>
    </row>
    <row r="61" spans="1:8" ht="15.75">
      <c r="A61" s="49">
        <v>67</v>
      </c>
      <c r="B61" s="38">
        <v>68</v>
      </c>
      <c r="C61" s="40">
        <v>0.3</v>
      </c>
      <c r="D61" s="40" t="s">
        <v>82</v>
      </c>
      <c r="E61" s="40">
        <v>56.060978550000002</v>
      </c>
      <c r="F61" s="40" t="s">
        <v>82</v>
      </c>
      <c r="G61" s="40">
        <v>20.0536052</v>
      </c>
      <c r="H61" s="40" t="s">
        <v>82</v>
      </c>
    </row>
    <row r="62" spans="1:8" ht="15.75">
      <c r="A62" s="50">
        <v>68</v>
      </c>
      <c r="B62" s="37">
        <v>69</v>
      </c>
      <c r="C62" s="40">
        <v>0.1</v>
      </c>
      <c r="D62" s="40" t="s">
        <v>82</v>
      </c>
      <c r="E62" s="40">
        <v>48.301828579999999</v>
      </c>
      <c r="F62" s="40" t="s">
        <v>82</v>
      </c>
      <c r="G62" s="40">
        <v>19.806350930000001</v>
      </c>
      <c r="H62" s="40" t="s">
        <v>82</v>
      </c>
    </row>
    <row r="63" spans="1:8" ht="15.75">
      <c r="A63" s="49">
        <v>69</v>
      </c>
      <c r="B63" s="38">
        <v>70</v>
      </c>
      <c r="C63" s="40">
        <v>0.4</v>
      </c>
      <c r="D63" s="40" t="s">
        <v>83</v>
      </c>
      <c r="E63" s="40">
        <v>61.022645799999999</v>
      </c>
      <c r="F63" s="40" t="s">
        <v>83</v>
      </c>
      <c r="G63" s="40">
        <v>20.37266352</v>
      </c>
      <c r="H63" s="40" t="s">
        <v>82</v>
      </c>
    </row>
    <row r="64" spans="1:8" ht="15.75">
      <c r="A64" s="50">
        <v>70</v>
      </c>
      <c r="B64" s="37">
        <v>71</v>
      </c>
      <c r="C64" s="40">
        <v>0.4</v>
      </c>
      <c r="D64" s="40" t="s">
        <v>83</v>
      </c>
      <c r="E64" s="40">
        <v>55.578320669999997</v>
      </c>
      <c r="F64" s="40" t="s">
        <v>82</v>
      </c>
      <c r="G64" s="40">
        <v>19.969545449999998</v>
      </c>
      <c r="H64" s="40" t="s">
        <v>82</v>
      </c>
    </row>
    <row r="65" spans="1:8" ht="15.75">
      <c r="A65" s="49">
        <v>71</v>
      </c>
      <c r="B65" s="38">
        <v>72</v>
      </c>
      <c r="C65" s="40">
        <v>0.6</v>
      </c>
      <c r="D65" s="40" t="s">
        <v>81</v>
      </c>
      <c r="E65" s="40">
        <v>59.979193889999998</v>
      </c>
      <c r="F65" s="40" t="s">
        <v>83</v>
      </c>
      <c r="G65" s="40">
        <v>22.958660439999999</v>
      </c>
      <c r="H65" s="40" t="s">
        <v>83</v>
      </c>
    </row>
    <row r="66" spans="1:8" ht="15.75">
      <c r="A66" s="50">
        <v>72</v>
      </c>
      <c r="B66" s="37">
        <v>73</v>
      </c>
      <c r="C66" s="40">
        <v>0.3</v>
      </c>
      <c r="D66" s="40" t="s">
        <v>82</v>
      </c>
      <c r="E66" s="40">
        <v>55.399321190000002</v>
      </c>
      <c r="F66" s="40" t="s">
        <v>82</v>
      </c>
      <c r="G66" s="40">
        <v>24.702334990000001</v>
      </c>
      <c r="H66" s="40" t="s">
        <v>81</v>
      </c>
    </row>
    <row r="67" spans="1:8" ht="15.75">
      <c r="A67" s="49">
        <v>74</v>
      </c>
      <c r="B67" s="38">
        <v>75</v>
      </c>
      <c r="C67" s="40">
        <v>0.4</v>
      </c>
      <c r="D67" s="40" t="s">
        <v>83</v>
      </c>
      <c r="E67" s="40">
        <v>51.07267349</v>
      </c>
      <c r="F67" s="40" t="s">
        <v>82</v>
      </c>
      <c r="G67" s="40">
        <v>22.52203299</v>
      </c>
      <c r="H67" s="40" t="s">
        <v>83</v>
      </c>
    </row>
    <row r="68" spans="1:8" ht="15.75">
      <c r="A68" s="50">
        <v>75</v>
      </c>
      <c r="B68" s="37">
        <v>76</v>
      </c>
      <c r="C68" s="40">
        <v>0.5</v>
      </c>
      <c r="D68" s="40" t="s">
        <v>83</v>
      </c>
      <c r="E68" s="40">
        <v>62.70678771</v>
      </c>
      <c r="F68" s="40" t="s">
        <v>83</v>
      </c>
      <c r="G68" s="40">
        <v>20.03133545</v>
      </c>
      <c r="H68" s="40" t="s">
        <v>82</v>
      </c>
    </row>
    <row r="69" spans="1:8" ht="15.75">
      <c r="A69" s="49">
        <v>76</v>
      </c>
      <c r="B69" s="38">
        <v>77</v>
      </c>
      <c r="C69" s="40">
        <v>0.6</v>
      </c>
      <c r="D69" s="40" t="s">
        <v>81</v>
      </c>
      <c r="E69" s="40">
        <v>72.835431290000002</v>
      </c>
      <c r="F69" s="40" t="s">
        <v>81</v>
      </c>
      <c r="G69" s="40">
        <v>22.428352</v>
      </c>
      <c r="H69" s="40" t="s">
        <v>83</v>
      </c>
    </row>
    <row r="70" spans="1:8" ht="15.75">
      <c r="A70" s="50">
        <v>77</v>
      </c>
      <c r="B70" s="37">
        <v>78</v>
      </c>
      <c r="C70" s="40">
        <v>0.3</v>
      </c>
      <c r="D70" s="40" t="s">
        <v>82</v>
      </c>
      <c r="E70" s="40">
        <v>50.02547852</v>
      </c>
      <c r="F70" s="40" t="s">
        <v>82</v>
      </c>
      <c r="G70" s="40">
        <v>17.710400230000001</v>
      </c>
      <c r="H70" s="40" t="s">
        <v>82</v>
      </c>
    </row>
    <row r="71" spans="1:8" ht="15.75">
      <c r="A71" s="49">
        <v>78</v>
      </c>
      <c r="B71" s="38">
        <v>79</v>
      </c>
      <c r="C71" s="40">
        <v>0.6</v>
      </c>
      <c r="D71" s="40" t="s">
        <v>81</v>
      </c>
      <c r="E71" s="40">
        <v>64.825975349999993</v>
      </c>
      <c r="F71" s="40" t="s">
        <v>81</v>
      </c>
      <c r="G71" s="40">
        <v>23.395778459999999</v>
      </c>
      <c r="H71" s="40" t="s">
        <v>83</v>
      </c>
    </row>
    <row r="72" spans="1:8" ht="15.75">
      <c r="A72" s="50">
        <v>79</v>
      </c>
      <c r="B72" s="37">
        <v>80</v>
      </c>
      <c r="C72" s="40">
        <v>0.4</v>
      </c>
      <c r="D72" s="40" t="s">
        <v>83</v>
      </c>
      <c r="E72" s="40">
        <v>52.21334693</v>
      </c>
      <c r="F72" s="40" t="s">
        <v>82</v>
      </c>
      <c r="G72" s="40">
        <v>20.84662719</v>
      </c>
      <c r="H72" s="40" t="s">
        <v>82</v>
      </c>
    </row>
    <row r="73" spans="1:8" ht="15.75">
      <c r="A73" s="49">
        <v>81</v>
      </c>
      <c r="B73" s="38">
        <v>82</v>
      </c>
      <c r="C73" s="40">
        <v>0.5</v>
      </c>
      <c r="D73" s="40" t="s">
        <v>83</v>
      </c>
      <c r="E73" s="40">
        <v>49.967565999999998</v>
      </c>
      <c r="F73" s="40" t="s">
        <v>82</v>
      </c>
      <c r="G73" s="40">
        <v>22.285337470000002</v>
      </c>
      <c r="H73" s="40" t="s">
        <v>83</v>
      </c>
    </row>
    <row r="74" spans="1:8" ht="15.75">
      <c r="A74" s="50">
        <v>82</v>
      </c>
      <c r="B74" s="37">
        <v>83</v>
      </c>
      <c r="C74" s="40">
        <v>0.4</v>
      </c>
      <c r="D74" s="40" t="s">
        <v>83</v>
      </c>
      <c r="E74" s="40">
        <v>63.01222336</v>
      </c>
      <c r="F74" s="40" t="s">
        <v>81</v>
      </c>
      <c r="G74" s="40">
        <v>24.89640095</v>
      </c>
      <c r="H74" s="40" t="s">
        <v>81</v>
      </c>
    </row>
    <row r="75" spans="1:8" ht="15.75">
      <c r="A75" s="49">
        <v>83</v>
      </c>
      <c r="B75" s="38">
        <v>84</v>
      </c>
      <c r="C75" s="40">
        <v>0.6</v>
      </c>
      <c r="D75" s="40" t="s">
        <v>81</v>
      </c>
      <c r="E75" s="40">
        <v>72.912980860000005</v>
      </c>
      <c r="F75" s="40" t="s">
        <v>81</v>
      </c>
      <c r="G75" s="40">
        <v>27.675117780000001</v>
      </c>
      <c r="H75" s="40" t="s">
        <v>81</v>
      </c>
    </row>
    <row r="76" spans="1:8" ht="15.75">
      <c r="A76" s="50">
        <v>84</v>
      </c>
      <c r="B76" s="37">
        <v>85</v>
      </c>
      <c r="C76" s="40">
        <v>0.6</v>
      </c>
      <c r="D76" s="40" t="s">
        <v>81</v>
      </c>
      <c r="E76" s="40">
        <v>72.275133069999995</v>
      </c>
      <c r="F76" s="40" t="s">
        <v>81</v>
      </c>
      <c r="G76" s="40">
        <v>27.274993800000001</v>
      </c>
      <c r="H76" s="40" t="s">
        <v>81</v>
      </c>
    </row>
    <row r="77" spans="1:8" ht="15.75">
      <c r="A77" s="49">
        <v>86</v>
      </c>
      <c r="B77" s="38">
        <v>87</v>
      </c>
      <c r="C77" s="40">
        <v>0.3</v>
      </c>
      <c r="D77" s="40" t="s">
        <v>82</v>
      </c>
      <c r="E77" s="40">
        <v>52.039158950000001</v>
      </c>
      <c r="F77" s="40" t="s">
        <v>82</v>
      </c>
      <c r="G77" s="40">
        <v>19.519087580000001</v>
      </c>
      <c r="H77" s="40" t="s">
        <v>82</v>
      </c>
    </row>
    <row r="78" spans="1:8" ht="15.75">
      <c r="A78" s="50">
        <v>87</v>
      </c>
      <c r="B78" s="37">
        <v>88</v>
      </c>
      <c r="C78" s="40">
        <v>0.5</v>
      </c>
      <c r="D78" s="40" t="s">
        <v>83</v>
      </c>
      <c r="E78" s="40">
        <v>58.802109510000001</v>
      </c>
      <c r="F78" s="40" t="s">
        <v>83</v>
      </c>
      <c r="G78" s="40">
        <v>26.146429399999999</v>
      </c>
      <c r="H78" s="40" t="s">
        <v>81</v>
      </c>
    </row>
    <row r="79" spans="1:8" ht="15.75">
      <c r="A79" s="49">
        <v>88</v>
      </c>
      <c r="B79" s="38">
        <v>89</v>
      </c>
      <c r="C79" s="40">
        <v>0.4</v>
      </c>
      <c r="D79" s="40" t="s">
        <v>83</v>
      </c>
      <c r="E79" s="40">
        <v>60.635882619999997</v>
      </c>
      <c r="F79" s="40" t="s">
        <v>83</v>
      </c>
      <c r="G79" s="40">
        <v>20.464591710000001</v>
      </c>
      <c r="H79" s="40" t="s">
        <v>82</v>
      </c>
    </row>
    <row r="80" spans="1:8" ht="15.75">
      <c r="A80" s="50">
        <v>89</v>
      </c>
      <c r="B80" s="37">
        <v>90</v>
      </c>
      <c r="C80" s="40">
        <v>0.5</v>
      </c>
      <c r="D80" s="40" t="s">
        <v>83</v>
      </c>
      <c r="E80" s="40">
        <v>67.751594670000003</v>
      </c>
      <c r="F80" s="40" t="s">
        <v>81</v>
      </c>
      <c r="G80" s="40">
        <v>23.318892309999999</v>
      </c>
      <c r="H80" s="40" t="s">
        <v>83</v>
      </c>
    </row>
    <row r="81" spans="1:8" ht="15.75">
      <c r="A81" s="49">
        <v>90</v>
      </c>
      <c r="B81" s="38">
        <v>91</v>
      </c>
      <c r="C81" s="40">
        <v>0.4</v>
      </c>
      <c r="D81" s="40" t="s">
        <v>83</v>
      </c>
      <c r="E81" s="40">
        <v>63.866420820000002</v>
      </c>
      <c r="F81" s="40" t="s">
        <v>81</v>
      </c>
      <c r="G81" s="40">
        <v>26.152300610000001</v>
      </c>
      <c r="H81" s="40" t="s">
        <v>81</v>
      </c>
    </row>
    <row r="82" spans="1:8" ht="15.75">
      <c r="A82" s="50">
        <v>91</v>
      </c>
      <c r="B82" s="37">
        <v>92</v>
      </c>
      <c r="C82" s="40">
        <v>0.6</v>
      </c>
      <c r="D82" s="40" t="s">
        <v>81</v>
      </c>
      <c r="E82" s="40">
        <v>68.926039360000004</v>
      </c>
      <c r="F82" s="40" t="s">
        <v>81</v>
      </c>
      <c r="G82" s="40">
        <v>19.02712794</v>
      </c>
      <c r="H82" s="40" t="s">
        <v>82</v>
      </c>
    </row>
    <row r="83" spans="1:8" ht="15.75">
      <c r="A83" s="49">
        <v>93</v>
      </c>
      <c r="B83" s="38">
        <v>94</v>
      </c>
      <c r="C83" s="40">
        <v>0.3</v>
      </c>
      <c r="D83" s="40" t="s">
        <v>82</v>
      </c>
      <c r="E83" s="40">
        <v>59.673597620000002</v>
      </c>
      <c r="F83" s="40" t="s">
        <v>83</v>
      </c>
      <c r="G83" s="40">
        <v>19.81942716</v>
      </c>
      <c r="H83" s="40" t="s">
        <v>82</v>
      </c>
    </row>
    <row r="84" spans="1:8" ht="15.75">
      <c r="A84" s="50">
        <v>94</v>
      </c>
      <c r="B84" s="37">
        <v>95</v>
      </c>
      <c r="C84" s="40">
        <v>0.5</v>
      </c>
      <c r="D84" s="40" t="s">
        <v>83</v>
      </c>
      <c r="E84" s="40">
        <v>63.371409479999997</v>
      </c>
      <c r="F84" s="40" t="s">
        <v>81</v>
      </c>
      <c r="G84" s="40">
        <v>26.830176689999998</v>
      </c>
      <c r="H84" s="40" t="s">
        <v>81</v>
      </c>
    </row>
    <row r="85" spans="1:8" ht="15.75">
      <c r="A85" s="51">
        <v>96</v>
      </c>
      <c r="B85" s="52">
        <v>97</v>
      </c>
      <c r="C85" s="40">
        <v>0.7</v>
      </c>
      <c r="D85" s="40" t="s">
        <v>81</v>
      </c>
      <c r="E85" s="40">
        <v>50.244893859999998</v>
      </c>
      <c r="F85" s="40" t="s">
        <v>82</v>
      </c>
      <c r="G85" s="40">
        <v>25.346974039999999</v>
      </c>
      <c r="H85" s="40" t="s">
        <v>81</v>
      </c>
    </row>
    <row r="86" spans="1:8">
      <c r="C86" s="41">
        <v>0.3</v>
      </c>
      <c r="D86" s="41" t="s">
        <v>82</v>
      </c>
      <c r="E86" s="41">
        <v>58.742765409999997</v>
      </c>
      <c r="F86" s="41" t="s">
        <v>83</v>
      </c>
      <c r="G86" s="41">
        <v>25.80899277</v>
      </c>
      <c r="H86" s="41" t="s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1:T86"/>
  <sheetViews>
    <sheetView workbookViewId="0">
      <selection activeCell="F26" sqref="F26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1" customWidth="1"/>
    <col min="8" max="8" width="20" customWidth="1"/>
    <col min="9" max="9" width="15.28515625" customWidth="1"/>
    <col min="10" max="10" width="20.42578125" customWidth="1"/>
    <col min="11" max="11" width="16" customWidth="1"/>
  </cols>
  <sheetData>
    <row r="1" spans="2:20" ht="15.75" thickBot="1"/>
    <row r="2" spans="2:20" ht="16.5" thickBot="1">
      <c r="B2" s="36" t="s">
        <v>3</v>
      </c>
      <c r="C2" s="39" t="s">
        <v>9</v>
      </c>
      <c r="D2" s="39" t="s">
        <v>11</v>
      </c>
      <c r="E2" s="39" t="s">
        <v>5</v>
      </c>
      <c r="F2" s="39" t="s">
        <v>12</v>
      </c>
      <c r="H2" t="s">
        <v>29</v>
      </c>
      <c r="L2" s="53" t="s">
        <v>88</v>
      </c>
      <c r="P2" s="32" t="s">
        <v>90</v>
      </c>
      <c r="Q2" s="32"/>
      <c r="S2" s="32" t="s">
        <v>91</v>
      </c>
      <c r="T2" s="32"/>
    </row>
    <row r="3" spans="2:20" ht="16.5" thickBot="1">
      <c r="B3" s="37">
        <v>51</v>
      </c>
      <c r="C3" s="40">
        <v>45.104956880000003</v>
      </c>
      <c r="D3" s="40">
        <v>19.41453533</v>
      </c>
      <c r="E3" s="40">
        <v>629.96152910000001</v>
      </c>
      <c r="F3" s="45">
        <v>0.39800000000000002</v>
      </c>
      <c r="H3" t="s">
        <v>76</v>
      </c>
      <c r="I3" t="s">
        <v>62</v>
      </c>
      <c r="J3" t="s">
        <v>63</v>
      </c>
    </row>
    <row r="4" spans="2:20" ht="15.75">
      <c r="B4" s="38">
        <v>77</v>
      </c>
      <c r="C4" s="40">
        <v>50.02547852</v>
      </c>
      <c r="D4" s="40">
        <v>17.710400230000001</v>
      </c>
      <c r="E4" s="40">
        <v>677.61447929999997</v>
      </c>
      <c r="F4" s="18">
        <v>0.47299999999999998</v>
      </c>
      <c r="H4" s="13"/>
      <c r="I4" s="13" t="s">
        <v>14</v>
      </c>
      <c r="J4" s="13" t="s">
        <v>15</v>
      </c>
      <c r="P4" t="s">
        <v>16</v>
      </c>
      <c r="Q4">
        <v>60.090647919880951</v>
      </c>
      <c r="S4" t="s">
        <v>16</v>
      </c>
      <c r="T4">
        <v>23.023891206785713</v>
      </c>
    </row>
    <row r="5" spans="2:20" ht="15.75">
      <c r="B5" s="38">
        <v>68</v>
      </c>
      <c r="C5" s="40">
        <v>48.301828579999999</v>
      </c>
      <c r="D5" s="40">
        <v>19.806350930000001</v>
      </c>
      <c r="E5" s="40">
        <v>720.76396399999999</v>
      </c>
      <c r="F5" s="18">
        <v>0.43</v>
      </c>
      <c r="H5" t="s">
        <v>16</v>
      </c>
      <c r="I5">
        <v>0.46844047619047624</v>
      </c>
      <c r="J5">
        <v>0.47540476190476194</v>
      </c>
      <c r="P5" t="s">
        <v>48</v>
      </c>
      <c r="Q5">
        <v>0.67493598996527371</v>
      </c>
      <c r="S5" t="s">
        <v>48</v>
      </c>
      <c r="T5">
        <v>0.29819137248115773</v>
      </c>
    </row>
    <row r="6" spans="2:20" ht="15.75">
      <c r="B6" s="37">
        <v>85</v>
      </c>
      <c r="C6" s="40">
        <v>52.039158950000001</v>
      </c>
      <c r="D6" s="40">
        <v>19.519087580000001</v>
      </c>
      <c r="E6" s="40">
        <v>776.69072319999998</v>
      </c>
      <c r="F6" s="18">
        <v>0.45300000000000001</v>
      </c>
      <c r="H6" t="s">
        <v>17</v>
      </c>
      <c r="I6">
        <v>2.9394414924505904E-3</v>
      </c>
      <c r="J6">
        <v>2.3743443670149913E-3</v>
      </c>
      <c r="P6" t="s">
        <v>49</v>
      </c>
      <c r="Q6">
        <v>60.55400341</v>
      </c>
      <c r="S6" t="s">
        <v>49</v>
      </c>
      <c r="T6">
        <v>22.67173403</v>
      </c>
    </row>
    <row r="7" spans="2:20" ht="15.75">
      <c r="B7" s="38">
        <v>23</v>
      </c>
      <c r="C7" s="40">
        <v>53.450201389999997</v>
      </c>
      <c r="D7" s="40">
        <v>19.20213996</v>
      </c>
      <c r="E7" s="40">
        <v>778.99482179999995</v>
      </c>
      <c r="F7" s="18">
        <v>0.47599999999999998</v>
      </c>
      <c r="H7" t="s">
        <v>18</v>
      </c>
      <c r="I7">
        <v>42</v>
      </c>
      <c r="J7">
        <v>42</v>
      </c>
      <c r="P7" t="s">
        <v>50</v>
      </c>
      <c r="Q7" t="e">
        <v>#N/A</v>
      </c>
      <c r="S7" t="s">
        <v>50</v>
      </c>
      <c r="T7" t="e">
        <v>#N/A</v>
      </c>
    </row>
    <row r="8" spans="2:20" ht="15.75">
      <c r="B8" s="38">
        <v>79</v>
      </c>
      <c r="C8" s="40">
        <v>52.21334693</v>
      </c>
      <c r="D8" s="40">
        <v>20.84662719</v>
      </c>
      <c r="E8" s="40">
        <v>789.46799769999996</v>
      </c>
      <c r="F8" s="18">
        <v>0.45900000000000002</v>
      </c>
      <c r="H8" t="s">
        <v>19</v>
      </c>
      <c r="I8">
        <v>0</v>
      </c>
      <c r="P8" t="s">
        <v>51</v>
      </c>
      <c r="Q8">
        <v>6.1858905265316437</v>
      </c>
      <c r="S8" t="s">
        <v>51</v>
      </c>
      <c r="T8">
        <v>2.7329690719553543</v>
      </c>
    </row>
    <row r="9" spans="2:20" ht="15.75">
      <c r="B9" s="37">
        <v>57</v>
      </c>
      <c r="C9" s="40">
        <v>55.336607649999998</v>
      </c>
      <c r="D9" s="40">
        <v>19.269757519999999</v>
      </c>
      <c r="E9" s="40">
        <v>801.72161349999999</v>
      </c>
      <c r="F9" s="18">
        <v>0.376</v>
      </c>
      <c r="H9" t="s">
        <v>20</v>
      </c>
      <c r="I9">
        <v>81</v>
      </c>
      <c r="P9" t="s">
        <v>52</v>
      </c>
      <c r="Q9">
        <v>38.265241606233936</v>
      </c>
      <c r="S9" t="s">
        <v>52</v>
      </c>
      <c r="T9">
        <v>7.4691199482645114</v>
      </c>
    </row>
    <row r="10" spans="2:20" ht="15.75">
      <c r="B10" s="37">
        <v>65</v>
      </c>
      <c r="C10" s="40">
        <v>51.683831099999999</v>
      </c>
      <c r="D10" s="40">
        <v>20.009116330000001</v>
      </c>
      <c r="E10" s="40">
        <v>802.8736629</v>
      </c>
      <c r="F10" s="18">
        <v>0.42199999999999999</v>
      </c>
      <c r="H10" t="s">
        <v>21</v>
      </c>
      <c r="I10">
        <v>-0.61915473825639999</v>
      </c>
      <c r="P10" t="s">
        <v>53</v>
      </c>
      <c r="Q10">
        <v>-0.51261657062251187</v>
      </c>
      <c r="S10" t="s">
        <v>53</v>
      </c>
      <c r="T10">
        <v>-0.66925647932685894</v>
      </c>
    </row>
    <row r="11" spans="2:20" ht="15.75">
      <c r="B11" s="37">
        <v>55</v>
      </c>
      <c r="C11" s="40">
        <v>53.709470430000003</v>
      </c>
      <c r="D11" s="40">
        <v>20.494740360000002</v>
      </c>
      <c r="E11" s="40">
        <v>812.92791169999998</v>
      </c>
      <c r="F11" s="18">
        <v>0.47499999999999998</v>
      </c>
      <c r="H11" t="s">
        <v>22</v>
      </c>
      <c r="I11">
        <v>0.26877599735071317</v>
      </c>
      <c r="P11" t="s">
        <v>54</v>
      </c>
      <c r="Q11">
        <v>-4.9161222667235271E-2</v>
      </c>
      <c r="S11" t="s">
        <v>54</v>
      </c>
      <c r="T11">
        <v>0.28122258161081037</v>
      </c>
    </row>
    <row r="12" spans="2:20" ht="15.75">
      <c r="B12" s="38">
        <v>20</v>
      </c>
      <c r="C12" s="40">
        <v>52.423031039999998</v>
      </c>
      <c r="D12" s="40">
        <v>21.229999979999999</v>
      </c>
      <c r="E12" s="40">
        <v>818.47869490000005</v>
      </c>
      <c r="F12" s="18">
        <v>0.48</v>
      </c>
      <c r="H12" t="s">
        <v>23</v>
      </c>
      <c r="I12">
        <v>1.6638839129226006</v>
      </c>
      <c r="P12" t="s">
        <v>55</v>
      </c>
      <c r="Q12">
        <v>27.808023980000002</v>
      </c>
      <c r="S12" t="s">
        <v>55</v>
      </c>
      <c r="T12">
        <v>11.583778579999997</v>
      </c>
    </row>
    <row r="13" spans="2:20" ht="15.75">
      <c r="B13" s="38">
        <v>10</v>
      </c>
      <c r="C13" s="40">
        <v>51.887492109999997</v>
      </c>
      <c r="D13" s="40">
        <v>22.175329519999998</v>
      </c>
      <c r="E13" s="40">
        <v>833.76953170000002</v>
      </c>
      <c r="F13" s="18">
        <v>0.36399999999999999</v>
      </c>
      <c r="H13" t="s">
        <v>24</v>
      </c>
      <c r="I13">
        <v>0.53755199470142634</v>
      </c>
      <c r="J13" t="s">
        <v>68</v>
      </c>
      <c r="K13" t="s">
        <v>66</v>
      </c>
      <c r="L13" t="s">
        <v>67</v>
      </c>
      <c r="P13" t="s">
        <v>56</v>
      </c>
      <c r="Q13">
        <v>45.104956880000003</v>
      </c>
      <c r="S13" t="s">
        <v>56</v>
      </c>
      <c r="T13">
        <v>17.710400230000001</v>
      </c>
    </row>
    <row r="14" spans="2:20" ht="16.5" thickBot="1">
      <c r="B14" s="37">
        <v>80</v>
      </c>
      <c r="C14" s="40">
        <v>49.967565999999998</v>
      </c>
      <c r="D14" s="40">
        <v>22.285337470000002</v>
      </c>
      <c r="E14" s="40">
        <v>838.69192439999995</v>
      </c>
      <c r="F14" s="18">
        <v>0.442</v>
      </c>
      <c r="H14" s="12" t="s">
        <v>25</v>
      </c>
      <c r="I14" s="12">
        <v>1.9896863234569038</v>
      </c>
      <c r="J14" s="12"/>
      <c r="P14" t="s">
        <v>57</v>
      </c>
      <c r="Q14">
        <v>72.912980860000005</v>
      </c>
      <c r="S14" t="s">
        <v>57</v>
      </c>
      <c r="T14">
        <v>29.294178809999998</v>
      </c>
    </row>
    <row r="15" spans="2:20" ht="15.75">
      <c r="B15" s="37">
        <v>63</v>
      </c>
      <c r="C15" s="40">
        <v>53.642884649999999</v>
      </c>
      <c r="D15" s="40">
        <v>21.331025650000001</v>
      </c>
      <c r="E15" s="40">
        <v>843.8237805</v>
      </c>
      <c r="F15" s="18">
        <v>0.46800000000000003</v>
      </c>
      <c r="P15" t="s">
        <v>58</v>
      </c>
      <c r="Q15">
        <v>5047.6144252699996</v>
      </c>
      <c r="S15" t="s">
        <v>58</v>
      </c>
      <c r="T15">
        <v>1934.00686137</v>
      </c>
    </row>
    <row r="16" spans="2:20" ht="16.5" thickBot="1">
      <c r="B16" s="38">
        <v>70</v>
      </c>
      <c r="C16" s="40">
        <v>55.578320669999997</v>
      </c>
      <c r="D16" s="40">
        <v>19.969545449999998</v>
      </c>
      <c r="E16" s="40">
        <v>844.76636640000004</v>
      </c>
      <c r="F16" s="18">
        <v>0.51700000000000002</v>
      </c>
      <c r="H16" t="s">
        <v>29</v>
      </c>
      <c r="L16" s="53" t="s">
        <v>89</v>
      </c>
      <c r="P16" s="12" t="s">
        <v>59</v>
      </c>
      <c r="Q16" s="12">
        <v>84</v>
      </c>
      <c r="S16" s="12" t="s">
        <v>59</v>
      </c>
      <c r="T16" s="12">
        <v>84</v>
      </c>
    </row>
    <row r="17" spans="2:11" ht="16.5" thickBot="1">
      <c r="B17" s="37">
        <v>30</v>
      </c>
      <c r="C17" s="40">
        <v>59.213153630000001</v>
      </c>
      <c r="D17" s="40">
        <v>18.34600288</v>
      </c>
      <c r="E17" s="40">
        <v>850.84080840000001</v>
      </c>
      <c r="F17" s="18">
        <v>0.42</v>
      </c>
      <c r="H17" t="s">
        <v>75</v>
      </c>
      <c r="I17" t="s">
        <v>65</v>
      </c>
      <c r="J17" t="s">
        <v>64</v>
      </c>
    </row>
    <row r="18" spans="2:11" ht="15.75">
      <c r="B18" s="37">
        <v>73</v>
      </c>
      <c r="C18" s="17">
        <v>51.07267349</v>
      </c>
      <c r="D18" s="17">
        <v>22.52203299</v>
      </c>
      <c r="E18" s="40">
        <v>856.81051860000002</v>
      </c>
      <c r="F18" s="18">
        <v>0.501</v>
      </c>
      <c r="H18" s="13"/>
      <c r="I18" s="13" t="s">
        <v>14</v>
      </c>
      <c r="J18" s="13" t="s">
        <v>15</v>
      </c>
    </row>
    <row r="19" spans="2:11" ht="15.75">
      <c r="B19" s="37">
        <v>38</v>
      </c>
      <c r="C19" s="40">
        <v>58.107452559999999</v>
      </c>
      <c r="D19" s="40">
        <v>19.109597239999999</v>
      </c>
      <c r="E19" s="40">
        <v>864.35120529999995</v>
      </c>
      <c r="F19" s="18">
        <v>0.55000000000000004</v>
      </c>
      <c r="H19" t="s">
        <v>16</v>
      </c>
      <c r="I19">
        <v>0.46909523809523812</v>
      </c>
      <c r="J19">
        <v>0.47475000000000006</v>
      </c>
    </row>
    <row r="20" spans="2:11" ht="15.75">
      <c r="B20" s="37">
        <v>67</v>
      </c>
      <c r="C20" s="40">
        <v>56.060978550000002</v>
      </c>
      <c r="D20" s="40">
        <v>20.0536052</v>
      </c>
      <c r="E20" s="40">
        <v>866.55057220000003</v>
      </c>
      <c r="F20" s="18">
        <v>0.44500000000000001</v>
      </c>
      <c r="H20" t="s">
        <v>17</v>
      </c>
      <c r="I20">
        <v>3.3774541231125954E-3</v>
      </c>
      <c r="J20">
        <v>1.9447957317073172E-3</v>
      </c>
    </row>
    <row r="21" spans="2:11" ht="15.75">
      <c r="B21" s="37">
        <v>24</v>
      </c>
      <c r="C21" s="40">
        <v>49.997458020000003</v>
      </c>
      <c r="D21" s="40">
        <v>25.179504000000001</v>
      </c>
      <c r="E21" s="40">
        <v>880.16570079999997</v>
      </c>
      <c r="F21" s="18">
        <v>0.46899999999999997</v>
      </c>
      <c r="H21" t="s">
        <v>18</v>
      </c>
      <c r="I21">
        <v>42</v>
      </c>
      <c r="J21">
        <v>42</v>
      </c>
    </row>
    <row r="22" spans="2:11" ht="15.75">
      <c r="B22" s="38">
        <v>54</v>
      </c>
      <c r="C22" s="40">
        <v>55.28530482</v>
      </c>
      <c r="D22" s="40">
        <v>20.518319479999999</v>
      </c>
      <c r="E22" s="40">
        <v>884.45970290000002</v>
      </c>
      <c r="F22" s="18">
        <v>0.53900000000000003</v>
      </c>
      <c r="H22" t="s">
        <v>19</v>
      </c>
      <c r="I22">
        <v>0</v>
      </c>
    </row>
    <row r="23" spans="2:11" ht="15.75">
      <c r="B23" s="37">
        <v>32</v>
      </c>
      <c r="C23" s="40">
        <v>58.625620519999998</v>
      </c>
      <c r="D23" s="40">
        <v>22.05077361</v>
      </c>
      <c r="E23" s="40">
        <v>890.4294132</v>
      </c>
      <c r="F23" s="18">
        <v>0.43099999999999999</v>
      </c>
      <c r="H23" t="s">
        <v>20</v>
      </c>
      <c r="I23">
        <v>76</v>
      </c>
    </row>
    <row r="24" spans="2:11" ht="15.75">
      <c r="B24" s="37">
        <v>95</v>
      </c>
      <c r="C24" s="40">
        <v>50.244893859999998</v>
      </c>
      <c r="D24" s="40">
        <v>25.346974039999999</v>
      </c>
      <c r="E24" s="40">
        <v>908.96693449999998</v>
      </c>
      <c r="F24" s="18">
        <v>0.51700000000000002</v>
      </c>
      <c r="H24" t="s">
        <v>21</v>
      </c>
      <c r="I24">
        <v>-0.50233257198134629</v>
      </c>
    </row>
    <row r="25" spans="2:11" ht="15.75">
      <c r="B25" s="38">
        <v>18</v>
      </c>
      <c r="C25" s="40">
        <v>58.838548379999999</v>
      </c>
      <c r="D25" s="40">
        <v>20.296107330000002</v>
      </c>
      <c r="E25" s="40">
        <v>922.05840439999997</v>
      </c>
      <c r="F25" s="18">
        <v>0.51</v>
      </c>
      <c r="H25" t="s">
        <v>22</v>
      </c>
      <c r="I25">
        <v>0.30844300450511419</v>
      </c>
    </row>
    <row r="26" spans="2:11" ht="15.75">
      <c r="B26" s="37">
        <v>92</v>
      </c>
      <c r="C26" s="40">
        <v>59.673597620000002</v>
      </c>
      <c r="D26" s="40">
        <v>19.81942716</v>
      </c>
      <c r="E26" s="40">
        <v>928.97070040000006</v>
      </c>
      <c r="F26" s="18">
        <v>0.55300000000000005</v>
      </c>
      <c r="H26" t="s">
        <v>23</v>
      </c>
      <c r="I26">
        <v>1.6651513534046942</v>
      </c>
    </row>
    <row r="27" spans="2:11" ht="15.75">
      <c r="B27" s="37">
        <v>19</v>
      </c>
      <c r="C27" s="40">
        <v>56.294381440000002</v>
      </c>
      <c r="D27" s="40">
        <v>21.16045677</v>
      </c>
      <c r="E27" s="40">
        <v>931.90318969999998</v>
      </c>
      <c r="F27" s="18">
        <v>0.48799999999999999</v>
      </c>
      <c r="H27" t="s">
        <v>24</v>
      </c>
      <c r="I27">
        <v>0.61688600901022839</v>
      </c>
      <c r="J27" t="s">
        <v>68</v>
      </c>
      <c r="K27" t="s">
        <v>66</v>
      </c>
    </row>
    <row r="28" spans="2:11" ht="16.5" thickBot="1">
      <c r="B28" s="37">
        <v>17</v>
      </c>
      <c r="C28" s="40">
        <v>65.606135850000001</v>
      </c>
      <c r="D28" s="40">
        <v>19.610823719999999</v>
      </c>
      <c r="E28" s="40">
        <v>937.24450939999997</v>
      </c>
      <c r="F28" s="43">
        <v>0.60399999999999998</v>
      </c>
      <c r="H28" s="12" t="s">
        <v>25</v>
      </c>
      <c r="I28" s="12">
        <v>1.991672609644662</v>
      </c>
      <c r="J28" s="12"/>
    </row>
    <row r="29" spans="2:11" ht="15.75">
      <c r="B29" s="38">
        <v>47</v>
      </c>
      <c r="C29" s="40">
        <v>59.120296660000001</v>
      </c>
      <c r="D29" s="40">
        <v>20.89870342</v>
      </c>
      <c r="E29" s="40">
        <v>941.11958440000001</v>
      </c>
      <c r="F29" s="18">
        <v>0.624</v>
      </c>
    </row>
    <row r="30" spans="2:11" ht="15.75">
      <c r="B30" s="37">
        <v>40</v>
      </c>
      <c r="C30" s="40">
        <v>58.120535769999996</v>
      </c>
      <c r="D30" s="40">
        <v>21.401459240000001</v>
      </c>
      <c r="E30" s="40">
        <v>948.86973460000002</v>
      </c>
      <c r="F30" s="18">
        <v>0.52700000000000002</v>
      </c>
      <c r="H30" t="s">
        <v>29</v>
      </c>
    </row>
    <row r="31" spans="2:11" ht="18" thickBot="1">
      <c r="B31" s="37">
        <v>43</v>
      </c>
      <c r="C31" s="40">
        <v>57.590985019999998</v>
      </c>
      <c r="D31" s="40">
        <v>21.9677212</v>
      </c>
      <c r="E31" s="40">
        <v>950.54544269999997</v>
      </c>
      <c r="F31" s="18">
        <v>0.55700000000000005</v>
      </c>
      <c r="H31" t="s">
        <v>74</v>
      </c>
      <c r="I31" t="s">
        <v>70</v>
      </c>
      <c r="J31" t="s">
        <v>71</v>
      </c>
    </row>
    <row r="32" spans="2:11" ht="15.75">
      <c r="B32" s="38">
        <v>58</v>
      </c>
      <c r="C32" s="40">
        <v>54.087389260000002</v>
      </c>
      <c r="D32" s="40">
        <v>26.992702560000001</v>
      </c>
      <c r="E32" s="40">
        <v>957.98139760000004</v>
      </c>
      <c r="F32" s="18">
        <v>0.48799999999999999</v>
      </c>
      <c r="H32" s="13"/>
      <c r="I32" s="13" t="s">
        <v>14</v>
      </c>
      <c r="J32" s="13" t="s">
        <v>15</v>
      </c>
    </row>
    <row r="33" spans="2:12" ht="15.75">
      <c r="B33" s="38">
        <v>72</v>
      </c>
      <c r="C33" s="40">
        <v>55.399321190000002</v>
      </c>
      <c r="D33" s="40">
        <v>24.702334990000001</v>
      </c>
      <c r="E33" s="40">
        <v>963.63691259999996</v>
      </c>
      <c r="F33" s="18">
        <v>0.46300000000000002</v>
      </c>
      <c r="H33" t="s">
        <v>16</v>
      </c>
      <c r="I33">
        <v>0.4696904761904761</v>
      </c>
      <c r="J33">
        <v>0.47415476190476202</v>
      </c>
    </row>
    <row r="34" spans="2:12" ht="15.75">
      <c r="B34" s="37">
        <v>45</v>
      </c>
      <c r="C34" s="40">
        <v>51.313356470000002</v>
      </c>
      <c r="D34" s="40">
        <v>26.100959379999999</v>
      </c>
      <c r="E34" s="40">
        <v>964.89369369999997</v>
      </c>
      <c r="F34" s="18">
        <v>0.379</v>
      </c>
      <c r="H34" t="s">
        <v>17</v>
      </c>
      <c r="I34">
        <v>3.2562677119629302E-3</v>
      </c>
      <c r="J34">
        <v>2.0721522938443671E-3</v>
      </c>
    </row>
    <row r="35" spans="2:12" ht="15.75">
      <c r="B35" s="38">
        <v>62</v>
      </c>
      <c r="C35" s="40">
        <v>58.901998650000003</v>
      </c>
      <c r="D35" s="40">
        <v>21.888052200000001</v>
      </c>
      <c r="E35" s="40">
        <v>966.88359709999997</v>
      </c>
      <c r="F35" s="18">
        <v>0.436</v>
      </c>
      <c r="H35" t="s">
        <v>18</v>
      </c>
      <c r="I35">
        <v>42</v>
      </c>
      <c r="J35">
        <v>42</v>
      </c>
    </row>
    <row r="36" spans="2:12" ht="15.75">
      <c r="B36" s="38">
        <v>25</v>
      </c>
      <c r="C36" s="40">
        <v>57.330169179999999</v>
      </c>
      <c r="D36" s="40">
        <v>22.241920539999999</v>
      </c>
      <c r="E36" s="40">
        <v>968.03564649999998</v>
      </c>
      <c r="F36" s="18">
        <v>0.41</v>
      </c>
      <c r="H36" t="s">
        <v>19</v>
      </c>
      <c r="I36">
        <v>0</v>
      </c>
    </row>
    <row r="37" spans="2:12" ht="15.75">
      <c r="B37" s="37">
        <v>69</v>
      </c>
      <c r="C37" s="40">
        <v>61.022645799999999</v>
      </c>
      <c r="D37" s="40">
        <v>20.37266352</v>
      </c>
      <c r="E37" s="40">
        <v>978.29935880000005</v>
      </c>
      <c r="F37" s="43">
        <v>0.47</v>
      </c>
      <c r="H37" t="s">
        <v>20</v>
      </c>
      <c r="I37">
        <v>78</v>
      </c>
    </row>
    <row r="38" spans="2:12" ht="15.75">
      <c r="B38" s="38">
        <v>75</v>
      </c>
      <c r="C38" s="40">
        <v>62.70678771</v>
      </c>
      <c r="D38" s="40">
        <v>20.03133545</v>
      </c>
      <c r="E38" s="40">
        <v>979.97506699999997</v>
      </c>
      <c r="F38" s="43">
        <v>0.47399999999999998</v>
      </c>
      <c r="H38" t="s">
        <v>21</v>
      </c>
      <c r="I38">
        <v>-0.39634866685989356</v>
      </c>
    </row>
    <row r="39" spans="2:12" ht="15.75">
      <c r="B39" s="37">
        <v>53</v>
      </c>
      <c r="C39" s="40">
        <v>62.928535480000001</v>
      </c>
      <c r="D39" s="40">
        <v>20.780493580000002</v>
      </c>
      <c r="E39" s="40">
        <v>982.69809269999996</v>
      </c>
      <c r="F39" s="43">
        <v>0.443</v>
      </c>
      <c r="H39" t="s">
        <v>22</v>
      </c>
      <c r="I39">
        <v>0.3464650265037223</v>
      </c>
    </row>
    <row r="40" spans="2:12" ht="15.75">
      <c r="B40" s="38">
        <v>50</v>
      </c>
      <c r="C40" s="17">
        <v>61.48642083</v>
      </c>
      <c r="D40" s="17">
        <v>21.171127250000001</v>
      </c>
      <c r="E40" s="17">
        <v>986.57316779999996</v>
      </c>
      <c r="F40" s="18">
        <v>0.45600000000000002</v>
      </c>
      <c r="H40" t="s">
        <v>23</v>
      </c>
      <c r="I40">
        <v>1.6646246445066122</v>
      </c>
    </row>
    <row r="41" spans="2:12" ht="15.75">
      <c r="B41" s="38">
        <v>91</v>
      </c>
      <c r="C41" s="40">
        <v>68.926039360000004</v>
      </c>
      <c r="D41" s="40">
        <v>19.02712794</v>
      </c>
      <c r="E41" s="40">
        <v>989.08672999999999</v>
      </c>
      <c r="F41" s="43">
        <v>0.43099999999999999</v>
      </c>
      <c r="H41" t="s">
        <v>24</v>
      </c>
      <c r="I41">
        <v>0.69293005300744459</v>
      </c>
      <c r="J41" t="s">
        <v>69</v>
      </c>
      <c r="K41" t="s">
        <v>66</v>
      </c>
      <c r="L41" t="s">
        <v>72</v>
      </c>
    </row>
    <row r="42" spans="2:12" ht="16.5" thickBot="1">
      <c r="B42" s="38">
        <v>4</v>
      </c>
      <c r="C42" s="40">
        <v>63.05516368</v>
      </c>
      <c r="D42" s="40">
        <v>20.824448220000001</v>
      </c>
      <c r="E42" s="40">
        <v>994.9517085</v>
      </c>
      <c r="F42" s="43">
        <v>0.45900000000000002</v>
      </c>
      <c r="H42" s="12" t="s">
        <v>25</v>
      </c>
      <c r="I42" s="12">
        <v>1.9908470688116919</v>
      </c>
      <c r="J42" s="12"/>
    </row>
    <row r="43" spans="2:12" ht="15.75">
      <c r="B43" s="37">
        <v>8</v>
      </c>
      <c r="C43" s="40">
        <v>58.662226990000001</v>
      </c>
      <c r="D43" s="40">
        <v>22.384278640000002</v>
      </c>
      <c r="E43" s="40">
        <v>996.10375780000004</v>
      </c>
      <c r="F43" s="18">
        <v>0.41</v>
      </c>
    </row>
    <row r="44" spans="2:12" ht="15.75">
      <c r="B44" s="48">
        <v>29</v>
      </c>
      <c r="C44" s="47">
        <v>55.828151779999999</v>
      </c>
      <c r="D44" s="47">
        <v>24.812590849999999</v>
      </c>
      <c r="E44" s="47">
        <v>1002.282932</v>
      </c>
      <c r="F44" s="46">
        <v>0.44</v>
      </c>
      <c r="H44" t="s">
        <v>29</v>
      </c>
    </row>
    <row r="45" spans="2:12" ht="16.5" thickBot="1">
      <c r="B45" s="37">
        <v>28</v>
      </c>
      <c r="C45" s="40">
        <v>61.29023196</v>
      </c>
      <c r="D45" s="40">
        <v>21.25493385</v>
      </c>
      <c r="E45" s="40">
        <v>1003.853908</v>
      </c>
      <c r="F45" s="43">
        <v>0.38700000000000001</v>
      </c>
      <c r="H45" t="s">
        <v>73</v>
      </c>
      <c r="I45" t="s">
        <v>45</v>
      </c>
      <c r="J45" t="s">
        <v>46</v>
      </c>
    </row>
    <row r="46" spans="2:12" ht="15.75">
      <c r="B46" s="37">
        <v>88</v>
      </c>
      <c r="C46" s="40">
        <v>60.635882619999997</v>
      </c>
      <c r="D46" s="40">
        <v>20.464591710000001</v>
      </c>
      <c r="E46" s="40">
        <v>1005.948543</v>
      </c>
      <c r="F46" s="43">
        <v>0.48</v>
      </c>
      <c r="H46" s="13"/>
      <c r="I46" s="13" t="s">
        <v>14</v>
      </c>
      <c r="J46" s="13" t="s">
        <v>15</v>
      </c>
    </row>
    <row r="47" spans="2:12" ht="15.75">
      <c r="B47" s="38">
        <v>2</v>
      </c>
      <c r="C47" s="40">
        <v>55.648433019999999</v>
      </c>
      <c r="D47" s="40">
        <v>24.125772659999999</v>
      </c>
      <c r="E47" s="40">
        <v>1017.6785</v>
      </c>
      <c r="F47" s="18">
        <v>0.44750000000000001</v>
      </c>
      <c r="H47" t="s">
        <v>16</v>
      </c>
      <c r="I47">
        <v>0.4688214285714285</v>
      </c>
      <c r="J47">
        <v>0.47502380952380963</v>
      </c>
    </row>
    <row r="48" spans="2:12" ht="15.75">
      <c r="B48" s="37">
        <v>71</v>
      </c>
      <c r="C48" s="40">
        <v>59.979193889999998</v>
      </c>
      <c r="D48" s="40">
        <v>22.958660439999999</v>
      </c>
      <c r="E48" s="40">
        <v>1043.7567079999999</v>
      </c>
      <c r="F48" s="18">
        <v>0.48399999999999999</v>
      </c>
      <c r="H48" t="s">
        <v>17</v>
      </c>
      <c r="I48">
        <v>2.4109490418119084E-3</v>
      </c>
      <c r="J48">
        <v>2.9079750290359422E-3</v>
      </c>
    </row>
    <row r="49" spans="2:12" ht="15.75">
      <c r="B49" s="38">
        <v>12</v>
      </c>
      <c r="C49" s="40">
        <v>59.61057332</v>
      </c>
      <c r="D49" s="40">
        <v>22.82143507</v>
      </c>
      <c r="E49" s="40">
        <v>1049.83115</v>
      </c>
      <c r="F49" s="18">
        <v>0.51800000000000002</v>
      </c>
      <c r="H49" t="s">
        <v>18</v>
      </c>
      <c r="I49">
        <v>42</v>
      </c>
      <c r="J49">
        <v>42</v>
      </c>
    </row>
    <row r="50" spans="2:12" ht="15.75">
      <c r="B50" s="38">
        <v>7</v>
      </c>
      <c r="C50" s="40">
        <v>61.968094059999999</v>
      </c>
      <c r="D50" s="40">
        <v>21.986914800000001</v>
      </c>
      <c r="E50" s="40">
        <v>1050.1453449999999</v>
      </c>
      <c r="F50" s="43">
        <v>0.5</v>
      </c>
      <c r="H50" t="s">
        <v>19</v>
      </c>
      <c r="I50">
        <v>0</v>
      </c>
    </row>
    <row r="51" spans="2:12" ht="15.75">
      <c r="B51" s="38">
        <v>66</v>
      </c>
      <c r="C51" s="40">
        <v>60.648124350000003</v>
      </c>
      <c r="D51" s="40">
        <v>22.247919199999998</v>
      </c>
      <c r="E51" s="40">
        <v>1075.4904309999999</v>
      </c>
      <c r="F51" s="43">
        <v>0.38700000000000001</v>
      </c>
      <c r="H51" t="s">
        <v>20</v>
      </c>
      <c r="I51">
        <v>81</v>
      </c>
    </row>
    <row r="52" spans="2:12" ht="15.75">
      <c r="B52" s="38">
        <v>16</v>
      </c>
      <c r="C52" s="40">
        <v>64.493521310000006</v>
      </c>
      <c r="D52" s="40">
        <v>22.33357114</v>
      </c>
      <c r="E52" s="40">
        <v>1077.4803340000001</v>
      </c>
      <c r="F52" s="43">
        <v>0.46300000000000002</v>
      </c>
      <c r="H52" t="s">
        <v>21</v>
      </c>
      <c r="I52">
        <v>-0.55115174540911949</v>
      </c>
    </row>
    <row r="53" spans="2:12" ht="15.75">
      <c r="B53" s="37">
        <v>13</v>
      </c>
      <c r="C53" s="17">
        <v>60.472124200000003</v>
      </c>
      <c r="D53" s="17">
        <v>24.232992530000001</v>
      </c>
      <c r="E53" s="40">
        <v>1087.4298510000001</v>
      </c>
      <c r="F53" s="18">
        <v>0.46600000000000003</v>
      </c>
      <c r="H53" t="s">
        <v>22</v>
      </c>
      <c r="I53">
        <v>0.29152339644370218</v>
      </c>
    </row>
    <row r="54" spans="2:12" ht="15.75">
      <c r="B54" s="38">
        <v>97</v>
      </c>
      <c r="C54" s="17">
        <v>58.742765409999997</v>
      </c>
      <c r="D54" s="17">
        <v>25.80899277</v>
      </c>
      <c r="E54" s="17">
        <v>1100.311858</v>
      </c>
      <c r="F54" s="18">
        <v>0.47</v>
      </c>
      <c r="H54" t="s">
        <v>23</v>
      </c>
      <c r="I54">
        <v>1.6638839129226006</v>
      </c>
    </row>
    <row r="55" spans="2:12" ht="15.75">
      <c r="B55" s="38">
        <v>87</v>
      </c>
      <c r="C55" s="40">
        <v>58.802109510000001</v>
      </c>
      <c r="D55" s="40">
        <v>26.146429399999999</v>
      </c>
      <c r="E55" s="40">
        <v>1108.6903990000001</v>
      </c>
      <c r="F55" s="18">
        <v>0.40600000000000003</v>
      </c>
      <c r="H55" t="s">
        <v>24</v>
      </c>
      <c r="I55">
        <v>0.58304679288740435</v>
      </c>
      <c r="J55" t="s">
        <v>69</v>
      </c>
      <c r="K55" t="s">
        <v>66</v>
      </c>
      <c r="L55" t="s">
        <v>77</v>
      </c>
    </row>
    <row r="56" spans="2:12" ht="16.5" thickBot="1">
      <c r="B56" s="37">
        <v>11</v>
      </c>
      <c r="C56" s="40">
        <v>63.453477239999998</v>
      </c>
      <c r="D56" s="40">
        <v>22.894347719999999</v>
      </c>
      <c r="E56" s="40">
        <v>1109.4235209999999</v>
      </c>
      <c r="F56" s="43">
        <v>0.54100000000000004</v>
      </c>
      <c r="H56" s="12" t="s">
        <v>25</v>
      </c>
      <c r="I56" s="12">
        <v>1.9896863234569038</v>
      </c>
      <c r="J56" s="12"/>
    </row>
    <row r="57" spans="2:12" ht="15.75">
      <c r="B57" s="37">
        <v>22</v>
      </c>
      <c r="C57" s="40">
        <v>55.927126110000003</v>
      </c>
      <c r="D57" s="40">
        <v>26.886526700000001</v>
      </c>
      <c r="E57" s="40">
        <v>1109.8424480000001</v>
      </c>
      <c r="F57" s="18">
        <v>0.49299999999999999</v>
      </c>
    </row>
    <row r="58" spans="2:12" ht="15.75">
      <c r="B58" s="38">
        <v>14</v>
      </c>
      <c r="C58" s="40">
        <v>61.567797249999998</v>
      </c>
      <c r="D58" s="40">
        <v>25.140701279999998</v>
      </c>
      <c r="E58" s="40">
        <v>1110.785034</v>
      </c>
      <c r="F58" s="43">
        <v>0.47</v>
      </c>
    </row>
    <row r="59" spans="2:12" ht="15.75">
      <c r="B59" s="38">
        <v>41</v>
      </c>
      <c r="C59" s="40">
        <v>64.170201430000006</v>
      </c>
      <c r="D59" s="40">
        <v>22.907336659999999</v>
      </c>
      <c r="E59" s="40">
        <v>1134.663875</v>
      </c>
      <c r="F59" s="43">
        <v>0.42499999999999999</v>
      </c>
    </row>
    <row r="60" spans="2:12" ht="15.75">
      <c r="B60" s="37">
        <v>35</v>
      </c>
      <c r="C60" s="40">
        <v>62.894848029999999</v>
      </c>
      <c r="D60" s="40">
        <v>23.827620589999999</v>
      </c>
      <c r="E60" s="40">
        <v>1136.8632419999999</v>
      </c>
      <c r="F60" s="43">
        <v>0.51300000000000001</v>
      </c>
    </row>
    <row r="61" spans="2:12" ht="15.75">
      <c r="B61" s="37">
        <v>5</v>
      </c>
      <c r="C61" s="40">
        <v>60.889320609999999</v>
      </c>
      <c r="D61" s="40">
        <v>24.847767489999999</v>
      </c>
      <c r="E61" s="40">
        <v>1145.0323189999999</v>
      </c>
      <c r="F61" s="43">
        <v>0.45800000000000002</v>
      </c>
    </row>
    <row r="62" spans="2:12" ht="15.75">
      <c r="B62" s="37">
        <v>78</v>
      </c>
      <c r="C62" s="40">
        <v>64.825975349999993</v>
      </c>
      <c r="D62" s="40">
        <v>23.395778459999999</v>
      </c>
      <c r="E62" s="40">
        <v>1151.63042</v>
      </c>
      <c r="F62" s="43">
        <v>0.438</v>
      </c>
    </row>
    <row r="63" spans="2:12" ht="15.75">
      <c r="B63" s="37">
        <v>3</v>
      </c>
      <c r="C63" s="40">
        <v>61.121899470000002</v>
      </c>
      <c r="D63" s="40">
        <v>24.832212179999999</v>
      </c>
      <c r="E63" s="40">
        <v>1168.7016960000001</v>
      </c>
      <c r="F63" s="43">
        <v>0.375</v>
      </c>
    </row>
    <row r="64" spans="2:12" ht="15.75">
      <c r="B64" s="38">
        <v>56</v>
      </c>
      <c r="C64" s="40">
        <v>61.626219550000002</v>
      </c>
      <c r="D64" s="40">
        <v>24.346188349999998</v>
      </c>
      <c r="E64" s="40">
        <v>1169.644282</v>
      </c>
      <c r="F64" s="43">
        <v>0.442</v>
      </c>
    </row>
    <row r="65" spans="2:6" ht="15.75">
      <c r="B65" s="38">
        <v>36</v>
      </c>
      <c r="C65" s="40">
        <v>60.992072909999997</v>
      </c>
      <c r="D65" s="40">
        <v>25.908833040000001</v>
      </c>
      <c r="E65" s="40">
        <v>1177.813359</v>
      </c>
      <c r="F65" s="43">
        <v>0.47399999999999998</v>
      </c>
    </row>
    <row r="66" spans="2:6" ht="15.75">
      <c r="B66" s="38">
        <v>44</v>
      </c>
      <c r="C66" s="40">
        <v>64.608019519999999</v>
      </c>
      <c r="D66" s="40">
        <v>24.147801479999998</v>
      </c>
      <c r="E66" s="40">
        <v>1186.820291</v>
      </c>
      <c r="F66" s="43">
        <v>0.47599999999999998</v>
      </c>
    </row>
    <row r="67" spans="2:6" ht="15.75">
      <c r="B67" s="38">
        <v>82</v>
      </c>
      <c r="C67" s="40">
        <v>63.01222336</v>
      </c>
      <c r="D67" s="40">
        <v>24.89640095</v>
      </c>
      <c r="E67" s="40">
        <v>1199.702297</v>
      </c>
      <c r="F67" s="43">
        <v>0.51700000000000002</v>
      </c>
    </row>
    <row r="68" spans="2:6" ht="15.75">
      <c r="B68" s="38">
        <v>60</v>
      </c>
      <c r="C68" s="40">
        <v>63.843808889999998</v>
      </c>
      <c r="D68" s="40">
        <v>25.913962269999999</v>
      </c>
      <c r="E68" s="40">
        <v>1211.746449</v>
      </c>
      <c r="F68" s="43">
        <v>0.47099999999999997</v>
      </c>
    </row>
    <row r="69" spans="2:6" ht="15.75">
      <c r="B69" s="38">
        <v>52</v>
      </c>
      <c r="C69" s="40">
        <v>66.864931839999997</v>
      </c>
      <c r="D69" s="40">
        <v>23.298256649999999</v>
      </c>
      <c r="E69" s="40">
        <v>1222.429089</v>
      </c>
      <c r="F69" s="43">
        <v>0.621</v>
      </c>
    </row>
    <row r="70" spans="2:6" ht="15.75">
      <c r="B70" s="38">
        <v>31</v>
      </c>
      <c r="C70" s="40">
        <v>66.061817230000003</v>
      </c>
      <c r="D70" s="40">
        <v>24.957359929999999</v>
      </c>
      <c r="E70" s="40">
        <v>1223.1622110000001</v>
      </c>
      <c r="F70" s="43">
        <v>0.51900000000000002</v>
      </c>
    </row>
    <row r="71" spans="2:6" ht="15.75">
      <c r="B71" s="37">
        <v>90</v>
      </c>
      <c r="C71" s="40">
        <v>63.866420820000002</v>
      </c>
      <c r="D71" s="40">
        <v>26.152300610000001</v>
      </c>
      <c r="E71" s="40">
        <v>1223.476406</v>
      </c>
      <c r="F71" s="43">
        <v>0.439</v>
      </c>
    </row>
    <row r="72" spans="2:6" ht="15.75">
      <c r="B72" s="38">
        <v>64</v>
      </c>
      <c r="C72" s="40">
        <v>65.456686210000001</v>
      </c>
      <c r="D72" s="40">
        <v>24.3477788</v>
      </c>
      <c r="E72" s="40">
        <v>1226.0947000000001</v>
      </c>
      <c r="F72" s="43">
        <v>0.433</v>
      </c>
    </row>
    <row r="73" spans="2:6" ht="15.75">
      <c r="B73" s="37">
        <v>76</v>
      </c>
      <c r="C73" s="40">
        <v>72.835431290000002</v>
      </c>
      <c r="D73" s="40">
        <v>22.428352</v>
      </c>
      <c r="E73" s="40">
        <v>1233.321191</v>
      </c>
      <c r="F73" s="43">
        <v>0.51400000000000001</v>
      </c>
    </row>
    <row r="74" spans="2:6" ht="15.75">
      <c r="B74" s="38">
        <v>89</v>
      </c>
      <c r="C74" s="40">
        <v>67.751594670000003</v>
      </c>
      <c r="D74" s="40">
        <v>23.318892309999999</v>
      </c>
      <c r="E74" s="40">
        <v>1235.6252899999999</v>
      </c>
      <c r="F74" s="43">
        <v>0.53</v>
      </c>
    </row>
    <row r="75" spans="2:6" ht="15.75">
      <c r="B75" s="37">
        <v>48</v>
      </c>
      <c r="C75" s="40">
        <v>64.350489330000002</v>
      </c>
      <c r="D75" s="40">
        <v>25.62139685</v>
      </c>
      <c r="E75" s="40">
        <v>1248.71676</v>
      </c>
      <c r="F75" s="43">
        <v>0.48499999999999999</v>
      </c>
    </row>
    <row r="76" spans="2:6" ht="15.75">
      <c r="B76" s="38">
        <v>39</v>
      </c>
      <c r="C76" s="40">
        <v>68.099411970000006</v>
      </c>
      <c r="D76" s="40">
        <v>24.893639050000001</v>
      </c>
      <c r="E76" s="40">
        <v>1292.389903</v>
      </c>
      <c r="F76" s="43">
        <v>0.48</v>
      </c>
    </row>
    <row r="77" spans="2:6" ht="15.75">
      <c r="B77" s="37">
        <v>26</v>
      </c>
      <c r="C77" s="40">
        <v>67.572598679999999</v>
      </c>
      <c r="D77" s="40">
        <v>24.453595029999999</v>
      </c>
      <c r="E77" s="40">
        <v>1295.2176609999999</v>
      </c>
      <c r="F77" s="43">
        <v>0.50600000000000001</v>
      </c>
    </row>
    <row r="78" spans="2:6" ht="15.75">
      <c r="B78" s="38">
        <v>94</v>
      </c>
      <c r="C78" s="40">
        <v>63.371409479999997</v>
      </c>
      <c r="D78" s="40">
        <v>26.830176689999998</v>
      </c>
      <c r="E78" s="40">
        <v>1324.752017</v>
      </c>
      <c r="F78" s="43">
        <v>0.44900000000000001</v>
      </c>
    </row>
    <row r="79" spans="2:6" ht="15.75">
      <c r="B79" s="38">
        <v>27</v>
      </c>
      <c r="C79" s="40">
        <v>68.599611899999999</v>
      </c>
      <c r="D79" s="40">
        <v>26.243106229999999</v>
      </c>
      <c r="E79" s="40">
        <v>1362.664914</v>
      </c>
      <c r="F79" s="43">
        <v>0.46300000000000002</v>
      </c>
    </row>
    <row r="80" spans="2:6" ht="15.75">
      <c r="B80" s="37">
        <v>59</v>
      </c>
      <c r="C80" s="40">
        <v>69.816661719999999</v>
      </c>
      <c r="D80" s="40">
        <v>25.269625250000001</v>
      </c>
      <c r="E80" s="40">
        <v>1374.290139</v>
      </c>
      <c r="F80" s="43">
        <v>0.51100000000000001</v>
      </c>
    </row>
    <row r="81" spans="2:6" ht="15.75">
      <c r="B81" s="37">
        <v>15</v>
      </c>
      <c r="C81" s="40">
        <v>68.965620709999996</v>
      </c>
      <c r="D81" s="40">
        <v>26.242538840000002</v>
      </c>
      <c r="E81" s="40">
        <v>1400.1588830000001</v>
      </c>
      <c r="F81" s="43">
        <v>0.45700000000000002</v>
      </c>
    </row>
    <row r="82" spans="2:6" ht="15.75">
      <c r="B82" s="37">
        <v>1</v>
      </c>
      <c r="C82" s="40">
        <v>67.947015379999996</v>
      </c>
      <c r="D82" s="40">
        <v>29.286507660000002</v>
      </c>
      <c r="E82" s="40">
        <v>1509.1846439999999</v>
      </c>
      <c r="F82" s="18">
        <v>0.48299999999999998</v>
      </c>
    </row>
    <row r="83" spans="2:6" ht="15.75">
      <c r="B83" s="38">
        <v>84</v>
      </c>
      <c r="C83" s="40">
        <v>72.275133069999995</v>
      </c>
      <c r="D83" s="40">
        <v>27.274993800000001</v>
      </c>
      <c r="E83" s="40">
        <v>1537.357487</v>
      </c>
      <c r="F83" s="43">
        <v>0.46600000000000003</v>
      </c>
    </row>
    <row r="84" spans="2:6" ht="15.75">
      <c r="B84" s="38">
        <v>33</v>
      </c>
      <c r="C84" s="17">
        <v>69.936837359999998</v>
      </c>
      <c r="D84" s="17">
        <v>29.294178809999998</v>
      </c>
      <c r="E84" s="40">
        <v>1539.4521219999999</v>
      </c>
      <c r="F84" s="18">
        <v>0.52900000000000003</v>
      </c>
    </row>
    <row r="85" spans="2:6" ht="15.75">
      <c r="B85" s="37">
        <v>61</v>
      </c>
      <c r="C85" s="40">
        <v>68.841331909999994</v>
      </c>
      <c r="D85" s="40">
        <v>29.215817439999999</v>
      </c>
      <c r="E85" s="40">
        <v>1547.830663</v>
      </c>
      <c r="F85" s="43">
        <v>0.45200000000000001</v>
      </c>
    </row>
    <row r="86" spans="2:6" ht="15.75">
      <c r="B86" s="42">
        <v>83</v>
      </c>
      <c r="C86" s="41">
        <v>72.912980860000005</v>
      </c>
      <c r="D86" s="41">
        <v>27.675117780000001</v>
      </c>
      <c r="E86" s="41">
        <v>1569.9290639999999</v>
      </c>
      <c r="F86" s="44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63C-BC83-5944-967E-32D075C0CEA6}">
  <dimension ref="B1:L86"/>
  <sheetViews>
    <sheetView zoomScale="106" workbookViewId="0">
      <selection activeCell="F2" sqref="F2"/>
    </sheetView>
  </sheetViews>
  <sheetFormatPr defaultColWidth="11.42578125" defaultRowHeight="15"/>
  <cols>
    <col min="4" max="4" width="12.140625" bestFit="1" customWidth="1"/>
    <col min="5" max="5" width="22" bestFit="1" customWidth="1"/>
    <col min="6" max="6" width="22" customWidth="1"/>
    <col min="7" max="7" width="37.7109375" bestFit="1" customWidth="1"/>
    <col min="8" max="8" width="12.7109375" bestFit="1" customWidth="1"/>
    <col min="9" max="9" width="12.140625" customWidth="1"/>
    <col min="10" max="10" width="24.85546875" customWidth="1"/>
    <col min="11" max="11" width="15" bestFit="1" customWidth="1"/>
    <col min="12" max="12" width="12.140625" bestFit="1" customWidth="1"/>
    <col min="14" max="14" width="26.140625" customWidth="1"/>
    <col min="15" max="15" width="16.85546875" customWidth="1"/>
    <col min="16" max="16" width="25.85546875" customWidth="1"/>
  </cols>
  <sheetData>
    <row r="1" spans="2:12" ht="15.75" thickBot="1"/>
    <row r="2" spans="2:12" ht="15.75" thickBot="1">
      <c r="B2" s="20" t="s">
        <v>38</v>
      </c>
      <c r="C2" s="21" t="s">
        <v>3</v>
      </c>
      <c r="D2" s="21" t="s">
        <v>4</v>
      </c>
      <c r="E2" s="22" t="s">
        <v>12</v>
      </c>
      <c r="F2" s="31" t="s">
        <v>44</v>
      </c>
      <c r="K2" s="32" t="s">
        <v>4</v>
      </c>
      <c r="L2" s="32"/>
    </row>
    <row r="3" spans="2:12" ht="15.75">
      <c r="B3" s="57" t="s">
        <v>41</v>
      </c>
      <c r="C3" s="27">
        <v>68</v>
      </c>
      <c r="D3" s="28">
        <v>0.4</v>
      </c>
      <c r="E3" s="29">
        <v>0.36399999999999999</v>
      </c>
      <c r="F3" s="18"/>
      <c r="G3" t="s">
        <v>29</v>
      </c>
    </row>
    <row r="4" spans="2:12" ht="16.5" thickBot="1">
      <c r="B4" s="58"/>
      <c r="C4" s="25">
        <v>24</v>
      </c>
      <c r="D4" s="17">
        <v>0.4</v>
      </c>
      <c r="E4" s="24">
        <v>0.375</v>
      </c>
      <c r="F4" s="18"/>
      <c r="H4" t="s">
        <v>30</v>
      </c>
      <c r="I4" t="s">
        <v>31</v>
      </c>
      <c r="K4" t="s">
        <v>16</v>
      </c>
      <c r="L4">
        <v>0.45952380952380995</v>
      </c>
    </row>
    <row r="5" spans="2:12" ht="15.75">
      <c r="B5" s="58"/>
      <c r="C5" s="23">
        <v>65</v>
      </c>
      <c r="D5" s="17">
        <v>0.4</v>
      </c>
      <c r="E5" s="24">
        <v>0.376</v>
      </c>
      <c r="F5" s="18"/>
      <c r="G5" s="13"/>
      <c r="H5" s="13" t="s">
        <v>14</v>
      </c>
      <c r="I5" s="13" t="s">
        <v>15</v>
      </c>
      <c r="K5" t="s">
        <v>48</v>
      </c>
      <c r="L5">
        <v>1.428332357123231E-2</v>
      </c>
    </row>
    <row r="6" spans="2:12" ht="15.75">
      <c r="B6" s="58"/>
      <c r="C6" s="25">
        <v>2</v>
      </c>
      <c r="D6" s="17">
        <v>0.4</v>
      </c>
      <c r="E6" s="24">
        <v>0.379</v>
      </c>
      <c r="F6" s="18"/>
      <c r="G6" t="s">
        <v>16</v>
      </c>
      <c r="H6">
        <v>0.45960714285714283</v>
      </c>
      <c r="I6">
        <v>0.48423809523809536</v>
      </c>
      <c r="K6" t="s">
        <v>49</v>
      </c>
      <c r="L6">
        <v>0.45</v>
      </c>
    </row>
    <row r="7" spans="2:12" ht="15.75">
      <c r="B7" s="58"/>
      <c r="C7" s="23">
        <v>8</v>
      </c>
      <c r="D7" s="17">
        <v>0.3</v>
      </c>
      <c r="E7" s="24">
        <v>0.38700000000000001</v>
      </c>
      <c r="F7" s="18"/>
      <c r="G7" t="s">
        <v>17</v>
      </c>
      <c r="H7">
        <v>2.355213850174218E-3</v>
      </c>
      <c r="I7">
        <v>2.6726736353075973E-3</v>
      </c>
      <c r="K7" t="s">
        <v>50</v>
      </c>
      <c r="L7">
        <v>0.4</v>
      </c>
    </row>
    <row r="8" spans="2:12" ht="15.75">
      <c r="B8" s="58"/>
      <c r="C8" s="25">
        <v>25</v>
      </c>
      <c r="D8" s="17">
        <v>0.5</v>
      </c>
      <c r="E8" s="24">
        <v>0.38700000000000001</v>
      </c>
      <c r="F8" s="18"/>
      <c r="G8" t="s">
        <v>18</v>
      </c>
      <c r="H8">
        <v>42</v>
      </c>
      <c r="I8">
        <v>42</v>
      </c>
      <c r="K8" t="s">
        <v>51</v>
      </c>
      <c r="L8">
        <v>0.13090882288143807</v>
      </c>
    </row>
    <row r="9" spans="2:12" ht="15.75">
      <c r="B9" s="58"/>
      <c r="C9" s="23">
        <v>51</v>
      </c>
      <c r="D9" s="17">
        <v>0.3</v>
      </c>
      <c r="E9" s="24">
        <v>0.39800000000000002</v>
      </c>
      <c r="F9" s="18"/>
      <c r="G9" t="s">
        <v>19</v>
      </c>
      <c r="H9">
        <v>0</v>
      </c>
      <c r="K9" t="s">
        <v>52</v>
      </c>
      <c r="L9">
        <v>1.713711990820372E-2</v>
      </c>
    </row>
    <row r="10" spans="2:12" ht="15.75">
      <c r="B10" s="58"/>
      <c r="C10" s="25">
        <v>54</v>
      </c>
      <c r="D10" s="17">
        <v>0.5</v>
      </c>
      <c r="E10" s="24">
        <v>0.40600000000000003</v>
      </c>
      <c r="F10" s="18"/>
      <c r="G10" t="s">
        <v>20</v>
      </c>
      <c r="H10">
        <v>82</v>
      </c>
      <c r="K10" t="s">
        <v>53</v>
      </c>
      <c r="L10">
        <v>1.1583715789131865E-3</v>
      </c>
    </row>
    <row r="11" spans="2:12" ht="15.75">
      <c r="B11" s="58"/>
      <c r="C11" s="23">
        <v>62</v>
      </c>
      <c r="D11" s="17">
        <v>0.3</v>
      </c>
      <c r="E11" s="24">
        <v>0.41</v>
      </c>
      <c r="F11" s="18"/>
      <c r="G11" t="s">
        <v>21</v>
      </c>
      <c r="H11">
        <v>-2.2511947878716123</v>
      </c>
      <c r="K11" t="s">
        <v>54</v>
      </c>
      <c r="L11">
        <v>6.7602249818884838E-2</v>
      </c>
    </row>
    <row r="12" spans="2:12" ht="15.75">
      <c r="B12" s="58"/>
      <c r="C12" s="25">
        <v>66</v>
      </c>
      <c r="D12" s="17">
        <v>0.3</v>
      </c>
      <c r="E12" s="24">
        <v>0.41</v>
      </c>
      <c r="F12" s="18"/>
      <c r="G12" t="s">
        <v>22</v>
      </c>
      <c r="H12">
        <v>1.3524373201471023E-2</v>
      </c>
      <c r="K12" t="s">
        <v>55</v>
      </c>
      <c r="L12">
        <v>0.70000000000000007</v>
      </c>
    </row>
    <row r="13" spans="2:12" ht="15.75">
      <c r="B13" s="58"/>
      <c r="C13" s="23">
        <v>67</v>
      </c>
      <c r="D13" s="17">
        <v>0.5</v>
      </c>
      <c r="E13" s="24">
        <v>0.42</v>
      </c>
      <c r="F13" s="18"/>
      <c r="G13" t="s">
        <v>23</v>
      </c>
      <c r="H13">
        <v>1.6636491840290772</v>
      </c>
      <c r="K13" t="s">
        <v>56</v>
      </c>
      <c r="L13">
        <v>0.1</v>
      </c>
    </row>
    <row r="14" spans="2:12" ht="15.75">
      <c r="B14" s="58"/>
      <c r="C14" s="25">
        <v>72</v>
      </c>
      <c r="D14" s="17">
        <v>0.2</v>
      </c>
      <c r="E14" s="24">
        <v>0.42199999999999999</v>
      </c>
      <c r="F14" s="18"/>
      <c r="G14" t="s">
        <v>24</v>
      </c>
      <c r="H14">
        <v>2.7048746402942046E-2</v>
      </c>
      <c r="J14" t="s">
        <v>33</v>
      </c>
      <c r="K14" t="s">
        <v>57</v>
      </c>
      <c r="L14">
        <v>0.8</v>
      </c>
    </row>
    <row r="15" spans="2:12" ht="16.5" thickBot="1">
      <c r="B15" s="58"/>
      <c r="C15" s="23">
        <v>77</v>
      </c>
      <c r="D15" s="17">
        <v>0.6</v>
      </c>
      <c r="E15" s="24">
        <v>0.42499999999999999</v>
      </c>
      <c r="F15" s="18"/>
      <c r="G15" s="12" t="s">
        <v>25</v>
      </c>
      <c r="H15" s="12">
        <v>1.9893185571365706</v>
      </c>
      <c r="I15" s="12"/>
      <c r="K15" t="s">
        <v>58</v>
      </c>
      <c r="L15">
        <v>38.600000000000037</v>
      </c>
    </row>
    <row r="16" spans="2:12" ht="16.5" thickBot="1">
      <c r="B16" s="58"/>
      <c r="C16" s="25">
        <v>85</v>
      </c>
      <c r="D16" s="17">
        <v>0.1</v>
      </c>
      <c r="E16" s="24">
        <v>0.43</v>
      </c>
      <c r="F16" s="18"/>
      <c r="K16" s="12" t="s">
        <v>59</v>
      </c>
      <c r="L16" s="12">
        <v>84</v>
      </c>
    </row>
    <row r="17" spans="2:12" ht="16.5" thickBot="1">
      <c r="B17" s="58"/>
      <c r="C17" s="23">
        <v>92</v>
      </c>
      <c r="D17" s="17">
        <v>0.4</v>
      </c>
      <c r="E17" s="24">
        <v>0.43099999999999999</v>
      </c>
      <c r="F17" s="18"/>
      <c r="L17">
        <v>1</v>
      </c>
    </row>
    <row r="18" spans="2:12" ht="15.75">
      <c r="B18" s="58"/>
      <c r="C18" s="25">
        <v>97</v>
      </c>
      <c r="D18" s="17">
        <v>0.6</v>
      </c>
      <c r="E18" s="24">
        <v>0.43099999999999999</v>
      </c>
      <c r="F18" s="18"/>
      <c r="K18" s="33" t="s">
        <v>12</v>
      </c>
      <c r="L18" s="33"/>
    </row>
    <row r="19" spans="2:12" ht="15.75">
      <c r="B19" s="58"/>
      <c r="C19" s="23">
        <v>3</v>
      </c>
      <c r="D19" s="17">
        <v>0.4</v>
      </c>
      <c r="E19" s="24">
        <v>0.433</v>
      </c>
      <c r="F19" s="18"/>
      <c r="K19" s="34"/>
      <c r="L19" s="34"/>
    </row>
    <row r="20" spans="2:12" ht="15.75">
      <c r="B20" s="58"/>
      <c r="C20" s="25">
        <v>4</v>
      </c>
      <c r="D20" s="17">
        <v>0.3</v>
      </c>
      <c r="E20" s="24">
        <v>0.436</v>
      </c>
      <c r="F20" s="18"/>
      <c r="K20" s="34" t="s">
        <v>16</v>
      </c>
      <c r="L20" s="34">
        <v>0.47192261904761906</v>
      </c>
    </row>
    <row r="21" spans="2:12" ht="15.75">
      <c r="B21" s="58"/>
      <c r="C21" s="23">
        <v>5</v>
      </c>
      <c r="D21" s="17">
        <v>0.6</v>
      </c>
      <c r="E21" s="24">
        <v>0.438</v>
      </c>
      <c r="F21" s="18"/>
      <c r="K21" s="34" t="s">
        <v>48</v>
      </c>
      <c r="L21" s="34">
        <v>5.6030960601728226E-3</v>
      </c>
    </row>
    <row r="22" spans="2:12" ht="15.75">
      <c r="B22" s="58"/>
      <c r="C22" s="25">
        <v>10</v>
      </c>
      <c r="D22" s="17">
        <v>0.4</v>
      </c>
      <c r="E22" s="24">
        <v>0.439</v>
      </c>
      <c r="F22" s="18"/>
      <c r="K22" s="34" t="s">
        <v>49</v>
      </c>
      <c r="L22" s="34">
        <v>0.47</v>
      </c>
    </row>
    <row r="23" spans="2:12" ht="15.75">
      <c r="B23" s="58"/>
      <c r="C23" s="23">
        <v>12</v>
      </c>
      <c r="D23" s="17">
        <v>0.6</v>
      </c>
      <c r="E23" s="24">
        <v>0.44</v>
      </c>
      <c r="F23" s="18"/>
      <c r="K23" s="34" t="s">
        <v>50</v>
      </c>
      <c r="L23" s="34">
        <v>0.46300000000000002</v>
      </c>
    </row>
    <row r="24" spans="2:12" ht="15.75">
      <c r="B24" s="58"/>
      <c r="C24" s="25">
        <v>18</v>
      </c>
      <c r="D24" s="17">
        <v>0.5</v>
      </c>
      <c r="E24" s="24">
        <v>0.442</v>
      </c>
      <c r="F24" s="18"/>
      <c r="K24" s="34" t="s">
        <v>51</v>
      </c>
      <c r="L24" s="34">
        <v>5.1353223643701602E-2</v>
      </c>
    </row>
    <row r="25" spans="2:12" ht="15.75">
      <c r="B25" s="58"/>
      <c r="C25" s="23">
        <v>20</v>
      </c>
      <c r="D25" s="17">
        <v>0.5</v>
      </c>
      <c r="E25" s="24">
        <v>0.442</v>
      </c>
      <c r="F25" s="18"/>
      <c r="K25" s="34" t="s">
        <v>52</v>
      </c>
      <c r="L25" s="34">
        <v>2.6371535786000331E-3</v>
      </c>
    </row>
    <row r="26" spans="2:12" ht="15.75">
      <c r="B26" s="58"/>
      <c r="C26" s="25">
        <v>22</v>
      </c>
      <c r="D26" s="17">
        <v>0.4</v>
      </c>
      <c r="E26" s="24">
        <v>0.443</v>
      </c>
      <c r="F26" s="18"/>
      <c r="K26" s="34" t="s">
        <v>53</v>
      </c>
      <c r="L26" s="34">
        <v>0.946739535687251</v>
      </c>
    </row>
    <row r="27" spans="2:12" ht="15.75">
      <c r="B27" s="58"/>
      <c r="C27" s="23">
        <v>23</v>
      </c>
      <c r="D27" s="17">
        <v>0.3</v>
      </c>
      <c r="E27" s="24">
        <v>0.44500000000000001</v>
      </c>
      <c r="F27" s="18"/>
      <c r="K27" s="34" t="s">
        <v>54</v>
      </c>
      <c r="L27" s="34">
        <v>0.51006960395611078</v>
      </c>
    </row>
    <row r="28" spans="2:12" ht="15.75">
      <c r="B28" s="58"/>
      <c r="C28" s="25">
        <v>32</v>
      </c>
      <c r="D28" s="17">
        <v>0.3</v>
      </c>
      <c r="E28" s="24">
        <v>0.44750000000000001</v>
      </c>
      <c r="F28" s="18"/>
      <c r="K28" s="34" t="s">
        <v>55</v>
      </c>
      <c r="L28" s="34">
        <v>0.26</v>
      </c>
    </row>
    <row r="29" spans="2:12" ht="15.75">
      <c r="B29" s="58"/>
      <c r="C29" s="23">
        <v>39</v>
      </c>
      <c r="D29" s="17">
        <v>0.5</v>
      </c>
      <c r="E29" s="24">
        <v>0.44900000000000001</v>
      </c>
      <c r="F29" s="18"/>
      <c r="K29" s="34" t="s">
        <v>56</v>
      </c>
      <c r="L29" s="34">
        <v>0.36399999999999999</v>
      </c>
    </row>
    <row r="30" spans="2:12" ht="15.75">
      <c r="B30" s="58"/>
      <c r="C30" s="25">
        <v>40</v>
      </c>
      <c r="D30" s="17">
        <v>0.5</v>
      </c>
      <c r="E30" s="24">
        <v>0.45200000000000001</v>
      </c>
      <c r="F30" s="18"/>
      <c r="K30" s="34" t="s">
        <v>57</v>
      </c>
      <c r="L30" s="34">
        <v>0.624</v>
      </c>
    </row>
    <row r="31" spans="2:12" ht="15.75">
      <c r="B31" s="58"/>
      <c r="C31" s="23">
        <v>43</v>
      </c>
      <c r="D31" s="17">
        <v>0.3</v>
      </c>
      <c r="E31" s="24">
        <v>0.45300000000000001</v>
      </c>
      <c r="F31" s="18"/>
      <c r="K31" s="34" t="s">
        <v>58</v>
      </c>
      <c r="L31" s="34">
        <v>39.641500000000001</v>
      </c>
    </row>
    <row r="32" spans="2:12" ht="16.5" thickBot="1">
      <c r="B32" s="58"/>
      <c r="C32" s="25">
        <v>45</v>
      </c>
      <c r="D32" s="17">
        <v>0.6</v>
      </c>
      <c r="E32" s="24">
        <v>0.45600000000000002</v>
      </c>
      <c r="F32" s="18"/>
      <c r="K32" s="35" t="s">
        <v>59</v>
      </c>
      <c r="L32" s="35">
        <v>84</v>
      </c>
    </row>
    <row r="33" spans="2:12" ht="15.75">
      <c r="B33" s="58"/>
      <c r="C33" s="23">
        <v>53</v>
      </c>
      <c r="D33" s="17">
        <v>0.6</v>
      </c>
      <c r="E33" s="24">
        <v>0.45700000000000002</v>
      </c>
      <c r="F33" s="18"/>
      <c r="L33">
        <v>1</v>
      </c>
    </row>
    <row r="34" spans="2:12" ht="15.75">
      <c r="B34" s="58"/>
      <c r="C34" s="25">
        <v>57</v>
      </c>
      <c r="D34" s="17">
        <v>0.4</v>
      </c>
      <c r="E34" s="24">
        <v>0.45800000000000002</v>
      </c>
      <c r="F34" s="18"/>
    </row>
    <row r="35" spans="2:12" ht="15.75">
      <c r="B35" s="58"/>
      <c r="C35" s="23">
        <v>58</v>
      </c>
      <c r="D35" s="17">
        <v>0.4</v>
      </c>
      <c r="E35" s="24">
        <v>0.45900000000000002</v>
      </c>
      <c r="F35" s="18"/>
    </row>
    <row r="36" spans="2:12" ht="15.75">
      <c r="B36" s="58"/>
      <c r="C36" s="25">
        <v>63</v>
      </c>
      <c r="D36" s="17">
        <v>0.4</v>
      </c>
      <c r="E36" s="24">
        <v>0.45900000000000002</v>
      </c>
      <c r="F36" s="18"/>
    </row>
    <row r="37" spans="2:12" ht="15.75">
      <c r="B37" s="58"/>
      <c r="C37" s="23">
        <v>64</v>
      </c>
      <c r="D37" s="17">
        <v>0.3</v>
      </c>
      <c r="E37" s="24">
        <v>0.46300000000000002</v>
      </c>
      <c r="F37" s="18"/>
    </row>
    <row r="38" spans="2:12" ht="15.75">
      <c r="B38" s="58"/>
      <c r="C38" s="25">
        <v>69</v>
      </c>
      <c r="D38" s="17">
        <v>0.5</v>
      </c>
      <c r="E38" s="24">
        <v>0.46300000000000002</v>
      </c>
      <c r="F38" s="18"/>
    </row>
    <row r="39" spans="2:12" ht="15.75">
      <c r="B39" s="58"/>
      <c r="C39" s="23">
        <v>70</v>
      </c>
      <c r="D39" s="17">
        <v>0.8</v>
      </c>
      <c r="E39" s="24">
        <v>0.46300000000000002</v>
      </c>
      <c r="F39" s="18"/>
    </row>
    <row r="40" spans="2:12" ht="15.75">
      <c r="B40" s="58"/>
      <c r="C40" s="25">
        <v>73</v>
      </c>
      <c r="D40" s="17">
        <v>0.5</v>
      </c>
      <c r="E40" s="24">
        <v>0.46600000000000003</v>
      </c>
      <c r="F40" s="18"/>
    </row>
    <row r="41" spans="2:12" ht="15.75">
      <c r="B41" s="58"/>
      <c r="C41" s="23">
        <v>79</v>
      </c>
      <c r="D41" s="17">
        <v>0.6</v>
      </c>
      <c r="E41" s="24">
        <v>0.46600000000000003</v>
      </c>
      <c r="F41" s="18"/>
    </row>
    <row r="42" spans="2:12" ht="15.75">
      <c r="B42" s="58"/>
      <c r="C42" s="25">
        <v>82</v>
      </c>
      <c r="D42" s="17">
        <v>0.4</v>
      </c>
      <c r="E42" s="24">
        <v>0.46800000000000003</v>
      </c>
      <c r="F42" s="18"/>
    </row>
    <row r="43" spans="2:12" ht="15.75">
      <c r="B43" s="58"/>
      <c r="C43" s="23">
        <v>88</v>
      </c>
      <c r="D43" s="17">
        <v>0.2</v>
      </c>
      <c r="E43" s="24">
        <v>0.46899999999999997</v>
      </c>
      <c r="F43" s="18"/>
    </row>
    <row r="44" spans="2:12" ht="16.5" thickBot="1">
      <c r="B44" s="59"/>
      <c r="C44" s="19">
        <v>90</v>
      </c>
      <c r="D44" s="16">
        <v>0.3</v>
      </c>
      <c r="E44" s="26">
        <v>0.47</v>
      </c>
      <c r="F44" s="18"/>
    </row>
    <row r="45" spans="2:12" ht="15.75">
      <c r="B45" s="60" t="s">
        <v>40</v>
      </c>
      <c r="C45" s="23">
        <v>7</v>
      </c>
      <c r="D45" s="17">
        <v>0.4</v>
      </c>
      <c r="E45" s="24">
        <v>0.47</v>
      </c>
      <c r="F45" s="18"/>
    </row>
    <row r="46" spans="2:12" ht="15.75">
      <c r="B46" s="60"/>
      <c r="C46" s="25">
        <v>11</v>
      </c>
      <c r="D46" s="17">
        <v>0.5</v>
      </c>
      <c r="E46" s="24">
        <v>0.47</v>
      </c>
      <c r="F46" s="18"/>
    </row>
    <row r="47" spans="2:12" ht="15.75">
      <c r="B47" s="60"/>
      <c r="C47" s="23">
        <v>13</v>
      </c>
      <c r="D47" s="17">
        <v>0.6</v>
      </c>
      <c r="E47" s="24">
        <v>0.47099999999999997</v>
      </c>
      <c r="F47" s="18"/>
    </row>
    <row r="48" spans="2:12" ht="15.75">
      <c r="B48" s="60"/>
      <c r="C48" s="25">
        <v>14</v>
      </c>
      <c r="D48" s="17">
        <v>0.3</v>
      </c>
      <c r="E48" s="24">
        <v>0.47299999999999998</v>
      </c>
      <c r="F48" s="18"/>
    </row>
    <row r="49" spans="2:6" ht="15.75">
      <c r="B49" s="60"/>
      <c r="C49" s="23">
        <v>19</v>
      </c>
      <c r="D49" s="17">
        <v>0.5</v>
      </c>
      <c r="E49" s="24">
        <v>0.47399999999999998</v>
      </c>
      <c r="F49" s="18"/>
    </row>
    <row r="50" spans="2:6" ht="15.75">
      <c r="B50" s="60"/>
      <c r="C50" s="25">
        <v>26</v>
      </c>
      <c r="D50" s="17">
        <v>0.5</v>
      </c>
      <c r="E50" s="24">
        <v>0.47399999999999998</v>
      </c>
      <c r="F50" s="18"/>
    </row>
    <row r="51" spans="2:6" ht="15.75">
      <c r="B51" s="60"/>
      <c r="C51" s="23">
        <v>27</v>
      </c>
      <c r="D51" s="17">
        <v>0.6</v>
      </c>
      <c r="E51" s="24">
        <v>0.47499999999999998</v>
      </c>
      <c r="F51" s="18"/>
    </row>
    <row r="52" spans="2:6" ht="15.75">
      <c r="B52" s="60"/>
      <c r="C52" s="25">
        <v>28</v>
      </c>
      <c r="D52" s="17">
        <v>0.4</v>
      </c>
      <c r="E52" s="24">
        <v>0.47599999999999998</v>
      </c>
      <c r="F52" s="18"/>
    </row>
    <row r="53" spans="2:6" ht="15.75">
      <c r="B53" s="60"/>
      <c r="C53" s="23">
        <v>30</v>
      </c>
      <c r="D53" s="17">
        <v>0.5</v>
      </c>
      <c r="E53" s="24">
        <v>0.47599999999999998</v>
      </c>
      <c r="F53" s="18"/>
    </row>
    <row r="54" spans="2:6" ht="15.75">
      <c r="B54" s="60"/>
      <c r="C54" s="25">
        <v>36</v>
      </c>
      <c r="D54" s="17">
        <v>0.6</v>
      </c>
      <c r="E54" s="24">
        <v>0.47599999999999998</v>
      </c>
      <c r="F54" s="18"/>
    </row>
    <row r="55" spans="2:6" ht="15.75">
      <c r="B55" s="60"/>
      <c r="C55" s="23">
        <v>38</v>
      </c>
      <c r="D55" s="17">
        <v>0.4</v>
      </c>
      <c r="E55" s="24">
        <v>0.48</v>
      </c>
      <c r="F55" s="18"/>
    </row>
    <row r="56" spans="2:6" ht="15.75">
      <c r="B56" s="60"/>
      <c r="C56" s="25">
        <v>44</v>
      </c>
      <c r="D56" s="17">
        <v>0.4</v>
      </c>
      <c r="E56" s="24">
        <v>0.48</v>
      </c>
      <c r="F56" s="18"/>
    </row>
    <row r="57" spans="2:6" ht="15.75">
      <c r="B57" s="60"/>
      <c r="C57" s="23">
        <v>48</v>
      </c>
      <c r="D57" s="17">
        <v>0.4</v>
      </c>
      <c r="E57" s="24">
        <v>0.48</v>
      </c>
      <c r="F57" s="18"/>
    </row>
    <row r="58" spans="2:6" ht="15.75">
      <c r="B58" s="60"/>
      <c r="C58" s="25">
        <v>52</v>
      </c>
      <c r="D58" s="17">
        <v>0.7</v>
      </c>
      <c r="E58" s="24">
        <v>0.48299999999999998</v>
      </c>
      <c r="F58" s="18"/>
    </row>
    <row r="59" spans="2:6" ht="15.75">
      <c r="B59" s="60"/>
      <c r="C59" s="23">
        <v>56</v>
      </c>
      <c r="D59" s="17">
        <v>0.6</v>
      </c>
      <c r="E59" s="24">
        <v>0.48399999999999999</v>
      </c>
      <c r="F59" s="18"/>
    </row>
    <row r="60" spans="2:6" ht="15.75">
      <c r="B60" s="60"/>
      <c r="C60" s="25">
        <v>61</v>
      </c>
      <c r="D60" s="17">
        <v>0.5</v>
      </c>
      <c r="E60" s="24">
        <v>0.48499999999999999</v>
      </c>
      <c r="F60" s="18"/>
    </row>
    <row r="61" spans="2:6" ht="15.75">
      <c r="B61" s="60"/>
      <c r="C61" s="23">
        <v>75</v>
      </c>
      <c r="D61" s="17">
        <v>0.4</v>
      </c>
      <c r="E61" s="24">
        <v>0.48799999999999999</v>
      </c>
      <c r="F61" s="18"/>
    </row>
    <row r="62" spans="2:6" ht="15.75">
      <c r="B62" s="60"/>
      <c r="C62" s="25">
        <v>80</v>
      </c>
      <c r="D62" s="17">
        <v>0.5</v>
      </c>
      <c r="E62" s="24">
        <v>0.48799999999999999</v>
      </c>
      <c r="F62" s="18"/>
    </row>
    <row r="63" spans="2:6" ht="15.75">
      <c r="B63" s="60"/>
      <c r="C63" s="23">
        <v>87</v>
      </c>
      <c r="D63" s="17">
        <v>0.4</v>
      </c>
      <c r="E63" s="24">
        <v>0.49299999999999999</v>
      </c>
      <c r="F63" s="18"/>
    </row>
    <row r="64" spans="2:6" ht="15.75">
      <c r="B64" s="60"/>
      <c r="C64" s="25">
        <v>89</v>
      </c>
      <c r="D64" s="17">
        <v>0.5</v>
      </c>
      <c r="E64" s="24">
        <v>0.5</v>
      </c>
      <c r="F64" s="18"/>
    </row>
    <row r="65" spans="2:6" ht="15.75">
      <c r="B65" s="60"/>
      <c r="C65" s="23">
        <v>94</v>
      </c>
      <c r="D65" s="17">
        <v>0.4</v>
      </c>
      <c r="E65" s="24">
        <v>0.501</v>
      </c>
      <c r="F65" s="18"/>
    </row>
    <row r="66" spans="2:6" ht="15.75">
      <c r="B66" s="60"/>
      <c r="C66" s="25">
        <v>15</v>
      </c>
      <c r="D66" s="17">
        <v>0.5</v>
      </c>
      <c r="E66" s="24">
        <v>0.50600000000000001</v>
      </c>
      <c r="F66" s="18"/>
    </row>
    <row r="67" spans="2:6" ht="15.75">
      <c r="B67" s="60"/>
      <c r="C67" s="23">
        <v>29</v>
      </c>
      <c r="D67" s="17">
        <v>0.4</v>
      </c>
      <c r="E67" s="24">
        <v>0.51</v>
      </c>
      <c r="F67" s="18"/>
    </row>
    <row r="68" spans="2:6" ht="15.75">
      <c r="B68" s="60"/>
      <c r="C68" s="25">
        <v>31</v>
      </c>
      <c r="D68" s="17">
        <v>0.6</v>
      </c>
      <c r="E68" s="24">
        <v>0.51100000000000001</v>
      </c>
      <c r="F68" s="18"/>
    </row>
    <row r="69" spans="2:6" ht="15.75">
      <c r="B69" s="60"/>
      <c r="C69" s="23">
        <v>41</v>
      </c>
      <c r="D69" s="17">
        <v>0.7</v>
      </c>
      <c r="E69" s="24">
        <v>0.51300000000000001</v>
      </c>
      <c r="F69" s="18"/>
    </row>
    <row r="70" spans="2:6" ht="15.75">
      <c r="B70" s="60"/>
      <c r="C70" s="25">
        <v>47</v>
      </c>
      <c r="D70" s="17">
        <v>0.6</v>
      </c>
      <c r="E70" s="24">
        <v>0.51400000000000001</v>
      </c>
      <c r="F70" s="18"/>
    </row>
    <row r="71" spans="2:6" ht="15.75">
      <c r="B71" s="60"/>
      <c r="C71" s="23">
        <v>50</v>
      </c>
      <c r="D71" s="17">
        <v>0.4</v>
      </c>
      <c r="E71" s="24">
        <v>0.51700000000000002</v>
      </c>
      <c r="F71" s="18"/>
    </row>
    <row r="72" spans="2:6" ht="15.75">
      <c r="B72" s="60"/>
      <c r="C72" s="25">
        <v>55</v>
      </c>
      <c r="D72" s="17">
        <v>0.4</v>
      </c>
      <c r="E72" s="24">
        <v>0.51700000000000002</v>
      </c>
      <c r="F72" s="18"/>
    </row>
    <row r="73" spans="2:6" ht="15.75">
      <c r="B73" s="60"/>
      <c r="C73" s="23">
        <v>59</v>
      </c>
      <c r="D73" s="17">
        <v>0.7</v>
      </c>
      <c r="E73" s="24">
        <v>0.51700000000000002</v>
      </c>
      <c r="F73" s="18"/>
    </row>
    <row r="74" spans="2:6" ht="15.75">
      <c r="B74" s="60"/>
      <c r="C74" s="25">
        <v>60</v>
      </c>
      <c r="D74" s="17">
        <v>0.4</v>
      </c>
      <c r="E74" s="24">
        <v>0.51800000000000002</v>
      </c>
      <c r="F74" s="18"/>
    </row>
    <row r="75" spans="2:6" ht="15.75">
      <c r="B75" s="60"/>
      <c r="C75" s="23">
        <v>71</v>
      </c>
      <c r="D75" s="17">
        <v>0.6</v>
      </c>
      <c r="E75" s="24">
        <v>0.51900000000000002</v>
      </c>
      <c r="F75" s="18"/>
    </row>
    <row r="76" spans="2:6" ht="15.75">
      <c r="B76" s="60"/>
      <c r="C76" s="25">
        <v>76</v>
      </c>
      <c r="D76" s="17">
        <v>0.4</v>
      </c>
      <c r="E76" s="24">
        <v>0.52700000000000002</v>
      </c>
      <c r="F76" s="18"/>
    </row>
    <row r="77" spans="2:6" ht="15.75">
      <c r="B77" s="60"/>
      <c r="C77" s="23">
        <v>78</v>
      </c>
      <c r="D77" s="17">
        <v>0.7</v>
      </c>
      <c r="E77" s="24">
        <v>0.52900000000000003</v>
      </c>
      <c r="F77" s="18"/>
    </row>
    <row r="78" spans="2:6" ht="15.75">
      <c r="B78" s="60"/>
      <c r="C78" s="25">
        <v>83</v>
      </c>
      <c r="D78" s="17">
        <v>0.5</v>
      </c>
      <c r="E78" s="24">
        <v>0.53</v>
      </c>
      <c r="F78" s="18"/>
    </row>
    <row r="79" spans="2:6" ht="15.75">
      <c r="B79" s="60"/>
      <c r="C79" s="23">
        <v>84</v>
      </c>
      <c r="D79" s="17">
        <v>0.3</v>
      </c>
      <c r="E79" s="24">
        <v>0.53900000000000003</v>
      </c>
      <c r="F79" s="18"/>
    </row>
    <row r="80" spans="2:6" ht="15.75">
      <c r="B80" s="60"/>
      <c r="C80" s="25">
        <v>91</v>
      </c>
      <c r="D80" s="17">
        <v>0.5</v>
      </c>
      <c r="E80" s="24">
        <v>0.54100000000000004</v>
      </c>
      <c r="F80" s="18"/>
    </row>
    <row r="81" spans="2:6" ht="15.75">
      <c r="B81" s="60"/>
      <c r="C81" s="23">
        <v>1</v>
      </c>
      <c r="D81" s="17">
        <v>0.5</v>
      </c>
      <c r="E81" s="24">
        <v>0.55000000000000004</v>
      </c>
      <c r="F81" s="18"/>
    </row>
    <row r="82" spans="2:6" ht="15.75">
      <c r="B82" s="60"/>
      <c r="C82" s="25">
        <v>17</v>
      </c>
      <c r="D82" s="17">
        <v>0.3</v>
      </c>
      <c r="E82" s="24">
        <v>0.55300000000000005</v>
      </c>
      <c r="F82" s="18"/>
    </row>
    <row r="83" spans="2:6" ht="15.75">
      <c r="B83" s="60"/>
      <c r="C83" s="23">
        <v>33</v>
      </c>
      <c r="D83" s="17">
        <v>0.4</v>
      </c>
      <c r="E83" s="24">
        <v>0.55700000000000005</v>
      </c>
      <c r="F83" s="18"/>
    </row>
    <row r="84" spans="2:6" ht="15.75">
      <c r="B84" s="60"/>
      <c r="C84" s="25">
        <v>35</v>
      </c>
      <c r="D84" s="17">
        <v>0.7</v>
      </c>
      <c r="E84" s="24">
        <v>0.60399999999999998</v>
      </c>
      <c r="F84" s="18"/>
    </row>
    <row r="85" spans="2:6" ht="15.75">
      <c r="B85" s="60"/>
      <c r="C85" s="23">
        <v>95</v>
      </c>
      <c r="D85" s="17">
        <v>0.5</v>
      </c>
      <c r="E85" s="24">
        <v>0.621</v>
      </c>
      <c r="F85" s="18"/>
    </row>
    <row r="86" spans="2:6" ht="16.5" thickBot="1">
      <c r="B86" s="61"/>
      <c r="C86" s="19">
        <v>16</v>
      </c>
      <c r="D86" s="16">
        <v>0.6</v>
      </c>
      <c r="E86" s="26">
        <v>0.624</v>
      </c>
      <c r="F86" s="18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492-9BCD-7F49-B85D-36E6CF2B48DA}">
  <dimension ref="B1:O86"/>
  <sheetViews>
    <sheetView topLeftCell="C1" zoomScaleNormal="100" workbookViewId="0">
      <selection activeCell="L29" sqref="L29"/>
    </sheetView>
  </sheetViews>
  <sheetFormatPr defaultColWidth="11.42578125" defaultRowHeight="15"/>
  <cols>
    <col min="4" max="4" width="21.85546875" customWidth="1"/>
    <col min="5" max="5" width="29.140625" customWidth="1"/>
    <col min="7" max="7" width="38.42578125" bestFit="1" customWidth="1"/>
    <col min="8" max="8" width="13" bestFit="1" customWidth="1"/>
    <col min="9" max="9" width="12.28515625" bestFit="1" customWidth="1"/>
    <col min="10" max="10" width="21.140625" customWidth="1"/>
    <col min="12" max="12" width="15.28515625" bestFit="1" customWidth="1"/>
    <col min="13" max="13" width="12.28515625" bestFit="1" customWidth="1"/>
  </cols>
  <sheetData>
    <row r="1" spans="2:15" ht="15.75" thickBot="1"/>
    <row r="2" spans="2:15" ht="15.75" thickBot="1">
      <c r="B2" s="20" t="s">
        <v>38</v>
      </c>
      <c r="C2" s="21" t="s">
        <v>3</v>
      </c>
      <c r="D2" s="21" t="s">
        <v>60</v>
      </c>
      <c r="E2" s="22" t="s">
        <v>12</v>
      </c>
      <c r="F2" s="30" t="s">
        <v>43</v>
      </c>
      <c r="G2" t="s">
        <v>29</v>
      </c>
    </row>
    <row r="3" spans="2:15" ht="16.5" thickBot="1">
      <c r="B3" s="62" t="s">
        <v>39</v>
      </c>
      <c r="C3" s="27">
        <v>68</v>
      </c>
      <c r="D3" s="28">
        <v>1.3610558365817524</v>
      </c>
      <c r="E3" s="29">
        <v>0.43</v>
      </c>
      <c r="G3" t="s">
        <v>47</v>
      </c>
      <c r="H3" t="s">
        <v>45</v>
      </c>
      <c r="I3" t="s">
        <v>46</v>
      </c>
      <c r="L3" s="32" t="s">
        <v>32</v>
      </c>
      <c r="M3" s="32"/>
    </row>
    <row r="4" spans="2:15" ht="15.75">
      <c r="B4" s="63"/>
      <c r="C4" s="25">
        <v>24</v>
      </c>
      <c r="D4" s="17">
        <v>2.2291257182786146</v>
      </c>
      <c r="E4" s="24">
        <v>0.46899999999999997</v>
      </c>
      <c r="G4" s="13"/>
      <c r="H4" s="13" t="s">
        <v>14</v>
      </c>
      <c r="I4" s="13" t="s">
        <v>15</v>
      </c>
      <c r="K4" t="s">
        <v>35</v>
      </c>
      <c r="O4" t="s">
        <v>42</v>
      </c>
    </row>
    <row r="5" spans="2:15" ht="15.75">
      <c r="B5" s="63"/>
      <c r="C5" s="23">
        <v>65</v>
      </c>
      <c r="D5" s="17">
        <v>2.4437219585871164</v>
      </c>
      <c r="E5" s="24">
        <v>0.42199999999999999</v>
      </c>
      <c r="G5" t="s">
        <v>16</v>
      </c>
      <c r="H5">
        <v>0.4688214285714285</v>
      </c>
      <c r="I5">
        <v>0.47502380952380963</v>
      </c>
      <c r="L5" t="s">
        <v>16</v>
      </c>
      <c r="M5">
        <v>4.3286111153898066</v>
      </c>
    </row>
    <row r="6" spans="2:15" ht="15.75">
      <c r="B6" s="63"/>
      <c r="C6" s="25">
        <v>97</v>
      </c>
      <c r="D6" s="17">
        <v>2.6746962496154434</v>
      </c>
      <c r="E6" s="24">
        <v>0.47</v>
      </c>
      <c r="G6" t="s">
        <v>17</v>
      </c>
      <c r="H6">
        <v>2.4109490418119084E-3</v>
      </c>
      <c r="I6">
        <v>2.9079750290359422E-3</v>
      </c>
      <c r="L6" t="s">
        <v>48</v>
      </c>
      <c r="M6">
        <v>0.12654723595457243</v>
      </c>
    </row>
    <row r="7" spans="2:15" ht="15.75">
      <c r="B7" s="63"/>
      <c r="C7" s="23">
        <v>66</v>
      </c>
      <c r="D7" s="17">
        <v>2.7364260203259771</v>
      </c>
      <c r="E7" s="24">
        <v>0.38700000000000001</v>
      </c>
      <c r="G7" t="s">
        <v>18</v>
      </c>
      <c r="H7">
        <v>42</v>
      </c>
      <c r="I7">
        <v>42</v>
      </c>
      <c r="L7" t="s">
        <v>49</v>
      </c>
      <c r="M7">
        <v>4.1986956553478194</v>
      </c>
    </row>
    <row r="8" spans="2:15" ht="15.75">
      <c r="B8" s="63"/>
      <c r="C8" s="25">
        <v>2</v>
      </c>
      <c r="D8" s="17">
        <v>2.8918759706528143</v>
      </c>
      <c r="E8" s="24">
        <v>0.44750000000000001</v>
      </c>
      <c r="G8" t="s">
        <v>19</v>
      </c>
      <c r="H8">
        <v>0</v>
      </c>
      <c r="L8" t="s">
        <v>50</v>
      </c>
      <c r="M8" t="e">
        <v>#N/A</v>
      </c>
    </row>
    <row r="9" spans="2:15" ht="15.75">
      <c r="B9" s="63"/>
      <c r="C9" s="23">
        <v>8</v>
      </c>
      <c r="D9" s="17">
        <v>2.954511492356906</v>
      </c>
      <c r="E9" s="24">
        <v>0.41</v>
      </c>
      <c r="G9" t="s">
        <v>20</v>
      </c>
      <c r="H9">
        <v>81</v>
      </c>
      <c r="L9" t="s">
        <v>51</v>
      </c>
      <c r="M9">
        <v>1.1598245754985308</v>
      </c>
    </row>
    <row r="10" spans="2:15" ht="15.75">
      <c r="B10" s="63"/>
      <c r="C10" s="25">
        <v>39</v>
      </c>
      <c r="D10" s="17">
        <v>3.0362354200472272</v>
      </c>
      <c r="E10" s="24">
        <v>0.48</v>
      </c>
      <c r="G10" t="s">
        <v>21</v>
      </c>
      <c r="H10">
        <v>-0.55115174540911949</v>
      </c>
      <c r="L10" t="s">
        <v>52</v>
      </c>
      <c r="M10">
        <v>1.3451930459303469</v>
      </c>
    </row>
    <row r="11" spans="2:15" ht="15.75">
      <c r="B11" s="63"/>
      <c r="C11" s="23">
        <v>25</v>
      </c>
      <c r="D11" s="17">
        <v>3.0401773019832694</v>
      </c>
      <c r="E11" s="24">
        <v>0.41</v>
      </c>
      <c r="G11" t="s">
        <v>22</v>
      </c>
      <c r="H11">
        <v>0.29152339644370218</v>
      </c>
      <c r="L11" t="s">
        <v>53</v>
      </c>
      <c r="M11">
        <v>0.84731747120854273</v>
      </c>
    </row>
    <row r="12" spans="2:15" ht="15.75">
      <c r="B12" s="63"/>
      <c r="C12" s="25">
        <v>62</v>
      </c>
      <c r="D12" s="17">
        <v>3.0437996971166115</v>
      </c>
      <c r="E12" s="24">
        <v>0.436</v>
      </c>
      <c r="G12" t="s">
        <v>23</v>
      </c>
      <c r="H12">
        <v>1.6638839129226006</v>
      </c>
      <c r="L12" t="s">
        <v>54</v>
      </c>
      <c r="M12">
        <v>0.57662052144943543</v>
      </c>
    </row>
    <row r="13" spans="2:15" ht="15.75">
      <c r="B13" s="63"/>
      <c r="C13" s="23">
        <v>72</v>
      </c>
      <c r="D13" s="17">
        <v>3.0540548639419152</v>
      </c>
      <c r="E13" s="24">
        <v>0.46300000000000002</v>
      </c>
      <c r="G13" t="s">
        <v>24</v>
      </c>
      <c r="H13">
        <v>0.58304679288740435</v>
      </c>
      <c r="J13" t="s">
        <v>34</v>
      </c>
      <c r="L13" t="s">
        <v>55</v>
      </c>
      <c r="M13">
        <v>6.1936744174701905</v>
      </c>
    </row>
    <row r="14" spans="2:15" ht="16.5" thickBot="1">
      <c r="B14" s="63"/>
      <c r="C14" s="25">
        <v>92</v>
      </c>
      <c r="D14" s="17">
        <v>3.168022413121093</v>
      </c>
      <c r="E14" s="24">
        <v>0.55300000000000005</v>
      </c>
      <c r="G14" s="12" t="s">
        <v>25</v>
      </c>
      <c r="H14" s="12">
        <v>1.9896863234569038</v>
      </c>
      <c r="I14" s="12"/>
      <c r="L14" t="s">
        <v>56</v>
      </c>
      <c r="M14">
        <v>1.3610558365817524</v>
      </c>
    </row>
    <row r="15" spans="2:15" ht="15.75">
      <c r="B15" s="63"/>
      <c r="C15" s="23">
        <v>61</v>
      </c>
      <c r="D15" s="17">
        <v>3.1689513053664067</v>
      </c>
      <c r="E15" s="24">
        <v>0.45200000000000001</v>
      </c>
      <c r="L15" t="s">
        <v>57</v>
      </c>
      <c r="M15">
        <v>7.5547302540519432</v>
      </c>
    </row>
    <row r="16" spans="2:15" ht="15.75">
      <c r="B16" s="63"/>
      <c r="C16" s="25">
        <v>64</v>
      </c>
      <c r="D16" s="17">
        <v>3.2004053194259794</v>
      </c>
      <c r="E16" s="24">
        <v>0.433</v>
      </c>
      <c r="L16" t="s">
        <v>58</v>
      </c>
      <c r="M16">
        <v>363.60333369274377</v>
      </c>
    </row>
    <row r="17" spans="2:13" ht="16.5" thickBot="1">
      <c r="B17" s="63"/>
      <c r="C17" s="23">
        <v>90</v>
      </c>
      <c r="D17" s="17">
        <v>3.2072543293491194</v>
      </c>
      <c r="E17" s="24">
        <v>0.439</v>
      </c>
      <c r="L17" s="12" t="s">
        <v>59</v>
      </c>
      <c r="M17" s="12">
        <v>84</v>
      </c>
    </row>
    <row r="18" spans="2:13" ht="15.75">
      <c r="B18" s="63"/>
      <c r="C18" s="25">
        <v>82</v>
      </c>
      <c r="D18" s="17">
        <v>3.2708114419822603</v>
      </c>
      <c r="E18" s="24">
        <v>0.51700000000000002</v>
      </c>
      <c r="M18">
        <v>1</v>
      </c>
    </row>
    <row r="19" spans="2:13" ht="15.75">
      <c r="B19" s="63"/>
      <c r="C19" s="23">
        <v>54</v>
      </c>
      <c r="D19" s="17">
        <v>3.3274551574824494</v>
      </c>
      <c r="E19" s="24">
        <v>0.53900000000000003</v>
      </c>
    </row>
    <row r="20" spans="2:13" ht="15.75">
      <c r="B20" s="63"/>
      <c r="C20" s="25">
        <v>3</v>
      </c>
      <c r="D20" s="17">
        <v>3.3575719222709162</v>
      </c>
      <c r="E20" s="24">
        <v>0.375</v>
      </c>
    </row>
    <row r="21" spans="2:13" ht="17.25">
      <c r="B21" s="63"/>
      <c r="C21" s="23">
        <v>67</v>
      </c>
      <c r="D21" s="17">
        <v>3.3962241725007543</v>
      </c>
      <c r="E21" s="24">
        <v>0.44500000000000001</v>
      </c>
      <c r="M21" t="s">
        <v>61</v>
      </c>
    </row>
    <row r="22" spans="2:13" ht="15.75">
      <c r="B22" s="63"/>
      <c r="C22" s="25">
        <v>5</v>
      </c>
      <c r="D22" s="17">
        <v>3.4269775052524092</v>
      </c>
      <c r="E22" s="24">
        <v>0.45800000000000002</v>
      </c>
    </row>
    <row r="23" spans="2:13" ht="15.75">
      <c r="B23" s="63"/>
      <c r="C23" s="23">
        <v>22</v>
      </c>
      <c r="D23" s="17">
        <v>3.5356369789885709</v>
      </c>
      <c r="E23" s="24">
        <v>0.49299999999999999</v>
      </c>
    </row>
    <row r="24" spans="2:13" ht="15.75">
      <c r="B24" s="63"/>
      <c r="C24" s="25">
        <v>27</v>
      </c>
      <c r="D24" s="17">
        <v>3.5995643166607585</v>
      </c>
      <c r="E24" s="24">
        <v>0.46300000000000002</v>
      </c>
    </row>
    <row r="25" spans="2:13" ht="15.75">
      <c r="B25" s="63"/>
      <c r="C25" s="23">
        <v>94</v>
      </c>
      <c r="D25" s="17">
        <v>3.7025797561023834</v>
      </c>
      <c r="E25" s="24">
        <v>0.44900000000000001</v>
      </c>
    </row>
    <row r="26" spans="2:13" ht="15.75">
      <c r="B26" s="63"/>
      <c r="C26" s="25">
        <v>12</v>
      </c>
      <c r="D26" s="17">
        <v>3.7377439219630704</v>
      </c>
      <c r="E26" s="24">
        <v>0.51800000000000002</v>
      </c>
    </row>
    <row r="27" spans="2:13" ht="15.75">
      <c r="B27" s="63"/>
      <c r="C27" s="23">
        <v>83</v>
      </c>
      <c r="D27" s="17">
        <v>3.7492139835943572</v>
      </c>
      <c r="E27" s="24">
        <v>0.47599999999999998</v>
      </c>
    </row>
    <row r="28" spans="2:13" ht="15.75">
      <c r="B28" s="63"/>
      <c r="C28" s="25">
        <v>26</v>
      </c>
      <c r="D28" s="17">
        <v>3.7870082748972034</v>
      </c>
      <c r="E28" s="24">
        <v>0.50600000000000001</v>
      </c>
    </row>
    <row r="29" spans="2:13" ht="15.75">
      <c r="B29" s="63"/>
      <c r="C29" s="23">
        <v>85</v>
      </c>
      <c r="D29" s="17">
        <v>3.789153020747706</v>
      </c>
      <c r="E29" s="24">
        <v>0.45300000000000001</v>
      </c>
    </row>
    <row r="30" spans="2:13" ht="16.5" thickBot="1">
      <c r="B30" s="63"/>
      <c r="C30" s="25">
        <v>84</v>
      </c>
      <c r="D30" s="17">
        <v>3.8286475655613081</v>
      </c>
      <c r="E30" s="24">
        <v>0.46600000000000003</v>
      </c>
      <c r="K30" s="12"/>
    </row>
    <row r="31" spans="2:13" ht="16.5" thickBot="1">
      <c r="B31" s="63"/>
      <c r="C31" s="23">
        <v>88</v>
      </c>
      <c r="D31" s="17">
        <v>3.9007959475716447</v>
      </c>
      <c r="E31" s="24">
        <v>0.48</v>
      </c>
      <c r="L31" s="12"/>
    </row>
    <row r="32" spans="2:13" ht="15.75">
      <c r="B32" s="63"/>
      <c r="C32" s="25">
        <v>48</v>
      </c>
      <c r="D32" s="17">
        <v>3.9280324867266141</v>
      </c>
      <c r="E32" s="24">
        <v>0.48499999999999999</v>
      </c>
      <c r="L32">
        <v>1</v>
      </c>
    </row>
    <row r="33" spans="2:5" ht="15.75">
      <c r="B33" s="63"/>
      <c r="C33" s="23">
        <v>4</v>
      </c>
      <c r="D33" s="17">
        <v>3.9439100073669562</v>
      </c>
      <c r="E33" s="24">
        <v>0.45900000000000002</v>
      </c>
    </row>
    <row r="34" spans="2:5" ht="15.75">
      <c r="B34" s="63"/>
      <c r="C34" s="25">
        <v>89</v>
      </c>
      <c r="D34" s="17">
        <v>3.9696500546698918</v>
      </c>
      <c r="E34" s="24">
        <v>0.53</v>
      </c>
    </row>
    <row r="35" spans="2:5" ht="15.75">
      <c r="B35" s="63"/>
      <c r="C35" s="23">
        <v>53</v>
      </c>
      <c r="D35" s="17">
        <v>3.9930880390931285</v>
      </c>
      <c r="E35" s="24">
        <v>0.443</v>
      </c>
    </row>
    <row r="36" spans="2:5" ht="15.75">
      <c r="B36" s="63"/>
      <c r="C36" s="25">
        <v>69</v>
      </c>
      <c r="D36" s="17">
        <v>4.0110421873456508</v>
      </c>
      <c r="E36" s="24">
        <v>0.47</v>
      </c>
    </row>
    <row r="37" spans="2:5" ht="15.75">
      <c r="B37" s="63"/>
      <c r="C37" s="23">
        <v>52</v>
      </c>
      <c r="D37" s="17">
        <v>4.012502683499215</v>
      </c>
      <c r="E37" s="24">
        <v>0.621</v>
      </c>
    </row>
    <row r="38" spans="2:5" ht="15.75">
      <c r="B38" s="63"/>
      <c r="C38" s="25">
        <v>45</v>
      </c>
      <c r="D38" s="17">
        <v>4.066769246830658</v>
      </c>
      <c r="E38" s="24">
        <v>0.379</v>
      </c>
    </row>
    <row r="39" spans="2:5" ht="15.75">
      <c r="B39" s="63"/>
      <c r="C39" s="23">
        <v>58</v>
      </c>
      <c r="D39" s="17">
        <v>4.0961129410557149</v>
      </c>
      <c r="E39" s="24">
        <v>0.48799999999999999</v>
      </c>
    </row>
    <row r="40" spans="2:5" ht="15.75">
      <c r="B40" s="63"/>
      <c r="C40" s="25">
        <v>43</v>
      </c>
      <c r="D40" s="17">
        <v>4.1281561340760096</v>
      </c>
      <c r="E40" s="24">
        <v>0.55700000000000005</v>
      </c>
    </row>
    <row r="41" spans="2:5" ht="15.75">
      <c r="B41" s="63"/>
      <c r="C41" s="23">
        <v>44</v>
      </c>
      <c r="D41" s="17">
        <v>4.1328919274434623</v>
      </c>
      <c r="E41" s="24">
        <v>0.47599999999999998</v>
      </c>
    </row>
    <row r="42" spans="2:5" ht="15.75">
      <c r="B42" s="63"/>
      <c r="C42" s="25">
        <v>40</v>
      </c>
      <c r="D42" s="17">
        <v>4.1354464758581209</v>
      </c>
      <c r="E42" s="24">
        <v>0.52700000000000002</v>
      </c>
    </row>
    <row r="43" spans="2:5" ht="15.75">
      <c r="B43" s="63"/>
      <c r="C43" s="23">
        <v>36</v>
      </c>
      <c r="D43" s="17">
        <v>4.1644968300958123</v>
      </c>
      <c r="E43" s="24">
        <v>0.47399999999999998</v>
      </c>
    </row>
    <row r="44" spans="2:5" ht="16.5" thickBot="1">
      <c r="B44" s="64"/>
      <c r="C44" s="19">
        <v>56</v>
      </c>
      <c r="D44" s="16">
        <v>4.1935826776435272</v>
      </c>
      <c r="E44" s="26">
        <v>0.442</v>
      </c>
    </row>
    <row r="45" spans="2:5" ht="15.75">
      <c r="B45" s="60" t="s">
        <v>40</v>
      </c>
      <c r="C45" s="23">
        <v>15</v>
      </c>
      <c r="D45" s="17">
        <v>4.2038086330521107</v>
      </c>
      <c r="E45" s="24">
        <v>0.45700000000000002</v>
      </c>
    </row>
    <row r="46" spans="2:5" ht="15.75">
      <c r="B46" s="60"/>
      <c r="C46" s="25">
        <v>18</v>
      </c>
      <c r="D46" s="17">
        <v>4.255695714365749</v>
      </c>
      <c r="E46" s="24">
        <v>0.51</v>
      </c>
    </row>
    <row r="47" spans="2:5" ht="15.75">
      <c r="B47" s="60"/>
      <c r="C47" s="23">
        <v>59</v>
      </c>
      <c r="D47" s="17">
        <v>4.2829383934042768</v>
      </c>
      <c r="E47" s="24">
        <v>0.51100000000000001</v>
      </c>
    </row>
    <row r="48" spans="2:5" ht="15.75">
      <c r="B48" s="60"/>
      <c r="C48" s="25">
        <v>77</v>
      </c>
      <c r="D48" s="17">
        <v>4.3431775587797716</v>
      </c>
      <c r="E48" s="24">
        <v>0.47299999999999998</v>
      </c>
    </row>
    <row r="49" spans="2:5" ht="15.75">
      <c r="B49" s="60"/>
      <c r="C49" s="23">
        <v>32</v>
      </c>
      <c r="D49" s="17">
        <v>4.406862511311302</v>
      </c>
      <c r="E49" s="24">
        <v>0.43099999999999999</v>
      </c>
    </row>
    <row r="50" spans="2:5" ht="15.75">
      <c r="B50" s="60"/>
      <c r="C50" s="25">
        <v>14</v>
      </c>
      <c r="D50" s="17">
        <v>4.4157959009735821</v>
      </c>
      <c r="E50" s="24">
        <v>0.47</v>
      </c>
    </row>
    <row r="51" spans="2:5" ht="15.75">
      <c r="B51" s="60"/>
      <c r="C51" s="23">
        <v>11</v>
      </c>
      <c r="D51" s="17">
        <v>4.4212150789617173</v>
      </c>
      <c r="E51" s="24">
        <v>0.54100000000000004</v>
      </c>
    </row>
    <row r="52" spans="2:5" ht="15.75">
      <c r="B52" s="60"/>
      <c r="C52" s="25">
        <v>87</v>
      </c>
      <c r="D52" s="17">
        <v>4.4241386093215374</v>
      </c>
      <c r="E52" s="24">
        <v>0.40600000000000003</v>
      </c>
    </row>
    <row r="53" spans="2:5" ht="15.75">
      <c r="B53" s="60"/>
      <c r="C53" s="23">
        <v>33</v>
      </c>
      <c r="D53" s="17">
        <v>4.4606778618607805</v>
      </c>
      <c r="E53" s="24">
        <v>0.52900000000000003</v>
      </c>
    </row>
    <row r="54" spans="2:5" ht="15.75">
      <c r="B54" s="60"/>
      <c r="C54" s="25">
        <v>13</v>
      </c>
      <c r="D54" s="17">
        <v>4.5106357853698462</v>
      </c>
      <c r="E54" s="24">
        <v>0.46600000000000003</v>
      </c>
    </row>
    <row r="55" spans="2:5" ht="15.75">
      <c r="B55" s="60"/>
      <c r="C55" s="23">
        <v>1</v>
      </c>
      <c r="D55" s="17">
        <v>4.5501390617117901</v>
      </c>
      <c r="E55" s="24">
        <v>0.48299999999999998</v>
      </c>
    </row>
    <row r="56" spans="2:5" ht="15.75">
      <c r="B56" s="60"/>
      <c r="C56" s="25">
        <v>73</v>
      </c>
      <c r="D56" s="17">
        <v>4.5797757086498967</v>
      </c>
      <c r="E56" s="24">
        <v>0.501</v>
      </c>
    </row>
    <row r="57" spans="2:5" ht="15.75">
      <c r="B57" s="60"/>
      <c r="C57" s="23">
        <v>70</v>
      </c>
      <c r="D57" s="17">
        <v>4.6450712955373179</v>
      </c>
      <c r="E57" s="24">
        <v>0.51700000000000002</v>
      </c>
    </row>
    <row r="58" spans="2:5" ht="15.75">
      <c r="B58" s="60"/>
      <c r="C58" s="25">
        <v>63</v>
      </c>
      <c r="D58" s="17">
        <v>4.6502600313952644</v>
      </c>
      <c r="E58" s="24">
        <v>0.46800000000000003</v>
      </c>
    </row>
    <row r="59" spans="2:5" ht="15.75">
      <c r="B59" s="60"/>
      <c r="C59" s="23">
        <v>7</v>
      </c>
      <c r="D59" s="17">
        <v>4.670782023987357</v>
      </c>
      <c r="E59" s="24">
        <v>0.5</v>
      </c>
    </row>
    <row r="60" spans="2:5" ht="15.75">
      <c r="B60" s="60"/>
      <c r="C60" s="25">
        <v>51</v>
      </c>
      <c r="D60" s="17">
        <v>4.6717138492640053</v>
      </c>
      <c r="E60" s="24">
        <v>0.39800000000000002</v>
      </c>
    </row>
    <row r="61" spans="2:5" ht="15.75">
      <c r="B61" s="60"/>
      <c r="C61" s="23">
        <v>10</v>
      </c>
      <c r="D61" s="17">
        <v>4.7063365244340707</v>
      </c>
      <c r="E61" s="24">
        <v>0.36399999999999999</v>
      </c>
    </row>
    <row r="62" spans="2:5" ht="15.75">
      <c r="B62" s="60"/>
      <c r="C62" s="25">
        <v>76</v>
      </c>
      <c r="D62" s="17">
        <v>4.7724794181372339</v>
      </c>
      <c r="E62" s="24">
        <v>0.51400000000000001</v>
      </c>
    </row>
    <row r="63" spans="2:5" ht="15.75">
      <c r="B63" s="60"/>
      <c r="C63" s="23">
        <v>20</v>
      </c>
      <c r="D63" s="17">
        <v>4.7942604058611771</v>
      </c>
      <c r="E63" s="24">
        <v>0.48</v>
      </c>
    </row>
    <row r="64" spans="2:5" ht="15.75">
      <c r="B64" s="60"/>
      <c r="C64" s="25">
        <v>31</v>
      </c>
      <c r="D64" s="17">
        <v>4.8121172703560564</v>
      </c>
      <c r="E64" s="24">
        <v>0.51900000000000002</v>
      </c>
    </row>
    <row r="65" spans="2:5" ht="15.75">
      <c r="B65" s="60"/>
      <c r="C65" s="23">
        <v>60</v>
      </c>
      <c r="D65" s="17">
        <v>4.8574518248908021</v>
      </c>
      <c r="E65" s="24">
        <v>0.47099999999999997</v>
      </c>
    </row>
    <row r="66" spans="2:5" ht="15.75">
      <c r="B66" s="60"/>
      <c r="C66" s="25">
        <v>28</v>
      </c>
      <c r="D66" s="17">
        <v>4.8861691536095515</v>
      </c>
      <c r="E66" s="24">
        <v>0.38700000000000001</v>
      </c>
    </row>
    <row r="67" spans="2:5" ht="15.75">
      <c r="B67" s="60"/>
      <c r="C67" s="23">
        <v>57</v>
      </c>
      <c r="D67" s="17">
        <v>4.894467024369427</v>
      </c>
      <c r="E67" s="24">
        <v>0.376</v>
      </c>
    </row>
    <row r="68" spans="2:5" ht="15.75">
      <c r="B68" s="60"/>
      <c r="C68" s="25">
        <v>79</v>
      </c>
      <c r="D68" s="17">
        <v>4.9704358016183088</v>
      </c>
      <c r="E68" s="24">
        <v>0.45900000000000002</v>
      </c>
    </row>
    <row r="69" spans="2:5" ht="15.75">
      <c r="B69" s="60"/>
      <c r="C69" s="23">
        <v>75</v>
      </c>
      <c r="D69" s="17">
        <v>5.0052293830451111</v>
      </c>
      <c r="E69" s="24">
        <v>0.47399999999999998</v>
      </c>
    </row>
    <row r="70" spans="2:5" ht="15.75">
      <c r="B70" s="60"/>
      <c r="C70" s="25">
        <v>23</v>
      </c>
      <c r="D70" s="17">
        <v>5.0372606982584704</v>
      </c>
      <c r="E70" s="24">
        <v>0.47599999999999998</v>
      </c>
    </row>
    <row r="71" spans="2:5" ht="15.75">
      <c r="B71" s="60"/>
      <c r="C71" s="23">
        <v>78</v>
      </c>
      <c r="D71" s="17">
        <v>5.1110146951484667</v>
      </c>
      <c r="E71" s="24">
        <v>0.438</v>
      </c>
    </row>
    <row r="72" spans="2:5" ht="15.75">
      <c r="B72" s="60"/>
      <c r="C72" s="25">
        <v>41</v>
      </c>
      <c r="D72" s="17">
        <v>5.1874393198602542</v>
      </c>
      <c r="E72" s="24">
        <v>0.42499999999999999</v>
      </c>
    </row>
    <row r="73" spans="2:5" ht="15.75">
      <c r="B73" s="60"/>
      <c r="C73" s="23">
        <v>19</v>
      </c>
      <c r="D73" s="17">
        <v>5.2634222676918059</v>
      </c>
      <c r="E73" s="24">
        <v>0.48799999999999999</v>
      </c>
    </row>
    <row r="74" spans="2:5" ht="15.75">
      <c r="B74" s="60"/>
      <c r="C74" s="25">
        <v>71</v>
      </c>
      <c r="D74" s="17">
        <v>5.6392451946761533</v>
      </c>
      <c r="E74" s="24">
        <v>0.48399999999999999</v>
      </c>
    </row>
    <row r="75" spans="2:5" ht="15.75">
      <c r="B75" s="60"/>
      <c r="C75" s="23">
        <v>38</v>
      </c>
      <c r="D75" s="17">
        <v>5.6747766069205259</v>
      </c>
      <c r="E75" s="24">
        <v>0.55000000000000004</v>
      </c>
    </row>
    <row r="76" spans="2:5" ht="15.75">
      <c r="B76" s="60"/>
      <c r="C76" s="25">
        <v>30</v>
      </c>
      <c r="D76" s="17">
        <v>5.7648856890442497</v>
      </c>
      <c r="E76" s="24">
        <v>0.42</v>
      </c>
    </row>
    <row r="77" spans="2:5" ht="15.75">
      <c r="B77" s="60"/>
      <c r="C77" s="23">
        <v>80</v>
      </c>
      <c r="D77" s="17">
        <v>5.848393024064273</v>
      </c>
      <c r="E77" s="24">
        <v>0.442</v>
      </c>
    </row>
    <row r="78" spans="2:5" ht="15.75">
      <c r="B78" s="60"/>
      <c r="C78" s="25">
        <v>29</v>
      </c>
      <c r="D78" s="17">
        <v>5.8725932689034357</v>
      </c>
      <c r="E78" s="24">
        <v>0.44</v>
      </c>
    </row>
    <row r="79" spans="2:5" ht="15.75">
      <c r="B79" s="60"/>
      <c r="C79" s="23">
        <v>91</v>
      </c>
      <c r="D79" s="17">
        <v>5.9509442614804868</v>
      </c>
      <c r="E79" s="24">
        <v>0.43099999999999999</v>
      </c>
    </row>
    <row r="80" spans="2:5" ht="15.75">
      <c r="B80" s="60"/>
      <c r="C80" s="25">
        <v>50</v>
      </c>
      <c r="D80" s="17">
        <v>5.9661059028449284</v>
      </c>
      <c r="E80" s="24">
        <v>0.45600000000000002</v>
      </c>
    </row>
    <row r="81" spans="2:5" ht="15.75">
      <c r="B81" s="60"/>
      <c r="C81" s="23">
        <v>35</v>
      </c>
      <c r="D81" s="17">
        <v>6.0403043623078121</v>
      </c>
      <c r="E81" s="24">
        <v>0.51300000000000001</v>
      </c>
    </row>
    <row r="82" spans="2:5" ht="15.75">
      <c r="B82" s="60"/>
      <c r="C82" s="25">
        <v>47</v>
      </c>
      <c r="D82" s="17">
        <v>6.2542530169027897</v>
      </c>
      <c r="E82" s="24">
        <v>0.624</v>
      </c>
    </row>
    <row r="83" spans="2:5" ht="15.75">
      <c r="B83" s="60"/>
      <c r="C83" s="23">
        <v>55</v>
      </c>
      <c r="D83" s="17">
        <v>7.2404944095118591</v>
      </c>
      <c r="E83" s="24">
        <v>0.47499999999999998</v>
      </c>
    </row>
    <row r="84" spans="2:5" ht="15.75">
      <c r="B84" s="60"/>
      <c r="C84" s="25">
        <v>16</v>
      </c>
      <c r="D84" s="17">
        <v>7.2836596199072723</v>
      </c>
      <c r="E84" s="24">
        <v>0.46300000000000002</v>
      </c>
    </row>
    <row r="85" spans="2:5" ht="15.75">
      <c r="B85" s="60"/>
      <c r="C85" s="23">
        <v>17</v>
      </c>
      <c r="D85" s="17">
        <v>7.3267967228701929</v>
      </c>
      <c r="E85" s="24">
        <v>0.60399999999999998</v>
      </c>
    </row>
    <row r="86" spans="2:5" ht="16.5" thickBot="1">
      <c r="B86" s="61"/>
      <c r="C86" s="19">
        <v>95</v>
      </c>
      <c r="D86" s="16">
        <v>7.5547302540519432</v>
      </c>
      <c r="E86" s="26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sampleProperties_revA</vt:lpstr>
      <vt:lpstr>Transition Time Statistics</vt:lpstr>
      <vt:lpstr>Sheet1</vt:lpstr>
      <vt:lpstr>2 Sample T Test  Span, Chord, A</vt:lpstr>
      <vt:lpstr>2 Sample T Test Mass Difference</vt:lpstr>
      <vt:lpstr>2 Sample T Test Loading Differe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2025-01-31T02:50:55Z</dcterms:modified>
</cp:coreProperties>
</file>