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cd2358_eid_utexas_edu/Documents/RCL Code/TEA/Streamlit/"/>
    </mc:Choice>
  </mc:AlternateContent>
  <xr:revisionPtr revIDLastSave="880" documentId="8_{31750E0B-A732-4503-8EA8-2753BAB2D178}" xr6:coauthVersionLast="47" xr6:coauthVersionMax="47" xr10:uidLastSave="{3683C90B-32F6-4F4F-BED8-7C1E345163B7}"/>
  <bookViews>
    <workbookView xWindow="3855" yWindow="3855" windowWidth="21600" windowHeight="11235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assumptions'!$C$7</definedName>
    <definedName name="crossover_alkaline">'Constants and assumptions'!$C$8</definedName>
    <definedName name="crossover_neutral">'Constants and assumptions'!$C$9</definedName>
    <definedName name="F">'Constants and assumptions'!$C$15</definedName>
    <definedName name="K_to_C">'Constants and assumptions'!$C$34</definedName>
    <definedName name="kJ_per_kWh">'Constants and assumptions'!$C$35</definedName>
    <definedName name="kJ_per_mmBtu">'Constants and assumptions'!$C$36</definedName>
    <definedName name="kWh_per_mmBtu">'Constants and assumptions'!$C$37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assumptions'!$C$21</definedName>
    <definedName name="R_">'Constants and assumptions'!$C$16</definedName>
    <definedName name="separation_efficiency">'Constants and assumptions'!$C$12</definedName>
    <definedName name="T">'Constants and assumptions'!$C$33</definedName>
    <definedName name="T_sep">'Constants and assumptions'!$C$32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B7" i="3"/>
  <c r="G3" i="7"/>
  <c r="G4" i="7"/>
  <c r="C5" i="2"/>
  <c r="B6" i="3"/>
  <c r="C31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2" i="2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6" i="2" l="1"/>
  <c r="C35" i="2"/>
  <c r="C8" i="3" l="1"/>
  <c r="C12" i="3" l="1"/>
  <c r="C37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<sst xmlns="http://schemas.openxmlformats.org/spreadsheetml/2006/main" count="237" uniqueCount="180">
  <si>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</si>
  <si>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</si>
  <si>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</si>
  <si>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</si>
  <si>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</si>
  <si>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</si>
  <si>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</si>
  <si>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</si>
  <si>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</si>
  <si>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</si>
  <si>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</si>
  <si>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</si>
  <si>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</si>
  <si>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</si>
  <si>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</si>
  <si>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</si>
  <si>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</si>
  <si>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</si>
  <si>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</si>
  <si>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</si>
  <si>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</si>
  <si>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</si>
  <si>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</si>
  <si>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</si>
  <si>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</si>
  <si>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</si>
  <si>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</si>
  <si>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</si>
  <si>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</si>
  <si>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</si>
  <si>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</si>
  <si>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</si>
  <si>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</si>
  <si>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</si>
  <si>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</si>
  <si>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</si>
  <si>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</si>
  <si>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</si>
  <si>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</si>
  <si>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</si>
  <si>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</si>
  <si>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</si>
  <si>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</si>
  <si>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</si>
  <si>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</si>
  <si>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</si>
  <si>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</si>
  <si>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</si>
  <si>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</si>
  <si>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</si>
  <si>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</si>
  <si>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</si>
  <si>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</si>
  <si>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</si>
  <si>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</si>
  <si>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</si>
  <si>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</si>
  <si>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</si>
  <si>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</si>
  <si>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</si>
  <si>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</si>
  <si>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</si>
  <si>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</si>
  <si>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</si>
  <si>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</si>
  <si>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</si>
  <si>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</si>
  <si>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</si>
  <si>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</si>
  <si>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</si>
  <si>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</si>
  <si>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</si>
  <si>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</si>
  <si>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</si>
  <si>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</si>
  <si>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</si>
  <si>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</si>
  <si>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</si>
  <si>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</si>
  <si>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</si>
  <si>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</si>
  <si>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</si>
  <si>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</si>
  <si>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</si>
  <si>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</si>
  <si>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</si>
  <si>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</si>
  <si>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</si>
  <si>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</si>
  <si>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</si>
  <si>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</si>
  <si>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</si>
  <si>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</si>
  <si>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</si>
  <si>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</si>
  <si>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</si>
  <si>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</si>
  <si>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</si>
  <si>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</si>
  <si>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</si>
  <si>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</si>
  <si>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</si>
  <si>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</si>
  <si>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</si>
  <si>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</si>
  <si>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</si>
  <si>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</si>
  <si>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</si>
  <si>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</si>
  <si>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</si>
  <si>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</si>
  <si>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</si>
  <si>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</si>
  <si>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</si>
  <si>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</si>
  <si>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</si>
  <si>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</si>
  <si>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</si>
  <si>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</si>
  <si>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</si>
  <si>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</si>
  <si>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</si>
  <si>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</si>
  <si>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</si>
  <si>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</si>
  <si>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</si>
  <si>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</si>
  <si>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</si>
  <si>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</si>
  <si>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</si>
  <si>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</si>
  <si>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</si>
  <si>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</si>
  <si>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</si>
  <si>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</si>
  <si>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</si>
  <si>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</si>
  <si>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</si>
  <si>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</si>
  <si>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</si>
  <si>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</si>
  <si>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</si>
  <si>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</si>
  <si>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</si>
  <si>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</si>
  <si>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</si>
  <si>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</si>
  <si>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</si>
  <si>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</si>
  <si>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</si>
  <si>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</si>
  <si>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</si>
  <si>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</si>
  <si>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</si>
  <si>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</si>
  <si>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</si>
  <si>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</si>
  <si>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</si>
  <si>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</si>
  <si>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</si>
  <si>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</si>
  <si>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</si>
  <si>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</si>
  <si>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</si>
  <si>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</si>
  <si>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</si>
  <si>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</si>
  <si>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</si>
  <si>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</si>
  <si>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</si>
  <si>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CEPCI 2021: 773.1
CEPCI 2024: 800</t>
  </si>
  <si>
    <t>Average 2024 from Krungsri Research and Bloomberg via Statista</t>
  </si>
  <si>
    <t>George (Kirk-Othmer Encyclopedia 2001) adjusted by 1% inflation; but $0.1 (syngas?) in Guerra, Hodge (Joule, 2023)</t>
  </si>
  <si>
    <t>Optimal SPC @ 8.2 c/kWh, Hawks model</t>
  </si>
  <si>
    <t>Optimal j @ 8.2 c/kWh, Hawks model</t>
  </si>
  <si>
    <t>U.S. Energy Information Administration (2024) - industrial retail; GREET (2022)</t>
  </si>
  <si>
    <t>Cost: PSA</t>
  </si>
  <si>
    <t>PSA_capex_USD_1000m3_hr</t>
  </si>
  <si>
    <r>
      <t>$/(1000 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/hr)</t>
    </r>
  </si>
  <si>
    <t>CEPCI 2020: 596.2
CEPCI 2024: ~800 (https://toweringskills.com/financial-analysis/cost-indices/)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</si>
</sst>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7" totalsRowShown="0" headerRowDxfId="40" dataDxfId="39">
  <autoFilter ref="A1:E37" xr:uid="{4573E0AF-4F91-4E0C-A0FD-4101785DA193}"/>
  <sortState xmlns:xlrd2="http://schemas.microsoft.com/office/spreadsheetml/2017/richdata2" ref="A2:E37">
    <sortCondition ref="A1:A37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8.2 c/kWh, Hawks model" dataDxfId="18"/>
    <tableColumn id="17" xr3:uid="{06806002-8BCC-442F-99A4-15A00506143C}" name="Optimal j @ 8.2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hyperlink" Target="http://www.doi.org/10.1038/s41893-021-00739-x" TargetMode="External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9"/>
  <sheetViews>
    <sheetView tabSelected="1" topLeftCell="A4" zoomScaleNormal="100" workbookViewId="0">
      <selection activeCell="C7" sqref="C7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139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92</v>
      </c>
      <c r="B3" s="6" t="s">
        <v>74</v>
      </c>
      <c r="C3" s="9">
        <v>75</v>
      </c>
      <c r="D3" s="5" t="s">
        <v>75</v>
      </c>
      <c r="E3" s="24" t="s">
        <v>151</v>
      </c>
      <c r="F3" s="5" t="s">
        <v>150</v>
      </c>
    </row>
    <row r="4" spans="1:6" ht="42.75" x14ac:dyDescent="0.2">
      <c r="A4" s="5" t="s">
        <v>110</v>
      </c>
      <c r="B4" s="6" t="s">
        <v>140</v>
      </c>
      <c r="C4" s="39">
        <f>0.0145</f>
        <v>1.4500000000000001E-2</v>
      </c>
      <c r="D4" s="5" t="s">
        <v>125</v>
      </c>
      <c r="E4" s="24" t="s">
        <v>142</v>
      </c>
      <c r="F4" s="5" t="s">
        <v>141</v>
      </c>
    </row>
    <row r="5" spans="1:6" ht="28.5" x14ac:dyDescent="0.2">
      <c r="A5" s="5" t="s">
        <v>143</v>
      </c>
      <c r="B5" s="6" t="s">
        <v>144</v>
      </c>
      <c r="C5" s="35">
        <f>5000*800/773.1</f>
        <v>5173.9749062217043</v>
      </c>
      <c r="D5" s="5" t="s">
        <v>145</v>
      </c>
      <c r="E5" s="24" t="s">
        <v>152</v>
      </c>
      <c r="F5" s="5" t="s">
        <v>170</v>
      </c>
    </row>
    <row r="6" spans="1:6" ht="71.25" x14ac:dyDescent="0.2">
      <c r="A6" s="5" t="s">
        <v>176</v>
      </c>
      <c r="B6" s="6" t="s">
        <v>177</v>
      </c>
      <c r="C6" s="25">
        <f>1989043*800/596.2</f>
        <v>2668960.7514256961</v>
      </c>
      <c r="D6" s="5" t="s">
        <v>178</v>
      </c>
      <c r="E6" s="24" t="s">
        <v>20</v>
      </c>
      <c r="F6" s="69" t="s">
        <v>179</v>
      </c>
    </row>
    <row r="7" spans="1:6" ht="28.5" x14ac:dyDescent="0.2">
      <c r="A7" s="5" t="s">
        <v>94</v>
      </c>
      <c r="B7" s="5" t="s">
        <v>33</v>
      </c>
      <c r="C7" s="9">
        <v>0</v>
      </c>
      <c r="D7" s="5" t="s">
        <v>17</v>
      </c>
      <c r="E7" s="5"/>
      <c r="F7" s="5"/>
    </row>
    <row r="8" spans="1:6" ht="28.5" x14ac:dyDescent="0.2">
      <c r="A8" s="5" t="s">
        <v>95</v>
      </c>
      <c r="B8" s="5" t="s">
        <v>35</v>
      </c>
      <c r="C8" s="9">
        <v>0.65</v>
      </c>
      <c r="D8" s="5" t="s">
        <v>17</v>
      </c>
      <c r="E8" s="5"/>
      <c r="F8" s="5"/>
    </row>
    <row r="9" spans="1:6" ht="28.5" x14ac:dyDescent="0.2">
      <c r="A9" s="5" t="s">
        <v>96</v>
      </c>
      <c r="B9" s="5" t="s">
        <v>34</v>
      </c>
      <c r="C9" s="9">
        <v>0.5</v>
      </c>
      <c r="D9" s="5" t="s">
        <v>17</v>
      </c>
      <c r="E9" s="5"/>
      <c r="F9" s="5"/>
    </row>
    <row r="10" spans="1:6" ht="15.75" x14ac:dyDescent="0.2">
      <c r="A10" s="5" t="s">
        <v>97</v>
      </c>
      <c r="B10" s="5" t="s">
        <v>50</v>
      </c>
      <c r="C10" s="8">
        <v>1000</v>
      </c>
      <c r="D10" s="5" t="s">
        <v>51</v>
      </c>
      <c r="E10" s="5"/>
      <c r="F10" s="5"/>
    </row>
    <row r="11" spans="1:6" ht="42.75" x14ac:dyDescent="0.2">
      <c r="A11" s="6" t="s">
        <v>91</v>
      </c>
      <c r="B11" s="6" t="s">
        <v>86</v>
      </c>
      <c r="C11" s="11">
        <v>0.9</v>
      </c>
      <c r="D11" s="6"/>
      <c r="E11" s="24" t="s">
        <v>87</v>
      </c>
      <c r="F11" s="5"/>
    </row>
    <row r="12" spans="1:6" ht="28.5" x14ac:dyDescent="0.2">
      <c r="A12" s="6" t="s">
        <v>107</v>
      </c>
      <c r="B12" s="6" t="s">
        <v>72</v>
      </c>
      <c r="C12" s="11">
        <v>7.0000000000000007E-2</v>
      </c>
      <c r="D12" s="6"/>
      <c r="E12" s="24" t="s">
        <v>23</v>
      </c>
      <c r="F12" s="5"/>
    </row>
    <row r="13" spans="1:6" ht="42.75" x14ac:dyDescent="0.2">
      <c r="A13" s="6" t="s">
        <v>114</v>
      </c>
      <c r="B13" s="6" t="s">
        <v>45</v>
      </c>
      <c r="C13" s="10">
        <v>1</v>
      </c>
      <c r="D13" s="6" t="s">
        <v>22</v>
      </c>
      <c r="E13" s="24" t="s">
        <v>19</v>
      </c>
      <c r="F13" s="5"/>
    </row>
    <row r="14" spans="1:6" ht="27" customHeight="1" x14ac:dyDescent="0.2">
      <c r="A14" s="6" t="s">
        <v>89</v>
      </c>
      <c r="B14" s="6" t="s">
        <v>36</v>
      </c>
      <c r="C14" s="10">
        <v>1.23</v>
      </c>
      <c r="D14" s="6" t="s">
        <v>60</v>
      </c>
      <c r="E14" s="24" t="s">
        <v>19</v>
      </c>
      <c r="F14" s="5"/>
    </row>
    <row r="15" spans="1:6" ht="15.75" x14ac:dyDescent="0.2">
      <c r="A15" s="5" t="s">
        <v>98</v>
      </c>
      <c r="B15" s="5" t="s">
        <v>11</v>
      </c>
      <c r="C15" s="8">
        <v>96485.33212331</v>
      </c>
      <c r="D15" s="5" t="s">
        <v>12</v>
      </c>
      <c r="E15" s="5"/>
      <c r="F15" s="5"/>
    </row>
    <row r="16" spans="1:6" x14ac:dyDescent="0.2">
      <c r="A16" s="5" t="s">
        <v>169</v>
      </c>
      <c r="B16" s="5" t="s">
        <v>9</v>
      </c>
      <c r="C16" s="5">
        <v>8.3144720000000003</v>
      </c>
      <c r="D16" s="5" t="s">
        <v>10</v>
      </c>
      <c r="E16" s="5"/>
      <c r="F16" s="5"/>
    </row>
    <row r="17" spans="1:6" ht="17.25" x14ac:dyDescent="0.2">
      <c r="A17" s="5" t="s">
        <v>93</v>
      </c>
      <c r="B17" s="5" t="s">
        <v>46</v>
      </c>
      <c r="C17" s="9">
        <v>44.009500000000003</v>
      </c>
      <c r="D17" s="5" t="s">
        <v>29</v>
      </c>
      <c r="E17" s="5"/>
      <c r="F17" s="5"/>
    </row>
    <row r="18" spans="1:6" ht="17.25" x14ac:dyDescent="0.2">
      <c r="A18" s="6" t="s">
        <v>105</v>
      </c>
      <c r="B18" s="6" t="s">
        <v>79</v>
      </c>
      <c r="C18" s="9">
        <v>138.2055</v>
      </c>
      <c r="D18" s="5" t="s">
        <v>29</v>
      </c>
      <c r="E18" s="5"/>
      <c r="F18" s="5"/>
    </row>
    <row r="19" spans="1:6" ht="17.25" x14ac:dyDescent="0.2">
      <c r="A19" s="5" t="s">
        <v>103</v>
      </c>
      <c r="B19" s="6" t="s">
        <v>49</v>
      </c>
      <c r="C19" s="9">
        <v>31.998799999999999</v>
      </c>
      <c r="D19" s="5" t="s">
        <v>29</v>
      </c>
      <c r="E19" s="5"/>
      <c r="F19" s="5"/>
    </row>
    <row r="20" spans="1:6" x14ac:dyDescent="0.2">
      <c r="A20" s="5" t="s">
        <v>112</v>
      </c>
      <c r="B20" s="5" t="s">
        <v>47</v>
      </c>
      <c r="C20" s="9">
        <v>18.015799999999999</v>
      </c>
      <c r="D20" s="5" t="s">
        <v>29</v>
      </c>
      <c r="E20" s="5"/>
      <c r="F20" s="5"/>
    </row>
    <row r="21" spans="1:6" x14ac:dyDescent="0.2">
      <c r="A21" s="5" t="s">
        <v>104</v>
      </c>
      <c r="B21" s="5" t="s">
        <v>15</v>
      </c>
      <c r="C21" s="8">
        <v>101325</v>
      </c>
      <c r="D21" s="5" t="s">
        <v>16</v>
      </c>
      <c r="E21" s="5"/>
      <c r="F21" s="5"/>
    </row>
    <row r="22" spans="1:6" ht="28.5" x14ac:dyDescent="0.2">
      <c r="A22" s="5" t="s">
        <v>118</v>
      </c>
      <c r="B22" s="5" t="s">
        <v>119</v>
      </c>
      <c r="C22" s="11">
        <f>350/365</f>
        <v>0.95890410958904104</v>
      </c>
      <c r="D22" s="5"/>
      <c r="E22" s="5"/>
      <c r="F22" s="5"/>
    </row>
    <row r="23" spans="1:6" ht="28.5" x14ac:dyDescent="0.2">
      <c r="A23" s="5" t="s">
        <v>123</v>
      </c>
      <c r="B23" s="5" t="s">
        <v>124</v>
      </c>
      <c r="C23" s="29">
        <v>0</v>
      </c>
      <c r="D23" s="5"/>
      <c r="E23" s="5"/>
      <c r="F23" s="5"/>
    </row>
    <row r="24" spans="1:6" ht="28.5" x14ac:dyDescent="0.2">
      <c r="A24" s="5" t="s">
        <v>120</v>
      </c>
      <c r="B24" s="5" t="s">
        <v>121</v>
      </c>
      <c r="C24" s="36">
        <v>20</v>
      </c>
      <c r="D24" s="5" t="s">
        <v>122</v>
      </c>
      <c r="E24" s="5"/>
      <c r="F24" s="5"/>
    </row>
    <row r="25" spans="1:6" ht="28.5" x14ac:dyDescent="0.2">
      <c r="A25" s="5" t="s">
        <v>115</v>
      </c>
      <c r="B25" s="5" t="s">
        <v>116</v>
      </c>
      <c r="C25" s="35">
        <v>50000</v>
      </c>
      <c r="D25" s="5" t="s">
        <v>117</v>
      </c>
      <c r="E25" s="5"/>
      <c r="F25" s="5"/>
    </row>
    <row r="26" spans="1:6" ht="28.5" x14ac:dyDescent="0.2">
      <c r="A26" s="5" t="s">
        <v>148</v>
      </c>
      <c r="B26" s="6" t="s">
        <v>149</v>
      </c>
      <c r="C26" s="35">
        <v>5</v>
      </c>
      <c r="D26" s="5" t="s">
        <v>122</v>
      </c>
      <c r="E26" s="5"/>
      <c r="F26" s="5"/>
    </row>
    <row r="27" spans="1:6" ht="42.75" x14ac:dyDescent="0.2">
      <c r="A27" s="6" t="s">
        <v>113</v>
      </c>
      <c r="B27" s="6" t="s">
        <v>81</v>
      </c>
      <c r="C27" s="11">
        <v>0.05</v>
      </c>
      <c r="D27" s="6"/>
      <c r="E27" s="24"/>
      <c r="F27" s="5"/>
    </row>
    <row r="28" spans="1:6" ht="28.5" x14ac:dyDescent="0.2">
      <c r="A28" s="6" t="s">
        <v>111</v>
      </c>
      <c r="B28" s="6" t="s">
        <v>80</v>
      </c>
      <c r="C28" s="29">
        <v>2500</v>
      </c>
      <c r="D28" s="6" t="s">
        <v>138</v>
      </c>
      <c r="E28" s="24"/>
      <c r="F28" s="5"/>
    </row>
    <row r="29" spans="1:6" ht="28.5" x14ac:dyDescent="0.2">
      <c r="A29" s="6" t="s">
        <v>106</v>
      </c>
      <c r="B29" s="6" t="s">
        <v>39</v>
      </c>
      <c r="C29" s="6">
        <v>10</v>
      </c>
      <c r="D29" s="6" t="s">
        <v>21</v>
      </c>
      <c r="E29" s="24" t="s">
        <v>20</v>
      </c>
      <c r="F29" s="5"/>
    </row>
    <row r="30" spans="1:6" ht="28.5" x14ac:dyDescent="0.2">
      <c r="A30" s="6" t="s">
        <v>90</v>
      </c>
      <c r="B30" s="6" t="s">
        <v>37</v>
      </c>
      <c r="C30" s="6">
        <v>0.247</v>
      </c>
      <c r="D30" s="6" t="s">
        <v>18</v>
      </c>
      <c r="E30" s="24" t="s">
        <v>20</v>
      </c>
      <c r="F30" s="5"/>
    </row>
    <row r="31" spans="1:6" ht="28.5" x14ac:dyDescent="0.2">
      <c r="A31" s="6" t="s">
        <v>88</v>
      </c>
      <c r="B31" s="6" t="s">
        <v>38</v>
      </c>
      <c r="C31" s="6">
        <f>0.041*1000</f>
        <v>41</v>
      </c>
      <c r="D31" s="6" t="s">
        <v>147</v>
      </c>
      <c r="E31" s="24" t="s">
        <v>20</v>
      </c>
      <c r="F31" s="5"/>
    </row>
    <row r="32" spans="1:6" ht="28.5" x14ac:dyDescent="0.2">
      <c r="A32" s="6" t="s">
        <v>108</v>
      </c>
      <c r="B32" s="6" t="s">
        <v>40</v>
      </c>
      <c r="C32" s="10">
        <v>313.14999999999998</v>
      </c>
      <c r="D32" s="6" t="s">
        <v>14</v>
      </c>
      <c r="E32" s="24" t="s">
        <v>23</v>
      </c>
      <c r="F32" s="5"/>
    </row>
    <row r="33" spans="1:6" x14ac:dyDescent="0.2">
      <c r="A33" s="5" t="s">
        <v>109</v>
      </c>
      <c r="B33" s="5" t="s">
        <v>146</v>
      </c>
      <c r="C33" s="10">
        <v>313.14999999999998</v>
      </c>
      <c r="D33" s="5" t="s">
        <v>14</v>
      </c>
      <c r="E33" s="5"/>
      <c r="F33" s="5"/>
    </row>
    <row r="34" spans="1:6" ht="15" x14ac:dyDescent="0.2">
      <c r="A34" s="16" t="s">
        <v>99</v>
      </c>
      <c r="B34" s="6" t="s">
        <v>41</v>
      </c>
      <c r="C34" s="16">
        <v>273.14999999999998</v>
      </c>
      <c r="D34" s="16" t="s">
        <v>14</v>
      </c>
      <c r="E34" s="5"/>
      <c r="F34" s="5"/>
    </row>
    <row r="35" spans="1:6" ht="28.5" x14ac:dyDescent="0.2">
      <c r="A35" s="5" t="s">
        <v>100</v>
      </c>
      <c r="B35" s="6" t="s">
        <v>42</v>
      </c>
      <c r="C35" s="8">
        <f>3600</f>
        <v>3600</v>
      </c>
      <c r="D35" s="5" t="s">
        <v>27</v>
      </c>
      <c r="E35" s="5"/>
      <c r="F35" s="5"/>
    </row>
    <row r="36" spans="1:6" ht="28.5" x14ac:dyDescent="0.2">
      <c r="A36" s="5" t="s">
        <v>101</v>
      </c>
      <c r="B36" s="6" t="s">
        <v>44</v>
      </c>
      <c r="C36" s="8">
        <f>1055870</f>
        <v>1055870</v>
      </c>
      <c r="D36" s="5" t="s">
        <v>28</v>
      </c>
      <c r="E36" s="5"/>
    </row>
    <row r="37" spans="1:6" ht="28.5" x14ac:dyDescent="0.2">
      <c r="A37" s="5" t="s">
        <v>102</v>
      </c>
      <c r="B37" s="6" t="s">
        <v>43</v>
      </c>
      <c r="C37" s="8">
        <f>kJ_per_mmBtu/kJ_per_kWh</f>
        <v>293.29722222222222</v>
      </c>
      <c r="D37" s="5" t="s">
        <v>31</v>
      </c>
      <c r="E37" s="5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5"/>
      <c r="B47" s="8"/>
      <c r="C47" s="5"/>
      <c r="D47" s="5"/>
    </row>
    <row r="48" spans="1:6" x14ac:dyDescent="0.2">
      <c r="A48" s="5"/>
      <c r="B48" s="9"/>
      <c r="C48" s="5"/>
      <c r="D48" s="5"/>
    </row>
    <row r="49" spans="2:3" x14ac:dyDescent="0.2">
      <c r="B49" s="6"/>
      <c r="C49" s="6"/>
    </row>
  </sheetData>
  <hyperlinks>
    <hyperlink ref="E13:E21" r:id="rId1" display="Shin, Jiao (Nat. Sust. 2021)" xr:uid="{F98420FB-B35B-42BA-AC7A-2D9CE95662A5}"/>
    <hyperlink ref="E12" r:id="rId2" xr:uid="{2C690385-64CC-452A-875C-728C51C7F159}"/>
    <hyperlink ref="E30" r:id="rId3" xr:uid="{214EAADB-058E-4DBA-880F-727E021F35A8}"/>
    <hyperlink ref="E14" r:id="rId4" xr:uid="{C621EBC1-D2D7-4FBE-8E4B-BC10DF4928D4}"/>
    <hyperlink ref="E13" r:id="rId5" xr:uid="{C255EE5C-FBDD-4176-A67A-8F3FD3120E2E}"/>
    <hyperlink ref="E32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1" r:id="rId9" display="Brandl et al" xr:uid="{EF89FF7B-65AC-4D83-8890-C13EE030FEED}"/>
    <hyperlink ref="E5" r:id="rId10" location="fig2" display="Badgett, Cortright (J Cleaner Prod 2022)" xr:uid="{13C42B5A-CBC8-4B1A-A9AB-3BCDE19ECC9C}"/>
    <hyperlink ref="E6" r:id="rId11" xr:uid="{83A3AD62-857F-4635-AA3F-D63AB06FDC18}"/>
  </hyperlinks>
  <pageMargins left="0.7" right="0.7" top="0.75" bottom="0.75" header="0.3" footer="0.3"/>
  <pageSetup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I1" activePane="topRight" state="frozen"/>
      <selection pane="topRight" activeCell="N5" sqref="N5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173</v>
      </c>
      <c r="O1" s="7" t="s">
        <v>174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9.7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0.1239</v>
      </c>
      <c r="O3" s="41">
        <v>472.1</v>
      </c>
      <c r="P3" s="24" t="s">
        <v>20</v>
      </c>
      <c r="Q3" s="42" t="s">
        <v>172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AVERAGE(880,955,1010,1005,969,966,921,947,954)/1000</f>
        <v>0.95633333333333337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2.9219999999999999E-2</v>
      </c>
      <c r="O4" s="41">
        <v>435.9</v>
      </c>
      <c r="P4" s="24" t="s">
        <v>20</v>
      </c>
      <c r="Q4" s="24" t="s">
        <v>171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153</v>
      </c>
      <c r="E5" s="27" t="s">
        <v>71</v>
      </c>
      <c r="F5" s="24" t="s">
        <v>59</v>
      </c>
      <c r="G5" s="27" t="s">
        <v>76</v>
      </c>
      <c r="H5" s="24" t="s">
        <v>154</v>
      </c>
      <c r="I5" s="24" t="s">
        <v>153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17 - 2023 from Krungsri Research and Bloomberg via Statista" xr:uid="{1CA02CE1-315F-432C-AD96-D17BF918BC72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E7" sqref="E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155</v>
      </c>
      <c r="E3" s="71" t="s">
        <v>157</v>
      </c>
      <c r="F3" s="70" t="s">
        <v>158</v>
      </c>
    </row>
    <row r="4" spans="1:6" ht="28.5" x14ac:dyDescent="0.25">
      <c r="A4" s="18" t="s">
        <v>85</v>
      </c>
      <c r="B4" s="32">
        <v>2.4E-2</v>
      </c>
      <c r="C4" s="21">
        <v>20</v>
      </c>
      <c r="D4" s="30" t="s">
        <v>155</v>
      </c>
      <c r="E4" s="71"/>
      <c r="F4" s="70"/>
    </row>
    <row r="5" spans="1:6" ht="28.5" x14ac:dyDescent="0.25">
      <c r="A5" s="18" t="s">
        <v>84</v>
      </c>
      <c r="B5" s="32">
        <v>4.2000000000000003E-2</v>
      </c>
      <c r="C5" s="21"/>
      <c r="D5" s="30" t="s">
        <v>156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159</v>
      </c>
    </row>
    <row r="7" spans="1:6" ht="57" x14ac:dyDescent="0.25">
      <c r="A7" s="18" t="s">
        <v>1</v>
      </c>
      <c r="B7" s="32">
        <f>8.15/100</f>
        <v>8.1500000000000003E-2</v>
      </c>
      <c r="C7" s="46" cm="1">
        <f t="array" ref="C7">[1]!Electricity_upstream_fuel_CO2/kWh_per_mmBtu</f>
        <v>414.10433834299573</v>
      </c>
      <c r="D7" s="30" t="s">
        <v>175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160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8.1500000000000003E-2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126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130</v>
      </c>
      <c r="B1" s="49"/>
      <c r="C1" s="50"/>
      <c r="D1" s="50"/>
      <c r="E1" s="51" t="s">
        <v>167</v>
      </c>
    </row>
    <row r="2" spans="1:12" s="52" customFormat="1" ht="17.25" x14ac:dyDescent="0.2">
      <c r="A2" s="48" t="s">
        <v>161</v>
      </c>
      <c r="B2" s="49"/>
      <c r="C2" s="50"/>
      <c r="D2" s="50"/>
      <c r="E2" s="68" t="s">
        <v>168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134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162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135</v>
      </c>
      <c r="B10" s="56">
        <f>1/60/(100^3)*P/(R_*B7+20)</f>
        <v>7.3709198831561756E-7</v>
      </c>
      <c r="C10" s="56" t="s">
        <v>131</v>
      </c>
      <c r="D10" s="56"/>
      <c r="E10" s="51"/>
      <c r="F10" s="51"/>
      <c r="L10" s="51"/>
    </row>
    <row r="11" spans="1:12" s="52" customFormat="1" x14ac:dyDescent="0.2">
      <c r="A11" s="55" t="s">
        <v>131</v>
      </c>
      <c r="B11" s="55">
        <f>1/60/(100^3)*P/(R_*B7)</f>
        <v>7.4358305104930494E-7</v>
      </c>
      <c r="C11" s="55" t="s">
        <v>131</v>
      </c>
      <c r="D11" s="55"/>
      <c r="E11" s="51"/>
      <c r="F11" s="51"/>
      <c r="G11" s="51"/>
    </row>
    <row r="12" spans="1:12" s="52" customFormat="1" ht="30" x14ac:dyDescent="0.2">
      <c r="A12" s="56" t="s">
        <v>132</v>
      </c>
      <c r="B12" s="56">
        <f>1/(1000*2*F)</f>
        <v>5.182134828131088E-9</v>
      </c>
      <c r="C12" s="56" t="s">
        <v>133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3" t="s">
        <v>136</v>
      </c>
      <c r="B17" s="73"/>
      <c r="C17" s="73"/>
      <c r="D17" s="73"/>
      <c r="E17" s="73"/>
      <c r="F17" s="73"/>
      <c r="H17" s="73" t="s">
        <v>137</v>
      </c>
      <c r="I17" s="73"/>
      <c r="J17" s="73"/>
      <c r="K17" s="73"/>
      <c r="L17" s="73"/>
      <c r="M17" s="73"/>
      <c r="N17" s="73"/>
      <c r="O17" s="73"/>
      <c r="P17" s="73"/>
    </row>
    <row r="18" spans="1:16" x14ac:dyDescent="0.2">
      <c r="A18" s="72" t="s">
        <v>127</v>
      </c>
      <c r="B18" s="72"/>
      <c r="C18" s="72" t="s">
        <v>128</v>
      </c>
      <c r="D18" s="72"/>
      <c r="E18" s="72" t="s">
        <v>129</v>
      </c>
      <c r="F18" s="72"/>
      <c r="G18" s="58"/>
      <c r="H18" s="72" t="s">
        <v>127</v>
      </c>
      <c r="I18" s="72"/>
      <c r="J18" s="72"/>
      <c r="K18" s="72" t="s">
        <v>128</v>
      </c>
      <c r="L18" s="72"/>
      <c r="M18" s="72"/>
      <c r="N18" s="72" t="s">
        <v>129</v>
      </c>
      <c r="O18" s="72"/>
      <c r="P18" s="72"/>
    </row>
    <row r="19" spans="1:16" ht="17.25" x14ac:dyDescent="0.3">
      <c r="A19" s="57" t="s">
        <v>163</v>
      </c>
      <c r="B19" s="57" t="s">
        <v>164</v>
      </c>
      <c r="C19" s="57" t="s">
        <v>163</v>
      </c>
      <c r="D19" s="57" t="s">
        <v>164</v>
      </c>
      <c r="E19" s="57" t="s">
        <v>163</v>
      </c>
      <c r="F19" s="57" t="s">
        <v>164</v>
      </c>
      <c r="G19" s="58"/>
      <c r="H19" s="59" t="s">
        <v>164</v>
      </c>
      <c r="I19" s="59" t="s">
        <v>165</v>
      </c>
      <c r="J19" s="60" t="s">
        <v>166</v>
      </c>
      <c r="K19" s="59" t="s">
        <v>164</v>
      </c>
      <c r="L19" s="59" t="s">
        <v>165</v>
      </c>
      <c r="M19" s="60" t="s">
        <v>166</v>
      </c>
      <c r="N19" s="59" t="s">
        <v>164</v>
      </c>
      <c r="O19" s="59" t="s">
        <v>165</v>
      </c>
      <c r="P19" s="60" t="s">
        <v>166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2" t="s">
        <v>130</v>
      </c>
      <c r="I63" s="72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165</v>
      </c>
      <c r="I64" s="66" t="s">
        <v>164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2025-08-19T17:10:12Z</dcterms:modified>
</cp:coreProperties>
</file>