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420" documentId="8_{31750E0B-A732-4503-8EA8-2753BAB2D178}" xr6:coauthVersionLast="47" xr6:coauthVersionMax="47" xr10:uidLastSave="{48EFFCB3-38D5-41B5-B4F0-027EEC1CEC35}"/>
  <bookViews>
    <workbookView xWindow="-105" yWindow="0" windowWidth="14610" windowHeight="15585" firstSheet="4" activeTab="5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assumptions'!$C$37</definedName>
    <definedName name="kJ_per_kWh">'Constants and assumptions'!$C$38</definedName>
    <definedName name="kJ_per_mmBtu">'Constants and assumptions'!$C$39</definedName>
    <definedName name="kWh_per_mmBtu">'Constants and assumptions'!$C$40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assumptions'!$C$36</definedName>
    <definedName name="T_sep">'Constants and assumptions'!$C$35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2" i="9"/>
  <c r="F2" i="9"/>
  <c r="F3" i="9"/>
  <c r="F4" i="9"/>
  <c r="D2" i="10"/>
  <c r="I3" i="7"/>
  <c r="I5" i="7"/>
  <c r="C14" i="2"/>
  <c r="C5" i="2"/>
  <c r="C24" i="2"/>
  <c r="C34" i="2"/>
  <c r="C38" i="2"/>
  <c r="C39" i="2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40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tc={ECC5778C-B306-4101-9455-D2B811F9E1B3}</author>
    <author>tc={168996AD-382A-4647-91D8-9337C1109D7E}</author>
    <author>tc={317D1D06-DBFE-4387-B801-D2EDD5F30074}</author>
    <author>tc={BF97B819-C241-44FC-AA8D-937FDD0CF315}</author>
  </authors>
  <commentList>
    <comment ref="C2" authorId="0" shapeId="0" xr:uid="{ECC5778C-B306-4101-9455-D2B811F9E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https://www.intratec.us/chemical-markets/acetonitrile-price</t>
      </text>
    </comment>
    <comment ref="C3" authorId="1" shapeId="0" xr:uid="{168996AD-382A-4647-91D8-9337C1109D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https://www.imarcgroup.com/propylene-carbonate-pricing-report</t>
      </text>
    </comment>
    <comment ref="H3" authorId="2" shapeId="0" xr:uid="{317D1D06-DBFE-4387-B801-D2EDD5F3007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https://doi.org/10.1016/j.jct.2019.106017
Fig 4</t>
      </text>
    </comment>
    <comment ref="C4" authorId="3" shapeId="0" xr:uid="{BF97B819-C241-44FC-AA8D-937FDD0CF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https://www.imarcgroup.com/dimethyl-sulfoxide-pricing-report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<sst xmlns="http://schemas.openxmlformats.org/spreadsheetml/2006/main" count="280" uniqueCount="215">
  <si>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</si>
  <si>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</si>
  <si>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</si>
  <si>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</si>
  <si>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</si>
  <si>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</si>
  <si>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</si>
  <si>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</si>
  <si>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</si>
  <si>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</si>
  <si>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</si>
  <si>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</si>
  <si>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</si>
  <si>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</si>
  <si>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</si>
  <si>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</si>
  <si>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</si>
  <si>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</si>
  <si>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</si>
  <si>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</si>
  <si>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</si>
  <si>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</si>
  <si>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</si>
  <si>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</si>
  <si>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</si>
  <si>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</si>
  <si>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</si>
  <si>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</si>
  <si>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</si>
  <si>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</si>
  <si>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</si>
  <si>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</si>
  <si>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</si>
  <si>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</si>
  <si>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</si>
  <si>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</si>
  <si>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</si>
  <si>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</si>
  <si>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</si>
  <si>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</si>
  <si>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</si>
  <si>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</si>
  <si>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</si>
  <si>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</si>
  <si>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</si>
  <si>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</si>
  <si>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</si>
  <si>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</si>
  <si>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</si>
  <si>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</si>
  <si>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</si>
  <si>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</si>
  <si>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</si>
  <si>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</si>
  <si>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</si>
  <si>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</si>
  <si>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</si>
  <si>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</si>
  <si>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</si>
  <si>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</si>
  <si>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</si>
  <si>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</si>
  <si>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</si>
  <si>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</si>
  <si>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</si>
  <si>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</si>
  <si>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</si>
  <si>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</si>
  <si>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</si>
  <si>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</si>
  <si>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</si>
  <si>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</si>
  <si>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</si>
  <si>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</si>
  <si>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</si>
  <si>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</si>
  <si>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</si>
  <si>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</si>
  <si>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</si>
  <si>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</si>
  <si>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</si>
  <si>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</si>
  <si>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</si>
  <si>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</si>
  <si>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</si>
  <si>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</si>
  <si>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</si>
  <si>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</si>
  <si>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</si>
  <si>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</si>
  <si>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</si>
  <si>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</si>
  <si>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</si>
  <si>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</si>
  <si>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</si>
  <si>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</si>
  <si>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</si>
  <si>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</si>
  <si>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</si>
  <si>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</si>
  <si>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</si>
  <si>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</si>
  <si>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</si>
  <si>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</si>
  <si>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</si>
  <si>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</si>
  <si>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</si>
  <si>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</si>
  <si>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</si>
  <si>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</si>
  <si>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</si>
  <si>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</si>
  <si>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</si>
  <si>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</si>
  <si>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</si>
  <si>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</si>
  <si>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</si>
  <si>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</si>
  <si>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</si>
  <si>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</si>
  <si>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</si>
  <si>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</si>
  <si>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</si>
  <si>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</si>
  <si>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</si>
  <si>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</si>
  <si>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</si>
  <si>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</si>
  <si>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</si>
  <si>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</si>
  <si>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</si>
  <si>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</si>
  <si>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</si>
  <si>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</si>
  <si>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</si>
  <si>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</si>
  <si>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</si>
  <si>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</si>
  <si>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</si>
  <si>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</si>
  <si>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</si>
  <si>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</si>
  <si>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</si>
  <si>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</si>
  <si>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</si>
  <si>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</si>
  <si>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</si>
  <si>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</si>
  <si>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</si>
  <si>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</si>
  <si>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</si>
  <si>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</si>
  <si>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</si>
  <si>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</si>
  <si>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</si>
  <si>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</si>
  <si>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</si>
  <si>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</si>
  <si>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</si>
  <si>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</si>
  <si>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</si>
  <si>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</si>
  <si>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</si>
  <si>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</si>
  <si>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</si>
  <si>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</si>
  <si>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</si>
  <si>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</si>
  <si>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</si>
  <si>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</si>
  <si>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</si>
  <si>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</si>
  <si>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</si>
  <si>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</si>
  <si>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</si>
  <si>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</si>
  <si>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</si>
  <si>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</si>
  <si>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</si>
  <si>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</si>
  <si>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</si>
  <si>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</si>
  <si>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</si>
  <si>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</si>
  <si>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</si>
  <si>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</si>
  <si>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</si>
  <si>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</si>
  <si>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</si>
  <si>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</si>
  <si>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</si>
  <si>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</si>
  <si>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</si>
  <si>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</si>
  <si>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</si>
  <si>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</si>
  <si>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</si>
  <si>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</si>
  <si>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</si>
  <si>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</si>
  <si>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</si>
  <si>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</si>
  <si>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</si>
  <si>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</si>
  <si>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</si>
  <si>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</si>
  <si>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</si>
  <si>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</si>
  <si>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</si>
  <si>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</si>
  <si>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Kinematic viscosity (mm^2/s)</t>
  </si>
  <si>
    <t>Unused</t>
  </si>
  <si>
    <t>Ratio: Solvent feed vs product rate</t>
  </si>
  <si>
    <t>excess_solvent_ratio</t>
  </si>
  <si>
    <t>mol/s solvent per mol/s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</si>
</sst>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0" totalsRowShown="0" headerRowDxfId="54" dataDxfId="53">
  <autoFilter ref="A1:E40" xr:uid="{4573E0AF-4F91-4E0C-A0FD-4101785DA193}"/>
  <sortState xmlns:xlrd2="http://schemas.microsoft.com/office/spreadsheetml/2017/richdata2" ref="A2:E40">
    <sortCondition ref="A1:A40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J5" totalsRowShown="0" headerRowDxfId="29" dataDxfId="28">
  <autoFilter ref="A1:J5" xr:uid="{FDE89AE4-9617-4085-AD63-8D726E2ECE27}"/>
  <tableColumns count="10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6" xr3:uid="{6108B8C4-06F4-4532-A974-65B053CF0239}" name="Kinematic viscosity (mm^2/s)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2-03T18:32:44.07" personId="{97EB442A-BA5A-4BA8-A59A-7061902B9186}" id="{ECC5778C-B306-4101-9455-D2B811F9E1B3}">
    <text>https://www.intratec.us/chemical-markets/acetonitrile-price</text>
    <extLst>
      <x:ext xmlns:xltc2="http://schemas.microsoft.com/office/spreadsheetml/2020/threadedcomments2" uri="{F7C98A9C-CBB3-438F-8F68-D28B6AF4A901}">
        <xltc2:checksum>3329351198</xltc2:checksum>
        <xltc2:hyperlink startIndex="0" length="59" url="https://www.intratec.us/chemical-markets/acetonitrile-price"/>
      </x:ext>
    </extLst>
  </threadedComment>
  <threadedComment ref="C3" dT="2024-12-03T18:30:41.82" personId="{97EB442A-BA5A-4BA8-A59A-7061902B9186}" id="{168996AD-382A-4647-91D8-9337C1109D7E}">
    <text>https://www.imarcgroup.com/propylene-carbonate-pricing-report</text>
    <extLst>
      <x:ext xmlns:xltc2="http://schemas.microsoft.com/office/spreadsheetml/2020/threadedcomments2" uri="{F7C98A9C-CBB3-438F-8F68-D28B6AF4A901}">
        <xltc2:checksum>2517436472</xltc2:checksum>
        <xltc2:hyperlink startIndex="0" length="61" url="https://www.imarcgroup.com/propylene-carbonate-pricing-report"/>
      </x:ext>
    </extLst>
  </threadedComment>
  <threadedComment ref="H3" dT="2024-12-03T18:25:05.42" personId="{97EB442A-BA5A-4BA8-A59A-7061902B9186}" id="{317D1D06-DBFE-4387-B801-D2EDD5F30074}">
    <text>https://doi.org/10.1016/j.jct.2019.106017
Fig 4</text>
    <extLst>
      <x:ext xmlns:xltc2="http://schemas.microsoft.com/office/spreadsheetml/2020/threadedcomments2" uri="{F7C98A9C-CBB3-438F-8F68-D28B6AF4A901}">
        <xltc2:checksum>3672286581</xltc2:checksum>
        <xltc2:hyperlink startIndex="0" length="41" url="https://doi.org/10.1016/j.jct.2019.106017"/>
      </x:ext>
    </extLst>
  </threadedComment>
  <threadedComment ref="C4" dT="2024-12-03T18:29:32.47" personId="{97EB442A-BA5A-4BA8-A59A-7061902B9186}" id="{BF97B819-C241-44FC-AA8D-937FDD0CF315}">
    <text xml:space="preserve">https://www.imarcgroup.com/dimethyl-sulfoxide-pricing-report
</text>
    <extLst>
      <x:ext xmlns:xltc2="http://schemas.microsoft.com/office/spreadsheetml/2020/threadedcomments2" uri="{F7C98A9C-CBB3-438F-8F68-D28B6AF4A901}">
        <xltc2:checksum>3022425215</xltc2:checksum>
        <xltc2:hyperlink startIndex="0" length="60" url="https://www.imarcgroup.com/dimethyl-sulfoxide-pricing-report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hyperlink" Target="https://www.sciencedirect.com/science/article/pii/S0959652622011829?via=ihub" TargetMode="Externa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s://www.sciencedirect.com/science/article/pii/S0959652622011829?via=ihub" TargetMode="External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3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2"/>
  <sheetViews>
    <sheetView topLeftCell="A18" zoomScaleNormal="100" workbookViewId="0">
      <selection activeCell="B25" sqref="B25"/>
    </sheetView>
  </sheetViews>
  <sheetFormatPr defaultColWidth="9.140625" defaultRowHeight="14.25" x14ac:dyDescent="0.2"/>
  <cols>
    <col min="1" max="1" width="25.7109375" style="15" customWidth="1"/>
    <col min="2" max="2" width="26.28515625" style="4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181</v>
      </c>
      <c r="B2" s="6" t="s">
        <v>182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180</v>
      </c>
      <c r="B3" s="6" t="s">
        <v>183</v>
      </c>
      <c r="C3" s="29">
        <v>1</v>
      </c>
      <c r="D3" s="6" t="s">
        <v>76</v>
      </c>
      <c r="E3" s="24"/>
      <c r="F3" s="5"/>
    </row>
    <row r="4" spans="1:6" ht="85.5" x14ac:dyDescent="0.2">
      <c r="A4" s="5" t="s">
        <v>87</v>
      </c>
      <c r="B4" s="6" t="s">
        <v>68</v>
      </c>
      <c r="C4" s="9">
        <v>75</v>
      </c>
      <c r="D4" s="5" t="s">
        <v>69</v>
      </c>
      <c r="E4" s="24" t="s">
        <v>141</v>
      </c>
      <c r="F4" s="5" t="s">
        <v>140</v>
      </c>
    </row>
    <row r="5" spans="1:6" ht="42.75" x14ac:dyDescent="0.2">
      <c r="A5" s="5" t="s">
        <v>102</v>
      </c>
      <c r="B5" s="6" t="s">
        <v>130</v>
      </c>
      <c r="C5" s="76">
        <f>0.0145</f>
        <v>1.4500000000000001E-2</v>
      </c>
      <c r="D5" s="5" t="s">
        <v>116</v>
      </c>
      <c r="E5" s="24" t="s">
        <v>132</v>
      </c>
      <c r="F5" s="5" t="s">
        <v>131</v>
      </c>
    </row>
    <row r="6" spans="1:6" ht="28.5" x14ac:dyDescent="0.2">
      <c r="A6" s="5" t="s">
        <v>204</v>
      </c>
      <c r="B6" s="6" t="s">
        <v>206</v>
      </c>
      <c r="C6" s="25">
        <v>1989043</v>
      </c>
      <c r="D6" s="5" t="s">
        <v>207</v>
      </c>
      <c r="E6" s="24" t="s">
        <v>142</v>
      </c>
      <c r="F6" s="5"/>
    </row>
    <row r="7" spans="1:6" ht="28.5" x14ac:dyDescent="0.2">
      <c r="A7" s="5" t="s">
        <v>205</v>
      </c>
      <c r="B7" s="6" t="s">
        <v>209</v>
      </c>
      <c r="C7" s="25">
        <v>36703.01902</v>
      </c>
      <c r="D7" s="5" t="s">
        <v>208</v>
      </c>
      <c r="E7" s="24" t="s">
        <v>142</v>
      </c>
      <c r="F7" s="5"/>
    </row>
    <row r="8" spans="1:6" ht="28.5" x14ac:dyDescent="0.2">
      <c r="A8" s="5" t="s">
        <v>133</v>
      </c>
      <c r="B8" s="6" t="s">
        <v>134</v>
      </c>
      <c r="C8" s="25">
        <v>5000</v>
      </c>
      <c r="D8" s="5" t="s">
        <v>135</v>
      </c>
      <c r="E8" s="24" t="s">
        <v>142</v>
      </c>
      <c r="F8" s="5"/>
    </row>
    <row r="9" spans="1:6" ht="28.5" x14ac:dyDescent="0.2">
      <c r="A9" s="5" t="s">
        <v>89</v>
      </c>
      <c r="B9" s="5" t="s">
        <v>33</v>
      </c>
      <c r="C9" s="9">
        <v>0</v>
      </c>
      <c r="D9" s="5" t="s">
        <v>17</v>
      </c>
      <c r="E9" s="5" t="s">
        <v>171</v>
      </c>
      <c r="F9" s="5"/>
    </row>
    <row r="10" spans="1:6" ht="28.5" x14ac:dyDescent="0.2">
      <c r="A10" s="5" t="s">
        <v>178</v>
      </c>
      <c r="B10" s="5" t="s">
        <v>179</v>
      </c>
      <c r="C10" s="8">
        <v>1000</v>
      </c>
      <c r="D10" s="5" t="s">
        <v>47</v>
      </c>
      <c r="E10" s="5"/>
      <c r="F10" s="5"/>
    </row>
    <row r="11" spans="1:6" ht="42.75" x14ac:dyDescent="0.2">
      <c r="A11" s="6" t="s">
        <v>86</v>
      </c>
      <c r="B11" s="6" t="s">
        <v>81</v>
      </c>
      <c r="C11" s="11">
        <v>0.9</v>
      </c>
      <c r="D11" s="6"/>
      <c r="E11" s="24" t="s">
        <v>82</v>
      </c>
      <c r="F11" s="5"/>
    </row>
    <row r="12" spans="1:6" ht="28.5" x14ac:dyDescent="0.2">
      <c r="A12" s="6" t="s">
        <v>99</v>
      </c>
      <c r="B12" s="6" t="s">
        <v>202</v>
      </c>
      <c r="C12" s="82">
        <v>0.3</v>
      </c>
      <c r="D12" s="6"/>
      <c r="E12" s="24"/>
      <c r="F12" s="5"/>
    </row>
    <row r="13" spans="1:6" ht="28.5" x14ac:dyDescent="0.2">
      <c r="A13" s="6" t="s">
        <v>99</v>
      </c>
      <c r="B13" s="6" t="s">
        <v>66</v>
      </c>
      <c r="C13" s="11">
        <v>7.0000000000000007E-2</v>
      </c>
      <c r="D13" s="6"/>
      <c r="E13" s="24" t="s">
        <v>23</v>
      </c>
    </row>
    <row r="14" spans="1:6" ht="42.75" x14ac:dyDescent="0.2">
      <c r="A14" s="6" t="s">
        <v>164</v>
      </c>
      <c r="B14" s="6" t="s">
        <v>167</v>
      </c>
      <c r="C14" s="10">
        <f>0.8/10</f>
        <v>0.08</v>
      </c>
      <c r="D14" s="6" t="s">
        <v>165</v>
      </c>
      <c r="E14" s="24" t="s">
        <v>166</v>
      </c>
    </row>
    <row r="15" spans="1:6" ht="42.75" x14ac:dyDescent="0.2">
      <c r="A15" s="6" t="s">
        <v>161</v>
      </c>
      <c r="B15" s="6" t="s">
        <v>162</v>
      </c>
      <c r="C15" s="10">
        <v>0.22</v>
      </c>
      <c r="D15" s="6" t="s">
        <v>22</v>
      </c>
      <c r="E15" s="24" t="s">
        <v>168</v>
      </c>
    </row>
    <row r="16" spans="1:6" ht="42.75" x14ac:dyDescent="0.2">
      <c r="A16" s="6" t="s">
        <v>84</v>
      </c>
      <c r="B16" s="6" t="s">
        <v>34</v>
      </c>
      <c r="C16" s="10">
        <v>1.23</v>
      </c>
      <c r="D16" s="6" t="s">
        <v>55</v>
      </c>
      <c r="E16" s="24" t="s">
        <v>19</v>
      </c>
    </row>
    <row r="17" spans="1:6" ht="15.75" x14ac:dyDescent="0.2">
      <c r="A17" s="5" t="s">
        <v>90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ht="27" customHeight="1" x14ac:dyDescent="0.2">
      <c r="A18" s="5" t="s">
        <v>159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88</v>
      </c>
      <c r="B19" s="5" t="s">
        <v>43</v>
      </c>
      <c r="C19" s="9">
        <v>44.009500000000003</v>
      </c>
      <c r="D19" s="5" t="s">
        <v>29</v>
      </c>
      <c r="E19" s="5"/>
      <c r="F19" s="5"/>
    </row>
    <row r="20" spans="1:6" ht="17.25" x14ac:dyDescent="0.2">
      <c r="A20" s="6" t="s">
        <v>97</v>
      </c>
      <c r="B20" s="6" t="s">
        <v>73</v>
      </c>
      <c r="C20" s="9">
        <v>138.2055</v>
      </c>
      <c r="D20" s="5" t="s">
        <v>29</v>
      </c>
      <c r="E20" s="5"/>
      <c r="F20" s="5"/>
    </row>
    <row r="21" spans="1:6" ht="17.25" x14ac:dyDescent="0.2">
      <c r="A21" s="5" t="s">
        <v>95</v>
      </c>
      <c r="B21" s="6" t="s">
        <v>46</v>
      </c>
      <c r="C21" s="9">
        <v>31.998799999999999</v>
      </c>
      <c r="D21" s="5" t="s">
        <v>29</v>
      </c>
      <c r="E21" s="5"/>
      <c r="F21" s="5"/>
    </row>
    <row r="22" spans="1:6" x14ac:dyDescent="0.2">
      <c r="A22" s="5" t="s">
        <v>104</v>
      </c>
      <c r="B22" s="5" t="s">
        <v>44</v>
      </c>
      <c r="C22" s="9">
        <v>18.015799999999999</v>
      </c>
      <c r="D22" s="5" t="s">
        <v>29</v>
      </c>
      <c r="E22" s="5"/>
      <c r="F22" s="5"/>
    </row>
    <row r="23" spans="1:6" x14ac:dyDescent="0.2">
      <c r="A23" s="5" t="s">
        <v>96</v>
      </c>
      <c r="B23" s="5" t="s">
        <v>15</v>
      </c>
      <c r="C23" s="8">
        <v>101325</v>
      </c>
      <c r="D23" s="5" t="s">
        <v>16</v>
      </c>
      <c r="E23" s="5"/>
      <c r="F23" s="5"/>
    </row>
    <row r="24" spans="1:6" ht="28.5" x14ac:dyDescent="0.2">
      <c r="A24" s="5" t="s">
        <v>109</v>
      </c>
      <c r="B24" s="5" t="s">
        <v>110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114</v>
      </c>
      <c r="B25" s="5" t="s">
        <v>115</v>
      </c>
      <c r="C25" s="29">
        <v>0</v>
      </c>
      <c r="D25" s="5"/>
      <c r="E25" s="5"/>
      <c r="F25" s="5"/>
    </row>
    <row r="26" spans="1:6" ht="28.5" x14ac:dyDescent="0.2">
      <c r="A26" s="5" t="s">
        <v>111</v>
      </c>
      <c r="B26" s="5" t="s">
        <v>112</v>
      </c>
      <c r="C26" s="36">
        <v>10</v>
      </c>
      <c r="D26" s="5" t="s">
        <v>113</v>
      </c>
      <c r="E26" s="5"/>
      <c r="F26" s="5"/>
    </row>
    <row r="27" spans="1:6" ht="28.5" x14ac:dyDescent="0.2">
      <c r="A27" s="69" t="s">
        <v>106</v>
      </c>
      <c r="B27" s="69" t="s">
        <v>107</v>
      </c>
      <c r="C27" s="75">
        <v>2500</v>
      </c>
      <c r="D27" s="69" t="s">
        <v>108</v>
      </c>
      <c r="E27" s="69"/>
      <c r="F27" s="5"/>
    </row>
    <row r="28" spans="1:6" ht="28.5" x14ac:dyDescent="0.2">
      <c r="A28" s="5" t="s">
        <v>138</v>
      </c>
      <c r="B28" s="6" t="s">
        <v>139</v>
      </c>
      <c r="C28" s="35">
        <v>1</v>
      </c>
      <c r="D28" s="5" t="s">
        <v>113</v>
      </c>
      <c r="E28" s="5"/>
      <c r="F28" s="5"/>
    </row>
    <row r="29" spans="1:6" ht="42.75" x14ac:dyDescent="0.2">
      <c r="A29" s="6" t="s">
        <v>105</v>
      </c>
      <c r="B29" s="6" t="s">
        <v>75</v>
      </c>
      <c r="C29" s="11">
        <v>0.05</v>
      </c>
      <c r="D29" s="6"/>
      <c r="E29" s="24"/>
      <c r="F29" s="5"/>
    </row>
    <row r="30" spans="1:6" ht="28.5" x14ac:dyDescent="0.2">
      <c r="A30" s="67" t="s">
        <v>212</v>
      </c>
      <c r="B30" s="67" t="s">
        <v>213</v>
      </c>
      <c r="C30" s="87">
        <v>100</v>
      </c>
      <c r="D30" s="67" t="s">
        <v>214</v>
      </c>
      <c r="E30" s="71"/>
      <c r="F30" s="5"/>
    </row>
    <row r="31" spans="1:6" ht="28.5" x14ac:dyDescent="0.2">
      <c r="A31" s="67" t="s">
        <v>103</v>
      </c>
      <c r="B31" s="67" t="s">
        <v>74</v>
      </c>
      <c r="C31" s="87">
        <v>2500</v>
      </c>
      <c r="D31" s="67" t="s">
        <v>129</v>
      </c>
      <c r="E31" s="71"/>
      <c r="F31" s="5"/>
    </row>
    <row r="32" spans="1:6" ht="28.5" x14ac:dyDescent="0.2">
      <c r="A32" s="6" t="s">
        <v>98</v>
      </c>
      <c r="B32" s="6" t="s">
        <v>37</v>
      </c>
      <c r="C32" s="6">
        <v>10</v>
      </c>
      <c r="D32" s="6" t="s">
        <v>21</v>
      </c>
      <c r="E32" s="24" t="s">
        <v>20</v>
      </c>
      <c r="F32" s="5"/>
    </row>
    <row r="33" spans="1:6" ht="28.5" x14ac:dyDescent="0.2">
      <c r="A33" s="6" t="s">
        <v>85</v>
      </c>
      <c r="B33" s="6" t="s">
        <v>35</v>
      </c>
      <c r="C33" s="6">
        <v>0.247</v>
      </c>
      <c r="D33" s="6" t="s">
        <v>18</v>
      </c>
      <c r="E33" s="24" t="s">
        <v>20</v>
      </c>
      <c r="F33" s="5"/>
    </row>
    <row r="34" spans="1:6" ht="28.5" x14ac:dyDescent="0.2">
      <c r="A34" s="6" t="s">
        <v>83</v>
      </c>
      <c r="B34" s="6" t="s">
        <v>36</v>
      </c>
      <c r="C34" s="6">
        <f>0.041*1000</f>
        <v>41</v>
      </c>
      <c r="D34" s="6" t="s">
        <v>137</v>
      </c>
      <c r="E34" s="24" t="s">
        <v>20</v>
      </c>
      <c r="F34" s="5"/>
    </row>
    <row r="35" spans="1:6" ht="28.5" x14ac:dyDescent="0.2">
      <c r="A35" s="6" t="s">
        <v>100</v>
      </c>
      <c r="B35" s="6" t="s">
        <v>38</v>
      </c>
      <c r="C35" s="10">
        <v>313.14999999999998</v>
      </c>
      <c r="D35" s="6" t="s">
        <v>14</v>
      </c>
      <c r="E35" s="24" t="s">
        <v>23</v>
      </c>
      <c r="F35" s="5"/>
    </row>
    <row r="36" spans="1:6" x14ac:dyDescent="0.2">
      <c r="A36" s="5" t="s">
        <v>101</v>
      </c>
      <c r="B36" s="5" t="s">
        <v>136</v>
      </c>
      <c r="C36" s="10">
        <v>313.14999999999998</v>
      </c>
      <c r="D36" s="5" t="s">
        <v>14</v>
      </c>
      <c r="E36" s="5"/>
      <c r="F36" s="5"/>
    </row>
    <row r="37" spans="1:6" ht="15" x14ac:dyDescent="0.2">
      <c r="A37" s="16" t="s">
        <v>91</v>
      </c>
      <c r="B37" s="6" t="s">
        <v>39</v>
      </c>
      <c r="C37" s="16">
        <v>273.14999999999998</v>
      </c>
      <c r="D37" s="16" t="s">
        <v>14</v>
      </c>
      <c r="E37" s="5"/>
      <c r="F37" s="5"/>
    </row>
    <row r="38" spans="1:6" ht="28.5" x14ac:dyDescent="0.2">
      <c r="A38" s="5" t="s">
        <v>92</v>
      </c>
      <c r="B38" s="6" t="s">
        <v>40</v>
      </c>
      <c r="C38" s="8">
        <f>3600</f>
        <v>3600</v>
      </c>
      <c r="D38" s="5" t="s">
        <v>27</v>
      </c>
      <c r="E38" s="5"/>
      <c r="F38" s="5"/>
    </row>
    <row r="39" spans="1:6" ht="28.5" x14ac:dyDescent="0.2">
      <c r="A39" s="5" t="s">
        <v>93</v>
      </c>
      <c r="B39" s="6" t="s">
        <v>42</v>
      </c>
      <c r="C39" s="8">
        <f>1055870</f>
        <v>1055870</v>
      </c>
      <c r="D39" s="5" t="s">
        <v>28</v>
      </c>
      <c r="E39" s="5"/>
      <c r="F39" s="5"/>
    </row>
    <row r="40" spans="1:6" ht="28.5" x14ac:dyDescent="0.2">
      <c r="A40" s="5" t="s">
        <v>94</v>
      </c>
      <c r="B40" s="6" t="s">
        <v>41</v>
      </c>
      <c r="C40" s="8">
        <f>kJ_per_mmBtu/kJ_per_kWh</f>
        <v>293.29722222222222</v>
      </c>
      <c r="D40" s="5" t="s">
        <v>31</v>
      </c>
      <c r="E40" s="5"/>
      <c r="F40" s="5"/>
    </row>
    <row r="41" spans="1:6" x14ac:dyDescent="0.2">
      <c r="A41" s="4"/>
      <c r="F41" s="5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5"/>
      <c r="B50" s="8"/>
      <c r="C50" s="5"/>
      <c r="D50" s="5"/>
    </row>
    <row r="51" spans="1:4" x14ac:dyDescent="0.2">
      <c r="A51" s="5"/>
      <c r="B51" s="9"/>
      <c r="C51" s="5"/>
      <c r="D51" s="5"/>
    </row>
    <row r="52" spans="1:4" x14ac:dyDescent="0.2">
      <c r="B52" s="6"/>
      <c r="C52" s="6"/>
    </row>
  </sheetData>
  <hyperlinks>
    <hyperlink ref="E14" r:id="rId1" xr:uid="{B2106B39-835F-40BC-BDFE-DE3B87B90F64}"/>
    <hyperlink ref="E8" r:id="rId2" location="fig2" display="Badgett, Cortright (J Cleaner Prod 2022)" xr:uid="{13C42B5A-CBC8-4B1A-A9AB-3BCDE19ECC9C}"/>
    <hyperlink ref="E11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5" r:id="rId6" xr:uid="{1D582B49-C9A3-4464-96C4-7694D2F23D8F}"/>
    <hyperlink ref="E15" r:id="rId7" display="Chemours 2024; Nafion N117" xr:uid="{C255EE5C-FBDD-4176-A67A-8F3FD3120E2E}"/>
    <hyperlink ref="E16" r:id="rId8" xr:uid="{C621EBC1-D2D7-4FBE-8E4B-BC10DF4928D4}"/>
    <hyperlink ref="E33" r:id="rId9" xr:uid="{214EAADB-058E-4DBA-880F-727E021F35A8}"/>
    <hyperlink ref="E13" r:id="rId10" xr:uid="{2C690385-64CC-452A-875C-728C51C7F159}"/>
    <hyperlink ref="E6" r:id="rId11" location="fig2" display="Badgett, Cortright (J Cleaner Prod 2022)" xr:uid="{B305148C-D46E-4A68-A9BE-7CDAF5B30D3F}"/>
    <hyperlink ref="E7" r:id="rId12" location="fig2" display="Badgett, Cortright (J Cleaner Prod 2022)" xr:uid="{063033EA-CFBF-459E-876F-914E3FE1C3B5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zoomScale="70" zoomScaleNormal="70" workbookViewId="0">
      <pane xSplit="1" topLeftCell="F1" activePane="topRight" state="frozen"/>
      <selection pane="topRight" activeCell="I13" sqref="I13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77</v>
      </c>
      <c r="N1" s="7" t="s">
        <v>78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42.7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53">
        <f>-2.35-0.197-Products[[#This Row],[Standard potential, pH = 0 (V vs SHE)]]</f>
        <v>-2.4870000000000001</v>
      </c>
      <c r="J3" s="5">
        <v>-182</v>
      </c>
      <c r="K3" s="5">
        <v>1</v>
      </c>
      <c r="L3" s="9">
        <v>0.98</v>
      </c>
      <c r="M3" s="72">
        <v>0.7</v>
      </c>
      <c r="N3" s="83">
        <v>337</v>
      </c>
      <c r="O3" s="24" t="s">
        <v>20</v>
      </c>
      <c r="P3" s="39" t="s">
        <v>160</v>
      </c>
    </row>
    <row r="4" spans="1:16" ht="42.75" x14ac:dyDescent="0.2">
      <c r="A4" s="6" t="s">
        <v>175</v>
      </c>
      <c r="B4" s="5" t="s">
        <v>176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5">
        <v>-182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177</v>
      </c>
    </row>
    <row r="5" spans="1:16" s="40" customFormat="1" ht="57" x14ac:dyDescent="0.2">
      <c r="A5" s="5" t="s">
        <v>200</v>
      </c>
      <c r="B5" s="6" t="s">
        <v>176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3">
        <v>332.4</v>
      </c>
      <c r="O5" s="24" t="s">
        <v>201</v>
      </c>
      <c r="P5" s="72" t="s">
        <v>195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143</v>
      </c>
      <c r="E6" s="27" t="s">
        <v>65</v>
      </c>
      <c r="F6" s="24" t="s">
        <v>54</v>
      </c>
      <c r="G6" s="27" t="s">
        <v>70</v>
      </c>
      <c r="H6" s="24" t="s">
        <v>144</v>
      </c>
      <c r="I6" s="27" t="s">
        <v>56</v>
      </c>
      <c r="J6" s="27" t="s">
        <v>56</v>
      </c>
      <c r="K6" s="27" t="s">
        <v>56</v>
      </c>
      <c r="L6" s="27"/>
      <c r="M6" s="27"/>
      <c r="N6" s="27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P3" r:id="rId6" display="Jouny, Jiao I&amp;EC 2018" xr:uid="{10B5C8FC-32D4-41B8-BAEB-C077AC9722AB}"/>
    <hyperlink ref="O3" r:id="rId7" xr:uid="{A4F65FF6-C6EC-40B1-9701-93F5858A18BD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J5"/>
  <sheetViews>
    <sheetView zoomScale="85" zoomScaleNormal="85" workbookViewId="0">
      <selection activeCell="H7" sqref="H7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5" customWidth="1"/>
    <col min="7" max="7" width="16.42578125" bestFit="1" customWidth="1"/>
    <col min="8" max="8" width="16.42578125" customWidth="1"/>
    <col min="9" max="9" width="17.5703125" bestFit="1" customWidth="1"/>
    <col min="10" max="10" width="19.5703125" bestFit="1" customWidth="1"/>
  </cols>
  <sheetData>
    <row r="1" spans="1:10" ht="63" x14ac:dyDescent="0.25">
      <c r="A1" s="80" t="s">
        <v>184</v>
      </c>
      <c r="B1" s="7" t="s">
        <v>50</v>
      </c>
      <c r="C1" s="28" t="s">
        <v>185</v>
      </c>
      <c r="D1" s="5" t="s">
        <v>187</v>
      </c>
      <c r="E1" s="6" t="s">
        <v>189</v>
      </c>
      <c r="F1" s="6" t="s">
        <v>210</v>
      </c>
      <c r="G1" s="67" t="s">
        <v>188</v>
      </c>
      <c r="H1" s="6" t="s">
        <v>203</v>
      </c>
      <c r="I1" s="6" t="s">
        <v>24</v>
      </c>
      <c r="J1" s="12" t="s">
        <v>61</v>
      </c>
    </row>
    <row r="2" spans="1:10" ht="28.5" x14ac:dyDescent="0.25">
      <c r="A2" s="77" t="s">
        <v>170</v>
      </c>
      <c r="B2" s="9">
        <v>41.05</v>
      </c>
      <c r="C2" s="9">
        <v>2.7</v>
      </c>
      <c r="D2" s="8">
        <v>786</v>
      </c>
      <c r="E2" s="10">
        <v>0.89</v>
      </c>
      <c r="F2" s="86">
        <f>(Products6[[#This Row],[Viscosity (cP)]]/100)/Products6[[#This Row],[Density (kg/m3)]]*10000</f>
        <v>0.11323155216284986</v>
      </c>
      <c r="G2" s="68">
        <f>Products6[[#This Row],[Viscosity (cP)]]</f>
        <v>0.89</v>
      </c>
      <c r="H2" s="68">
        <v>7.0000000000000007E-2</v>
      </c>
      <c r="I2" s="71" t="s">
        <v>163</v>
      </c>
      <c r="J2" s="24" t="s">
        <v>172</v>
      </c>
    </row>
    <row r="3" spans="1:10" ht="28.5" x14ac:dyDescent="0.25">
      <c r="A3" s="92" t="s">
        <v>193</v>
      </c>
      <c r="B3" s="9">
        <v>102.09</v>
      </c>
      <c r="C3" s="9">
        <v>0.90700000000000003</v>
      </c>
      <c r="D3" s="8">
        <v>1200</v>
      </c>
      <c r="E3" s="10">
        <v>2.5299999999999998</v>
      </c>
      <c r="F3" s="86">
        <f>(Products6[[#This Row],[Viscosity (cP)]]/100)/Products6[[#This Row],[Density (kg/m3)]]*100</f>
        <v>2.1083333333333332E-3</v>
      </c>
      <c r="G3" s="68">
        <f>Products6[[#This Row],[Viscosity (cP)]]</f>
        <v>2.5299999999999998</v>
      </c>
      <c r="H3" s="10">
        <v>7.0000000000000007E-2</v>
      </c>
      <c r="I3" s="74"/>
      <c r="J3" s="74"/>
    </row>
    <row r="4" spans="1:10" x14ac:dyDescent="0.25">
      <c r="A4" s="93" t="s">
        <v>194</v>
      </c>
      <c r="B4" s="9">
        <v>78.13</v>
      </c>
      <c r="C4" s="9">
        <v>2.66</v>
      </c>
      <c r="D4" s="8">
        <v>1095</v>
      </c>
      <c r="E4" s="10">
        <v>1.99</v>
      </c>
      <c r="F4" s="86">
        <f>(Products6[[#This Row],[Viscosity (cP)]]/100)/Products6[[#This Row],[Density (kg/m3)]]*100</f>
        <v>1.817351598173516E-3</v>
      </c>
      <c r="G4" s="68">
        <f>Products6[[#This Row],[Viscosity (cP)]]</f>
        <v>1.99</v>
      </c>
      <c r="H4" s="68"/>
      <c r="I4" s="74"/>
      <c r="J4" s="74"/>
    </row>
    <row r="5" spans="1:10" x14ac:dyDescent="0.25">
      <c r="A5" s="79"/>
      <c r="B5" s="27"/>
      <c r="C5" s="27"/>
      <c r="D5" s="26"/>
      <c r="E5" s="26"/>
      <c r="F5" s="26"/>
      <c r="G5" s="26" t="s">
        <v>211</v>
      </c>
      <c r="H5" s="26"/>
      <c r="J5" s="26"/>
    </row>
  </sheetData>
  <phoneticPr fontId="18" type="noConversion"/>
  <hyperlinks>
    <hyperlink ref="J2" r:id="rId1" xr:uid="{5655458C-49A7-4C0B-8608-74FBB0552E76}"/>
    <hyperlink ref="I2" r:id="rId2" xr:uid="{3CE65C60-DA75-4595-8CAA-88F2C9A358C9}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zoomScale="85" zoomScaleNormal="85" workbookViewId="0">
      <selection activeCell="A3" sqref="A3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0" t="s">
        <v>186</v>
      </c>
      <c r="B1" s="7" t="s">
        <v>50</v>
      </c>
      <c r="C1" s="28" t="s">
        <v>192</v>
      </c>
      <c r="D1" s="6" t="s">
        <v>190</v>
      </c>
      <c r="E1" s="67" t="s">
        <v>188</v>
      </c>
      <c r="F1" s="67" t="s">
        <v>191</v>
      </c>
      <c r="G1" s="6" t="s">
        <v>24</v>
      </c>
      <c r="H1" s="12" t="s">
        <v>61</v>
      </c>
    </row>
    <row r="2" spans="1:9" ht="57" x14ac:dyDescent="0.25">
      <c r="A2" s="77" t="s">
        <v>174</v>
      </c>
      <c r="B2" s="9">
        <v>341.91</v>
      </c>
      <c r="C2" s="84">
        <v>250</v>
      </c>
      <c r="D2" s="85">
        <f>0.75/100</f>
        <v>7.4999999999999997E-3</v>
      </c>
      <c r="E2" s="68">
        <v>0.89</v>
      </c>
      <c r="F2" s="70">
        <v>6E-10</v>
      </c>
      <c r="G2" s="71" t="s">
        <v>173</v>
      </c>
      <c r="H2" s="71" t="s">
        <v>163</v>
      </c>
      <c r="I2" s="69" t="s">
        <v>169</v>
      </c>
    </row>
    <row r="3" spans="1:9" ht="42.75" x14ac:dyDescent="0.25">
      <c r="A3" s="78" t="s">
        <v>196</v>
      </c>
      <c r="B3" s="9">
        <v>329.27</v>
      </c>
      <c r="C3" s="84">
        <v>250</v>
      </c>
      <c r="D3" s="72">
        <v>0.01</v>
      </c>
      <c r="E3" s="69"/>
      <c r="F3" s="74"/>
      <c r="G3" s="71" t="s">
        <v>198</v>
      </c>
      <c r="H3" s="74"/>
      <c r="I3" s="66"/>
    </row>
    <row r="4" spans="1:9" ht="42.75" x14ac:dyDescent="0.25">
      <c r="A4" s="78" t="s">
        <v>197</v>
      </c>
      <c r="B4" s="9">
        <v>217.06</v>
      </c>
      <c r="C4" s="84">
        <v>250</v>
      </c>
      <c r="D4" s="72">
        <v>0.01</v>
      </c>
      <c r="E4" s="67"/>
      <c r="F4" s="74"/>
      <c r="G4" s="71" t="s">
        <v>199</v>
      </c>
      <c r="H4" s="74"/>
      <c r="I4" s="66"/>
    </row>
    <row r="5" spans="1:9" x14ac:dyDescent="0.25">
      <c r="A5" s="77"/>
      <c r="B5" s="81"/>
      <c r="C5" s="81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F3" sqref="F3:F4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145</v>
      </c>
      <c r="E3" s="89" t="s">
        <v>147</v>
      </c>
      <c r="F3" s="88" t="s">
        <v>148</v>
      </c>
    </row>
    <row r="4" spans="1:6" ht="28.5" x14ac:dyDescent="0.25">
      <c r="A4" s="18" t="s">
        <v>80</v>
      </c>
      <c r="B4" s="32">
        <v>2.4E-2</v>
      </c>
      <c r="C4" s="21">
        <v>20</v>
      </c>
      <c r="D4" s="30" t="s">
        <v>145</v>
      </c>
      <c r="E4" s="89"/>
      <c r="F4" s="88"/>
    </row>
    <row r="5" spans="1:6" ht="28.5" x14ac:dyDescent="0.25">
      <c r="A5" s="18" t="s">
        <v>79</v>
      </c>
      <c r="B5" s="32">
        <v>4.2000000000000003E-2</v>
      </c>
      <c r="C5" s="21"/>
      <c r="D5" s="30" t="s">
        <v>146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149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149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150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117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tabSelected="1" zoomScale="85" zoomScaleNormal="85" workbookViewId="0">
      <selection activeCell="E6" sqref="E6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121</v>
      </c>
      <c r="B1" s="46"/>
      <c r="C1" s="47"/>
      <c r="D1" s="47"/>
      <c r="E1" s="48" t="s">
        <v>157</v>
      </c>
    </row>
    <row r="2" spans="1:12" s="49" customFormat="1" ht="17.25" x14ac:dyDescent="0.2">
      <c r="A2" s="45" t="s">
        <v>151</v>
      </c>
      <c r="B2" s="46"/>
      <c r="C2" s="47"/>
      <c r="D2" s="47"/>
      <c r="E2" s="65" t="s">
        <v>158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125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152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126</v>
      </c>
      <c r="B10" s="53">
        <f>1/60/(100^3)*P/(R_*B7+20)</f>
        <v>7.3709198831561756E-7</v>
      </c>
      <c r="C10" s="53" t="s">
        <v>122</v>
      </c>
      <c r="D10" s="53"/>
      <c r="E10" s="48"/>
      <c r="F10" s="48"/>
      <c r="L10" s="48"/>
    </row>
    <row r="11" spans="1:12" s="49" customFormat="1" x14ac:dyDescent="0.2">
      <c r="A11" s="52" t="s">
        <v>122</v>
      </c>
      <c r="B11" s="52">
        <f>1/60/(100^3)*P/(R_*B7)</f>
        <v>7.4358305104930494E-7</v>
      </c>
      <c r="C11" s="52" t="s">
        <v>122</v>
      </c>
      <c r="D11" s="52"/>
      <c r="E11" s="48"/>
      <c r="F11" s="48"/>
      <c r="G11" s="48"/>
    </row>
    <row r="12" spans="1:12" s="49" customFormat="1" ht="30" x14ac:dyDescent="0.2">
      <c r="A12" s="53" t="s">
        <v>123</v>
      </c>
      <c r="B12" s="53">
        <f>1/(1000*2*F)</f>
        <v>5.182134828131088E-9</v>
      </c>
      <c r="C12" s="53" t="s">
        <v>124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1" t="s">
        <v>127</v>
      </c>
      <c r="B17" s="91"/>
      <c r="C17" s="91"/>
      <c r="D17" s="91"/>
      <c r="E17" s="91"/>
      <c r="F17" s="91"/>
      <c r="H17" s="91" t="s">
        <v>128</v>
      </c>
      <c r="I17" s="91"/>
      <c r="J17" s="91"/>
      <c r="K17" s="91"/>
      <c r="L17" s="91"/>
      <c r="M17" s="91"/>
      <c r="N17" s="91"/>
      <c r="O17" s="91"/>
      <c r="P17" s="91"/>
    </row>
    <row r="18" spans="1:16" x14ac:dyDescent="0.2">
      <c r="A18" s="90" t="s">
        <v>118</v>
      </c>
      <c r="B18" s="90"/>
      <c r="C18" s="90" t="s">
        <v>119</v>
      </c>
      <c r="D18" s="90"/>
      <c r="E18" s="90" t="s">
        <v>120</v>
      </c>
      <c r="F18" s="90"/>
      <c r="G18" s="55"/>
      <c r="H18" s="90" t="s">
        <v>118</v>
      </c>
      <c r="I18" s="90"/>
      <c r="J18" s="90"/>
      <c r="K18" s="90" t="s">
        <v>119</v>
      </c>
      <c r="L18" s="90"/>
      <c r="M18" s="90"/>
      <c r="N18" s="90" t="s">
        <v>120</v>
      </c>
      <c r="O18" s="90"/>
      <c r="P18" s="90"/>
    </row>
    <row r="19" spans="1:16" ht="17.25" x14ac:dyDescent="0.3">
      <c r="A19" s="54" t="s">
        <v>153</v>
      </c>
      <c r="B19" s="54" t="s">
        <v>154</v>
      </c>
      <c r="C19" s="54" t="s">
        <v>153</v>
      </c>
      <c r="D19" s="54" t="s">
        <v>154</v>
      </c>
      <c r="E19" s="54" t="s">
        <v>153</v>
      </c>
      <c r="F19" s="54" t="s">
        <v>154</v>
      </c>
      <c r="G19" s="55"/>
      <c r="H19" s="56" t="s">
        <v>154</v>
      </c>
      <c r="I19" s="56" t="s">
        <v>155</v>
      </c>
      <c r="J19" s="57" t="s">
        <v>156</v>
      </c>
      <c r="K19" s="56" t="s">
        <v>154</v>
      </c>
      <c r="L19" s="56" t="s">
        <v>155</v>
      </c>
      <c r="M19" s="57" t="s">
        <v>156</v>
      </c>
      <c r="N19" s="56" t="s">
        <v>154</v>
      </c>
      <c r="O19" s="56" t="s">
        <v>155</v>
      </c>
      <c r="P19" s="57" t="s">
        <v>156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90" t="s">
        <v>121</v>
      </c>
      <c r="I63" s="90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155</v>
      </c>
      <c r="I64" s="63" t="s">
        <v>154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2024-12-03T22:06:48Z</dcterms:modified>
</cp:coreProperties>
</file>