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372" documentId="8_{31750E0B-A732-4503-8EA8-2753BAB2D178}" xr6:coauthVersionLast="47" xr6:coauthVersionMax="47" xr10:uidLastSave="{7573D18C-0561-446C-B4E6-3C4DB0CE5B63}"/>
  <bookViews>
    <workbookView xWindow="-105" yWindow="0" windowWidth="14580" windowHeight="15585" firstSheet="1" activeTab="2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assumptions'!$C$36</definedName>
    <definedName name="kJ_per_kWh">'Constants and assumptions'!$C$37</definedName>
    <definedName name="kJ_per_mmBtu">'Constants and assumptions'!$C$38</definedName>
    <definedName name="kWh_per_mmBtu">'Constants and assumptions'!$C$39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assumptions'!$C$35</definedName>
    <definedName name="T_sep">'Constants and assumptions'!$C$34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9" l="1"/>
  <c r="F3" i="9"/>
  <c r="F4" i="9"/>
  <c r="D2" i="10"/>
  <c r="I3" i="7"/>
  <c r="I5" i="7"/>
  <c r="C14" i="2"/>
  <c r="C5" i="2"/>
  <c r="C24" i="2"/>
  <c r="C33" i="2"/>
  <c r="C37" i="2"/>
  <c r="C38" i="2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39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tc={E6E48448-0E21-41A5-B06E-F65140C42E87}</author>
    <author>tc={D9B01A9E-9FFA-448D-A0A9-79E915973C3A}</author>
    <author>tc={9C7BA66E-4710-4766-B736-DAB2C4C5EA8C}</author>
    <author>tc={19966830-0D20-46F0-AE3D-88797573DA5E}</author>
  </authors>
  <commentList>
    <comment ref="I3" authorId="0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- McGregor Resasco Nat Cat 2024</t>
      </text>
    </comment>
    <comment ref="J3" authorId="1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2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Gomes Amanchukwu Nat Cat 2024</t>
      </text>
    </comment>
    <comment ref="K5" authorId="3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<sst xmlns="http://schemas.openxmlformats.org/spreadsheetml/2006/main" count="280" uniqueCount="211">
  <si>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</si>
  <si>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</si>
  <si>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</si>
  <si>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</si>
  <si>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</si>
  <si>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</si>
  <si>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</si>
  <si>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</si>
  <si>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</si>
  <si>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</si>
  <si>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</si>
  <si>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</si>
  <si>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</si>
  <si>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</si>
  <si>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</si>
  <si>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</si>
  <si>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</si>
  <si>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</si>
  <si>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</si>
  <si>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</si>
  <si>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</si>
  <si>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</si>
  <si>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</si>
  <si>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</si>
  <si>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</si>
  <si>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</si>
  <si>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</si>
  <si>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</si>
  <si>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</si>
  <si>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</si>
  <si>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</si>
  <si>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</si>
  <si>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</si>
  <si>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</si>
  <si>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</si>
  <si>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</si>
  <si>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</si>
  <si>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</si>
  <si>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</si>
  <si>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</si>
  <si>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</si>
  <si>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</si>
  <si>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</si>
  <si>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</si>
  <si>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</si>
  <si>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</si>
  <si>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</si>
  <si>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</si>
  <si>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</si>
  <si>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</si>
  <si>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</si>
  <si>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</si>
  <si>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</si>
  <si>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</si>
  <si>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</si>
  <si>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</si>
  <si>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</si>
  <si>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</si>
  <si>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</si>
  <si>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</si>
  <si>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</si>
  <si>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</si>
  <si>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</si>
  <si>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</si>
  <si>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</si>
  <si>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</si>
  <si>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</si>
  <si>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</si>
  <si>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</si>
  <si>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</si>
  <si>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</si>
  <si>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</si>
  <si>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</si>
  <si>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</si>
  <si>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</si>
  <si>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</si>
  <si>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</si>
  <si>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</si>
  <si>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</si>
  <si>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</si>
  <si>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</si>
  <si>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</si>
  <si>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</si>
  <si>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</si>
  <si>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</si>
  <si>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</si>
  <si>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</si>
  <si>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</si>
  <si>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</si>
  <si>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</si>
  <si>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</si>
  <si>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</si>
  <si>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</si>
  <si>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</si>
  <si>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</si>
  <si>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</si>
  <si>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</si>
  <si>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</si>
  <si>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</si>
  <si>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</si>
  <si>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</si>
  <si>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</si>
  <si>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</si>
  <si>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</si>
  <si>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</si>
  <si>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</si>
  <si>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</si>
  <si>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</si>
  <si>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</si>
  <si>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</si>
  <si>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</si>
  <si>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</si>
  <si>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</si>
  <si>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</si>
  <si>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</si>
  <si>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</si>
  <si>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</si>
  <si>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</si>
  <si>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</si>
  <si>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</si>
  <si>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</si>
  <si>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</si>
  <si>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</si>
  <si>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</si>
  <si>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</si>
  <si>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</si>
  <si>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</si>
  <si>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</si>
  <si>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</si>
  <si>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</si>
  <si>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</si>
  <si>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</si>
  <si>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</si>
  <si>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</si>
  <si>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</si>
  <si>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</si>
  <si>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</si>
  <si>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</si>
  <si>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</si>
  <si>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</si>
  <si>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</si>
  <si>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</si>
  <si>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</si>
  <si>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</si>
  <si>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</si>
  <si>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</si>
  <si>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</si>
  <si>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</si>
  <si>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</si>
  <si>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</si>
  <si>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</si>
  <si>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</si>
  <si>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</si>
  <si>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</si>
  <si>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</si>
  <si>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</si>
  <si>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</si>
  <si>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</si>
  <si>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</si>
  <si>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</si>
  <si>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</si>
  <si>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</si>
  <si>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</si>
  <si>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</si>
  <si>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</si>
  <si>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</si>
  <si>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</si>
  <si>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</si>
  <si>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</si>
  <si>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</si>
  <si>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</si>
  <si>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</si>
  <si>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</si>
  <si>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</si>
  <si>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</si>
  <si>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</si>
  <si>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</si>
  <si>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</si>
  <si>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</si>
  <si>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</si>
  <si>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</si>
  <si>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</si>
  <si>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</si>
  <si>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</si>
  <si>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</si>
  <si>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</si>
  <si>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</si>
  <si>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</si>
  <si>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</si>
  <si>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</si>
  <si>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</si>
  <si>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</si>
  <si>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</si>
  <si>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</si>
  <si>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</si>
  <si>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</si>
  <si>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</si>
  <si>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</si>
  <si>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</si>
  <si>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</si>
  <si>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</si>
  <si>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</si>
  <si>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</si>
  <si>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</si>
  <si>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</si>
  <si>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</si>
  <si>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</si>
  <si>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</si>
  <si>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</si>
  <si>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</si>
  <si>
    <t>Kinematic viscosity (mm^2/s)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</si>
</sst>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2" fontId="23" fillId="3" borderId="0" xfId="0" applyNumberFormat="1" applyFont="1" applyFill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2" fontId="7" fillId="3" borderId="0" xfId="1" applyNumberFormat="1" applyFont="1" applyFill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9" totalsRowShown="0" headerRowDxfId="54" dataDxfId="53">
  <autoFilter ref="A1:E39" xr:uid="{4573E0AF-4F91-4E0C-A0FD-4101785DA193}"/>
  <sortState xmlns:xlrd2="http://schemas.microsoft.com/office/spreadsheetml/2017/richdata2" ref="A2:E39">
    <sortCondition ref="A1:A39"/>
  </sortState>
  <tableColumns count="5">
    <tableColumn id="1" xr3:uid="{0CD981D8-5D27-4DEC-AB19-B4CDEDE4E307}" name="Name" dataDxfId="52"/>
    <tableColumn id="5" xr3:uid="{447AB61C-D6A8-4C69-B914-F84CC2DD3D7F}" name="Variable name" dataDxfId="51"/>
    <tableColumn id="2" xr3:uid="{8D0B10A0-AAB3-497D-AACC-B47886E623F4}" name="Value" dataDxfId="50"/>
    <tableColumn id="3" xr3:uid="{13805BE1-5D36-4E51-B5A1-6DAB8482D1CA}" name="Unit" dataDxfId="49"/>
    <tableColumn id="4" xr3:uid="{D9E6851E-6681-4B84-8DD9-9DC84337FA8D}" name="References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P6" totalsRowShown="0" headerRowDxfId="47" dataDxfId="46">
  <autoFilter ref="A1:P6" xr:uid="{89323130-A0D1-49F6-A5DF-27B490E4A7F3}"/>
  <tableColumns count="16">
    <tableColumn id="1" xr3:uid="{3C50D7C6-76ED-4D16-B177-C24A6EDEF5E8}" name="Product" dataDxfId="45"/>
    <tableColumn id="13" xr3:uid="{E3E543EF-1CAC-4E7C-917B-9F6A2A12C5A5}" name="Phase" dataDxfId="44"/>
    <tableColumn id="5" xr3:uid="{60087321-E31A-4465-97EA-5E82B4930DEF}" name="Molecular weight (g/mol)" dataDxfId="43"/>
    <tableColumn id="2" xr3:uid="{73F411CA-0C00-43A6-8E8A-2C96DEBEAE56}" name="n (mol e-/ mol product)" dataDxfId="42"/>
    <tableColumn id="12" xr3:uid="{35098869-B8D6-4322-9A6F-55D84BD00AAD}" name="z (mol CO2/ mol product)" dataDxfId="41"/>
    <tableColumn id="3" xr3:uid="{42FF57EE-C82B-4BEE-B6E3-5CDCD61D73F4}" name="LHV (kJ/kg product)" dataDxfId="40"/>
    <tableColumn id="14" xr3:uid="{E9D086E2-203C-4567-AACC-7D8FDCBCFD52}" name="Cost ($/kg product)" dataDxfId="39"/>
    <tableColumn id="6" xr3:uid="{F6536296-A5EF-4707-BAA4-8ED36A0299FD}" name="Standard potential, pH = 0 (V vs SHE)" dataDxfId="38"/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J5" totalsRowShown="0" headerRowDxfId="29" dataDxfId="28">
  <autoFilter ref="A1:J5" xr:uid="{FDE89AE4-9617-4085-AD63-8D726E2ECE27}"/>
  <tableColumns count="10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6" xr3:uid="{6108B8C4-06F4-4532-A974-65B053CF0239}" name="Kinematic viscosity (mm^2/s)"/>
    <tableColumn id="8" xr3:uid="{BB2CD104-5FF0-4D3A-B0BB-272AA763754A}" name="Reference viscosity (cP)"/>
    <tableColumn id="2" xr3:uid="{4B98493F-7EF6-4DC3-A55A-0A71F419BBB2}" name="CO2 solubility, 10 bar (mol CO2/ mol solvent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11-11T19:46:16.62" personId="{97EB442A-BA5A-4BA8-A59A-7061902B9186}" id="{E6E48448-0E21-41A5-B06E-F65140C42E87}">
    <text>TBAClO4 in AC N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Gomes Amanchukwu Nat Cat 2024</text>
  </threadedComment>
  <threadedComment ref="K5" dT="2024-11-11T19:30:39.97" personId="{97EB442A-BA5A-4BA8-A59A-7061902B9186}" id="{19966830-0D20-46F0-AE3D-88797573DA5E}">
    <text>Fischer Heitz J Applied Electrochem 1981</text>
  </threadedComment>
  <threadedComment ref="K5" dT="2024-11-11T19:31:14.43" personId="{97EB442A-BA5A-4BA8-A59A-7061902B9186}" id="{8FF508C9-FAC4-4AF1-AB3C-F8E3DAC447F3}" parentId="{19966830-0D20-46F0-AE3D-88797573DA5E}">
    <text>DMF, 0.2 M TEACl, Pb vs Al, undivided cell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hyperlink" Target="https://www.sciencedirect.com/science/article/pii/S0959652622011829?via=ihub" TargetMode="Externa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hyperlink" Target="https://www.sciencedirect.com/science/article/pii/S0959652622011829?via=ihub" TargetMode="External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engineeringtoolbox.com/heating-values-fuel-gases-d_823.html" TargetMode="Externa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usinessanalytiq.com/procurementanalytics/index/oxalic-acid-price-index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www.sigmaaldrich.com/US/en/product/sial/86896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6" Type="http://schemas.openxmlformats.org/officeDocument/2006/relationships/table" Target="../tables/table4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1"/>
  <sheetViews>
    <sheetView topLeftCell="A5" zoomScaleNormal="100" workbookViewId="0">
      <selection activeCell="B7" sqref="B7"/>
    </sheetView>
  </sheetViews>
  <sheetFormatPr defaultColWidth="9.140625" defaultRowHeight="14.25" x14ac:dyDescent="0.2"/>
  <cols>
    <col min="1" max="1" width="25.7109375" style="15" customWidth="1"/>
    <col min="2" max="2" width="26.28515625" style="4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181</v>
      </c>
      <c r="B2" s="6" t="s">
        <v>182</v>
      </c>
      <c r="C2" s="29">
        <v>1</v>
      </c>
      <c r="D2" s="6" t="s">
        <v>76</v>
      </c>
      <c r="E2" s="24"/>
      <c r="F2" s="5"/>
    </row>
    <row r="3" spans="1:6" ht="28.5" x14ac:dyDescent="0.2">
      <c r="A3" s="6" t="s">
        <v>180</v>
      </c>
      <c r="B3" s="6" t="s">
        <v>183</v>
      </c>
      <c r="C3" s="29">
        <v>1</v>
      </c>
      <c r="D3" s="6" t="s">
        <v>76</v>
      </c>
      <c r="E3" s="24"/>
      <c r="F3" s="5"/>
    </row>
    <row r="4" spans="1:6" ht="85.5" x14ac:dyDescent="0.2">
      <c r="A4" s="5" t="s">
        <v>87</v>
      </c>
      <c r="B4" s="6" t="s">
        <v>68</v>
      </c>
      <c r="C4" s="9">
        <v>75</v>
      </c>
      <c r="D4" s="5" t="s">
        <v>69</v>
      </c>
      <c r="E4" s="24" t="s">
        <v>141</v>
      </c>
      <c r="F4" s="5" t="s">
        <v>140</v>
      </c>
    </row>
    <row r="5" spans="1:6" ht="42.75" x14ac:dyDescent="0.2">
      <c r="A5" s="5" t="s">
        <v>102</v>
      </c>
      <c r="B5" s="6" t="s">
        <v>130</v>
      </c>
      <c r="C5" s="76">
        <f>0.0145</f>
        <v>1.4500000000000001E-2</v>
      </c>
      <c r="D5" s="5" t="s">
        <v>116</v>
      </c>
      <c r="E5" s="24" t="s">
        <v>132</v>
      </c>
      <c r="F5" s="5" t="s">
        <v>131</v>
      </c>
    </row>
    <row r="6" spans="1:6" ht="28.5" x14ac:dyDescent="0.2">
      <c r="A6" s="5" t="s">
        <v>204</v>
      </c>
      <c r="B6" s="6" t="s">
        <v>206</v>
      </c>
      <c r="C6" s="25">
        <v>1989043</v>
      </c>
      <c r="D6" s="5" t="s">
        <v>207</v>
      </c>
      <c r="E6" s="24" t="s">
        <v>142</v>
      </c>
      <c r="F6" s="5"/>
    </row>
    <row r="7" spans="1:6" ht="28.5" x14ac:dyDescent="0.2">
      <c r="A7" s="5" t="s">
        <v>205</v>
      </c>
      <c r="B7" s="6" t="s">
        <v>209</v>
      </c>
      <c r="C7" s="25">
        <v>36703.01902</v>
      </c>
      <c r="D7" s="5" t="s">
        <v>208</v>
      </c>
      <c r="E7" s="24" t="s">
        <v>142</v>
      </c>
      <c r="F7" s="5"/>
    </row>
    <row r="8" spans="1:6" ht="28.5" x14ac:dyDescent="0.2">
      <c r="A8" s="5" t="s">
        <v>133</v>
      </c>
      <c r="B8" s="6" t="s">
        <v>134</v>
      </c>
      <c r="C8" s="25">
        <v>5000</v>
      </c>
      <c r="D8" s="5" t="s">
        <v>135</v>
      </c>
      <c r="E8" s="24" t="s">
        <v>142</v>
      </c>
      <c r="F8" s="5"/>
    </row>
    <row r="9" spans="1:6" ht="28.5" x14ac:dyDescent="0.2">
      <c r="A9" s="5" t="s">
        <v>89</v>
      </c>
      <c r="B9" s="5" t="s">
        <v>33</v>
      </c>
      <c r="C9" s="9">
        <v>0</v>
      </c>
      <c r="D9" s="5" t="s">
        <v>17</v>
      </c>
      <c r="E9" s="5" t="s">
        <v>171</v>
      </c>
      <c r="F9" s="5"/>
    </row>
    <row r="10" spans="1:6" ht="15.75" x14ac:dyDescent="0.2">
      <c r="A10" s="5" t="s">
        <v>178</v>
      </c>
      <c r="B10" s="5" t="s">
        <v>179</v>
      </c>
      <c r="C10" s="8">
        <v>1000</v>
      </c>
      <c r="D10" s="5" t="s">
        <v>47</v>
      </c>
      <c r="E10" s="5"/>
      <c r="F10" s="5"/>
    </row>
    <row r="11" spans="1:6" ht="42.75" x14ac:dyDescent="0.2">
      <c r="A11" s="6" t="s">
        <v>86</v>
      </c>
      <c r="B11" s="6" t="s">
        <v>81</v>
      </c>
      <c r="C11" s="11">
        <v>0.9</v>
      </c>
      <c r="D11" s="6"/>
      <c r="E11" s="24" t="s">
        <v>82</v>
      </c>
      <c r="F11" s="5"/>
    </row>
    <row r="12" spans="1:6" ht="28.5" x14ac:dyDescent="0.2">
      <c r="A12" s="6" t="s">
        <v>99</v>
      </c>
      <c r="B12" s="6" t="s">
        <v>202</v>
      </c>
      <c r="C12" s="84">
        <v>0.3</v>
      </c>
      <c r="D12" s="6"/>
      <c r="E12" s="24"/>
      <c r="F12" s="5"/>
    </row>
    <row r="13" spans="1:6" ht="28.5" x14ac:dyDescent="0.2">
      <c r="A13" s="6" t="s">
        <v>99</v>
      </c>
      <c r="B13" s="6" t="s">
        <v>66</v>
      </c>
      <c r="C13" s="11">
        <v>7.0000000000000007E-2</v>
      </c>
      <c r="D13" s="6"/>
      <c r="E13" s="24" t="s">
        <v>23</v>
      </c>
    </row>
    <row r="14" spans="1:6" ht="42.75" x14ac:dyDescent="0.2">
      <c r="A14" s="6" t="s">
        <v>164</v>
      </c>
      <c r="B14" s="6" t="s">
        <v>167</v>
      </c>
      <c r="C14" s="10">
        <f>0.8/10</f>
        <v>0.08</v>
      </c>
      <c r="D14" s="6" t="s">
        <v>165</v>
      </c>
      <c r="E14" s="24" t="s">
        <v>166</v>
      </c>
    </row>
    <row r="15" spans="1:6" ht="42.75" x14ac:dyDescent="0.2">
      <c r="A15" s="6" t="s">
        <v>161</v>
      </c>
      <c r="B15" s="6" t="s">
        <v>162</v>
      </c>
      <c r="C15" s="10">
        <v>0.22</v>
      </c>
      <c r="D15" s="6" t="s">
        <v>22</v>
      </c>
      <c r="E15" s="24" t="s">
        <v>168</v>
      </c>
    </row>
    <row r="16" spans="1:6" ht="28.5" x14ac:dyDescent="0.2">
      <c r="A16" s="6" t="s">
        <v>84</v>
      </c>
      <c r="B16" s="6" t="s">
        <v>34</v>
      </c>
      <c r="C16" s="10">
        <v>1.23</v>
      </c>
      <c r="D16" s="6" t="s">
        <v>55</v>
      </c>
      <c r="E16" s="24" t="s">
        <v>19</v>
      </c>
    </row>
    <row r="17" spans="1:6" ht="15.75" x14ac:dyDescent="0.2">
      <c r="A17" s="5" t="s">
        <v>90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ht="27" customHeight="1" x14ac:dyDescent="0.2">
      <c r="A18" s="5" t="s">
        <v>159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7.25" x14ac:dyDescent="0.2">
      <c r="A19" s="5" t="s">
        <v>88</v>
      </c>
      <c r="B19" s="5" t="s">
        <v>43</v>
      </c>
      <c r="C19" s="9">
        <v>44.009500000000003</v>
      </c>
      <c r="D19" s="5" t="s">
        <v>29</v>
      </c>
      <c r="E19" s="5"/>
      <c r="F19" s="5"/>
    </row>
    <row r="20" spans="1:6" ht="17.25" x14ac:dyDescent="0.2">
      <c r="A20" s="6" t="s">
        <v>97</v>
      </c>
      <c r="B20" s="6" t="s">
        <v>73</v>
      </c>
      <c r="C20" s="9">
        <v>138.2055</v>
      </c>
      <c r="D20" s="5" t="s">
        <v>29</v>
      </c>
      <c r="E20" s="5"/>
      <c r="F20" s="5"/>
    </row>
    <row r="21" spans="1:6" ht="17.25" x14ac:dyDescent="0.2">
      <c r="A21" s="5" t="s">
        <v>95</v>
      </c>
      <c r="B21" s="6" t="s">
        <v>46</v>
      </c>
      <c r="C21" s="9">
        <v>31.998799999999999</v>
      </c>
      <c r="D21" s="5" t="s">
        <v>29</v>
      </c>
      <c r="E21" s="5"/>
      <c r="F21" s="5"/>
    </row>
    <row r="22" spans="1:6" x14ac:dyDescent="0.2">
      <c r="A22" s="5" t="s">
        <v>104</v>
      </c>
      <c r="B22" s="5" t="s">
        <v>44</v>
      </c>
      <c r="C22" s="9">
        <v>18.015799999999999</v>
      </c>
      <c r="D22" s="5" t="s">
        <v>29</v>
      </c>
      <c r="E22" s="5"/>
      <c r="F22" s="5"/>
    </row>
    <row r="23" spans="1:6" x14ac:dyDescent="0.2">
      <c r="A23" s="5" t="s">
        <v>96</v>
      </c>
      <c r="B23" s="5" t="s">
        <v>15</v>
      </c>
      <c r="C23" s="8">
        <v>101325</v>
      </c>
      <c r="D23" s="5" t="s">
        <v>16</v>
      </c>
      <c r="E23" s="5"/>
      <c r="F23" s="5"/>
    </row>
    <row r="24" spans="1:6" ht="28.5" x14ac:dyDescent="0.2">
      <c r="A24" s="5" t="s">
        <v>109</v>
      </c>
      <c r="B24" s="5" t="s">
        <v>110</v>
      </c>
      <c r="C24" s="11">
        <f>350/365</f>
        <v>0.95890410958904104</v>
      </c>
      <c r="D24" s="5"/>
      <c r="E24" s="5"/>
      <c r="F24" s="5"/>
    </row>
    <row r="25" spans="1:6" ht="28.5" x14ac:dyDescent="0.2">
      <c r="A25" s="5" t="s">
        <v>114</v>
      </c>
      <c r="B25" s="5" t="s">
        <v>115</v>
      </c>
      <c r="C25" s="29">
        <v>0</v>
      </c>
      <c r="D25" s="5"/>
      <c r="E25" s="5"/>
      <c r="F25" s="5"/>
    </row>
    <row r="26" spans="1:6" ht="28.5" x14ac:dyDescent="0.2">
      <c r="A26" s="5" t="s">
        <v>111</v>
      </c>
      <c r="B26" s="5" t="s">
        <v>112</v>
      </c>
      <c r="C26" s="36">
        <v>10</v>
      </c>
      <c r="D26" s="5" t="s">
        <v>113</v>
      </c>
      <c r="E26" s="5"/>
      <c r="F26" s="5"/>
    </row>
    <row r="27" spans="1:6" ht="28.5" x14ac:dyDescent="0.2">
      <c r="A27" s="69" t="s">
        <v>106</v>
      </c>
      <c r="B27" s="69" t="s">
        <v>107</v>
      </c>
      <c r="C27" s="75">
        <v>2500</v>
      </c>
      <c r="D27" s="69" t="s">
        <v>108</v>
      </c>
      <c r="E27" s="69"/>
      <c r="F27" s="5"/>
    </row>
    <row r="28" spans="1:6" ht="28.5" x14ac:dyDescent="0.2">
      <c r="A28" s="5" t="s">
        <v>138</v>
      </c>
      <c r="B28" s="6" t="s">
        <v>139</v>
      </c>
      <c r="C28" s="35">
        <v>1</v>
      </c>
      <c r="D28" s="5" t="s">
        <v>113</v>
      </c>
      <c r="E28" s="5"/>
      <c r="F28" s="5"/>
    </row>
    <row r="29" spans="1:6" ht="42.75" x14ac:dyDescent="0.2">
      <c r="A29" s="6" t="s">
        <v>105</v>
      </c>
      <c r="B29" s="6" t="s">
        <v>75</v>
      </c>
      <c r="C29" s="11">
        <v>0.05</v>
      </c>
      <c r="D29" s="6"/>
      <c r="E29" s="24"/>
      <c r="F29" s="5"/>
    </row>
    <row r="30" spans="1:6" ht="28.5" x14ac:dyDescent="0.2">
      <c r="A30" s="6" t="s">
        <v>103</v>
      </c>
      <c r="B30" s="6" t="s">
        <v>74</v>
      </c>
      <c r="C30" s="29">
        <v>2500</v>
      </c>
      <c r="D30" s="6" t="s">
        <v>129</v>
      </c>
      <c r="E30" s="24"/>
      <c r="F30" s="5"/>
    </row>
    <row r="31" spans="1:6" ht="28.5" x14ac:dyDescent="0.2">
      <c r="A31" s="6" t="s">
        <v>98</v>
      </c>
      <c r="B31" s="6" t="s">
        <v>37</v>
      </c>
      <c r="C31" s="6">
        <v>10</v>
      </c>
      <c r="D31" s="6" t="s">
        <v>21</v>
      </c>
      <c r="E31" s="24" t="s">
        <v>20</v>
      </c>
      <c r="F31" s="5"/>
    </row>
    <row r="32" spans="1:6" ht="28.5" x14ac:dyDescent="0.2">
      <c r="A32" s="6" t="s">
        <v>85</v>
      </c>
      <c r="B32" s="6" t="s">
        <v>35</v>
      </c>
      <c r="C32" s="6">
        <v>0.247</v>
      </c>
      <c r="D32" s="6" t="s">
        <v>18</v>
      </c>
      <c r="E32" s="24" t="s">
        <v>20</v>
      </c>
      <c r="F32" s="5"/>
    </row>
    <row r="33" spans="1:6" ht="28.5" x14ac:dyDescent="0.2">
      <c r="A33" s="6" t="s">
        <v>83</v>
      </c>
      <c r="B33" s="6" t="s">
        <v>36</v>
      </c>
      <c r="C33" s="6">
        <f>0.041*1000</f>
        <v>41</v>
      </c>
      <c r="D33" s="6" t="s">
        <v>137</v>
      </c>
      <c r="E33" s="24" t="s">
        <v>20</v>
      </c>
      <c r="F33" s="5"/>
    </row>
    <row r="34" spans="1:6" ht="28.5" x14ac:dyDescent="0.2">
      <c r="A34" s="6" t="s">
        <v>100</v>
      </c>
      <c r="B34" s="6" t="s">
        <v>38</v>
      </c>
      <c r="C34" s="10">
        <v>313.14999999999998</v>
      </c>
      <c r="D34" s="6" t="s">
        <v>14</v>
      </c>
      <c r="E34" s="24" t="s">
        <v>23</v>
      </c>
      <c r="F34" s="5"/>
    </row>
    <row r="35" spans="1:6" x14ac:dyDescent="0.2">
      <c r="A35" s="5" t="s">
        <v>101</v>
      </c>
      <c r="B35" s="5" t="s">
        <v>136</v>
      </c>
      <c r="C35" s="10">
        <v>313.14999999999998</v>
      </c>
      <c r="D35" s="5" t="s">
        <v>14</v>
      </c>
      <c r="E35" s="5"/>
      <c r="F35" s="5"/>
    </row>
    <row r="36" spans="1:6" ht="15" x14ac:dyDescent="0.2">
      <c r="A36" s="16" t="s">
        <v>91</v>
      </c>
      <c r="B36" s="6" t="s">
        <v>39</v>
      </c>
      <c r="C36" s="16">
        <v>273.14999999999998</v>
      </c>
      <c r="D36" s="16" t="s">
        <v>14</v>
      </c>
      <c r="E36" s="5"/>
      <c r="F36" s="5"/>
    </row>
    <row r="37" spans="1:6" ht="28.5" x14ac:dyDescent="0.2">
      <c r="A37" s="5" t="s">
        <v>92</v>
      </c>
      <c r="B37" s="6" t="s">
        <v>40</v>
      </c>
      <c r="C37" s="8">
        <f>3600</f>
        <v>3600</v>
      </c>
      <c r="D37" s="5" t="s">
        <v>27</v>
      </c>
      <c r="E37" s="5"/>
      <c r="F37" s="5"/>
    </row>
    <row r="38" spans="1:6" ht="28.5" x14ac:dyDescent="0.2">
      <c r="A38" s="5" t="s">
        <v>93</v>
      </c>
      <c r="B38" s="6" t="s">
        <v>42</v>
      </c>
      <c r="C38" s="8">
        <f>1055870</f>
        <v>1055870</v>
      </c>
      <c r="D38" s="5" t="s">
        <v>28</v>
      </c>
      <c r="E38" s="5"/>
      <c r="F38" s="5"/>
    </row>
    <row r="39" spans="1:6" ht="28.5" x14ac:dyDescent="0.2">
      <c r="A39" s="5" t="s">
        <v>94</v>
      </c>
      <c r="B39" s="6" t="s">
        <v>41</v>
      </c>
      <c r="C39" s="8">
        <f>kJ_per_mmBtu/kJ_per_kWh</f>
        <v>293.29722222222222</v>
      </c>
      <c r="D39" s="5" t="s">
        <v>31</v>
      </c>
      <c r="E39" s="5"/>
      <c r="F39" s="5"/>
    </row>
    <row r="40" spans="1:6" x14ac:dyDescent="0.2">
      <c r="A40" s="4"/>
      <c r="F40" s="5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5"/>
      <c r="B49" s="8"/>
      <c r="C49" s="5"/>
      <c r="D49" s="5"/>
    </row>
    <row r="50" spans="1:4" x14ac:dyDescent="0.2">
      <c r="A50" s="5"/>
      <c r="B50" s="9"/>
      <c r="C50" s="5"/>
      <c r="D50" s="5"/>
    </row>
    <row r="51" spans="1:4" x14ac:dyDescent="0.2">
      <c r="B51" s="6"/>
      <c r="C51" s="6"/>
    </row>
  </sheetData>
  <hyperlinks>
    <hyperlink ref="E14" r:id="rId1" xr:uid="{B2106B39-835F-40BC-BDFE-DE3B87B90F64}"/>
    <hyperlink ref="E8" r:id="rId2" location="fig2" display="Badgett, Cortright (J Cleaner Prod 2022)" xr:uid="{13C42B5A-CBC8-4B1A-A9AB-3BCDE19ECC9C}"/>
    <hyperlink ref="E11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4" r:id="rId6" xr:uid="{1D582B49-C9A3-4464-96C4-7694D2F23D8F}"/>
    <hyperlink ref="E15" r:id="rId7" display="Chemours 2024; Nafion N117" xr:uid="{C255EE5C-FBDD-4176-A67A-8F3FD3120E2E}"/>
    <hyperlink ref="E16" r:id="rId8" xr:uid="{C621EBC1-D2D7-4FBE-8E4B-BC10DF4928D4}"/>
    <hyperlink ref="E32" r:id="rId9" xr:uid="{214EAADB-058E-4DBA-880F-727E021F35A8}"/>
    <hyperlink ref="E13" r:id="rId10" xr:uid="{2C690385-64CC-452A-875C-728C51C7F159}"/>
    <hyperlink ref="E6" r:id="rId11" location="fig2" display="Badgett, Cortright (J Cleaner Prod 2022)" xr:uid="{B305148C-D46E-4A68-A9BE-7CDAF5B30D3F}"/>
    <hyperlink ref="E7" r:id="rId12" location="fig2" display="Badgett, Cortright (J Cleaner Prod 2022)" xr:uid="{063033EA-CFBF-459E-876F-914E3FE1C3B5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P6"/>
  <sheetViews>
    <sheetView zoomScale="70" zoomScaleNormal="70" workbookViewId="0">
      <pane xSplit="1" topLeftCell="F1" activePane="topRight" state="frozen"/>
      <selection pane="topRight" activeCell="N3" sqref="N3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0.85546875" style="42" customWidth="1"/>
    <col min="17" max="16384" width="9.140625" style="4"/>
  </cols>
  <sheetData>
    <row r="1" spans="1:16" ht="58.5" x14ac:dyDescent="0.2">
      <c r="A1" s="7" t="s">
        <v>49</v>
      </c>
      <c r="B1" s="7" t="s">
        <v>63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67</v>
      </c>
      <c r="H1" s="7" t="s">
        <v>62</v>
      </c>
      <c r="I1" s="7" t="s">
        <v>52</v>
      </c>
      <c r="J1" s="7" t="s">
        <v>53</v>
      </c>
      <c r="K1" s="7" t="s">
        <v>60</v>
      </c>
      <c r="L1" s="7" t="s">
        <v>72</v>
      </c>
      <c r="M1" s="7" t="s">
        <v>77</v>
      </c>
      <c r="N1" s="7" t="s">
        <v>78</v>
      </c>
      <c r="O1" s="12" t="s">
        <v>24</v>
      </c>
      <c r="P1" s="12" t="s">
        <v>61</v>
      </c>
    </row>
    <row r="2" spans="1:16" ht="17.25" x14ac:dyDescent="0.2">
      <c r="A2" s="5" t="s">
        <v>57</v>
      </c>
      <c r="B2" s="5" t="s">
        <v>64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</row>
    <row r="3" spans="1:16" ht="42.75" x14ac:dyDescent="0.2">
      <c r="A3" s="5" t="s">
        <v>48</v>
      </c>
      <c r="B3" s="5" t="s">
        <v>64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53">
        <f>-2.35-0.197-Products[[#This Row],[Standard potential, pH = 0 (V vs SHE)]]</f>
        <v>-2.4870000000000001</v>
      </c>
      <c r="J3" s="5">
        <v>-182</v>
      </c>
      <c r="K3" s="5">
        <v>1</v>
      </c>
      <c r="L3" s="9">
        <v>0.98</v>
      </c>
      <c r="M3" s="72">
        <v>0.7</v>
      </c>
      <c r="N3" s="85">
        <v>336.2</v>
      </c>
      <c r="O3" s="24" t="s">
        <v>20</v>
      </c>
      <c r="P3" s="39" t="s">
        <v>160</v>
      </c>
    </row>
    <row r="4" spans="1:16" ht="42.75" x14ac:dyDescent="0.2">
      <c r="A4" s="6" t="s">
        <v>175</v>
      </c>
      <c r="B4" s="5" t="s">
        <v>176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66">
        <v>-0.71199999999999997</v>
      </c>
      <c r="J4" s="5">
        <v>-182</v>
      </c>
      <c r="K4" s="66">
        <v>10</v>
      </c>
      <c r="L4" s="74">
        <v>0.9</v>
      </c>
      <c r="M4" s="72">
        <v>0.7</v>
      </c>
      <c r="N4" s="73">
        <v>100</v>
      </c>
      <c r="O4" s="24" t="s">
        <v>20</v>
      </c>
      <c r="P4" s="39" t="s">
        <v>177</v>
      </c>
    </row>
    <row r="5" spans="1:16" s="40" customFormat="1" ht="57" x14ac:dyDescent="0.2">
      <c r="A5" s="5" t="s">
        <v>200</v>
      </c>
      <c r="B5" s="6" t="s">
        <v>176</v>
      </c>
      <c r="C5" s="10">
        <v>90.03</v>
      </c>
      <c r="D5" s="5">
        <v>2</v>
      </c>
      <c r="E5" s="5">
        <v>2</v>
      </c>
      <c r="F5" s="25"/>
      <c r="G5" s="9">
        <v>0.7</v>
      </c>
      <c r="H5" s="10">
        <v>-0.51</v>
      </c>
      <c r="I5" s="53">
        <f>-1.8+0.197-Products[[#This Row],[Standard potential, pH = 0 (V vs SHE)]]</f>
        <v>-1.093</v>
      </c>
      <c r="J5" s="74">
        <v>-416</v>
      </c>
      <c r="K5" s="5">
        <v>5.6</v>
      </c>
      <c r="L5" s="74">
        <v>0.8</v>
      </c>
      <c r="M5" s="72">
        <v>0.7</v>
      </c>
      <c r="N5" s="85">
        <v>331.6</v>
      </c>
      <c r="O5" s="24" t="s">
        <v>201</v>
      </c>
      <c r="P5" s="72" t="s">
        <v>195</v>
      </c>
    </row>
    <row r="6" spans="1:16" ht="57" x14ac:dyDescent="0.2">
      <c r="A6" s="26" t="s">
        <v>24</v>
      </c>
      <c r="B6" s="27" t="s">
        <v>65</v>
      </c>
      <c r="C6" s="27" t="s">
        <v>65</v>
      </c>
      <c r="D6" s="24" t="s">
        <v>143</v>
      </c>
      <c r="E6" s="27" t="s">
        <v>65</v>
      </c>
      <c r="F6" s="24" t="s">
        <v>54</v>
      </c>
      <c r="G6" s="27" t="s">
        <v>70</v>
      </c>
      <c r="H6" s="24" t="s">
        <v>144</v>
      </c>
      <c r="I6" s="27" t="s">
        <v>56</v>
      </c>
      <c r="J6" s="27" t="s">
        <v>56</v>
      </c>
      <c r="K6" s="27" t="s">
        <v>56</v>
      </c>
      <c r="L6" s="27"/>
      <c r="M6" s="27"/>
      <c r="N6" s="27"/>
      <c r="O6" s="26"/>
      <c r="P6" s="26"/>
    </row>
  </sheetData>
  <phoneticPr fontId="18" type="noConversion"/>
  <hyperlinks>
    <hyperlink ref="D6" r:id="rId1" display="Nitopi Jaramillo Chem Rev 2019" xr:uid="{A6CEC16A-5A29-4C4B-B6DC-2F13839F3E5E}"/>
    <hyperlink ref="F6" r:id="rId2" display="Engineering Toolbox" xr:uid="{0D86F13D-1D29-453A-84F4-38B2E4DB70A8}"/>
    <hyperlink ref="H6" r:id="rId3" display="Bui Weber Chem Rev 2022" xr:uid="{D54C8481-3AD6-4B97-878B-D2C90AD4D097}"/>
    <hyperlink ref="O4" r:id="rId4" xr:uid="{8DCF1B3E-E4C0-4519-B0A4-B9CFE6918586}"/>
    <hyperlink ref="O5" r:id="rId5" xr:uid="{42FBBE18-D944-424A-B062-2455F7054E13}"/>
    <hyperlink ref="P3" r:id="rId6" display="Jouny, Jiao I&amp;EC 2018" xr:uid="{10B5C8FC-32D4-41B8-BAEB-C077AC9722AB}"/>
    <hyperlink ref="O3" r:id="rId7" xr:uid="{A4F65FF6-C6EC-40B1-9701-93F5858A18BD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J5"/>
  <sheetViews>
    <sheetView tabSelected="1" topLeftCell="C1" zoomScale="160" zoomScaleNormal="160" workbookViewId="0">
      <selection activeCell="F2" sqref="F2:F4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5" customWidth="1"/>
    <col min="7" max="7" width="16.42578125" bestFit="1" customWidth="1"/>
    <col min="8" max="8" width="16.42578125" customWidth="1"/>
    <col min="9" max="9" width="17.5703125" bestFit="1" customWidth="1"/>
    <col min="10" max="10" width="19.5703125" bestFit="1" customWidth="1"/>
  </cols>
  <sheetData>
    <row r="1" spans="1:10" ht="63" x14ac:dyDescent="0.25">
      <c r="A1" s="82" t="s">
        <v>184</v>
      </c>
      <c r="B1" s="7" t="s">
        <v>50</v>
      </c>
      <c r="C1" s="28" t="s">
        <v>185</v>
      </c>
      <c r="D1" s="5" t="s">
        <v>187</v>
      </c>
      <c r="E1" s="6" t="s">
        <v>189</v>
      </c>
      <c r="F1" s="6" t="s">
        <v>210</v>
      </c>
      <c r="G1" s="67" t="s">
        <v>188</v>
      </c>
      <c r="H1" s="67" t="s">
        <v>203</v>
      </c>
      <c r="I1" s="6" t="s">
        <v>24</v>
      </c>
      <c r="J1" s="12" t="s">
        <v>61</v>
      </c>
    </row>
    <row r="2" spans="1:10" ht="28.5" x14ac:dyDescent="0.25">
      <c r="A2" s="78" t="s">
        <v>170</v>
      </c>
      <c r="B2" s="9">
        <v>41.05</v>
      </c>
      <c r="C2" s="76">
        <v>0.06</v>
      </c>
      <c r="D2" s="8">
        <v>786</v>
      </c>
      <c r="E2" s="10">
        <v>0.89</v>
      </c>
      <c r="F2" s="88">
        <f>(Products6[[#This Row],[Viscosity (cP)]]/100)/Products6[[#This Row],[Density (kg/m3)]]*10000</f>
        <v>0.11323155216284986</v>
      </c>
      <c r="G2" s="68">
        <v>0.89</v>
      </c>
      <c r="H2" s="68">
        <v>7.0000000000000007E-2</v>
      </c>
      <c r="I2" s="71" t="s">
        <v>163</v>
      </c>
      <c r="J2" s="24" t="s">
        <v>172</v>
      </c>
    </row>
    <row r="3" spans="1:10" ht="28.5" x14ac:dyDescent="0.25">
      <c r="A3" s="79" t="s">
        <v>193</v>
      </c>
      <c r="B3" s="77">
        <v>102.09</v>
      </c>
      <c r="C3" s="77">
        <v>10</v>
      </c>
      <c r="D3" s="74">
        <v>1200</v>
      </c>
      <c r="E3" s="74">
        <v>2.5</v>
      </c>
      <c r="F3" s="88">
        <f>(Products6[[#This Row],[Viscosity (cP)]]/100)/Products6[[#This Row],[Density (kg/m3)]]*100</f>
        <v>2.0833333333333337E-3</v>
      </c>
      <c r="G3" s="5"/>
      <c r="H3" s="68">
        <v>0.15</v>
      </c>
      <c r="I3" s="74" t="s">
        <v>195</v>
      </c>
      <c r="J3" s="74" t="s">
        <v>195</v>
      </c>
    </row>
    <row r="4" spans="1:10" x14ac:dyDescent="0.25">
      <c r="A4" s="80" t="s">
        <v>194</v>
      </c>
      <c r="B4" s="77">
        <v>78.13</v>
      </c>
      <c r="C4" s="77">
        <v>50</v>
      </c>
      <c r="D4" s="74">
        <v>1095</v>
      </c>
      <c r="E4" s="74">
        <v>1.99</v>
      </c>
      <c r="F4" s="88">
        <f>(Products6[[#This Row],[Viscosity (cP)]]/100)/Products6[[#This Row],[Density (kg/m3)]]*100</f>
        <v>1.817351598173516E-3</v>
      </c>
      <c r="G4" s="6"/>
      <c r="H4" s="68"/>
      <c r="I4" s="74" t="s">
        <v>195</v>
      </c>
      <c r="J4" s="74" t="s">
        <v>195</v>
      </c>
    </row>
    <row r="5" spans="1:10" x14ac:dyDescent="0.25">
      <c r="A5" s="81"/>
      <c r="B5" s="27"/>
      <c r="C5" s="27"/>
      <c r="D5" s="26"/>
      <c r="E5" s="26"/>
      <c r="F5" s="26"/>
      <c r="G5" s="26"/>
      <c r="H5" s="26"/>
      <c r="J5" s="26"/>
    </row>
  </sheetData>
  <phoneticPr fontId="18" type="noConversion"/>
  <hyperlinks>
    <hyperlink ref="J2" r:id="rId1" xr:uid="{5655458C-49A7-4C0B-8608-74FBB0552E76}"/>
    <hyperlink ref="I2" r:id="rId2" xr:uid="{3CE65C60-DA75-4595-8CAA-88F2C9A358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zoomScale="116" workbookViewId="0">
      <selection activeCell="H3" sqref="H3:H4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2" t="s">
        <v>186</v>
      </c>
      <c r="B1" s="7" t="s">
        <v>50</v>
      </c>
      <c r="C1" s="28" t="s">
        <v>192</v>
      </c>
      <c r="D1" s="6" t="s">
        <v>190</v>
      </c>
      <c r="E1" s="67" t="s">
        <v>188</v>
      </c>
      <c r="F1" s="67" t="s">
        <v>191</v>
      </c>
      <c r="G1" s="6" t="s">
        <v>24</v>
      </c>
      <c r="H1" s="12" t="s">
        <v>61</v>
      </c>
    </row>
    <row r="2" spans="1:9" ht="57" x14ac:dyDescent="0.25">
      <c r="A2" s="78" t="s">
        <v>174</v>
      </c>
      <c r="B2" s="9">
        <v>341.91</v>
      </c>
      <c r="C2" s="86">
        <v>250</v>
      </c>
      <c r="D2" s="87">
        <f>0.75/100</f>
        <v>7.4999999999999997E-3</v>
      </c>
      <c r="E2" s="68">
        <v>0.89</v>
      </c>
      <c r="F2" s="70">
        <v>6E-10</v>
      </c>
      <c r="G2" s="71" t="s">
        <v>173</v>
      </c>
      <c r="H2" s="71" t="s">
        <v>163</v>
      </c>
      <c r="I2" s="69" t="s">
        <v>169</v>
      </c>
    </row>
    <row r="3" spans="1:9" ht="42.75" x14ac:dyDescent="0.25">
      <c r="A3" s="79" t="s">
        <v>196</v>
      </c>
      <c r="B3" s="9">
        <v>329.27</v>
      </c>
      <c r="C3" s="86">
        <v>250</v>
      </c>
      <c r="D3" s="72">
        <v>0.01</v>
      </c>
      <c r="E3" s="5"/>
      <c r="F3" s="74"/>
      <c r="G3" s="71" t="s">
        <v>198</v>
      </c>
      <c r="H3" s="74"/>
      <c r="I3" s="66"/>
    </row>
    <row r="4" spans="1:9" ht="42.75" x14ac:dyDescent="0.25">
      <c r="A4" s="79" t="s">
        <v>197</v>
      </c>
      <c r="B4" s="9">
        <v>217.06</v>
      </c>
      <c r="C4" s="86">
        <v>250</v>
      </c>
      <c r="D4" s="72">
        <v>0.01</v>
      </c>
      <c r="E4" s="6"/>
      <c r="F4" s="74"/>
      <c r="G4" s="71" t="s">
        <v>199</v>
      </c>
      <c r="H4" s="74"/>
      <c r="I4" s="66"/>
    </row>
    <row r="5" spans="1:9" x14ac:dyDescent="0.25">
      <c r="A5" s="78"/>
      <c r="B5" s="83"/>
      <c r="C5" s="83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legacyDrawing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3" workbookViewId="0">
      <selection activeCell="F3" sqref="F3:F4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145</v>
      </c>
      <c r="E3" s="90" t="s">
        <v>147</v>
      </c>
      <c r="F3" s="89" t="s">
        <v>148</v>
      </c>
    </row>
    <row r="4" spans="1:6" ht="28.5" x14ac:dyDescent="0.25">
      <c r="A4" s="18" t="s">
        <v>80</v>
      </c>
      <c r="B4" s="32">
        <v>2.4E-2</v>
      </c>
      <c r="C4" s="21">
        <v>20</v>
      </c>
      <c r="D4" s="30" t="s">
        <v>145</v>
      </c>
      <c r="E4" s="90"/>
      <c r="F4" s="89"/>
    </row>
    <row r="5" spans="1:6" ht="28.5" x14ac:dyDescent="0.25">
      <c r="A5" s="18" t="s">
        <v>79</v>
      </c>
      <c r="B5" s="32">
        <v>4.2000000000000003E-2</v>
      </c>
      <c r="C5" s="21"/>
      <c r="D5" s="30" t="s">
        <v>146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149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149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150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71</v>
      </c>
      <c r="B14" s="32">
        <v>200</v>
      </c>
      <c r="C14" s="37"/>
      <c r="D14" s="38" t="s">
        <v>117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121</v>
      </c>
      <c r="B1" s="46"/>
      <c r="C1" s="47"/>
      <c r="D1" s="47"/>
      <c r="E1" s="48" t="s">
        <v>157</v>
      </c>
    </row>
    <row r="2" spans="1:12" s="49" customFormat="1" ht="17.25" x14ac:dyDescent="0.2">
      <c r="A2" s="45" t="s">
        <v>151</v>
      </c>
      <c r="B2" s="46"/>
      <c r="C2" s="47"/>
      <c r="D2" s="47"/>
      <c r="E2" s="65" t="s">
        <v>158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125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152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126</v>
      </c>
      <c r="B10" s="53">
        <f>1/60/(100^3)*P/(R_*B7+20)</f>
        <v>7.3709198831561756E-7</v>
      </c>
      <c r="C10" s="53" t="s">
        <v>122</v>
      </c>
      <c r="D10" s="53"/>
      <c r="E10" s="48"/>
      <c r="F10" s="48"/>
      <c r="L10" s="48"/>
    </row>
    <row r="11" spans="1:12" s="49" customFormat="1" x14ac:dyDescent="0.2">
      <c r="A11" s="52" t="s">
        <v>122</v>
      </c>
      <c r="B11" s="52">
        <f>1/60/(100^3)*P/(R_*B7)</f>
        <v>7.4358305104930494E-7</v>
      </c>
      <c r="C11" s="52" t="s">
        <v>122</v>
      </c>
      <c r="D11" s="52"/>
      <c r="E11" s="48"/>
      <c r="F11" s="48"/>
      <c r="G11" s="48"/>
    </row>
    <row r="12" spans="1:12" s="49" customFormat="1" ht="30" x14ac:dyDescent="0.2">
      <c r="A12" s="53" t="s">
        <v>123</v>
      </c>
      <c r="B12" s="53">
        <f>1/(1000*2*F)</f>
        <v>5.182134828131088E-9</v>
      </c>
      <c r="C12" s="53" t="s">
        <v>124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92" t="s">
        <v>127</v>
      </c>
      <c r="B17" s="92"/>
      <c r="C17" s="92"/>
      <c r="D17" s="92"/>
      <c r="E17" s="92"/>
      <c r="F17" s="92"/>
      <c r="H17" s="92" t="s">
        <v>128</v>
      </c>
      <c r="I17" s="92"/>
      <c r="J17" s="92"/>
      <c r="K17" s="92"/>
      <c r="L17" s="92"/>
      <c r="M17" s="92"/>
      <c r="N17" s="92"/>
      <c r="O17" s="92"/>
      <c r="P17" s="92"/>
    </row>
    <row r="18" spans="1:16" x14ac:dyDescent="0.2">
      <c r="A18" s="91" t="s">
        <v>118</v>
      </c>
      <c r="B18" s="91"/>
      <c r="C18" s="91" t="s">
        <v>119</v>
      </c>
      <c r="D18" s="91"/>
      <c r="E18" s="91" t="s">
        <v>120</v>
      </c>
      <c r="F18" s="91"/>
      <c r="G18" s="55"/>
      <c r="H18" s="91" t="s">
        <v>118</v>
      </c>
      <c r="I18" s="91"/>
      <c r="J18" s="91"/>
      <c r="K18" s="91" t="s">
        <v>119</v>
      </c>
      <c r="L18" s="91"/>
      <c r="M18" s="91"/>
      <c r="N18" s="91" t="s">
        <v>120</v>
      </c>
      <c r="O18" s="91"/>
      <c r="P18" s="91"/>
    </row>
    <row r="19" spans="1:16" ht="17.25" x14ac:dyDescent="0.3">
      <c r="A19" s="54" t="s">
        <v>153</v>
      </c>
      <c r="B19" s="54" t="s">
        <v>154</v>
      </c>
      <c r="C19" s="54" t="s">
        <v>153</v>
      </c>
      <c r="D19" s="54" t="s">
        <v>154</v>
      </c>
      <c r="E19" s="54" t="s">
        <v>153</v>
      </c>
      <c r="F19" s="54" t="s">
        <v>154</v>
      </c>
      <c r="G19" s="55"/>
      <c r="H19" s="56" t="s">
        <v>154</v>
      </c>
      <c r="I19" s="56" t="s">
        <v>155</v>
      </c>
      <c r="J19" s="57" t="s">
        <v>156</v>
      </c>
      <c r="K19" s="56" t="s">
        <v>154</v>
      </c>
      <c r="L19" s="56" t="s">
        <v>155</v>
      </c>
      <c r="M19" s="57" t="s">
        <v>156</v>
      </c>
      <c r="N19" s="56" t="s">
        <v>154</v>
      </c>
      <c r="O19" s="56" t="s">
        <v>155</v>
      </c>
      <c r="P19" s="57" t="s">
        <v>156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91" t="s">
        <v>121</v>
      </c>
      <c r="I63" s="91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155</v>
      </c>
      <c r="I64" s="63" t="s">
        <v>154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2024-11-30T17:09:54Z</dcterms:modified>
</cp:coreProperties>
</file>