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Jupyter/"/>
    </mc:Choice>
  </mc:AlternateContent>
  <xr:revisionPtr revIDLastSave="875" documentId="8_{31750E0B-A732-4503-8EA8-2753BAB2D178}" xr6:coauthVersionLast="47" xr6:coauthVersionMax="47" xr10:uidLastSave="{AEF5340E-1C0E-4218-8BE0-3B200E3986DC}"/>
  <bookViews>
    <workbookView xWindow="14295" yWindow="0" windowWidth="14610" windowHeight="15585" activeTab="1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assumptions'!$C$32</definedName>
    <definedName name="T_sep">'Constants and assumptions'!$C$31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  <c r="G3" i="7"/>
  <c r="G4" i="7"/>
  <c r="C5" i="2"/>
  <c r="B6" i="3"/>
  <c r="C30" i="2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1" i="2"/>
  <c r="B11" i="3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35" i="2" l="1"/>
  <c r="C34" i="2"/>
  <c r="C8" i="3" l="1"/>
  <c r="C12" i="3" l="1"/>
  <c r="C36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<sst xmlns="http://schemas.openxmlformats.org/spreadsheetml/2006/main" count="232" uniqueCount="176">
  <si>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</si>
  <si>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</si>
  <si>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</si>
  <si>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</si>
  <si>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</si>
  <si>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</si>
  <si>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</si>
  <si>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</si>
  <si>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</si>
  <si>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</si>
  <si>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</si>
  <si>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</si>
  <si>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</si>
  <si>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</si>
  <si>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</si>
  <si>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</si>
  <si>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</si>
  <si>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</si>
  <si>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</si>
  <si>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</si>
  <si>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</si>
  <si>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</si>
  <si>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</si>
  <si>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</si>
  <si>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</si>
  <si>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</si>
  <si>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</si>
  <si>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</si>
  <si>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</si>
  <si>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</si>
  <si>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</si>
  <si>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</si>
  <si>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</si>
  <si>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</si>
  <si>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</si>
  <si>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</si>
  <si>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</si>
  <si>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</si>
  <si>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</si>
  <si>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</si>
  <si>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</si>
  <si>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</si>
  <si>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</si>
  <si>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</si>
  <si>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</si>
  <si>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</si>
  <si>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</si>
  <si>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</si>
  <si>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</si>
  <si>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</si>
  <si>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</si>
  <si>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</si>
  <si>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</si>
  <si>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</si>
  <si>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</si>
  <si>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</si>
  <si>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</si>
  <si>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</si>
  <si>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</si>
  <si>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</si>
  <si>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</si>
  <si>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</si>
  <si>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</si>
  <si>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</si>
  <si>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</si>
  <si>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</si>
  <si>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</si>
  <si>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</si>
  <si>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</si>
  <si>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</si>
  <si>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</si>
  <si>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</si>
  <si>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</si>
  <si>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</si>
  <si>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</si>
  <si>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</si>
  <si>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</si>
  <si>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</si>
  <si>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</si>
  <si>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</si>
  <si>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</si>
  <si>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</si>
  <si>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</si>
  <si>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</si>
  <si>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</si>
  <si>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</si>
  <si>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</si>
  <si>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</si>
  <si>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</si>
  <si>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</si>
  <si>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</si>
  <si>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</si>
  <si>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</si>
  <si>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</si>
  <si>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</si>
  <si>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</si>
  <si>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</si>
  <si>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</si>
  <si>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</si>
  <si>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</si>
  <si>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</si>
  <si>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</si>
  <si>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</si>
  <si>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</si>
  <si>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</si>
  <si>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</si>
  <si>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</si>
  <si>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</si>
  <si>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</si>
  <si>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</si>
  <si>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</si>
  <si>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</si>
  <si>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</si>
  <si>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</si>
  <si>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</si>
  <si>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</si>
  <si>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</si>
  <si>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</si>
  <si>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</si>
  <si>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</si>
  <si>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</si>
  <si>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</si>
  <si>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</si>
  <si>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</si>
  <si>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</si>
  <si>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</si>
  <si>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</si>
  <si>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</si>
  <si>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</si>
  <si>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</si>
  <si>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</si>
  <si>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</si>
  <si>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</si>
  <si>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</si>
  <si>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</si>
  <si>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</si>
  <si>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</si>
  <si>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</si>
  <si>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</si>
  <si>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</si>
  <si>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</si>
  <si>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</si>
  <si>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</si>
  <si>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</si>
  <si>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</si>
  <si>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</si>
  <si>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</si>
  <si>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</si>
  <si>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</si>
  <si>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</si>
  <si>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</si>
  <si>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</si>
  <si>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</si>
  <si>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</si>
  <si>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</si>
  <si>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</si>
  <si>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</si>
  <si>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</si>
  <si>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</si>
  <si>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</si>
  <si>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</si>
  <si>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</si>
  <si>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</si>
  <si>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</si>
  <si>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</si>
  <si>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</si>
  <si>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</si>
  <si>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</si>
  <si>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</si>
  <si>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</si>
  <si>
    <t>CEPCI 2021: 773.1
CEPCI 2024: 800</t>
  </si>
  <si>
    <t>Average 2024 from Krungsri Research and Bloomberg via Statista</t>
  </si>
  <si>
    <t>George (Kirk-Othmer Encyclopedia 2001) adjusted by 1% inflation; but $0.1 (syngas?) in Guerra, Hodge (Joule, 2023)</t>
  </si>
  <si>
    <t>Optimal SPC @ 8.2 c/kWh, Hawks model</t>
  </si>
  <si>
    <t>Optimal j @ 8.2 c/kWh, Hawks model</t>
  </si>
  <si>
    <t>U.S. Energy Information Administration (2024) - industrial retail; GREET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</si>
</sst>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40" dataDxfId="39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8.2 c/kWh, Hawks model" dataDxfId="18"/>
    <tableColumn id="17" xr3:uid="{06806002-8BCC-442F-99A4-15A00506143C}" name="Optimal j @ 8.2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statistics/1170573/price-ethylene-forecast-globally" TargetMode="Externa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zoomScaleNormal="100" workbookViewId="0">
      <selection activeCell="C6" sqref="C6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139</v>
      </c>
      <c r="B2" s="6" t="s">
        <v>83</v>
      </c>
      <c r="C2" s="29">
        <v>1</v>
      </c>
      <c r="D2" s="6" t="s">
        <v>82</v>
      </c>
      <c r="E2" s="24"/>
      <c r="F2" s="5"/>
    </row>
    <row r="3" spans="1:6" ht="85.5" x14ac:dyDescent="0.2">
      <c r="A3" s="5" t="s">
        <v>92</v>
      </c>
      <c r="B3" s="6" t="s">
        <v>74</v>
      </c>
      <c r="C3" s="9">
        <v>75</v>
      </c>
      <c r="D3" s="5" t="s">
        <v>75</v>
      </c>
      <c r="E3" s="24" t="s">
        <v>151</v>
      </c>
      <c r="F3" s="5" t="s">
        <v>150</v>
      </c>
    </row>
    <row r="4" spans="1:6" ht="42.75" x14ac:dyDescent="0.2">
      <c r="A4" s="5" t="s">
        <v>110</v>
      </c>
      <c r="B4" s="6" t="s">
        <v>140</v>
      </c>
      <c r="C4" s="39">
        <f>0.0145</f>
        <v>1.4500000000000001E-2</v>
      </c>
      <c r="D4" s="5" t="s">
        <v>125</v>
      </c>
      <c r="E4" s="24" t="s">
        <v>142</v>
      </c>
      <c r="F4" s="5" t="s">
        <v>141</v>
      </c>
    </row>
    <row r="5" spans="1:6" ht="28.5" x14ac:dyDescent="0.2">
      <c r="A5" s="5" t="s">
        <v>143</v>
      </c>
      <c r="B5" s="6" t="s">
        <v>144</v>
      </c>
      <c r="C5" s="35">
        <f>5000*800/773.1</f>
        <v>5173.9749062217043</v>
      </c>
      <c r="D5" s="5" t="s">
        <v>145</v>
      </c>
      <c r="E5" s="24" t="s">
        <v>152</v>
      </c>
      <c r="F5" s="5" t="s">
        <v>170</v>
      </c>
    </row>
    <row r="6" spans="1:6" ht="28.5" x14ac:dyDescent="0.2">
      <c r="A6" s="5" t="s">
        <v>94</v>
      </c>
      <c r="B6" s="5" t="s">
        <v>33</v>
      </c>
      <c r="C6" s="9">
        <v>0</v>
      </c>
      <c r="D6" s="5" t="s">
        <v>17</v>
      </c>
      <c r="E6" s="5"/>
      <c r="F6" s="5"/>
    </row>
    <row r="7" spans="1:6" ht="28.5" x14ac:dyDescent="0.2">
      <c r="A7" s="5" t="s">
        <v>95</v>
      </c>
      <c r="B7" s="5" t="s">
        <v>35</v>
      </c>
      <c r="C7" s="9">
        <v>0.65</v>
      </c>
      <c r="D7" s="5" t="s">
        <v>17</v>
      </c>
      <c r="E7" s="5"/>
      <c r="F7" s="5"/>
    </row>
    <row r="8" spans="1:6" ht="28.5" x14ac:dyDescent="0.2">
      <c r="A8" s="5" t="s">
        <v>96</v>
      </c>
      <c r="B8" s="5" t="s">
        <v>34</v>
      </c>
      <c r="C8" s="9">
        <v>0.5</v>
      </c>
      <c r="D8" s="5" t="s">
        <v>17</v>
      </c>
      <c r="E8" s="5"/>
      <c r="F8" s="5"/>
    </row>
    <row r="9" spans="1:6" ht="15.75" x14ac:dyDescent="0.2">
      <c r="A9" s="5" t="s">
        <v>97</v>
      </c>
      <c r="B9" s="5" t="s">
        <v>50</v>
      </c>
      <c r="C9" s="8">
        <v>1000</v>
      </c>
      <c r="D9" s="5" t="s">
        <v>51</v>
      </c>
      <c r="E9" s="5"/>
      <c r="F9" s="5"/>
    </row>
    <row r="10" spans="1:6" ht="42.75" x14ac:dyDescent="0.2">
      <c r="A10" s="6" t="s">
        <v>91</v>
      </c>
      <c r="B10" s="6" t="s">
        <v>86</v>
      </c>
      <c r="C10" s="11">
        <v>0.9</v>
      </c>
      <c r="D10" s="6"/>
      <c r="E10" s="24" t="s">
        <v>87</v>
      </c>
      <c r="F10" s="5"/>
    </row>
    <row r="11" spans="1:6" ht="28.5" x14ac:dyDescent="0.2">
      <c r="A11" s="6" t="s">
        <v>107</v>
      </c>
      <c r="B11" s="6" t="s">
        <v>72</v>
      </c>
      <c r="C11" s="11">
        <v>7.0000000000000007E-2</v>
      </c>
      <c r="D11" s="6"/>
      <c r="E11" s="24" t="s">
        <v>23</v>
      </c>
      <c r="F11" s="5"/>
    </row>
    <row r="12" spans="1:6" ht="42.75" x14ac:dyDescent="0.2">
      <c r="A12" s="6" t="s">
        <v>114</v>
      </c>
      <c r="B12" s="6" t="s">
        <v>45</v>
      </c>
      <c r="C12" s="10">
        <v>1</v>
      </c>
      <c r="D12" s="6" t="s">
        <v>22</v>
      </c>
      <c r="E12" s="24" t="s">
        <v>19</v>
      </c>
      <c r="F12" s="5"/>
    </row>
    <row r="13" spans="1:6" ht="42.75" x14ac:dyDescent="0.2">
      <c r="A13" s="6" t="s">
        <v>89</v>
      </c>
      <c r="B13" s="6" t="s">
        <v>36</v>
      </c>
      <c r="C13" s="10">
        <v>1.23</v>
      </c>
      <c r="D13" s="6" t="s">
        <v>60</v>
      </c>
      <c r="E13" s="24" t="s">
        <v>19</v>
      </c>
      <c r="F13" s="5"/>
    </row>
    <row r="14" spans="1:6" ht="27" customHeight="1" x14ac:dyDescent="0.2">
      <c r="A14" s="5" t="s">
        <v>98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">
      <c r="A15" s="5" t="s">
        <v>169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7.25" x14ac:dyDescent="0.2">
      <c r="A16" s="5" t="s">
        <v>93</v>
      </c>
      <c r="B16" s="5" t="s">
        <v>46</v>
      </c>
      <c r="C16" s="9">
        <v>44.009500000000003</v>
      </c>
      <c r="D16" s="5" t="s">
        <v>29</v>
      </c>
      <c r="E16" s="5"/>
      <c r="F16" s="5"/>
    </row>
    <row r="17" spans="1:6" ht="17.25" x14ac:dyDescent="0.2">
      <c r="A17" s="6" t="s">
        <v>105</v>
      </c>
      <c r="B17" s="6" t="s">
        <v>79</v>
      </c>
      <c r="C17" s="9">
        <v>138.2055</v>
      </c>
      <c r="D17" s="5" t="s">
        <v>29</v>
      </c>
      <c r="E17" s="5"/>
      <c r="F17" s="5"/>
    </row>
    <row r="18" spans="1:6" ht="17.25" x14ac:dyDescent="0.2">
      <c r="A18" s="5" t="s">
        <v>103</v>
      </c>
      <c r="B18" s="6" t="s">
        <v>49</v>
      </c>
      <c r="C18" s="9">
        <v>31.998799999999999</v>
      </c>
      <c r="D18" s="5" t="s">
        <v>29</v>
      </c>
      <c r="E18" s="5"/>
      <c r="F18" s="5"/>
    </row>
    <row r="19" spans="1:6" x14ac:dyDescent="0.2">
      <c r="A19" s="5" t="s">
        <v>112</v>
      </c>
      <c r="B19" s="5" t="s">
        <v>47</v>
      </c>
      <c r="C19" s="9">
        <v>18.015799999999999</v>
      </c>
      <c r="D19" s="5" t="s">
        <v>29</v>
      </c>
      <c r="E19" s="5"/>
      <c r="F19" s="5"/>
    </row>
    <row r="20" spans="1:6" x14ac:dyDescent="0.2">
      <c r="A20" s="5" t="s">
        <v>104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8.5" x14ac:dyDescent="0.2">
      <c r="A21" s="5" t="s">
        <v>118</v>
      </c>
      <c r="B21" s="5" t="s">
        <v>119</v>
      </c>
      <c r="C21" s="11">
        <f>350/365</f>
        <v>0.95890410958904104</v>
      </c>
      <c r="D21" s="5"/>
      <c r="E21" s="5"/>
      <c r="F21" s="5"/>
    </row>
    <row r="22" spans="1:6" ht="28.5" x14ac:dyDescent="0.2">
      <c r="A22" s="5" t="s">
        <v>123</v>
      </c>
      <c r="B22" s="5" t="s">
        <v>124</v>
      </c>
      <c r="C22" s="29">
        <v>0</v>
      </c>
      <c r="D22" s="5"/>
      <c r="E22" s="5"/>
      <c r="F22" s="5"/>
    </row>
    <row r="23" spans="1:6" ht="28.5" x14ac:dyDescent="0.2">
      <c r="A23" s="5" t="s">
        <v>120</v>
      </c>
      <c r="B23" s="5" t="s">
        <v>121</v>
      </c>
      <c r="C23" s="36">
        <v>20</v>
      </c>
      <c r="D23" s="5" t="s">
        <v>122</v>
      </c>
      <c r="E23" s="5"/>
      <c r="F23" s="5"/>
    </row>
    <row r="24" spans="1:6" ht="28.5" x14ac:dyDescent="0.2">
      <c r="A24" s="5" t="s">
        <v>115</v>
      </c>
      <c r="B24" s="5" t="s">
        <v>116</v>
      </c>
      <c r="C24" s="35">
        <v>50000</v>
      </c>
      <c r="D24" s="5" t="s">
        <v>117</v>
      </c>
      <c r="E24" s="5"/>
      <c r="F24" s="5"/>
    </row>
    <row r="25" spans="1:6" ht="28.5" x14ac:dyDescent="0.2">
      <c r="A25" s="5" t="s">
        <v>148</v>
      </c>
      <c r="B25" s="6" t="s">
        <v>149</v>
      </c>
      <c r="C25" s="35">
        <v>5</v>
      </c>
      <c r="D25" s="5" t="s">
        <v>122</v>
      </c>
      <c r="E25" s="5"/>
      <c r="F25" s="5"/>
    </row>
    <row r="26" spans="1:6" ht="42.75" x14ac:dyDescent="0.2">
      <c r="A26" s="6" t="s">
        <v>113</v>
      </c>
      <c r="B26" s="6" t="s">
        <v>81</v>
      </c>
      <c r="C26" s="11">
        <v>0.05</v>
      </c>
      <c r="D26" s="6"/>
      <c r="E26" s="24"/>
      <c r="F26" s="5"/>
    </row>
    <row r="27" spans="1:6" ht="28.5" x14ac:dyDescent="0.2">
      <c r="A27" s="6" t="s">
        <v>111</v>
      </c>
      <c r="B27" s="6" t="s">
        <v>80</v>
      </c>
      <c r="C27" s="29">
        <v>2500</v>
      </c>
      <c r="D27" s="6" t="s">
        <v>138</v>
      </c>
      <c r="E27" s="24"/>
      <c r="F27" s="5"/>
    </row>
    <row r="28" spans="1:6" ht="28.5" x14ac:dyDescent="0.2">
      <c r="A28" s="6" t="s">
        <v>106</v>
      </c>
      <c r="B28" s="6" t="s">
        <v>39</v>
      </c>
      <c r="C28" s="6">
        <v>10</v>
      </c>
      <c r="D28" s="6" t="s">
        <v>21</v>
      </c>
      <c r="E28" s="24" t="s">
        <v>20</v>
      </c>
      <c r="F28" s="5"/>
    </row>
    <row r="29" spans="1:6" ht="28.5" x14ac:dyDescent="0.2">
      <c r="A29" s="6" t="s">
        <v>90</v>
      </c>
      <c r="B29" s="6" t="s">
        <v>37</v>
      </c>
      <c r="C29" s="6">
        <v>0.247</v>
      </c>
      <c r="D29" s="6" t="s">
        <v>18</v>
      </c>
      <c r="E29" s="24" t="s">
        <v>20</v>
      </c>
      <c r="F29" s="5"/>
    </row>
    <row r="30" spans="1:6" ht="28.5" x14ac:dyDescent="0.2">
      <c r="A30" s="6" t="s">
        <v>88</v>
      </c>
      <c r="B30" s="6" t="s">
        <v>38</v>
      </c>
      <c r="C30" s="6">
        <f>0.041*1000</f>
        <v>41</v>
      </c>
      <c r="D30" s="6" t="s">
        <v>147</v>
      </c>
      <c r="E30" s="24" t="s">
        <v>20</v>
      </c>
      <c r="F30" s="5"/>
    </row>
    <row r="31" spans="1:6" ht="28.5" x14ac:dyDescent="0.2">
      <c r="A31" s="6" t="s">
        <v>108</v>
      </c>
      <c r="B31" s="6" t="s">
        <v>40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">
      <c r="A32" s="5" t="s">
        <v>109</v>
      </c>
      <c r="B32" s="5" t="s">
        <v>146</v>
      </c>
      <c r="C32" s="10">
        <v>313.14999999999998</v>
      </c>
      <c r="D32" s="5" t="s">
        <v>14</v>
      </c>
      <c r="E32" s="5"/>
      <c r="F32" s="5"/>
    </row>
    <row r="33" spans="1:6" ht="15" x14ac:dyDescent="0.2">
      <c r="A33" s="16" t="s">
        <v>99</v>
      </c>
      <c r="B33" s="6" t="s">
        <v>41</v>
      </c>
      <c r="C33" s="16">
        <v>273.14999999999998</v>
      </c>
      <c r="D33" s="16" t="s">
        <v>14</v>
      </c>
      <c r="E33" s="5"/>
      <c r="F33" s="5"/>
    </row>
    <row r="34" spans="1:6" ht="28.5" x14ac:dyDescent="0.2">
      <c r="A34" s="5" t="s">
        <v>100</v>
      </c>
      <c r="B34" s="6" t="s">
        <v>42</v>
      </c>
      <c r="C34" s="8">
        <f>3600</f>
        <v>3600</v>
      </c>
      <c r="D34" s="5" t="s">
        <v>27</v>
      </c>
      <c r="E34" s="5"/>
      <c r="F34" s="5"/>
    </row>
    <row r="35" spans="1:6" ht="28.5" x14ac:dyDescent="0.2">
      <c r="A35" s="5" t="s">
        <v>101</v>
      </c>
      <c r="B35" s="6" t="s">
        <v>44</v>
      </c>
      <c r="C35" s="8">
        <f>1055870</f>
        <v>1055870</v>
      </c>
      <c r="D35" s="5" t="s">
        <v>28</v>
      </c>
      <c r="E35" s="5"/>
      <c r="F35" s="5"/>
    </row>
    <row r="36" spans="1:6" ht="28.5" x14ac:dyDescent="0.2">
      <c r="A36" s="5" t="s">
        <v>102</v>
      </c>
      <c r="B36" s="6" t="s">
        <v>43</v>
      </c>
      <c r="C36" s="8">
        <f>kJ_per_mmBtu/kJ_per_kWh</f>
        <v>293.29722222222222</v>
      </c>
      <c r="D36" s="5" t="s">
        <v>31</v>
      </c>
      <c r="E36" s="5"/>
    </row>
    <row r="37" spans="1:6" x14ac:dyDescent="0.2">
      <c r="A37" s="4"/>
    </row>
    <row r="38" spans="1:6" x14ac:dyDescent="0.2">
      <c r="A38" s="4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5"/>
      <c r="B46" s="8"/>
      <c r="C46" s="5"/>
      <c r="D46" s="5"/>
    </row>
    <row r="47" spans="1:6" x14ac:dyDescent="0.2">
      <c r="A47" s="5"/>
      <c r="B47" s="9"/>
      <c r="C47" s="5"/>
      <c r="D47" s="5"/>
    </row>
    <row r="48" spans="1:6" x14ac:dyDescent="0.2">
      <c r="B48" s="6"/>
      <c r="C48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9" r:id="rId3" xr:uid="{214EAADB-058E-4DBA-880F-727E021F35A8}"/>
    <hyperlink ref="E13" r:id="rId4" xr:uid="{C621EBC1-D2D7-4FBE-8E4B-BC10DF4928D4}"/>
    <hyperlink ref="E12" r:id="rId5" xr:uid="{C255EE5C-FBDD-4176-A67A-8F3FD3120E2E}"/>
    <hyperlink ref="E31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display="Badgett, Cortright (J Cleaner Prod 2022)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tabSelected="1" zoomScale="85" zoomScaleNormal="85" workbookViewId="0">
      <pane xSplit="1" topLeftCell="J1" activePane="topRight" state="frozen"/>
      <selection pane="topRight" activeCell="N4" sqref="N4"/>
    </sheetView>
  </sheetViews>
  <sheetFormatPr defaultColWidth="9.140625"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4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5" customWidth="1"/>
    <col min="18" max="16384" width="9.140625" style="4"/>
  </cols>
  <sheetData>
    <row r="1" spans="1:17" ht="58.5" x14ac:dyDescent="0.2">
      <c r="A1" s="7" t="s">
        <v>53</v>
      </c>
      <c r="B1" s="7" t="s">
        <v>69</v>
      </c>
      <c r="C1" s="7" t="s">
        <v>54</v>
      </c>
      <c r="D1" s="7" t="s">
        <v>63</v>
      </c>
      <c r="E1" s="7" t="s">
        <v>64</v>
      </c>
      <c r="F1" s="7" t="s">
        <v>55</v>
      </c>
      <c r="G1" s="28" t="s">
        <v>73</v>
      </c>
      <c r="H1" s="7" t="s">
        <v>67</v>
      </c>
      <c r="I1" s="7" t="s">
        <v>68</v>
      </c>
      <c r="J1" s="7" t="s">
        <v>56</v>
      </c>
      <c r="K1" s="7" t="s">
        <v>57</v>
      </c>
      <c r="L1" s="7" t="s">
        <v>65</v>
      </c>
      <c r="M1" s="7" t="s">
        <v>78</v>
      </c>
      <c r="N1" s="7" t="s">
        <v>173</v>
      </c>
      <c r="O1" s="7" t="s">
        <v>174</v>
      </c>
      <c r="P1" s="12" t="s">
        <v>24</v>
      </c>
      <c r="Q1" s="12" t="s">
        <v>66</v>
      </c>
    </row>
    <row r="2" spans="1:17" ht="17.25" x14ac:dyDescent="0.2">
      <c r="A2" s="5" t="s">
        <v>62</v>
      </c>
      <c r="B2" s="5" t="s">
        <v>70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99.75" x14ac:dyDescent="0.2">
      <c r="A3" s="5" t="s">
        <v>52</v>
      </c>
      <c r="B3" s="5" t="s">
        <v>70</v>
      </c>
      <c r="C3" s="9">
        <v>28.010100000000001</v>
      </c>
      <c r="D3" s="5">
        <v>2</v>
      </c>
      <c r="E3" s="5">
        <v>1</v>
      </c>
      <c r="F3" s="25">
        <v>10160</v>
      </c>
      <c r="G3" s="9">
        <f>0.6*(1.015^(2024-2001))</f>
        <v>0.84502629276592345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40">
        <v>0.1239</v>
      </c>
      <c r="O3" s="41">
        <v>472.1</v>
      </c>
      <c r="P3" s="24" t="s">
        <v>20</v>
      </c>
      <c r="Q3" s="42" t="s">
        <v>172</v>
      </c>
    </row>
    <row r="4" spans="1:17" ht="57" x14ac:dyDescent="0.2">
      <c r="A4" s="6" t="s">
        <v>58</v>
      </c>
      <c r="B4" s="6" t="s">
        <v>70</v>
      </c>
      <c r="C4" s="9">
        <v>28.053999999999998</v>
      </c>
      <c r="D4" s="5">
        <v>12</v>
      </c>
      <c r="E4" s="5">
        <v>2</v>
      </c>
      <c r="F4" s="25">
        <v>47741</v>
      </c>
      <c r="G4" s="9">
        <f>AVERAGE(880,955,1010,1005,969,966,921,947,954)/1000</f>
        <v>0.95633333333333337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40">
        <v>2.9219999999999999E-2</v>
      </c>
      <c r="O4" s="41">
        <v>435.9</v>
      </c>
      <c r="P4" s="24" t="s">
        <v>20</v>
      </c>
      <c r="Q4" s="24" t="s">
        <v>171</v>
      </c>
    </row>
    <row r="5" spans="1:17" s="43" customFormat="1" ht="57" x14ac:dyDescent="0.2">
      <c r="A5" s="26" t="s">
        <v>24</v>
      </c>
      <c r="B5" s="27" t="s">
        <v>71</v>
      </c>
      <c r="C5" s="27" t="s">
        <v>71</v>
      </c>
      <c r="D5" s="24" t="s">
        <v>153</v>
      </c>
      <c r="E5" s="27" t="s">
        <v>71</v>
      </c>
      <c r="F5" s="24" t="s">
        <v>59</v>
      </c>
      <c r="G5" s="27" t="s">
        <v>76</v>
      </c>
      <c r="H5" s="24" t="s">
        <v>154</v>
      </c>
      <c r="I5" s="24" t="s">
        <v>153</v>
      </c>
      <c r="J5" s="27" t="s">
        <v>61</v>
      </c>
      <c r="K5" s="27" t="s">
        <v>61</v>
      </c>
      <c r="L5" s="27" t="s">
        <v>61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10B5C8FC-32D4-41B8-BAEB-C077AC9722AB}"/>
    <hyperlink ref="Q4" r:id="rId8" display="Average 2017 - 2023 from Krungsri Research and Bloomberg via Statista" xr:uid="{1CA02CE1-315F-432C-AD96-D17BF918BC72}"/>
  </hyperlinks>
  <pageMargins left="0.7" right="0.7" top="0.75" bottom="0.75" header="0.3" footer="0.3"/>
  <legacyDrawing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topLeftCell="A5" workbookViewId="0">
      <selection activeCell="E6" sqref="E6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155</v>
      </c>
      <c r="E3" s="70" t="s">
        <v>157</v>
      </c>
      <c r="F3" s="69" t="s">
        <v>158</v>
      </c>
    </row>
    <row r="4" spans="1:6" ht="28.5" x14ac:dyDescent="0.25">
      <c r="A4" s="18" t="s">
        <v>85</v>
      </c>
      <c r="B4" s="32">
        <v>2.4E-2</v>
      </c>
      <c r="C4" s="21">
        <v>20</v>
      </c>
      <c r="D4" s="30" t="s">
        <v>155</v>
      </c>
      <c r="E4" s="70"/>
      <c r="F4" s="69"/>
    </row>
    <row r="5" spans="1:6" ht="28.5" x14ac:dyDescent="0.25">
      <c r="A5" s="18" t="s">
        <v>84</v>
      </c>
      <c r="B5" s="32">
        <v>4.2000000000000003E-2</v>
      </c>
      <c r="C5" s="21"/>
      <c r="D5" s="30" t="s">
        <v>156</v>
      </c>
    </row>
    <row r="6" spans="1:6" ht="57" x14ac:dyDescent="0.25">
      <c r="A6" s="18" t="s">
        <v>2</v>
      </c>
      <c r="B6" s="32">
        <f>16.05/100</f>
        <v>0.1605</v>
      </c>
      <c r="C6" s="46">
        <f>[1]Electric!$G$557/kWh_per_mmBtu</f>
        <v>230.93061430996579</v>
      </c>
      <c r="D6" s="30" t="s">
        <v>159</v>
      </c>
    </row>
    <row r="7" spans="1:6" ht="57" x14ac:dyDescent="0.25">
      <c r="A7" s="18" t="s">
        <v>1</v>
      </c>
      <c r="B7" s="32">
        <f>8.15/100</f>
        <v>8.1500000000000003E-2</v>
      </c>
      <c r="C7" s="46" cm="1">
        <f t="array" ref="C7">[1]!Electricity_upstream_fuel_CO2/kWh_per_mmBtu</f>
        <v>414.10433834299573</v>
      </c>
      <c r="D7" s="30" t="s">
        <v>175</v>
      </c>
    </row>
    <row r="8" spans="1:6" ht="71.25" x14ac:dyDescent="0.25">
      <c r="A8" s="18" t="s">
        <v>3</v>
      </c>
      <c r="B8" s="32">
        <f>2.22/kWh_per_mmBtu</f>
        <v>7.5691136219420956E-3</v>
      </c>
      <c r="C8" s="46">
        <f>70.66/1000*kJ_per_kWh</f>
        <v>254.376</v>
      </c>
      <c r="D8" s="19" t="s">
        <v>160</v>
      </c>
    </row>
    <row r="9" spans="1:6" ht="28.5" x14ac:dyDescent="0.25">
      <c r="A9" s="18" t="s">
        <v>48</v>
      </c>
      <c r="B9" s="32">
        <v>0.03</v>
      </c>
      <c r="C9" s="47"/>
      <c r="D9" s="38" t="s">
        <v>20</v>
      </c>
    </row>
    <row r="10" spans="1:6" x14ac:dyDescent="0.25">
      <c r="A10" s="18"/>
      <c r="B10" s="32"/>
      <c r="C10" s="47"/>
      <c r="D10" s="37"/>
    </row>
    <row r="11" spans="1:6" x14ac:dyDescent="0.25">
      <c r="A11" s="18" t="s">
        <v>25</v>
      </c>
      <c r="B11" s="32">
        <f>B7</f>
        <v>8.1500000000000003E-2</v>
      </c>
      <c r="C11" s="47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7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77</v>
      </c>
      <c r="B14" s="32">
        <v>200</v>
      </c>
      <c r="C14" s="37"/>
      <c r="D14" s="38" t="s">
        <v>126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display="U.S. Energy Information Administration (April 2023) - industrial retail; GREET (2022)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51" bestFit="1" customWidth="1"/>
    <col min="2" max="2" width="20.85546875" style="51" bestFit="1" customWidth="1"/>
    <col min="3" max="3" width="19.140625" style="51" bestFit="1" customWidth="1"/>
    <col min="4" max="4" width="16" style="51" bestFit="1" customWidth="1"/>
    <col min="5" max="5" width="18" style="51" bestFit="1" customWidth="1"/>
    <col min="6" max="6" width="16" style="51" bestFit="1" customWidth="1"/>
    <col min="7" max="7" width="13.7109375" style="51"/>
    <col min="8" max="8" width="14.7109375" style="51" bestFit="1" customWidth="1"/>
    <col min="9" max="12" width="14.7109375" style="52" bestFit="1" customWidth="1"/>
    <col min="13" max="13" width="15.42578125" style="52" bestFit="1" customWidth="1"/>
    <col min="14" max="15" width="14.7109375" style="52" bestFit="1" customWidth="1"/>
    <col min="16" max="16" width="21" style="52" bestFit="1" customWidth="1"/>
    <col min="17" max="25" width="13.7109375" style="51"/>
    <col min="26" max="26" width="18.42578125" style="51" bestFit="1" customWidth="1"/>
    <col min="27" max="16384" width="13.7109375" style="51"/>
  </cols>
  <sheetData>
    <row r="1" spans="1:12" x14ac:dyDescent="0.2">
      <c r="A1" s="48" t="s">
        <v>130</v>
      </c>
      <c r="B1" s="49"/>
      <c r="C1" s="50"/>
      <c r="D1" s="50"/>
      <c r="E1" s="51" t="s">
        <v>167</v>
      </c>
    </row>
    <row r="2" spans="1:12" s="52" customFormat="1" ht="17.25" x14ac:dyDescent="0.2">
      <c r="A2" s="48" t="s">
        <v>161</v>
      </c>
      <c r="B2" s="49"/>
      <c r="C2" s="50"/>
      <c r="D2" s="50"/>
      <c r="E2" s="68" t="s">
        <v>168</v>
      </c>
      <c r="F2" s="51"/>
    </row>
    <row r="3" spans="1:12" s="52" customFormat="1" x14ac:dyDescent="0.2">
      <c r="A3" s="51"/>
      <c r="C3" s="51"/>
      <c r="D3" s="51"/>
      <c r="F3" s="51"/>
    </row>
    <row r="4" spans="1:12" x14ac:dyDescent="0.2">
      <c r="A4" s="53" t="s">
        <v>6</v>
      </c>
      <c r="B4" s="53" t="s">
        <v>7</v>
      </c>
      <c r="C4" s="53" t="s">
        <v>8</v>
      </c>
      <c r="D4" s="54" t="s">
        <v>134</v>
      </c>
    </row>
    <row r="5" spans="1:12" x14ac:dyDescent="0.2">
      <c r="A5" s="55" t="s">
        <v>9</v>
      </c>
      <c r="B5" s="55">
        <v>8.3144720000000003</v>
      </c>
      <c r="C5" s="55" t="s">
        <v>10</v>
      </c>
      <c r="D5" s="55"/>
    </row>
    <row r="6" spans="1:12" ht="15.75" x14ac:dyDescent="0.2">
      <c r="A6" s="56" t="s">
        <v>11</v>
      </c>
      <c r="B6" s="56">
        <v>96485.33212331</v>
      </c>
      <c r="C6" s="56" t="s">
        <v>12</v>
      </c>
      <c r="D6" s="56"/>
    </row>
    <row r="7" spans="1:12" s="52" customFormat="1" x14ac:dyDescent="0.2">
      <c r="A7" s="55" t="s">
        <v>13</v>
      </c>
      <c r="B7" s="55">
        <v>273.14999999999998</v>
      </c>
      <c r="C7" s="55" t="s">
        <v>14</v>
      </c>
      <c r="D7" s="55"/>
      <c r="E7" s="51"/>
      <c r="F7" s="51"/>
    </row>
    <row r="8" spans="1:12" s="52" customFormat="1" x14ac:dyDescent="0.2">
      <c r="A8" s="56" t="s">
        <v>15</v>
      </c>
      <c r="B8" s="56">
        <v>101325</v>
      </c>
      <c r="C8" s="56" t="s">
        <v>16</v>
      </c>
      <c r="D8" s="56"/>
      <c r="E8" s="51"/>
      <c r="F8" s="51"/>
    </row>
    <row r="9" spans="1:12" s="52" customFormat="1" x14ac:dyDescent="0.2">
      <c r="A9" s="55" t="s">
        <v>162</v>
      </c>
      <c r="B9" s="55">
        <v>273.14999999999998</v>
      </c>
      <c r="C9" s="55" t="s">
        <v>14</v>
      </c>
      <c r="D9" s="55"/>
      <c r="E9" s="51"/>
      <c r="F9" s="51"/>
      <c r="L9" s="51"/>
    </row>
    <row r="10" spans="1:12" s="52" customFormat="1" ht="28.5" x14ac:dyDescent="0.2">
      <c r="A10" s="56" t="s">
        <v>135</v>
      </c>
      <c r="B10" s="56">
        <f>1/60/(100^3)*P/(R_*B7+20)</f>
        <v>7.3709198831561756E-7</v>
      </c>
      <c r="C10" s="56" t="s">
        <v>131</v>
      </c>
      <c r="D10" s="56"/>
      <c r="E10" s="51"/>
      <c r="F10" s="51"/>
      <c r="L10" s="51"/>
    </row>
    <row r="11" spans="1:12" s="52" customFormat="1" x14ac:dyDescent="0.2">
      <c r="A11" s="55" t="s">
        <v>131</v>
      </c>
      <c r="B11" s="55">
        <f>1/60/(100^3)*P/(R_*B7)</f>
        <v>7.4358305104930494E-7</v>
      </c>
      <c r="C11" s="55" t="s">
        <v>131</v>
      </c>
      <c r="D11" s="55"/>
      <c r="E11" s="51"/>
      <c r="F11" s="51"/>
      <c r="G11" s="51"/>
    </row>
    <row r="12" spans="1:12" s="52" customFormat="1" ht="30" x14ac:dyDescent="0.2">
      <c r="A12" s="56" t="s">
        <v>132</v>
      </c>
      <c r="B12" s="56">
        <f>1/(1000*2*F)</f>
        <v>5.182134828131088E-9</v>
      </c>
      <c r="C12" s="56" t="s">
        <v>133</v>
      </c>
      <c r="D12" s="56"/>
      <c r="E12" s="51"/>
      <c r="F12" s="51"/>
      <c r="G12" s="51"/>
    </row>
    <row r="13" spans="1:12" s="52" customFormat="1" x14ac:dyDescent="0.2">
      <c r="A13" s="51"/>
      <c r="C13" s="51"/>
      <c r="D13" s="51"/>
      <c r="E13" s="51"/>
      <c r="F13" s="51"/>
      <c r="G13" s="51"/>
    </row>
    <row r="14" spans="1:12" x14ac:dyDescent="0.2">
      <c r="B14" s="52"/>
    </row>
    <row r="17" spans="1:16" x14ac:dyDescent="0.2">
      <c r="A17" s="72" t="s">
        <v>136</v>
      </c>
      <c r="B17" s="72"/>
      <c r="C17" s="72"/>
      <c r="D17" s="72"/>
      <c r="E17" s="72"/>
      <c r="F17" s="72"/>
      <c r="H17" s="72" t="s">
        <v>137</v>
      </c>
      <c r="I17" s="72"/>
      <c r="J17" s="72"/>
      <c r="K17" s="72"/>
      <c r="L17" s="72"/>
      <c r="M17" s="72"/>
      <c r="N17" s="72"/>
      <c r="O17" s="72"/>
      <c r="P17" s="72"/>
    </row>
    <row r="18" spans="1:16" x14ac:dyDescent="0.2">
      <c r="A18" s="71" t="s">
        <v>127</v>
      </c>
      <c r="B18" s="71"/>
      <c r="C18" s="71" t="s">
        <v>128</v>
      </c>
      <c r="D18" s="71"/>
      <c r="E18" s="71" t="s">
        <v>129</v>
      </c>
      <c r="F18" s="71"/>
      <c r="G18" s="58"/>
      <c r="H18" s="71" t="s">
        <v>127</v>
      </c>
      <c r="I18" s="71"/>
      <c r="J18" s="71"/>
      <c r="K18" s="71" t="s">
        <v>128</v>
      </c>
      <c r="L18" s="71"/>
      <c r="M18" s="71"/>
      <c r="N18" s="71" t="s">
        <v>129</v>
      </c>
      <c r="O18" s="71"/>
      <c r="P18" s="71"/>
    </row>
    <row r="19" spans="1:16" ht="17.25" x14ac:dyDescent="0.3">
      <c r="A19" s="57" t="s">
        <v>163</v>
      </c>
      <c r="B19" s="57" t="s">
        <v>164</v>
      </c>
      <c r="C19" s="57" t="s">
        <v>163</v>
      </c>
      <c r="D19" s="57" t="s">
        <v>164</v>
      </c>
      <c r="E19" s="57" t="s">
        <v>163</v>
      </c>
      <c r="F19" s="57" t="s">
        <v>164</v>
      </c>
      <c r="G19" s="58"/>
      <c r="H19" s="59" t="s">
        <v>164</v>
      </c>
      <c r="I19" s="59" t="s">
        <v>165</v>
      </c>
      <c r="J19" s="60" t="s">
        <v>166</v>
      </c>
      <c r="K19" s="59" t="s">
        <v>164</v>
      </c>
      <c r="L19" s="59" t="s">
        <v>165</v>
      </c>
      <c r="M19" s="60" t="s">
        <v>166</v>
      </c>
      <c r="N19" s="59" t="s">
        <v>164</v>
      </c>
      <c r="O19" s="59" t="s">
        <v>165</v>
      </c>
      <c r="P19" s="60" t="s">
        <v>166</v>
      </c>
    </row>
    <row r="20" spans="1:16" x14ac:dyDescent="0.2">
      <c r="A20" s="61">
        <v>-51.5244564886654</v>
      </c>
      <c r="B20" s="61">
        <v>96.069921944646296</v>
      </c>
      <c r="C20" s="61">
        <v>-270.69144156650799</v>
      </c>
      <c r="D20" s="61">
        <v>95.274625944703203</v>
      </c>
      <c r="E20" s="61">
        <v>-100.20956778631199</v>
      </c>
      <c r="F20" s="61">
        <v>95.562695969348596</v>
      </c>
      <c r="H20" s="62">
        <f t="shared" ref="H20:H58" si="0">B20/100</f>
        <v>0.96069921944646297</v>
      </c>
      <c r="I20" s="62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3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3">
        <f t="shared" ref="P20:P31" si="8">0.9607-N20</f>
        <v>5.0730403065140095E-3</v>
      </c>
    </row>
    <row r="21" spans="1:16" x14ac:dyDescent="0.2">
      <c r="A21" s="61">
        <v>-89.797974315320403</v>
      </c>
      <c r="B21" s="61">
        <v>96.042029369108704</v>
      </c>
      <c r="C21" s="61">
        <v>-308.956377062228</v>
      </c>
      <c r="D21" s="61">
        <v>95.0947545921981</v>
      </c>
      <c r="E21" s="61">
        <v>-138.476342352947</v>
      </c>
      <c r="F21" s="61">
        <v>95.415391497622196</v>
      </c>
      <c r="H21" s="62">
        <f t="shared" si="0"/>
        <v>0.96042029369108706</v>
      </c>
      <c r="I21" s="62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3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3">
        <f t="shared" si="8"/>
        <v>6.5460850237780699E-3</v>
      </c>
    </row>
    <row r="22" spans="1:16" x14ac:dyDescent="0.2">
      <c r="A22" s="61">
        <v>-128.06720097650799</v>
      </c>
      <c r="B22" s="61">
        <v>95.938147405087406</v>
      </c>
      <c r="C22" s="61">
        <v>-347.224990699778</v>
      </c>
      <c r="D22" s="61">
        <v>94.980017001250502</v>
      </c>
      <c r="E22" s="61">
        <v>-176.73943877775201</v>
      </c>
      <c r="F22" s="61">
        <v>95.202953264338404</v>
      </c>
      <c r="H22" s="62">
        <f t="shared" si="0"/>
        <v>0.95938147405087404</v>
      </c>
      <c r="I22" s="62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3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3">
        <f t="shared" si="8"/>
        <v>8.6704673566159185E-3</v>
      </c>
    </row>
    <row r="23" spans="1:16" x14ac:dyDescent="0.2">
      <c r="A23" s="61">
        <v>-166.34194485043901</v>
      </c>
      <c r="B23" s="61">
        <v>95.931966083402301</v>
      </c>
      <c r="C23" s="61">
        <v>-385.49483038460301</v>
      </c>
      <c r="D23" s="61">
        <v>94.886990664155405</v>
      </c>
      <c r="E23" s="61">
        <v>-214.99701798981499</v>
      </c>
      <c r="F23" s="61">
        <v>94.892814388718193</v>
      </c>
      <c r="H23" s="62">
        <f t="shared" si="0"/>
        <v>0.95931966083402298</v>
      </c>
      <c r="I23" s="62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3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3">
        <f t="shared" si="8"/>
        <v>1.1771856112818058E-2</v>
      </c>
    </row>
    <row r="24" spans="1:16" x14ac:dyDescent="0.2">
      <c r="A24" s="61">
        <v>-204.613623606179</v>
      </c>
      <c r="B24" s="61">
        <v>95.871506627086006</v>
      </c>
      <c r="C24" s="61">
        <v>-423.758539833047</v>
      </c>
      <c r="D24" s="61">
        <v>94.685408057797801</v>
      </c>
      <c r="E24" s="61">
        <v>-253.244788823666</v>
      </c>
      <c r="F24" s="61">
        <v>94.408985482277998</v>
      </c>
      <c r="H24" s="62">
        <f t="shared" si="0"/>
        <v>0.95871506627086012</v>
      </c>
      <c r="I24" s="62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3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3">
        <f t="shared" si="8"/>
        <v>1.6610145177220037E-2</v>
      </c>
    </row>
    <row r="25" spans="1:16" x14ac:dyDescent="0.2">
      <c r="A25" s="61">
        <v>-242.881624220091</v>
      </c>
      <c r="B25" s="61">
        <v>95.745913409212093</v>
      </c>
      <c r="C25" s="61">
        <v>-462.027153470597</v>
      </c>
      <c r="D25" s="61">
        <v>94.570670466850203</v>
      </c>
      <c r="E25" s="61">
        <v>-291.48642942113503</v>
      </c>
      <c r="F25" s="61">
        <v>93.816600306575296</v>
      </c>
      <c r="H25" s="62">
        <f t="shared" si="0"/>
        <v>0.95745913409212091</v>
      </c>
      <c r="I25" s="62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3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3">
        <f t="shared" si="8"/>
        <v>2.2533996934247069E-2</v>
      </c>
    </row>
    <row r="26" spans="1:16" x14ac:dyDescent="0.2">
      <c r="A26" s="61">
        <v>-281.15268995219299</v>
      </c>
      <c r="B26" s="61">
        <v>95.674598325969598</v>
      </c>
      <c r="C26" s="61">
        <v>-500.28779780085</v>
      </c>
      <c r="D26" s="61">
        <v>94.314809725861295</v>
      </c>
      <c r="E26" s="61">
        <v>-329.710905356735</v>
      </c>
      <c r="F26" s="61">
        <v>92.920257576937502</v>
      </c>
      <c r="H26" s="62">
        <f t="shared" si="0"/>
        <v>0.95674598325969595</v>
      </c>
      <c r="I26" s="62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3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3">
        <f t="shared" si="8"/>
        <v>3.149742423062496E-2</v>
      </c>
    </row>
    <row r="27" spans="1:16" x14ac:dyDescent="0.2">
      <c r="A27" s="61">
        <v>-319.427433826124</v>
      </c>
      <c r="B27" s="61">
        <v>95.668417004284507</v>
      </c>
      <c r="C27" s="61">
        <v>-538.54353794199801</v>
      </c>
      <c r="D27" s="61">
        <v>93.972103969462395</v>
      </c>
      <c r="E27" s="61">
        <v>-367.89001754310902</v>
      </c>
      <c r="F27" s="61">
        <v>91.220598454756896</v>
      </c>
      <c r="H27" s="62">
        <f t="shared" si="0"/>
        <v>0.95668417004284512</v>
      </c>
      <c r="I27" s="62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3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3">
        <f t="shared" si="8"/>
        <v>4.8494015452431039E-2</v>
      </c>
    </row>
    <row r="28" spans="1:16" x14ac:dyDescent="0.2">
      <c r="A28" s="61">
        <v>-357.69420839275898</v>
      </c>
      <c r="B28" s="61">
        <v>95.521112532558107</v>
      </c>
      <c r="C28" s="61">
        <v>-576.79682598859199</v>
      </c>
      <c r="D28" s="61">
        <v>93.585975705358507</v>
      </c>
      <c r="E28" s="61">
        <v>-395.56423406075902</v>
      </c>
      <c r="F28" s="61">
        <v>88.348046314160797</v>
      </c>
      <c r="H28" s="62">
        <f t="shared" si="0"/>
        <v>0.95521112532558106</v>
      </c>
      <c r="I28" s="62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3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3">
        <f t="shared" si="8"/>
        <v>7.7219536858392002E-2</v>
      </c>
    </row>
    <row r="29" spans="1:16" x14ac:dyDescent="0.2">
      <c r="A29" s="61">
        <v>-395.96343505394702</v>
      </c>
      <c r="B29" s="61">
        <v>95.417230568536795</v>
      </c>
      <c r="C29" s="61">
        <v>-615.04888798791103</v>
      </c>
      <c r="D29" s="61">
        <v>93.178136187402004</v>
      </c>
      <c r="E29" s="61">
        <v>-411.05822260887902</v>
      </c>
      <c r="F29" s="61">
        <v>85.443808514265896</v>
      </c>
      <c r="H29" s="62">
        <f t="shared" si="0"/>
        <v>0.95417230568536793</v>
      </c>
      <c r="I29" s="62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3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3">
        <f t="shared" si="8"/>
        <v>0.10626191485734104</v>
      </c>
    </row>
    <row r="30" spans="1:16" x14ac:dyDescent="0.2">
      <c r="A30" s="61">
        <v>-434.23572683332497</v>
      </c>
      <c r="B30" s="61">
        <v>95.367626739146701</v>
      </c>
      <c r="C30" s="61">
        <v>-653.292367656294</v>
      </c>
      <c r="D30" s="61">
        <v>92.618317892478103</v>
      </c>
      <c r="E30" s="61">
        <v>-22.3691530400998</v>
      </c>
      <c r="F30" s="61">
        <v>96.088498964897695</v>
      </c>
      <c r="H30" s="62">
        <f t="shared" si="0"/>
        <v>0.95367626739146705</v>
      </c>
      <c r="I30" s="62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3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3">
        <f t="shared" si="8"/>
        <v>-1.8498964897695203E-4</v>
      </c>
    </row>
    <row r="31" spans="1:16" x14ac:dyDescent="0.2">
      <c r="A31" s="61">
        <v>-472.50188837632197</v>
      </c>
      <c r="B31" s="61">
        <v>95.209466640494099</v>
      </c>
      <c r="C31" s="61">
        <v>-691.53339523012505</v>
      </c>
      <c r="D31" s="61">
        <v>92.0150770898491</v>
      </c>
      <c r="E31" s="61">
        <v>-53.427693317890302</v>
      </c>
      <c r="F31" s="61">
        <v>96.083483050770099</v>
      </c>
      <c r="H31" s="62">
        <f t="shared" si="0"/>
        <v>0.952094666404941</v>
      </c>
      <c r="I31" s="62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3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3">
        <f t="shared" si="8"/>
        <v>-1.3483050770102256E-4</v>
      </c>
    </row>
    <row r="32" spans="1:16" x14ac:dyDescent="0.2">
      <c r="A32" s="61">
        <v>-510.774180155701</v>
      </c>
      <c r="B32" s="61">
        <v>95.159862811104006</v>
      </c>
      <c r="C32" s="61">
        <v>-729.75909721300195</v>
      </c>
      <c r="D32" s="61">
        <v>91.140445614063793</v>
      </c>
      <c r="E32" s="61"/>
      <c r="F32" s="61"/>
      <c r="H32" s="62">
        <f t="shared" si="0"/>
        <v>0.95159862811104001</v>
      </c>
      <c r="I32" s="62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3">
        <f t="shared" si="5"/>
        <v>4.9295543859362079E-2</v>
      </c>
      <c r="N32" s="63"/>
      <c r="O32" s="63"/>
      <c r="P32" s="63"/>
    </row>
    <row r="33" spans="1:16" x14ac:dyDescent="0.2">
      <c r="A33" s="61">
        <v>-549.04095472233598</v>
      </c>
      <c r="B33" s="61">
        <v>95.012558339377705</v>
      </c>
      <c r="C33" s="61">
        <v>-767.97989500677295</v>
      </c>
      <c r="D33" s="61">
        <v>90.178969122868494</v>
      </c>
      <c r="E33" s="61"/>
      <c r="F33" s="61"/>
      <c r="H33" s="62">
        <f t="shared" si="0"/>
        <v>0.95012558339377706</v>
      </c>
      <c r="I33" s="62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3">
        <f t="shared" si="5"/>
        <v>5.891030877131509E-2</v>
      </c>
      <c r="N33" s="63"/>
      <c r="O33" s="63"/>
      <c r="P33" s="63"/>
    </row>
    <row r="34" spans="1:16" x14ac:dyDescent="0.2">
      <c r="A34" s="61">
        <v>-587.30895533624698</v>
      </c>
      <c r="B34" s="61">
        <v>94.886965121503806</v>
      </c>
      <c r="C34" s="61">
        <v>-806.18352813867398</v>
      </c>
      <c r="D34" s="61">
        <v>88.913535077738004</v>
      </c>
      <c r="E34" s="61"/>
      <c r="F34" s="61"/>
      <c r="H34" s="62">
        <f t="shared" si="0"/>
        <v>0.94886965121503808</v>
      </c>
      <c r="I34" s="62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3">
        <f t="shared" si="5"/>
        <v>7.1564649222619958E-2</v>
      </c>
      <c r="N34" s="63"/>
      <c r="O34" s="63"/>
      <c r="P34" s="63"/>
    </row>
    <row r="35" spans="1:16" x14ac:dyDescent="0.2">
      <c r="A35" s="61">
        <v>-625.57511687924398</v>
      </c>
      <c r="B35" s="61">
        <v>94.728805022851205</v>
      </c>
      <c r="C35" s="61">
        <v>-844.37857893964099</v>
      </c>
      <c r="D35" s="61">
        <v>87.496122255640103</v>
      </c>
      <c r="E35" s="61"/>
      <c r="F35" s="61"/>
      <c r="H35" s="62">
        <f t="shared" si="0"/>
        <v>0.94728805022851204</v>
      </c>
      <c r="I35" s="62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3">
        <f t="shared" si="5"/>
        <v>8.5738777443598924E-2</v>
      </c>
      <c r="N35" s="63"/>
      <c r="O35" s="63"/>
      <c r="P35" s="63"/>
    </row>
    <row r="36" spans="1:16" x14ac:dyDescent="0.2">
      <c r="A36" s="61">
        <v>-663.84066539860203</v>
      </c>
      <c r="B36" s="61">
        <v>94.559789297272403</v>
      </c>
      <c r="C36" s="61">
        <v>-882.55830414965305</v>
      </c>
      <c r="D36" s="61">
        <v>85.807318760385797</v>
      </c>
      <c r="E36" s="61"/>
      <c r="F36" s="61"/>
      <c r="H36" s="62">
        <f t="shared" si="0"/>
        <v>0.94559789297272401</v>
      </c>
      <c r="I36" s="62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3">
        <f t="shared" si="5"/>
        <v>0.10262681239614202</v>
      </c>
      <c r="N36" s="63"/>
      <c r="O36" s="63"/>
      <c r="P36" s="63"/>
    </row>
    <row r="37" spans="1:16" x14ac:dyDescent="0.2">
      <c r="A37" s="61">
        <v>-702.104987870684</v>
      </c>
      <c r="B37" s="61">
        <v>94.369062317840999</v>
      </c>
      <c r="C37" s="61">
        <v>-920.72576888690105</v>
      </c>
      <c r="D37" s="61">
        <v>83.901402726606406</v>
      </c>
      <c r="E37" s="61"/>
      <c r="F37" s="61"/>
      <c r="H37" s="62">
        <f t="shared" si="0"/>
        <v>0.94369062317841002</v>
      </c>
      <c r="I37" s="62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3">
        <f t="shared" si="5"/>
        <v>0.12168597273393589</v>
      </c>
      <c r="N37" s="63"/>
      <c r="O37" s="63"/>
      <c r="P37" s="63"/>
    </row>
    <row r="38" spans="1:16" x14ac:dyDescent="0.2">
      <c r="A38" s="61">
        <v>-740.36747127185197</v>
      </c>
      <c r="B38" s="61">
        <v>94.145768457630894</v>
      </c>
      <c r="C38" s="61">
        <v>-958.88526431685295</v>
      </c>
      <c r="D38" s="61">
        <v>81.854363542785805</v>
      </c>
      <c r="E38" s="61"/>
      <c r="F38" s="61"/>
      <c r="H38" s="62">
        <f t="shared" si="0"/>
        <v>0.94145768457630896</v>
      </c>
      <c r="I38" s="62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3">
        <f t="shared" si="5"/>
        <v>0.14215636457214198</v>
      </c>
      <c r="N38" s="63"/>
      <c r="O38" s="63"/>
      <c r="P38" s="63"/>
    </row>
    <row r="39" spans="1:16" x14ac:dyDescent="0.2">
      <c r="A39" s="61">
        <v>-778.62934164938099</v>
      </c>
      <c r="B39" s="61">
        <v>93.911618970494501</v>
      </c>
      <c r="C39" s="61">
        <v>-997.04108160497594</v>
      </c>
      <c r="D39" s="61">
        <v>79.7421905974076</v>
      </c>
      <c r="E39" s="61"/>
      <c r="F39" s="61"/>
      <c r="H39" s="62">
        <f t="shared" si="0"/>
        <v>0.93911618970494504</v>
      </c>
      <c r="I39" s="62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3">
        <f t="shared" si="5"/>
        <v>0.16327809402592397</v>
      </c>
      <c r="N39" s="63"/>
      <c r="O39" s="63"/>
      <c r="P39" s="63"/>
    </row>
    <row r="40" spans="1:16" x14ac:dyDescent="0.2">
      <c r="A40" s="61">
        <v>-816.88814690872005</v>
      </c>
      <c r="B40" s="61">
        <v>93.623191348726806</v>
      </c>
      <c r="C40" s="61">
        <v>-1028.26158732466</v>
      </c>
      <c r="D40" s="61">
        <v>78.051409371130205</v>
      </c>
      <c r="E40" s="61"/>
      <c r="F40" s="61"/>
      <c r="H40" s="62">
        <f t="shared" si="0"/>
        <v>0.93623191348726809</v>
      </c>
      <c r="I40" s="62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3">
        <f t="shared" si="5"/>
        <v>0.18018590628869791</v>
      </c>
      <c r="N40" s="63"/>
      <c r="O40" s="63"/>
      <c r="P40" s="63"/>
    </row>
    <row r="41" spans="1:16" x14ac:dyDescent="0.2">
      <c r="A41" s="61">
        <v>-855.14633914442004</v>
      </c>
      <c r="B41" s="61">
        <v>93.323908100032895</v>
      </c>
      <c r="C41" s="61">
        <v>-28.0161603633345</v>
      </c>
      <c r="D41" s="61">
        <v>96.087586980510906</v>
      </c>
      <c r="E41" s="61"/>
      <c r="F41" s="61"/>
      <c r="H41" s="62">
        <f t="shared" si="0"/>
        <v>0.93323908100032893</v>
      </c>
      <c r="I41" s="62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3">
        <f t="shared" si="5"/>
        <v>-1.7586980510908568E-4</v>
      </c>
      <c r="N41" s="63"/>
      <c r="O41" s="63"/>
      <c r="P41" s="63"/>
    </row>
    <row r="42" spans="1:16" x14ac:dyDescent="0.2">
      <c r="A42" s="61">
        <v>-893.40453138012003</v>
      </c>
      <c r="B42" s="61">
        <v>93.024624851338999</v>
      </c>
      <c r="C42" s="61">
        <v>-138.12185935376701</v>
      </c>
      <c r="D42" s="61">
        <v>95.876006602766907</v>
      </c>
      <c r="E42" s="61"/>
      <c r="F42" s="61"/>
      <c r="H42" s="64">
        <f t="shared" si="0"/>
        <v>0.93024624851338999</v>
      </c>
      <c r="I42" s="64">
        <f t="shared" si="1"/>
        <v>0.38613044476352726</v>
      </c>
      <c r="J42" s="64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3">
        <f>0.9607-K42</f>
        <v>1.9399339723309428E-3</v>
      </c>
      <c r="N42" s="63"/>
      <c r="O42" s="63"/>
      <c r="P42" s="63"/>
    </row>
    <row r="43" spans="1:16" x14ac:dyDescent="0.2">
      <c r="A43" s="61">
        <v>-931.65781942671504</v>
      </c>
      <c r="B43" s="61">
        <v>92.638496587235096</v>
      </c>
      <c r="C43" s="61">
        <v>-177.65091061640999</v>
      </c>
      <c r="D43" s="61">
        <v>95.869622712059098</v>
      </c>
      <c r="E43" s="61"/>
      <c r="F43" s="61"/>
      <c r="H43" s="64">
        <f t="shared" si="0"/>
        <v>0.92638496587235097</v>
      </c>
      <c r="I43" s="64">
        <f t="shared" si="1"/>
        <v>0.4009921758963842</v>
      </c>
      <c r="J43" s="64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3">
        <f t="shared" ref="M43:M47" si="10">0.9607-K43</f>
        <v>2.0037728794090048E-3</v>
      </c>
      <c r="N43" s="63"/>
      <c r="O43" s="63"/>
      <c r="P43" s="63"/>
    </row>
    <row r="44" spans="1:16" x14ac:dyDescent="0.2">
      <c r="A44" s="61">
        <v>-969.90988142603396</v>
      </c>
      <c r="B44" s="61">
        <v>92.230657069278706</v>
      </c>
      <c r="C44" s="61">
        <v>-214.35645821743501</v>
      </c>
      <c r="D44" s="61">
        <v>95.863694813544797</v>
      </c>
      <c r="E44" s="61"/>
      <c r="F44" s="61"/>
      <c r="H44" s="64">
        <f t="shared" si="0"/>
        <v>0.9223065706927871</v>
      </c>
      <c r="I44" s="64">
        <f t="shared" si="1"/>
        <v>0.4156182923872962</v>
      </c>
      <c r="J44" s="64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3">
        <f t="shared" si="10"/>
        <v>2.0630518645520235E-3</v>
      </c>
      <c r="N44" s="63"/>
      <c r="O44" s="63"/>
      <c r="P44" s="63"/>
    </row>
    <row r="45" spans="1:16" x14ac:dyDescent="0.2">
      <c r="A45" s="61">
        <v>-1008.15397411805</v>
      </c>
      <c r="B45" s="61">
        <v>91.681694401281007</v>
      </c>
      <c r="C45" s="61">
        <v>-245.40405468258299</v>
      </c>
      <c r="D45" s="61">
        <v>95.664882217216402</v>
      </c>
      <c r="E45" s="61"/>
      <c r="F45" s="61"/>
      <c r="H45" s="64">
        <f t="shared" si="0"/>
        <v>0.91681694401281011</v>
      </c>
      <c r="I45" s="64">
        <f t="shared" si="1"/>
        <v>0.42943502667027428</v>
      </c>
      <c r="J45" s="64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3">
        <f t="shared" si="10"/>
        <v>4.0511778278359278E-3</v>
      </c>
      <c r="N45" s="63"/>
      <c r="O45" s="63"/>
      <c r="P45" s="63"/>
    </row>
    <row r="46" spans="1:16" x14ac:dyDescent="0.2">
      <c r="A46" s="61">
        <v>-1046.3962277391599</v>
      </c>
      <c r="B46" s="61">
        <v>91.100164852504506</v>
      </c>
      <c r="C46" s="61">
        <v>-56.273084604791499</v>
      </c>
      <c r="D46" s="61">
        <v>96.4706204229783</v>
      </c>
      <c r="E46" s="61"/>
      <c r="F46" s="61"/>
      <c r="H46" s="64">
        <f t="shared" si="0"/>
        <v>0.91100164852504506</v>
      </c>
      <c r="I46" s="64">
        <f t="shared" si="1"/>
        <v>0.44289756776749095</v>
      </c>
      <c r="J46" s="64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3">
        <f t="shared" si="10"/>
        <v>-4.0062042297830391E-3</v>
      </c>
      <c r="N46" s="63"/>
      <c r="O46" s="63"/>
      <c r="P46" s="63"/>
    </row>
    <row r="47" spans="1:16" x14ac:dyDescent="0.2">
      <c r="A47" s="61">
        <v>-1084.6305120529701</v>
      </c>
      <c r="B47" s="61">
        <v>90.377512153686695</v>
      </c>
      <c r="C47" s="61">
        <v>-95.780248242149995</v>
      </c>
      <c r="D47" s="61">
        <v>96.076643167868895</v>
      </c>
      <c r="E47" s="61"/>
      <c r="F47" s="61"/>
      <c r="H47" s="64">
        <f t="shared" si="0"/>
        <v>0.9037751215368669</v>
      </c>
      <c r="I47" s="64">
        <f t="shared" si="1"/>
        <v>0.45543894715911687</v>
      </c>
      <c r="J47" s="64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3">
        <f t="shared" si="10"/>
        <v>-6.6431678688916307E-5</v>
      </c>
      <c r="N47" s="63"/>
      <c r="O47" s="63"/>
      <c r="P47" s="63"/>
    </row>
    <row r="48" spans="1:16" x14ac:dyDescent="0.2">
      <c r="A48" s="61">
        <v>-1122.8660224140599</v>
      </c>
      <c r="B48" s="61">
        <v>89.676570708721499</v>
      </c>
      <c r="C48" s="61"/>
      <c r="D48" s="61"/>
      <c r="E48" s="61"/>
      <c r="F48" s="61"/>
      <c r="H48" s="64">
        <f t="shared" si="0"/>
        <v>0.89676570708721504</v>
      </c>
      <c r="I48" s="64">
        <f t="shared" si="1"/>
        <v>0.46783735943015631</v>
      </c>
      <c r="J48" s="64">
        <f t="shared" si="9"/>
        <v>6.3934292912784962E-2</v>
      </c>
      <c r="K48" s="63"/>
      <c r="L48" s="63"/>
      <c r="M48" s="63"/>
      <c r="N48" s="63"/>
      <c r="O48" s="63"/>
      <c r="P48" s="63"/>
    </row>
    <row r="49" spans="1:16" x14ac:dyDescent="0.2">
      <c r="A49" s="61">
        <v>-1161.08743323147</v>
      </c>
      <c r="B49" s="61">
        <v>88.725949844452401</v>
      </c>
      <c r="C49" s="61"/>
      <c r="D49" s="61"/>
      <c r="E49" s="61"/>
      <c r="F49" s="61"/>
      <c r="H49" s="64">
        <f t="shared" si="0"/>
        <v>0.88725949844452401</v>
      </c>
      <c r="I49" s="64">
        <f t="shared" si="1"/>
        <v>0.47863400366300879</v>
      </c>
      <c r="J49" s="64">
        <f t="shared" si="9"/>
        <v>7.344050155547599E-2</v>
      </c>
      <c r="K49" s="63"/>
      <c r="L49" s="63"/>
      <c r="M49" s="63"/>
      <c r="N49" s="63"/>
      <c r="O49" s="63"/>
      <c r="P49" s="63"/>
    </row>
    <row r="50" spans="1:16" x14ac:dyDescent="0.2">
      <c r="A50" s="61">
        <v>-1199.30516590705</v>
      </c>
      <c r="B50" s="61">
        <v>87.710195218625799</v>
      </c>
      <c r="C50" s="61"/>
      <c r="D50" s="61"/>
      <c r="E50" s="61"/>
      <c r="F50" s="61"/>
      <c r="H50" s="64">
        <f t="shared" si="0"/>
        <v>0.87710195218625797</v>
      </c>
      <c r="I50" s="64">
        <f t="shared" si="1"/>
        <v>0.48872859410433517</v>
      </c>
      <c r="J50" s="64">
        <f t="shared" si="9"/>
        <v>8.3598047813742027E-2</v>
      </c>
      <c r="K50" s="63"/>
      <c r="L50" s="63"/>
      <c r="M50" s="63"/>
      <c r="N50" s="63"/>
      <c r="O50" s="63"/>
      <c r="P50" s="63"/>
    </row>
    <row r="51" spans="1:16" x14ac:dyDescent="0.2">
      <c r="A51" s="61">
        <v>-1237.5192204407999</v>
      </c>
      <c r="B51" s="61">
        <v>86.629306831241706</v>
      </c>
      <c r="C51" s="61"/>
      <c r="D51" s="61"/>
      <c r="E51" s="61"/>
      <c r="F51" s="61"/>
      <c r="H51" s="64">
        <f t="shared" si="0"/>
        <v>0.86629306831241704</v>
      </c>
      <c r="I51" s="64">
        <f t="shared" si="1"/>
        <v>0.49808648675762501</v>
      </c>
      <c r="J51" s="64">
        <f t="shared" si="9"/>
        <v>9.4406931687582962E-2</v>
      </c>
      <c r="K51" s="63"/>
      <c r="L51" s="63"/>
      <c r="M51" s="63"/>
      <c r="N51" s="63"/>
      <c r="O51" s="63"/>
      <c r="P51" s="63"/>
    </row>
    <row r="52" spans="1:16" x14ac:dyDescent="0.2">
      <c r="A52" s="61">
        <v>-1275.72530566725</v>
      </c>
      <c r="B52" s="61">
        <v>85.407295293816304</v>
      </c>
      <c r="C52" s="61"/>
      <c r="D52" s="61"/>
      <c r="E52" s="61"/>
      <c r="F52" s="61"/>
      <c r="H52" s="64">
        <f t="shared" si="0"/>
        <v>0.85407295293816299</v>
      </c>
      <c r="I52" s="64">
        <f t="shared" si="1"/>
        <v>0.50622094031681064</v>
      </c>
      <c r="J52" s="64">
        <f t="shared" si="9"/>
        <v>0.10662704706183701</v>
      </c>
      <c r="K52" s="63"/>
      <c r="L52" s="63"/>
      <c r="M52" s="63"/>
      <c r="N52" s="63"/>
      <c r="O52" s="63"/>
      <c r="P52" s="63"/>
    </row>
    <row r="53" spans="1:16" x14ac:dyDescent="0.2">
      <c r="A53" s="61">
        <v>-1313.9283257755101</v>
      </c>
      <c r="B53" s="61">
        <v>84.131005621759599</v>
      </c>
      <c r="C53" s="61"/>
      <c r="D53" s="61"/>
      <c r="E53" s="61"/>
      <c r="F53" s="61"/>
      <c r="H53" s="64">
        <f t="shared" si="0"/>
        <v>0.84131005621759603</v>
      </c>
      <c r="I53" s="64">
        <f t="shared" si="1"/>
        <v>0.51358901063162188</v>
      </c>
      <c r="J53" s="64">
        <f t="shared" si="9"/>
        <v>0.11938994378240397</v>
      </c>
      <c r="K53" s="63"/>
      <c r="L53" s="63"/>
      <c r="M53" s="63"/>
      <c r="N53" s="63"/>
      <c r="O53" s="63"/>
      <c r="P53" s="63"/>
    </row>
    <row r="54" spans="1:16" x14ac:dyDescent="0.2">
      <c r="A54" s="61">
        <v>-1352.1258286710299</v>
      </c>
      <c r="B54" s="61">
        <v>82.757015307366601</v>
      </c>
      <c r="C54" s="61"/>
      <c r="D54" s="61"/>
      <c r="E54" s="61"/>
      <c r="F54" s="61"/>
      <c r="H54" s="64">
        <f t="shared" si="0"/>
        <v>0.82757015307366599</v>
      </c>
      <c r="I54" s="64">
        <f t="shared" si="1"/>
        <v>0.51988812196851808</v>
      </c>
      <c r="J54" s="64">
        <f t="shared" si="9"/>
        <v>0.13312984692633401</v>
      </c>
      <c r="K54" s="63"/>
      <c r="L54" s="63"/>
      <c r="M54" s="63"/>
      <c r="N54" s="63"/>
      <c r="O54" s="63"/>
      <c r="P54" s="63"/>
    </row>
    <row r="55" spans="1:16" x14ac:dyDescent="0.2">
      <c r="A55" s="61">
        <v>-1390.3306878502101</v>
      </c>
      <c r="B55" s="61">
        <v>81.513292516088697</v>
      </c>
      <c r="C55" s="61"/>
      <c r="D55" s="61"/>
      <c r="E55" s="61"/>
      <c r="F55" s="61"/>
      <c r="H55" s="64">
        <f t="shared" si="0"/>
        <v>0.81513292516088698</v>
      </c>
      <c r="I55" s="64">
        <f t="shared" si="1"/>
        <v>0.52654380991188665</v>
      </c>
      <c r="J55" s="64">
        <f t="shared" si="9"/>
        <v>0.14556707483911302</v>
      </c>
      <c r="K55" s="63"/>
      <c r="L55" s="63"/>
      <c r="M55" s="63"/>
      <c r="N55" s="63"/>
      <c r="O55" s="63"/>
      <c r="P55" s="63"/>
    </row>
    <row r="56" spans="1:16" x14ac:dyDescent="0.2">
      <c r="A56" s="61">
        <v>-1428.5300298166501</v>
      </c>
      <c r="B56" s="61">
        <v>80.171869082474501</v>
      </c>
      <c r="C56" s="61"/>
      <c r="D56" s="61"/>
      <c r="E56" s="61"/>
      <c r="F56" s="61"/>
      <c r="H56" s="64">
        <f t="shared" si="0"/>
        <v>0.80171869082474501</v>
      </c>
      <c r="I56" s="64">
        <f t="shared" si="1"/>
        <v>0.53210746291493216</v>
      </c>
      <c r="J56" s="64">
        <f t="shared" si="9"/>
        <v>0.15898130917525499</v>
      </c>
      <c r="K56" s="63"/>
      <c r="L56" s="63"/>
      <c r="M56" s="63"/>
      <c r="N56" s="63"/>
      <c r="O56" s="63"/>
      <c r="P56" s="63"/>
    </row>
    <row r="57" spans="1:16" x14ac:dyDescent="0.2">
      <c r="A57" s="61">
        <v>-1466.7189503812299</v>
      </c>
      <c r="B57" s="61">
        <v>78.645899991114007</v>
      </c>
      <c r="C57" s="61"/>
      <c r="D57" s="61"/>
      <c r="E57" s="61"/>
      <c r="F57" s="61"/>
      <c r="H57" s="64">
        <f t="shared" si="0"/>
        <v>0.7864589999111401</v>
      </c>
      <c r="I57" s="64">
        <f t="shared" si="1"/>
        <v>0.53593356457098895</v>
      </c>
      <c r="J57" s="64">
        <f t="shared" si="9"/>
        <v>0.1742410000888599</v>
      </c>
      <c r="K57" s="63"/>
      <c r="L57" s="63"/>
      <c r="M57" s="63"/>
      <c r="N57" s="63"/>
      <c r="O57" s="63"/>
      <c r="P57" s="63"/>
    </row>
    <row r="58" spans="1:16" x14ac:dyDescent="0.2">
      <c r="A58" s="61">
        <v>-1499.6968635093899</v>
      </c>
      <c r="B58" s="61">
        <v>77.267324770760496</v>
      </c>
      <c r="C58" s="61"/>
      <c r="D58" s="61"/>
      <c r="E58" s="61"/>
      <c r="F58" s="61"/>
      <c r="H58" s="64">
        <f t="shared" si="0"/>
        <v>0.77267324770760493</v>
      </c>
      <c r="I58" s="64">
        <f t="shared" si="1"/>
        <v>0.53837802652041589</v>
      </c>
      <c r="J58" s="64">
        <f t="shared" si="9"/>
        <v>0.18802675229239507</v>
      </c>
      <c r="K58" s="63"/>
      <c r="L58" s="63"/>
      <c r="M58" s="63"/>
      <c r="N58" s="63"/>
      <c r="O58" s="63"/>
      <c r="P58" s="63"/>
    </row>
    <row r="62" spans="1:16" x14ac:dyDescent="0.2">
      <c r="J62" s="65"/>
      <c r="K62" s="51"/>
      <c r="L62" s="51"/>
      <c r="M62" s="51"/>
      <c r="N62" s="51"/>
      <c r="O62" s="51"/>
      <c r="P62" s="51"/>
    </row>
    <row r="63" spans="1:16" x14ac:dyDescent="0.2">
      <c r="H63" s="71" t="s">
        <v>130</v>
      </c>
      <c r="I63" s="71"/>
      <c r="J63" s="65"/>
      <c r="K63" s="51"/>
      <c r="L63" s="51"/>
      <c r="M63" s="51"/>
      <c r="N63" s="51"/>
      <c r="O63" s="51"/>
      <c r="P63" s="51"/>
    </row>
    <row r="64" spans="1:16" ht="17.25" x14ac:dyDescent="0.3">
      <c r="H64" s="66" t="s">
        <v>165</v>
      </c>
      <c r="I64" s="66" t="s">
        <v>164</v>
      </c>
      <c r="J64" s="51"/>
      <c r="K64" s="51"/>
      <c r="L64" s="51"/>
      <c r="M64" s="51"/>
      <c r="N64" s="51"/>
      <c r="O64" s="51"/>
      <c r="P64" s="51"/>
    </row>
    <row r="65" spans="8:16" x14ac:dyDescent="0.2">
      <c r="H65" s="67">
        <v>2.2997934048565084E-2</v>
      </c>
      <c r="I65" s="67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">
      <c r="H66" s="67">
        <v>4.0069676396611777E-2</v>
      </c>
      <c r="I66" s="67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">
      <c r="H67" s="67">
        <v>5.7084370034302737E-2</v>
      </c>
      <c r="I67" s="67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">
      <c r="H68" s="67">
        <v>7.4140086301005395E-2</v>
      </c>
      <c r="I68" s="67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">
      <c r="H69" s="67">
        <v>9.1140638350711872E-2</v>
      </c>
      <c r="I69" s="67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">
      <c r="H70" s="67">
        <v>0.1080445517892699</v>
      </c>
      <c r="I70" s="67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">
      <c r="H71" s="67">
        <v>0.12497606826753388</v>
      </c>
      <c r="I71" s="67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">
      <c r="H72" s="67">
        <v>0.14198052165390951</v>
      </c>
      <c r="I72" s="67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">
      <c r="H73" s="67">
        <v>0.15874470475517963</v>
      </c>
      <c r="I73" s="67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">
      <c r="H74" s="67">
        <v>0.17553747925232432</v>
      </c>
      <c r="I74" s="67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">
      <c r="H75" s="67">
        <v>0.19240417629290971</v>
      </c>
      <c r="I75" s="67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">
      <c r="H76" s="67">
        <v>0.20901220546271423</v>
      </c>
      <c r="I76" s="67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">
      <c r="H77" s="67">
        <v>0.22582431925537669</v>
      </c>
      <c r="I77" s="67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">
      <c r="H78" s="67">
        <v>0.24236713011424937</v>
      </c>
      <c r="I78" s="67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">
      <c r="H79" s="67">
        <v>0.25891734586657894</v>
      </c>
      <c r="I79" s="67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">
      <c r="H80" s="67">
        <v>0.27532743679881172</v>
      </c>
      <c r="I80" s="67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">
      <c r="H81" s="67">
        <v>0.29164753874763422</v>
      </c>
      <c r="I81" s="67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">
      <c r="H82" s="67">
        <v>0.30783618288424536</v>
      </c>
      <c r="I82" s="67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">
      <c r="H83" s="67">
        <v>0.32384418347196781</v>
      </c>
      <c r="I83" s="67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">
      <c r="H84" s="67">
        <v>0.33973325501759533</v>
      </c>
      <c r="I84" s="67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">
      <c r="H85" s="67">
        <v>0.3553317399203158</v>
      </c>
      <c r="I85" s="67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">
      <c r="H86" s="67">
        <v>0.37078429028268828</v>
      </c>
      <c r="I86" s="67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">
      <c r="H87" s="67">
        <v>0.38613044476352726</v>
      </c>
      <c r="I87" s="67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">
      <c r="H88" s="67">
        <v>0.4009921758963842</v>
      </c>
      <c r="I88" s="67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">
      <c r="H89" s="67">
        <v>0.4156182923872962</v>
      </c>
      <c r="I89" s="67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">
      <c r="H90" s="67">
        <v>0.42943502667027428</v>
      </c>
      <c r="I90" s="67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">
      <c r="H91" s="67">
        <v>0.44289756776749095</v>
      </c>
      <c r="I91" s="67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">
      <c r="H92" s="67">
        <v>0.45543894715911687</v>
      </c>
      <c r="I92" s="67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">
      <c r="H93" s="67">
        <v>0.46783735943015631</v>
      </c>
      <c r="I93" s="67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">
      <c r="H94" s="67">
        <v>0.47863400366300879</v>
      </c>
      <c r="I94" s="67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">
      <c r="H95" s="67">
        <v>0.48872859410433517</v>
      </c>
      <c r="I95" s="67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">
      <c r="H96" s="67">
        <v>0.49808648675762501</v>
      </c>
      <c r="I96" s="67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">
      <c r="H97" s="67">
        <v>0.50622094031681064</v>
      </c>
      <c r="I97" s="67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">
      <c r="H98" s="67">
        <v>0.51358901063162188</v>
      </c>
      <c r="I98" s="67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">
      <c r="H99" s="67">
        <v>0.51988812196851808</v>
      </c>
      <c r="I99" s="67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">
      <c r="H100" s="67">
        <v>0.52654380991188665</v>
      </c>
      <c r="I100" s="67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">
      <c r="H101" s="67">
        <v>0.53210746291493216</v>
      </c>
      <c r="I101" s="67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">
      <c r="H102" s="67">
        <v>0.53593356457098895</v>
      </c>
      <c r="I102" s="67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">
      <c r="H103" s="67">
        <v>0.53837802652041589</v>
      </c>
      <c r="I103" s="67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2025-03-17T16:11:47Z</dcterms:modified>
</cp:coreProperties>
</file>