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Jupyter/"/>
    </mc:Choice>
  </mc:AlternateContent>
  <xr:revisionPtr revIDLastSave="879" documentId="8_{31750E0B-A732-4503-8EA8-2753BAB2D178}" xr6:coauthVersionLast="47" xr6:coauthVersionMax="47" xr10:uidLastSave="{421AD2B5-6097-4775-8F5D-F4C3F2380D47}"/>
  <bookViews>
    <workbookView xWindow="-120" yWindow="-120" windowWidth="29040" windowHeight="15720" activeTab="1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G3" i="7"/>
  <c r="G4" i="7"/>
  <c r="C5" i="2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<sst xmlns="http://schemas.openxmlformats.org/spreadsheetml/2006/main" count="232" uniqueCount="176">
  <si>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</si>
  <si>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</si>
  <si>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</si>
  <si>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</si>
  <si>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</si>
  <si>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</si>
  <si>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</si>
  <si>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</si>
  <si>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</si>
  <si>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</si>
  <si>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</si>
  <si>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</si>
  <si>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</si>
  <si>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</si>
  <si>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</si>
  <si>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</si>
  <si>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</si>
  <si>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</si>
  <si>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</si>
  <si>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</si>
  <si>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</si>
  <si>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</si>
  <si>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</si>
  <si>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</si>
  <si>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</si>
  <si>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</si>
  <si>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</si>
  <si>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</si>
  <si>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</si>
  <si>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</si>
  <si>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</si>
  <si>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</si>
  <si>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</si>
  <si>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</si>
  <si>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</si>
  <si>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</si>
  <si>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</si>
  <si>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</si>
  <si>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</si>
  <si>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</si>
  <si>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</si>
  <si>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</si>
  <si>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</si>
  <si>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</si>
  <si>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</si>
  <si>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</si>
  <si>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</si>
  <si>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</si>
  <si>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</si>
  <si>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</si>
  <si>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</si>
  <si>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</si>
  <si>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</si>
  <si>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</si>
  <si>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</si>
  <si>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</si>
  <si>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</si>
  <si>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</si>
  <si>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</si>
  <si>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</si>
  <si>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</si>
  <si>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</si>
  <si>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</si>
  <si>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</si>
  <si>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</si>
  <si>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</si>
  <si>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</si>
  <si>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</si>
  <si>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</si>
  <si>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</si>
  <si>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</si>
  <si>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</si>
  <si>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</si>
  <si>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</si>
  <si>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</si>
  <si>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</si>
  <si>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</si>
  <si>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</si>
  <si>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</si>
  <si>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</si>
  <si>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</si>
  <si>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</si>
  <si>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</si>
  <si>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</si>
  <si>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</si>
  <si>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</si>
  <si>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</si>
  <si>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</si>
  <si>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</si>
  <si>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</si>
  <si>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</si>
  <si>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</si>
  <si>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</si>
  <si>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</si>
  <si>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</si>
  <si>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</si>
  <si>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</si>
  <si>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</si>
  <si>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</si>
  <si>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</si>
  <si>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</si>
  <si>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</si>
  <si>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</si>
  <si>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</si>
  <si>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</si>
  <si>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</si>
  <si>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</si>
  <si>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</si>
  <si>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</si>
  <si>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</si>
  <si>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</si>
  <si>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</si>
  <si>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</si>
  <si>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</si>
  <si>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</si>
  <si>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</si>
  <si>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</si>
  <si>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</si>
  <si>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</si>
  <si>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</si>
  <si>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</si>
  <si>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</si>
  <si>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</si>
  <si>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</si>
  <si>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</si>
  <si>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</si>
  <si>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</si>
  <si>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</si>
  <si>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</si>
  <si>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</si>
  <si>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</si>
  <si>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</si>
  <si>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</si>
  <si>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</si>
  <si>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</si>
  <si>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</si>
  <si>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</si>
  <si>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</si>
  <si>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</si>
  <si>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</si>
  <si>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</si>
  <si>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</si>
  <si>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</si>
  <si>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</si>
  <si>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</si>
  <si>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</si>
  <si>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</si>
  <si>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</si>
  <si>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</si>
  <si>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</si>
  <si>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</si>
  <si>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</si>
  <si>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</si>
  <si>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</si>
  <si>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</si>
  <si>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</si>
  <si>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</si>
  <si>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</si>
  <si>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</si>
  <si>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</si>
  <si>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</si>
  <si>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</si>
  <si>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</si>
  <si>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</si>
  <si>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</si>
  <si>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</si>
  <si>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</si>
  <si>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</si>
  <si>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</si>
  <si>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</si>
  <si>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CEPCI 2021: 773.1
CEPCI 2024: 800</t>
  </si>
  <si>
    <t>Average 2024 from Krungsri Research and Bloomberg via Statista</t>
  </si>
  <si>
    <t>George (Kirk-Othmer Encyclopedia 2001) adjusted by 1% inflation; but $0.1 (syngas?) in Guerra, Hodge (Joule, 2023)</t>
  </si>
  <si>
    <t>Optimal SPC @ 8.2 c/kWh, Hawks model</t>
  </si>
  <si>
    <t>Optimal j @ 8.2 c/kWh, Hawks model</t>
  </si>
  <si>
    <t>U.S. Energy Information Administration (2024) - industrial retail; GREET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</si>
</sst>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8.2 c/kWh, Hawks model" dataDxfId="18"/>
    <tableColumn id="17" xr3:uid="{06806002-8BCC-442F-99A4-15A00506143C}" name="Optimal j @ 8.2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zoomScaleNormal="100" workbookViewId="0">
      <selection activeCell="C6" sqref="C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139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92</v>
      </c>
      <c r="B3" s="6" t="s">
        <v>74</v>
      </c>
      <c r="C3" s="9">
        <v>75</v>
      </c>
      <c r="D3" s="5" t="s">
        <v>75</v>
      </c>
      <c r="E3" s="24" t="s">
        <v>151</v>
      </c>
      <c r="F3" s="5" t="s">
        <v>150</v>
      </c>
    </row>
    <row r="4" spans="1:6" ht="42.75" x14ac:dyDescent="0.2">
      <c r="A4" s="5" t="s">
        <v>110</v>
      </c>
      <c r="B4" s="6" t="s">
        <v>140</v>
      </c>
      <c r="C4" s="39">
        <f>0.0145</f>
        <v>1.4500000000000001E-2</v>
      </c>
      <c r="D4" s="5" t="s">
        <v>125</v>
      </c>
      <c r="E4" s="24" t="s">
        <v>142</v>
      </c>
      <c r="F4" s="5" t="s">
        <v>141</v>
      </c>
    </row>
    <row r="5" spans="1:6" ht="28.5" x14ac:dyDescent="0.2">
      <c r="A5" s="5" t="s">
        <v>143</v>
      </c>
      <c r="B5" s="6" t="s">
        <v>144</v>
      </c>
      <c r="C5" s="35">
        <f>5000*800/773.1</f>
        <v>5173.9749062217043</v>
      </c>
      <c r="D5" s="5" t="s">
        <v>145</v>
      </c>
      <c r="E5" s="24" t="s">
        <v>152</v>
      </c>
      <c r="F5" s="5" t="s">
        <v>170</v>
      </c>
    </row>
    <row r="6" spans="1:6" ht="28.5" x14ac:dyDescent="0.2">
      <c r="A6" s="5" t="s">
        <v>94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95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96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97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91</v>
      </c>
      <c r="B10" s="6" t="s">
        <v>86</v>
      </c>
      <c r="C10" s="11">
        <v>0.9</v>
      </c>
      <c r="D10" s="6"/>
      <c r="E10" s="24" t="s">
        <v>87</v>
      </c>
      <c r="F10" s="5"/>
    </row>
    <row r="11" spans="1:6" ht="28.5" x14ac:dyDescent="0.2">
      <c r="A11" s="6" t="s">
        <v>107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114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89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98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169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93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105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103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112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104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118</v>
      </c>
      <c r="B21" s="5" t="s">
        <v>119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123</v>
      </c>
      <c r="B22" s="5" t="s">
        <v>124</v>
      </c>
      <c r="C22" s="29">
        <v>0</v>
      </c>
      <c r="D22" s="5"/>
      <c r="E22" s="5"/>
      <c r="F22" s="5"/>
    </row>
    <row r="23" spans="1:6" ht="28.5" x14ac:dyDescent="0.2">
      <c r="A23" s="5" t="s">
        <v>120</v>
      </c>
      <c r="B23" s="5" t="s">
        <v>121</v>
      </c>
      <c r="C23" s="36">
        <v>20</v>
      </c>
      <c r="D23" s="5" t="s">
        <v>122</v>
      </c>
      <c r="E23" s="5"/>
      <c r="F23" s="5"/>
    </row>
    <row r="24" spans="1:6" ht="28.5" x14ac:dyDescent="0.2">
      <c r="A24" s="5" t="s">
        <v>115</v>
      </c>
      <c r="B24" s="5" t="s">
        <v>116</v>
      </c>
      <c r="C24" s="35">
        <v>50000</v>
      </c>
      <c r="D24" s="5" t="s">
        <v>117</v>
      </c>
      <c r="E24" s="5"/>
      <c r="F24" s="5"/>
    </row>
    <row r="25" spans="1:6" ht="28.5" x14ac:dyDescent="0.2">
      <c r="A25" s="5" t="s">
        <v>148</v>
      </c>
      <c r="B25" s="6" t="s">
        <v>149</v>
      </c>
      <c r="C25" s="35">
        <v>5</v>
      </c>
      <c r="D25" s="5" t="s">
        <v>122</v>
      </c>
      <c r="E25" s="5"/>
      <c r="F25" s="5"/>
    </row>
    <row r="26" spans="1:6" ht="42.75" x14ac:dyDescent="0.2">
      <c r="A26" s="6" t="s">
        <v>113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111</v>
      </c>
      <c r="B27" s="6" t="s">
        <v>80</v>
      </c>
      <c r="C27" s="29">
        <v>2500</v>
      </c>
      <c r="D27" s="6" t="s">
        <v>138</v>
      </c>
      <c r="E27" s="24"/>
      <c r="F27" s="5"/>
    </row>
    <row r="28" spans="1:6" ht="28.5" x14ac:dyDescent="0.2">
      <c r="A28" s="6" t="s">
        <v>106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90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88</v>
      </c>
      <c r="B30" s="6" t="s">
        <v>38</v>
      </c>
      <c r="C30" s="6">
        <f>0.041*1000</f>
        <v>41</v>
      </c>
      <c r="D30" s="6" t="s">
        <v>147</v>
      </c>
      <c r="E30" s="24" t="s">
        <v>20</v>
      </c>
      <c r="F30" s="5"/>
    </row>
    <row r="31" spans="1:6" ht="28.5" x14ac:dyDescent="0.2">
      <c r="A31" s="6" t="s">
        <v>108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109</v>
      </c>
      <c r="B32" s="5" t="s">
        <v>146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99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100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101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102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tabSelected="1" zoomScale="85" zoomScaleNormal="85" workbookViewId="0">
      <pane xSplit="1" topLeftCell="B1" activePane="topRight" state="frozen"/>
      <selection pane="topRight" activeCell="I11" sqref="I11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173</v>
      </c>
      <c r="O1" s="7" t="s">
        <v>174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9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0.1239</v>
      </c>
      <c r="O3" s="41">
        <v>472.1</v>
      </c>
      <c r="P3" s="24" t="s">
        <v>20</v>
      </c>
      <c r="Q3" s="42" t="s">
        <v>172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2.9219999999999999E-2</v>
      </c>
      <c r="O4" s="41">
        <v>435.9</v>
      </c>
      <c r="P4" s="24" t="s">
        <v>20</v>
      </c>
      <c r="Q4" s="24" t="s">
        <v>171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153</v>
      </c>
      <c r="E5" s="27" t="s">
        <v>71</v>
      </c>
      <c r="F5" s="24" t="s">
        <v>59</v>
      </c>
      <c r="G5" s="27" t="s">
        <v>76</v>
      </c>
      <c r="H5" s="24" t="s">
        <v>154</v>
      </c>
      <c r="I5" s="24" t="s">
        <v>153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17 - 2023 from Krungsri Research and Bloomberg via Statista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5" workbookViewId="0">
      <selection activeCell="E6" sqref="E6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155</v>
      </c>
      <c r="E3" s="70" t="s">
        <v>157</v>
      </c>
      <c r="F3" s="69" t="s">
        <v>158</v>
      </c>
    </row>
    <row r="4" spans="1:6" ht="28.5" x14ac:dyDescent="0.25">
      <c r="A4" s="18" t="s">
        <v>85</v>
      </c>
      <c r="B4" s="32">
        <v>2.4E-2</v>
      </c>
      <c r="C4" s="21">
        <v>20</v>
      </c>
      <c r="D4" s="30" t="s">
        <v>155</v>
      </c>
      <c r="E4" s="70"/>
      <c r="F4" s="69"/>
    </row>
    <row r="5" spans="1:6" ht="28.5" x14ac:dyDescent="0.25">
      <c r="A5" s="18" t="s">
        <v>84</v>
      </c>
      <c r="B5" s="32">
        <v>4.2000000000000003E-2</v>
      </c>
      <c r="C5" s="21"/>
      <c r="D5" s="30" t="s">
        <v>156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159</v>
      </c>
    </row>
    <row r="7" spans="1:6" ht="57" x14ac:dyDescent="0.25">
      <c r="A7" s="18" t="s">
        <v>1</v>
      </c>
      <c r="B7" s="32">
        <f>8.15/100</f>
        <v>8.1500000000000003E-2</v>
      </c>
      <c r="C7" s="46" cm="1">
        <f t="array" ref="C7">[1]!Electricity_upstream_fuel_CO2/kWh_per_mmBtu</f>
        <v>414.10433834299573</v>
      </c>
      <c r="D7" s="30" t="s">
        <v>175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160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8.1500000000000003E-2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126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130</v>
      </c>
      <c r="B1" s="49"/>
      <c r="C1" s="50"/>
      <c r="D1" s="50"/>
      <c r="E1" s="51" t="s">
        <v>167</v>
      </c>
    </row>
    <row r="2" spans="1:12" s="52" customFormat="1" ht="17.25" x14ac:dyDescent="0.2">
      <c r="A2" s="48" t="s">
        <v>161</v>
      </c>
      <c r="B2" s="49"/>
      <c r="C2" s="50"/>
      <c r="D2" s="50"/>
      <c r="E2" s="68" t="s">
        <v>168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134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162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135</v>
      </c>
      <c r="B10" s="56">
        <f>1/60/(100^3)*P/(R_*B7+20)</f>
        <v>7.3709198831561756E-7</v>
      </c>
      <c r="C10" s="56" t="s">
        <v>131</v>
      </c>
      <c r="D10" s="56"/>
      <c r="E10" s="51"/>
      <c r="F10" s="51"/>
      <c r="L10" s="51"/>
    </row>
    <row r="11" spans="1:12" s="52" customFormat="1" x14ac:dyDescent="0.2">
      <c r="A11" s="55" t="s">
        <v>131</v>
      </c>
      <c r="B11" s="55">
        <f>1/60/(100^3)*P/(R_*B7)</f>
        <v>7.4358305104930494E-7</v>
      </c>
      <c r="C11" s="55" t="s">
        <v>131</v>
      </c>
      <c r="D11" s="55"/>
      <c r="E11" s="51"/>
      <c r="F11" s="51"/>
      <c r="G11" s="51"/>
    </row>
    <row r="12" spans="1:12" s="52" customFormat="1" ht="30" x14ac:dyDescent="0.2">
      <c r="A12" s="56" t="s">
        <v>132</v>
      </c>
      <c r="B12" s="56">
        <f>1/(1000*2*F)</f>
        <v>5.182134828131088E-9</v>
      </c>
      <c r="C12" s="56" t="s">
        <v>133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136</v>
      </c>
      <c r="B17" s="72"/>
      <c r="C17" s="72"/>
      <c r="D17" s="72"/>
      <c r="E17" s="72"/>
      <c r="F17" s="72"/>
      <c r="H17" s="72" t="s">
        <v>137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127</v>
      </c>
      <c r="B18" s="71"/>
      <c r="C18" s="71" t="s">
        <v>128</v>
      </c>
      <c r="D18" s="71"/>
      <c r="E18" s="71" t="s">
        <v>129</v>
      </c>
      <c r="F18" s="71"/>
      <c r="G18" s="58"/>
      <c r="H18" s="71" t="s">
        <v>127</v>
      </c>
      <c r="I18" s="71"/>
      <c r="J18" s="71"/>
      <c r="K18" s="71" t="s">
        <v>128</v>
      </c>
      <c r="L18" s="71"/>
      <c r="M18" s="71"/>
      <c r="N18" s="71" t="s">
        <v>129</v>
      </c>
      <c r="O18" s="71"/>
      <c r="P18" s="71"/>
    </row>
    <row r="19" spans="1:16" ht="17.25" x14ac:dyDescent="0.3">
      <c r="A19" s="57" t="s">
        <v>163</v>
      </c>
      <c r="B19" s="57" t="s">
        <v>164</v>
      </c>
      <c r="C19" s="57" t="s">
        <v>163</v>
      </c>
      <c r="D19" s="57" t="s">
        <v>164</v>
      </c>
      <c r="E19" s="57" t="s">
        <v>163</v>
      </c>
      <c r="F19" s="57" t="s">
        <v>164</v>
      </c>
      <c r="G19" s="58"/>
      <c r="H19" s="59" t="s">
        <v>164</v>
      </c>
      <c r="I19" s="59" t="s">
        <v>165</v>
      </c>
      <c r="J19" s="60" t="s">
        <v>166</v>
      </c>
      <c r="K19" s="59" t="s">
        <v>164</v>
      </c>
      <c r="L19" s="59" t="s">
        <v>165</v>
      </c>
      <c r="M19" s="60" t="s">
        <v>166</v>
      </c>
      <c r="N19" s="59" t="s">
        <v>164</v>
      </c>
      <c r="O19" s="59" t="s">
        <v>165</v>
      </c>
      <c r="P19" s="60" t="s">
        <v>166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130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165</v>
      </c>
      <c r="I64" s="66" t="s">
        <v>164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2025-03-18T21:08:52Z</dcterms:modified>
</cp:coreProperties>
</file>