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3.xml" ContentType="application/vnd.openxmlformats-officedocument.drawing+xml"/>
  <Override PartName="/xl/tables/table10.xml" ContentType="application/vnd.openxmlformats-officedocument.spreadsheetml.tab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29"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Shashwat Mayank\Desktop\PLACEMENT\"/>
    </mc:Choice>
  </mc:AlternateContent>
  <xr:revisionPtr revIDLastSave="0" documentId="13_ncr:1_{4B128DC3-981B-40B6-9B6E-F95B26478D39}" xr6:coauthVersionLast="45" xr6:coauthVersionMax="45" xr10:uidLastSave="{00000000-0000-0000-0000-000000000000}"/>
  <bookViews>
    <workbookView xWindow="-120" yWindow="-120" windowWidth="20730" windowHeight="11160" activeTab="2" xr2:uid="{743A7F6A-16AD-45AD-BC0D-862498B3AF7D}"/>
  </bookViews>
  <sheets>
    <sheet name="Introduction" sheetId="12" r:id="rId1"/>
    <sheet name="Customer Base " sheetId="2" r:id="rId2"/>
    <sheet name="Survey" sheetId="14" r:id="rId3"/>
  </sheets>
  <definedNames>
    <definedName name="_xlcn.WorksheetConnection_CustomerBaseB69C861" hidden="1">'Customer Base '!$B$69:$C$86</definedName>
    <definedName name="_xlcn.WorksheetConnection_CustomerBaseB69C911" hidden="1">'Customer Base '!$B$69:$C$91</definedName>
    <definedName name="Slicer_Banks">#N/A</definedName>
    <definedName name="Slicer_Name">#N/A</definedName>
    <definedName name="solver_eng" localSheetId="1" hidden="1">1</definedName>
    <definedName name="solver_neg" localSheetId="1" hidden="1">1</definedName>
    <definedName name="solver_num" localSheetId="1" hidden="1">0</definedName>
    <definedName name="solver_opt" localSheetId="1" hidden="1">'Customer Base '!$G$187</definedName>
    <definedName name="solver_typ" localSheetId="1" hidden="1">1</definedName>
    <definedName name="solver_val" localSheetId="1" hidden="1">0</definedName>
    <definedName name="solver_ver" localSheetId="1" hidden="1">3</definedName>
  </definedNames>
  <calcPr calcId="18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4"/>
        <x14:slicerCache r:id="rId5"/>
      </x15:slicerCach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nge" name="Range" connection="WorksheetConnection_Customer Base !$B$69:$C$86"/>
          <x15:modelTable id="Range 1" name="Range 1" connection="WorksheetConnection_Customer Base !$B$69:$C$91"/>
        </x15:modelTables>
      </x15:dataModel>
    </ext>
  </extLst>
</workbook>
</file>

<file path=xl/calcChain.xml><?xml version="1.0" encoding="utf-8"?>
<calcChain xmlns="http://schemas.openxmlformats.org/spreadsheetml/2006/main">
  <c r="H9" i="14" l="1"/>
  <c r="O162" i="2" l="1"/>
  <c r="N162" i="2"/>
  <c r="M162" i="2"/>
  <c r="L162" i="2"/>
  <c r="K162" i="2"/>
  <c r="J162" i="2"/>
  <c r="I162" i="2"/>
  <c r="H162" i="2"/>
  <c r="K165" i="2" s="1"/>
  <c r="L116" i="2" l="1"/>
  <c r="I126" i="2"/>
  <c r="H126" i="2"/>
  <c r="L125" i="2" l="1"/>
  <c r="L124" i="2"/>
  <c r="L123" i="2"/>
  <c r="L122" i="2"/>
  <c r="L121" i="2"/>
  <c r="L120" i="2"/>
  <c r="L119" i="2"/>
  <c r="L118" i="2"/>
  <c r="L117" i="2"/>
  <c r="J126" i="2"/>
  <c r="K126" i="2"/>
  <c r="H103" i="2"/>
  <c r="G14" i="2"/>
  <c r="I103" i="2"/>
  <c r="D102" i="2"/>
  <c r="E112" i="2" s="1"/>
  <c r="D101" i="2"/>
  <c r="C111" i="2" s="1"/>
  <c r="C92" i="2"/>
  <c r="D42" i="2"/>
  <c r="C42" i="2"/>
  <c r="H8" i="2"/>
  <c r="I8" i="2" s="1"/>
  <c r="E14" i="2"/>
  <c r="H13" i="2"/>
  <c r="I13" i="2" s="1"/>
  <c r="H12" i="2"/>
  <c r="I12" i="2" s="1"/>
  <c r="H11" i="2"/>
  <c r="I11" i="2" s="1"/>
  <c r="H10" i="2"/>
  <c r="I10" i="2" s="1"/>
  <c r="H9" i="2"/>
  <c r="I9" i="2" s="1"/>
  <c r="H7" i="2"/>
  <c r="I7" i="2" s="1"/>
  <c r="H6" i="2"/>
  <c r="I6" i="2" s="1"/>
  <c r="H5" i="2"/>
  <c r="I5" i="2" s="1"/>
  <c r="H4" i="2"/>
  <c r="F14" i="2"/>
  <c r="L126" i="2" l="1"/>
  <c r="E113" i="2"/>
  <c r="E109" i="2"/>
  <c r="C112" i="2"/>
  <c r="C113" i="2"/>
  <c r="E114" i="2"/>
  <c r="C108" i="2"/>
  <c r="C109" i="2"/>
  <c r="E110" i="2"/>
  <c r="C110" i="2"/>
  <c r="C114" i="2"/>
  <c r="E111" i="2"/>
  <c r="E108" i="2"/>
  <c r="H14" i="2"/>
  <c r="I4" i="2"/>
  <c r="I14" i="2" s="1"/>
  <c r="D177" i="2" l="1"/>
  <c r="F177" i="2" l="1"/>
  <c r="F180" i="2" s="1"/>
  <c r="F181" i="2" s="1"/>
  <c r="F182" i="2" s="1"/>
  <c r="F183" i="2" s="1"/>
  <c r="E177" i="2"/>
  <c r="E180" i="2" s="1"/>
  <c r="E181" i="2" s="1"/>
  <c r="E182" i="2" l="1"/>
  <c r="E183" i="2" s="1"/>
  <c r="F184" i="2"/>
  <c r="E184" i="2" l="1"/>
  <c r="E191" i="2" s="1"/>
  <c r="E193"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Shashwat Mayank</author>
  </authors>
  <commentList>
    <comment ref="G3" authorId="0" shapeId="0" xr:uid="{19B55826-8E11-4A14-A282-7955F352003D}">
      <text>
        <r>
          <rPr>
            <b/>
            <sz val="9"/>
            <color indexed="81"/>
            <rFont val="Tahoma"/>
            <family val="2"/>
          </rPr>
          <t>Shashwat Mayank:</t>
        </r>
        <r>
          <rPr>
            <sz val="9"/>
            <color indexed="81"/>
            <rFont val="Tahoma"/>
            <family val="2"/>
          </rPr>
          <t xml:space="preserve">
Year-wise growth in customer base.
Approximated customer increase in 2020
</t>
        </r>
      </text>
    </comment>
    <comment ref="G14" authorId="0" shapeId="0" xr:uid="{4E9775B0-0302-42BE-9B07-4095088E5EE4}">
      <text>
        <r>
          <rPr>
            <b/>
            <sz val="9"/>
            <color indexed="81"/>
            <rFont val="Tahoma"/>
            <family val="2"/>
          </rPr>
          <t>Shashwat Mayank:</t>
        </r>
        <r>
          <rPr>
            <sz val="9"/>
            <color indexed="81"/>
            <rFont val="Tahoma"/>
            <family val="2"/>
          </rPr>
          <t xml:space="preserve">
The growth of financial sector(banks play an important role) in India at present is nearly 8.5% per year.
So we can approximately estimate the growth in the customer bases of the banks given their customer relations and their
 use of technology in the services they provide.
</t>
        </r>
      </text>
    </comment>
    <comment ref="I14" authorId="0" shapeId="0" xr:uid="{439EE661-1B29-41C4-A152-E7378AFA468C}">
      <text>
        <r>
          <rPr>
            <b/>
            <sz val="9"/>
            <color indexed="81"/>
            <rFont val="Tahoma"/>
            <family val="2"/>
          </rPr>
          <t>Shashwat Mayank:</t>
        </r>
        <r>
          <rPr>
            <sz val="9"/>
            <color indexed="81"/>
            <rFont val="Tahoma"/>
            <family val="2"/>
          </rPr>
          <t xml:space="preserve">
Approximate number of new Bank Accounts by end of 2020.
</t>
        </r>
      </text>
    </comment>
    <comment ref="F40" authorId="0" shapeId="0" xr:uid="{E85D36C6-A209-4D35-98E2-C5E9665F3592}">
      <text>
        <r>
          <rPr>
            <b/>
            <sz val="9"/>
            <color indexed="81"/>
            <rFont val="Tahoma"/>
            <family val="2"/>
          </rPr>
          <t>Shashwat Mayank:</t>
        </r>
        <r>
          <rPr>
            <sz val="9"/>
            <color indexed="81"/>
            <rFont val="Tahoma"/>
            <family val="2"/>
          </rPr>
          <t xml:space="preserve">
Minor Accounts opened by parents, guardians etc.
</t>
        </r>
      </text>
    </comment>
    <comment ref="F41" authorId="0" shapeId="0" xr:uid="{4D746925-A781-4C24-95C7-E4043F69D401}">
      <text>
        <r>
          <rPr>
            <b/>
            <sz val="9"/>
            <color indexed="81"/>
            <rFont val="Tahoma"/>
            <family val="2"/>
          </rPr>
          <t>Shashwat Mayank:</t>
        </r>
        <r>
          <rPr>
            <sz val="9"/>
            <color indexed="81"/>
            <rFont val="Tahoma"/>
            <family val="2"/>
          </rPr>
          <t xml:space="preserve">
 Approximate people who are legally eligible to open bank accounts and also including working professionals.
Percentage approximated on the basis of age group division of Indian population.</t>
        </r>
      </text>
    </comment>
    <comment ref="F42" authorId="0" shapeId="0" xr:uid="{A17EE42E-ADA1-4B89-A2A2-D23A4AE51183}">
      <text>
        <r>
          <rPr>
            <b/>
            <sz val="9"/>
            <color indexed="81"/>
            <rFont val="Tahoma"/>
            <family val="2"/>
          </rPr>
          <t>Shashwat Mayank:</t>
        </r>
        <r>
          <rPr>
            <sz val="9"/>
            <color indexed="81"/>
            <rFont val="Tahoma"/>
            <family val="2"/>
          </rPr>
          <t xml:space="preserve">
Approximate percentage of working professionals who tend to open more than one source of income and for various other purposes.
</t>
        </r>
      </text>
    </comment>
    <comment ref="B68" authorId="0" shapeId="0" xr:uid="{CE677D34-5464-4D00-95D0-EE1956FC89DB}">
      <text>
        <r>
          <rPr>
            <b/>
            <sz val="9"/>
            <color indexed="81"/>
            <rFont val="Tahoma"/>
            <family val="2"/>
          </rPr>
          <t>Shashwat Mayank:</t>
        </r>
        <r>
          <rPr>
            <sz val="9"/>
            <color indexed="81"/>
            <rFont val="Tahoma"/>
            <family val="2"/>
          </rPr>
          <t xml:space="preserve">
According to IAMAI "Digital In India" Round 2 Report 2019
</t>
        </r>
      </text>
    </comment>
    <comment ref="C92" authorId="0" shapeId="0" xr:uid="{7E450B91-78E2-4D34-B252-EADD3B2AF58F}">
      <text>
        <r>
          <rPr>
            <b/>
            <sz val="9"/>
            <color indexed="81"/>
            <rFont val="Tahoma"/>
            <family val="2"/>
          </rPr>
          <t>Shashwat Mayank:</t>
        </r>
        <r>
          <rPr>
            <sz val="9"/>
            <color indexed="81"/>
            <rFont val="Tahoma"/>
            <family val="2"/>
          </rPr>
          <t xml:space="preserve">
Average Internet penetration in India till Nov 2019
</t>
        </r>
      </text>
    </comment>
    <comment ref="C94" authorId="0" shapeId="0" xr:uid="{8FFE6269-A9C4-46AA-A18D-A4BF4482F4F2}">
      <text>
        <r>
          <rPr>
            <b/>
            <sz val="9"/>
            <color indexed="81"/>
            <rFont val="Tahoma"/>
            <family val="2"/>
          </rPr>
          <t>Shashwat Mayank:</t>
        </r>
        <r>
          <rPr>
            <sz val="9"/>
            <color indexed="81"/>
            <rFont val="Tahoma"/>
            <family val="2"/>
          </rPr>
          <t xml:space="preserve">
From the above data we can estimate the percentage of people in urban areas having access to Internet.
Eg: In a city of 100 people, 93 people have access to Internet.
</t>
        </r>
      </text>
    </comment>
    <comment ref="C95" authorId="0" shapeId="0" xr:uid="{0B4D595F-62A3-48B7-872B-0E36B2D9E519}">
      <text>
        <r>
          <rPr>
            <b/>
            <sz val="9"/>
            <color indexed="81"/>
            <rFont val="Tahoma"/>
            <family val="2"/>
          </rPr>
          <t>Shashwat Mayank:</t>
        </r>
        <r>
          <rPr>
            <sz val="9"/>
            <color indexed="81"/>
            <rFont val="Tahoma"/>
            <family val="2"/>
          </rPr>
          <t xml:space="preserve">
From the above data we can estimate the percentage of people in rural areas having access to Internet. 
Eg: In a village of 100 people, 55 have access to Internet.
</t>
        </r>
      </text>
    </comment>
    <comment ref="B99" authorId="0" shapeId="0" xr:uid="{5E014C4D-5EB1-4492-AC1C-13AD926FB5D7}">
      <text>
        <r>
          <rPr>
            <b/>
            <sz val="9"/>
            <color indexed="81"/>
            <rFont val="Tahoma"/>
            <family val="2"/>
          </rPr>
          <t>Shashwat Mayank:</t>
        </r>
        <r>
          <rPr>
            <sz val="9"/>
            <color indexed="81"/>
            <rFont val="Tahoma"/>
            <family val="2"/>
          </rPr>
          <t xml:space="preserve">
According to the market research done by techARC, by the end of 2019
</t>
        </r>
      </text>
    </comment>
    <comment ref="G99" authorId="0" shapeId="0" xr:uid="{948AB4F6-575C-4DE6-8B54-5EC3F8BA6E83}">
      <text>
        <r>
          <rPr>
            <b/>
            <sz val="9"/>
            <color indexed="81"/>
            <rFont val="Tahoma"/>
            <family val="2"/>
          </rPr>
          <t xml:space="preserve">Shashwat Mayank
</t>
        </r>
        <r>
          <rPr>
            <sz val="9"/>
            <color indexed="81"/>
            <rFont val="Tahoma"/>
            <family val="2"/>
          </rPr>
          <t>Banking Apps run on the latest iOS or Android version.
This table gives an approximate estimation of people living in urban and rural areas who use the mentioned versions of Android and iOS.</t>
        </r>
      </text>
    </comment>
    <comment ref="D103" authorId="0" shapeId="0" xr:uid="{21DA7E8B-B73A-46CB-92BE-173579B2B8D5}">
      <text>
        <r>
          <rPr>
            <b/>
            <sz val="9"/>
            <color indexed="81"/>
            <rFont val="Tahoma"/>
            <family val="2"/>
          </rPr>
          <t>Shashwat Mayank:</t>
        </r>
        <r>
          <rPr>
            <sz val="9"/>
            <color indexed="81"/>
            <rFont val="Tahoma"/>
            <family val="2"/>
          </rPr>
          <t xml:space="preserve">
Approximately total Smartphones in India by June 2020.
</t>
        </r>
      </text>
    </comment>
    <comment ref="G109" authorId="0" shapeId="0" xr:uid="{9FB0EDB8-DA5F-4FD0-8A66-53C03C3F3539}">
      <text>
        <r>
          <rPr>
            <b/>
            <sz val="9"/>
            <color indexed="81"/>
            <rFont val="Tahoma"/>
            <family val="2"/>
          </rPr>
          <t>Shashwat Mayank:</t>
        </r>
        <r>
          <rPr>
            <sz val="9"/>
            <color indexed="81"/>
            <rFont val="Tahoma"/>
            <family val="2"/>
          </rPr>
          <t xml:space="preserve">
Such estimate is supported by analysing the number of online and offline transactions of the given banks.
</t>
        </r>
      </text>
    </comment>
    <comment ref="G111" authorId="0" shapeId="0" xr:uid="{E6EA48E1-33AA-4A47-991D-B804759999D0}">
      <text>
        <r>
          <rPr>
            <b/>
            <sz val="9"/>
            <color indexed="81"/>
            <rFont val="Tahoma"/>
            <family val="2"/>
          </rPr>
          <t xml:space="preserve">Shashwat Mayank
</t>
        </r>
        <r>
          <rPr>
            <sz val="9"/>
            <color indexed="81"/>
            <rFont val="Tahoma"/>
            <family val="2"/>
          </rPr>
          <t xml:space="preserve">Estimate of people having all the required facilities but still prefering to use online or offline banking in urban parts of India.
(Approx)
Eg: in 100 people 85 prefer online banking or online mode of transactions.
</t>
        </r>
      </text>
    </comment>
    <comment ref="G112" authorId="0" shapeId="0" xr:uid="{EA11123C-BC00-4E8D-91C3-D527AAD6661F}">
      <text>
        <r>
          <rPr>
            <b/>
            <sz val="9"/>
            <color indexed="81"/>
            <rFont val="Tahoma"/>
            <family val="2"/>
          </rPr>
          <t>Shashwat Mayank:</t>
        </r>
        <r>
          <rPr>
            <sz val="9"/>
            <color indexed="81"/>
            <rFont val="Tahoma"/>
            <family val="2"/>
          </rPr>
          <t xml:space="preserve">
Estimate of people having all the required facilities but still prefering to use online or offline banking in rural parts of India.
(Approx)
Eg: in 100 people 40 use online banking or online mode of transactions.
</t>
        </r>
      </text>
    </comment>
    <comment ref="E177" authorId="0" shapeId="0" xr:uid="{68242786-242E-4AEC-A17B-D93B61EDE42C}">
      <text>
        <r>
          <rPr>
            <b/>
            <sz val="9"/>
            <color indexed="81"/>
            <rFont val="Tahoma"/>
            <family val="2"/>
          </rPr>
          <t>Shashwat Mayank:</t>
        </r>
        <r>
          <rPr>
            <sz val="9"/>
            <color indexed="81"/>
            <rFont val="Tahoma"/>
            <family val="2"/>
          </rPr>
          <t xml:space="preserve">
Approximately 31.8% of the new customers live in the urban areas.(Metro and Non metro)
</t>
        </r>
      </text>
    </comment>
    <comment ref="F177" authorId="0" shapeId="0" xr:uid="{46F9AEE2-7387-4822-AC02-CCC1BC9A994F}">
      <text>
        <r>
          <rPr>
            <b/>
            <sz val="9"/>
            <color indexed="81"/>
            <rFont val="Tahoma"/>
            <family val="2"/>
          </rPr>
          <t>Shashwat Mayank:</t>
        </r>
        <r>
          <rPr>
            <sz val="9"/>
            <color indexed="81"/>
            <rFont val="Tahoma"/>
            <family val="2"/>
          </rPr>
          <t xml:space="preserve">
Approximately 68.21% of the new Bank account holders live in rural parts of India.</t>
        </r>
      </text>
    </comment>
    <comment ref="E179" authorId="0" shapeId="0" xr:uid="{E64C20FC-E7D0-48AF-8B83-24D0507F0A60}">
      <text>
        <r>
          <rPr>
            <b/>
            <sz val="9"/>
            <color indexed="81"/>
            <rFont val="Tahoma"/>
            <family val="2"/>
          </rPr>
          <t>Shashwat Mayank:</t>
        </r>
        <r>
          <rPr>
            <sz val="9"/>
            <color indexed="81"/>
            <rFont val="Tahoma"/>
            <family val="2"/>
          </rPr>
          <t xml:space="preserve">
Please go to formulas tab and then click on "Trace Precedents" to understand how the numbers have been estimated.</t>
        </r>
      </text>
    </comment>
    <comment ref="D180" authorId="0" shapeId="0" xr:uid="{B44C9D33-6A9E-4192-8BF3-37EC2071F5B0}">
      <text>
        <r>
          <rPr>
            <b/>
            <sz val="9"/>
            <color indexed="81"/>
            <rFont val="Tahoma"/>
            <family val="2"/>
          </rPr>
          <t>Shashwat Mayank:</t>
        </r>
        <r>
          <rPr>
            <sz val="9"/>
            <color indexed="81"/>
            <rFont val="Tahoma"/>
            <family val="2"/>
          </rPr>
          <t xml:space="preserve">
Mostly likely to open new bank accounts.
</t>
        </r>
      </text>
    </comment>
    <comment ref="D181" authorId="0" shapeId="0" xr:uid="{E1F1FECE-B783-450A-A09F-05AEF89281E5}">
      <text>
        <r>
          <rPr>
            <b/>
            <sz val="9"/>
            <color indexed="81"/>
            <rFont val="Tahoma"/>
            <family val="2"/>
          </rPr>
          <t>Shashwat Mayank:</t>
        </r>
        <r>
          <rPr>
            <sz val="9"/>
            <color indexed="81"/>
            <rFont val="Tahoma"/>
            <family val="2"/>
          </rPr>
          <t xml:space="preserve">
Have access to high bandwidth and good quality internet.
</t>
        </r>
      </text>
    </comment>
    <comment ref="D182" authorId="0" shapeId="0" xr:uid="{C0E356EF-0B00-46C9-87E5-BE90A52E528D}">
      <text>
        <r>
          <rPr>
            <b/>
            <sz val="9"/>
            <color indexed="81"/>
            <rFont val="Tahoma"/>
            <family val="2"/>
          </rPr>
          <t>Shashwat Mayank:</t>
        </r>
        <r>
          <rPr>
            <sz val="9"/>
            <color indexed="81"/>
            <rFont val="Tahoma"/>
            <family val="2"/>
          </rPr>
          <t xml:space="preserve">
Banking apps prefer to work on latest os versions for security reasons as well as for better customer experience.</t>
        </r>
      </text>
    </comment>
    <comment ref="D183" authorId="0" shapeId="0" xr:uid="{B4EE92A7-E5D1-4763-825E-344DE8018C6B}">
      <text>
        <r>
          <rPr>
            <b/>
            <sz val="9"/>
            <color indexed="81"/>
            <rFont val="Tahoma"/>
            <family val="2"/>
          </rPr>
          <t>Shashwat Mayank:</t>
        </r>
        <r>
          <rPr>
            <sz val="9"/>
            <color indexed="81"/>
            <rFont val="Tahoma"/>
            <family val="2"/>
          </rPr>
          <t xml:space="preserve">
People having all the necessary requirementsfor getting video kyc done but still prefer offline banking over online due to their fear of being a victim of fraud or due to lack of technical knowledge and confidence.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EAB8848-3EEB-4A0D-A27B-4921AEF1CE0D}"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D8D8BE0F-EB5A-4D63-BD9A-47AF774C55D6}" name="WorksheetConnection_Customer Base !$B$69:$C$86" type="102" refreshedVersion="6" minRefreshableVersion="5">
    <extLst>
      <ext xmlns:x15="http://schemas.microsoft.com/office/spreadsheetml/2010/11/main" uri="{DE250136-89BD-433C-8126-D09CA5730AF9}">
        <x15:connection id="Range">
          <x15:rangePr sourceName="_xlcn.WorksheetConnection_CustomerBaseB69C861"/>
        </x15:connection>
      </ext>
    </extLst>
  </connection>
  <connection id="3" xr16:uid="{ADF4F617-5A32-40CB-84A6-CA20B7809F8D}" name="WorksheetConnection_Customer Base !$B$69:$C$91" type="102" refreshedVersion="6" minRefreshableVersion="5">
    <extLst>
      <ext xmlns:x15="http://schemas.microsoft.com/office/spreadsheetml/2010/11/main" uri="{DE250136-89BD-433C-8126-D09CA5730AF9}">
        <x15:connection id="Range 1">
          <x15:rangePr sourceName="_xlcn.WorksheetConnection_CustomerBaseB69C911"/>
        </x15:connection>
      </ext>
    </extLst>
  </connection>
</connections>
</file>

<file path=xl/sharedStrings.xml><?xml version="1.0" encoding="utf-8"?>
<sst xmlns="http://schemas.openxmlformats.org/spreadsheetml/2006/main" count="493" uniqueCount="259">
  <si>
    <t>Branches</t>
  </si>
  <si>
    <t>Name</t>
  </si>
  <si>
    <t>S.no</t>
  </si>
  <si>
    <t>SBI</t>
  </si>
  <si>
    <t>HDFC</t>
  </si>
  <si>
    <t>Approximated number of customers</t>
  </si>
  <si>
    <t>ICICI</t>
  </si>
  <si>
    <t>AXIS</t>
  </si>
  <si>
    <t>Growth % (approx)</t>
  </si>
  <si>
    <t>Growth (in numbers)</t>
  </si>
  <si>
    <t xml:space="preserve">Kotak </t>
  </si>
  <si>
    <t>Rural</t>
  </si>
  <si>
    <t>Location</t>
  </si>
  <si>
    <t>Urban</t>
  </si>
  <si>
    <t>Percentage</t>
  </si>
  <si>
    <t>Number</t>
  </si>
  <si>
    <t>Indian population</t>
  </si>
  <si>
    <t xml:space="preserve">PNB+OBC+UNITED </t>
  </si>
  <si>
    <t>Indian+Allahabad</t>
  </si>
  <si>
    <t>Bank of Baroda</t>
  </si>
  <si>
    <t>Total</t>
  </si>
  <si>
    <t>Population</t>
  </si>
  <si>
    <t>Age Group (Rural)</t>
  </si>
  <si>
    <t>30-45</t>
  </si>
  <si>
    <t>45-60</t>
  </si>
  <si>
    <t>60+</t>
  </si>
  <si>
    <t>Age Group (Urban)</t>
  </si>
  <si>
    <t>18-30</t>
  </si>
  <si>
    <t xml:space="preserve">INDIAN BANKS </t>
  </si>
  <si>
    <t>CUSTOMERS</t>
  </si>
  <si>
    <t>Android</t>
  </si>
  <si>
    <t>iOS</t>
  </si>
  <si>
    <t>Type</t>
  </si>
  <si>
    <t>Share %</t>
  </si>
  <si>
    <t>Marshmallow</t>
  </si>
  <si>
    <t>Lollipop</t>
  </si>
  <si>
    <t xml:space="preserve"> Versions</t>
  </si>
  <si>
    <t>Version</t>
  </si>
  <si>
    <t>iOS 13.6</t>
  </si>
  <si>
    <t>iOS 13.5</t>
  </si>
  <si>
    <t>iOS 13.4</t>
  </si>
  <si>
    <t>iOS 13.3</t>
  </si>
  <si>
    <t>iOS 12.4</t>
  </si>
  <si>
    <t>0-18</t>
  </si>
  <si>
    <t>Pie (9.0)</t>
  </si>
  <si>
    <t>Oreo (8.1)</t>
  </si>
  <si>
    <t>Nougat (7.1)</t>
  </si>
  <si>
    <t>Kitkat (4.1)</t>
  </si>
  <si>
    <t>Android 10</t>
  </si>
  <si>
    <t>People Using</t>
  </si>
  <si>
    <t xml:space="preserve">Criterias </t>
  </si>
  <si>
    <t>Age (18-45)</t>
  </si>
  <si>
    <t>Offline</t>
  </si>
  <si>
    <t xml:space="preserve">Banking Apps </t>
  </si>
  <si>
    <t>iOS 13.3+</t>
  </si>
  <si>
    <t>OS Version</t>
  </si>
  <si>
    <t>Android Oreo+</t>
  </si>
  <si>
    <t>Internet Access (4G)</t>
  </si>
  <si>
    <t>Banking Mode</t>
  </si>
  <si>
    <t>App Compatibilty</t>
  </si>
  <si>
    <t>NCT Of Delhi</t>
  </si>
  <si>
    <t>Rajasthan</t>
  </si>
  <si>
    <t>Gujarat</t>
  </si>
  <si>
    <t>Madhya Pradesh</t>
  </si>
  <si>
    <t>Chhattisgarh</t>
  </si>
  <si>
    <t>Assam, North East</t>
  </si>
  <si>
    <t>West Bengal</t>
  </si>
  <si>
    <t>Bihar</t>
  </si>
  <si>
    <t>Jharkhand</t>
  </si>
  <si>
    <t>Odisha</t>
  </si>
  <si>
    <t>Kerala</t>
  </si>
  <si>
    <t>Tamil Nadu</t>
  </si>
  <si>
    <t>Karnataka</t>
  </si>
  <si>
    <t>Haryana</t>
  </si>
  <si>
    <t>Punjab</t>
  </si>
  <si>
    <t>Maharashtra</t>
  </si>
  <si>
    <t>Goa</t>
  </si>
  <si>
    <t>Uttarakhand</t>
  </si>
  <si>
    <t>Andhra Pradesh</t>
  </si>
  <si>
    <t>Telangana</t>
  </si>
  <si>
    <t>Jammu and Kashmir</t>
  </si>
  <si>
    <t>Uttar Pradesh</t>
  </si>
  <si>
    <t>Demographics of people opening new BA</t>
  </si>
  <si>
    <t>Average:</t>
  </si>
  <si>
    <t>Urban:</t>
  </si>
  <si>
    <t>Rural:</t>
  </si>
  <si>
    <t xml:space="preserve">Smartphones </t>
  </si>
  <si>
    <t>iOS 12.6</t>
  </si>
  <si>
    <t>iOS 11 -</t>
  </si>
  <si>
    <t xml:space="preserve">Online </t>
  </si>
  <si>
    <t>Mode of Banking</t>
  </si>
  <si>
    <t>Canara</t>
  </si>
  <si>
    <t>IndusInd</t>
  </si>
  <si>
    <t>Expected customers (by end of 2020)</t>
  </si>
  <si>
    <t>Internet Penetration State Wise</t>
  </si>
  <si>
    <t xml:space="preserve">Internet Access </t>
  </si>
  <si>
    <t>Percentage2</t>
  </si>
  <si>
    <t>Average % of people using the latest versions of Android or iOS:</t>
  </si>
  <si>
    <t>Banks</t>
  </si>
  <si>
    <t>Outward Transactions</t>
  </si>
  <si>
    <t>Inward Transactions</t>
  </si>
  <si>
    <t>AXIS BANK</t>
  </si>
  <si>
    <t>BANK OF BARODA</t>
  </si>
  <si>
    <t>CANARA BANK</t>
  </si>
  <si>
    <t>HDFC BANK</t>
  </si>
  <si>
    <t>ICICI BANK LTD</t>
  </si>
  <si>
    <t>INDIAN BANK</t>
  </si>
  <si>
    <t>INDUSIND BANK</t>
  </si>
  <si>
    <t>KOTAK MAHINDRA BANK LTD</t>
  </si>
  <si>
    <t>PUNJAB NATIONAL BANK</t>
  </si>
  <si>
    <t>STATE BANK OF INDIA</t>
  </si>
  <si>
    <t>Total Transaction</t>
  </si>
  <si>
    <t>(IN)AMOUNT (Rs. Lakh)</t>
  </si>
  <si>
    <t>(OUT)AMOUNT  (Rs. Lakh)</t>
  </si>
  <si>
    <t>Total Smartphones in India (approx):</t>
  </si>
  <si>
    <t>Urban Population</t>
  </si>
  <si>
    <t>Rural Population</t>
  </si>
  <si>
    <t>Total Available Rural Popluation</t>
  </si>
  <si>
    <t>Total Available Urban Population</t>
  </si>
  <si>
    <t>Expected New Accounts</t>
  </si>
  <si>
    <t>Total Sales Volume (Approx)</t>
  </si>
  <si>
    <t>Sales</t>
  </si>
  <si>
    <t>Cost/VKYC</t>
  </si>
  <si>
    <t>ATM</t>
  </si>
  <si>
    <t>PoS</t>
  </si>
  <si>
    <t>Value of Transaction</t>
  </si>
  <si>
    <t>Bank</t>
  </si>
  <si>
    <t>Credit Card (Number of Transactions)</t>
  </si>
  <si>
    <t>Debit Card (Number of Transactions)</t>
  </si>
  <si>
    <t>Total Number of transactions done by Debit + Credit card at both ATM  and PoS:</t>
  </si>
  <si>
    <t>Offline Transactions (ATM/PoS) June 2020</t>
  </si>
  <si>
    <t>Online Transactions (June 2020)</t>
  </si>
  <si>
    <t xml:space="preserve">Total Addressable Market/Market Potential </t>
  </si>
  <si>
    <t>Video KYC</t>
  </si>
  <si>
    <t>Market Potential</t>
  </si>
  <si>
    <t xml:space="preserve">Assumptions </t>
  </si>
  <si>
    <t xml:space="preserve">1. A few assumptions have been made </t>
  </si>
  <si>
    <t xml:space="preserve">and comments, data has been added to support such </t>
  </si>
  <si>
    <t>assumptions.</t>
  </si>
  <si>
    <t>2. A general overview has been taken and only a small part</t>
  </si>
  <si>
    <t xml:space="preserve">of the banking sector has been analysed while finding out </t>
  </si>
  <si>
    <t>the market potential.</t>
  </si>
  <si>
    <t xml:space="preserve">banking sectors but an approximate figure has been found out after </t>
  </si>
  <si>
    <t>applying a few necessary criterias.</t>
  </si>
  <si>
    <t>When did RBI allow video KYC in India?</t>
  </si>
  <si>
    <t>S Ram Kishore</t>
  </si>
  <si>
    <t>No</t>
  </si>
  <si>
    <t>JAN</t>
  </si>
  <si>
    <t>Aryan Sud</t>
  </si>
  <si>
    <t>MAR</t>
  </si>
  <si>
    <t>Aime Gupta</t>
  </si>
  <si>
    <t>Yes</t>
  </si>
  <si>
    <t>Ivin</t>
  </si>
  <si>
    <t>Karthik Addala</t>
  </si>
  <si>
    <t>MAY</t>
  </si>
  <si>
    <t>P.Tapaswini</t>
  </si>
  <si>
    <t>Harshith C S</t>
  </si>
  <si>
    <t>Lucifer Shah</t>
  </si>
  <si>
    <t>FEB</t>
  </si>
  <si>
    <t>Sukriti Dubey</t>
  </si>
  <si>
    <t>Utkarsh Rituraj</t>
  </si>
  <si>
    <t>APR</t>
  </si>
  <si>
    <t>Ramesh</t>
  </si>
  <si>
    <t>Ikreet Brar</t>
  </si>
  <si>
    <t>Tamal Kumar</t>
  </si>
  <si>
    <t>Yash govind gupta</t>
  </si>
  <si>
    <t>Shanker Kaul</t>
  </si>
  <si>
    <t>Jasnoor Singh Brar</t>
  </si>
  <si>
    <t>Harsha Agarwal</t>
  </si>
  <si>
    <t>Harshit Bhatt</t>
  </si>
  <si>
    <t>Ritwik</t>
  </si>
  <si>
    <t>NA</t>
  </si>
  <si>
    <t>Ann Mathew</t>
  </si>
  <si>
    <t>Manasva Bhargava</t>
  </si>
  <si>
    <t>Rashmi</t>
  </si>
  <si>
    <t>Tavish</t>
  </si>
  <si>
    <t>Ganeshkumar G</t>
  </si>
  <si>
    <t>M. Akash</t>
  </si>
  <si>
    <t>Akash</t>
  </si>
  <si>
    <t>Divya</t>
  </si>
  <si>
    <t>Avina</t>
  </si>
  <si>
    <t>Abhishek Shankar</t>
  </si>
  <si>
    <t>Tanay</t>
  </si>
  <si>
    <t>Shreya Jain</t>
  </si>
  <si>
    <t>Pranay Suresh Sonigara</t>
  </si>
  <si>
    <t>Srishti Shivangi</t>
  </si>
  <si>
    <t>Anusha Sinha</t>
  </si>
  <si>
    <t>Mayuri</t>
  </si>
  <si>
    <t>Mayank</t>
  </si>
  <si>
    <t>Pankaj</t>
  </si>
  <si>
    <t>Kishan</t>
  </si>
  <si>
    <t>Anabelle</t>
  </si>
  <si>
    <t>Priya Gupta</t>
  </si>
  <si>
    <t>Kanav Goyal</t>
  </si>
  <si>
    <t>Ananya</t>
  </si>
  <si>
    <t>Muskaan Sharma</t>
  </si>
  <si>
    <t>Raj</t>
  </si>
  <si>
    <t>Raghunath</t>
  </si>
  <si>
    <t>Arpit Arora</t>
  </si>
  <si>
    <t>Sakshi Kapoor</t>
  </si>
  <si>
    <t>Ramnath</t>
  </si>
  <si>
    <t>Jeetika Singla</t>
  </si>
  <si>
    <t>Jasbeer</t>
  </si>
  <si>
    <t>Riya Bansal</t>
  </si>
  <si>
    <t>Dinav</t>
  </si>
  <si>
    <t>Shresth</t>
  </si>
  <si>
    <t>Shivangi</t>
  </si>
  <si>
    <t>Niharika Gupta</t>
  </si>
  <si>
    <t>Neha</t>
  </si>
  <si>
    <t>Nukhil</t>
  </si>
  <si>
    <t>Vaibhav Chandani</t>
  </si>
  <si>
    <t>Divij</t>
  </si>
  <si>
    <t>Aneri</t>
  </si>
  <si>
    <t>Vishakha Gaur</t>
  </si>
  <si>
    <t>Rajesh</t>
  </si>
  <si>
    <t>Ruhi</t>
  </si>
  <si>
    <t>Jaideep Bando</t>
  </si>
  <si>
    <t>Bhaskar</t>
  </si>
  <si>
    <t>Shreyas</t>
  </si>
  <si>
    <t>Unnat</t>
  </si>
  <si>
    <t>Preeti</t>
  </si>
  <si>
    <t>Kabir</t>
  </si>
  <si>
    <t>Harpreet</t>
  </si>
  <si>
    <t>Apoorv</t>
  </si>
  <si>
    <t>Abhinav</t>
  </si>
  <si>
    <t>Mansi</t>
  </si>
  <si>
    <t>Mirnalini</t>
  </si>
  <si>
    <t>Sanskriti</t>
  </si>
  <si>
    <t>Raj Vardhan</t>
  </si>
  <si>
    <t>Binny</t>
  </si>
  <si>
    <t>Vaishali</t>
  </si>
  <si>
    <t>Imad</t>
  </si>
  <si>
    <t>Purshottam</t>
  </si>
  <si>
    <t>Chirag</t>
  </si>
  <si>
    <t>Chirayu</t>
  </si>
  <si>
    <t>Samriddhi Gupta</t>
  </si>
  <si>
    <t>Varsha</t>
  </si>
  <si>
    <t xml:space="preserve">Are you aware of Video KYC? </t>
  </si>
  <si>
    <t xml:space="preserve">Harshit Poddar </t>
  </si>
  <si>
    <t xml:space="preserve">Harish Desapalli </t>
  </si>
  <si>
    <t xml:space="preserve">Kyzyl Monteiro </t>
  </si>
  <si>
    <t xml:space="preserve">Baljeet Singh </t>
  </si>
  <si>
    <t xml:space="preserve">Manan Wadhawan </t>
  </si>
  <si>
    <t xml:space="preserve">Akhil Chinthapalli </t>
  </si>
  <si>
    <t xml:space="preserve">Sarthak Chaturvedi </t>
  </si>
  <si>
    <t xml:space="preserve">Radhika </t>
  </si>
  <si>
    <t xml:space="preserve">Vijaya </t>
  </si>
  <si>
    <t xml:space="preserve">Aadrika </t>
  </si>
  <si>
    <t xml:space="preserve">Sanjeev </t>
  </si>
  <si>
    <t>Jayesh Ram</t>
  </si>
  <si>
    <t>Shashank</t>
  </si>
  <si>
    <t xml:space="preserve">Hazel </t>
  </si>
  <si>
    <t xml:space="preserve">Rajat </t>
  </si>
  <si>
    <t xml:space="preserve">Saurav Chopra </t>
  </si>
  <si>
    <t>Survey</t>
  </si>
  <si>
    <t>SURVEY</t>
  </si>
  <si>
    <t>Click on the arrows.</t>
  </si>
  <si>
    <t>3. The figures may vary due to daily devlopements in the telecom,</t>
  </si>
  <si>
    <t>Total Sales Revenue (Approx)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</si>
</sst>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 #,##0.00_ ;_ * \-#,##0.00_ ;_ * &quot;-&quot;??_ ;_ @_ "/>
    <numFmt numFmtId="164" formatCode="0.000"/>
    <numFmt numFmtId="165" formatCode="_ * #,##0_ ;_ * \-#,##0_ ;_ * &quot;-&quot;??_ ;_ @_ "/>
    <numFmt numFmtId="166" formatCode="_ &quot;₹&quot;\ * #,##0_ ;_ &quot;₹&quot;\ * \-#,##0_ ;_ &quot;₹&quot;\ * &quot;-&quot;??_ ;_ @_ "/>
    <numFmt numFmtId="167" formatCode="_ * #,##0_ ;_ * \-#,##0_ ;_ * &quot;-&quot;?_ ;_ @_ "/>
    <numFmt numFmtId="168" formatCode="_ * #,##0_ ;_ * \-#,##0_ ;_ * &quot;-&quot;???_ ;_ @_ "/>
    <numFmt numFmtId="169" formatCode="_ * #,##0_ ;_ * \-#,##0_ ;_ * &quot;-&quot;????_ ;_ @_ "/>
    <numFmt numFmtId="170" formatCode="&quot;₹&quot;\ #,##0.00"/>
    <numFmt numFmtId="171" formatCode="&quot;₹&quot;\ #,##0"/>
  </numFmts>
  <fonts count="19" x14ac:knownFonts="1">
    <font>
      <sz val="11"/>
      <color theme="1"/>
      <name val="Calibri"/>
      <family val="2"/>
      <scheme val="minor"/>
    </font>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sz val="12"/>
      <color theme="1"/>
      <name val="Calibri"/>
      <family val="2"/>
      <scheme val="minor"/>
    </font>
    <font>
      <sz val="14"/>
      <color theme="1"/>
      <name val="Calibri"/>
      <family val="2"/>
      <scheme val="minor"/>
    </font>
    <font>
      <sz val="16"/>
      <color theme="1"/>
      <name val="Calibri"/>
      <family val="2"/>
      <scheme val="minor"/>
    </font>
    <font>
      <b/>
      <sz val="16"/>
      <color rgb="FF00B0F0"/>
      <name val="Arial Black"/>
      <family val="2"/>
    </font>
    <font>
      <b/>
      <sz val="14"/>
      <color rgb="FF00B0F0"/>
      <name val="Arial Black"/>
      <family val="2"/>
    </font>
    <font>
      <b/>
      <sz val="12"/>
      <color theme="1"/>
      <name val="Calibri"/>
      <family val="2"/>
      <scheme val="minor"/>
    </font>
    <font>
      <b/>
      <sz val="16"/>
      <color theme="1"/>
      <name val="Calibri"/>
      <family val="2"/>
      <scheme val="minor"/>
    </font>
    <font>
      <b/>
      <sz val="14"/>
      <color theme="1"/>
      <name val="Calibri"/>
      <family val="2"/>
      <scheme val="minor"/>
    </font>
    <font>
      <b/>
      <i/>
      <sz val="14"/>
      <color theme="1"/>
      <name val="Calibri"/>
      <family val="2"/>
      <scheme val="minor"/>
    </font>
    <font>
      <sz val="10"/>
      <color theme="1"/>
      <name val="Arial"/>
      <family val="2"/>
    </font>
    <font>
      <b/>
      <sz val="18"/>
      <color rgb="FFFF0000"/>
      <name val="Calibri"/>
      <family val="2"/>
      <scheme val="minor"/>
    </font>
    <font>
      <sz val="8"/>
      <name val="Calibri"/>
      <family val="2"/>
      <scheme val="minor"/>
    </font>
    <font>
      <sz val="12"/>
      <color theme="1"/>
      <name val="Arial"/>
      <family val="2"/>
    </font>
    <font>
      <b/>
      <sz val="18"/>
      <color theme="1"/>
      <name val="Calibri"/>
      <family val="2"/>
      <scheme val="minor"/>
    </font>
  </fonts>
  <fills count="14">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theme="2"/>
        <bgColor indexed="64"/>
      </patternFill>
    </fill>
    <fill>
      <patternFill patternType="solid">
        <fgColor theme="7"/>
        <bgColor indexed="64"/>
      </patternFill>
    </fill>
    <fill>
      <patternFill patternType="solid">
        <fgColor theme="4" tint="0.59999389629810485"/>
        <bgColor indexed="64"/>
      </patternFill>
    </fill>
    <fill>
      <patternFill patternType="solid">
        <fgColor theme="0"/>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3" tint="0.59999389629810485"/>
        <bgColor indexed="64"/>
      </patternFill>
    </fill>
    <fill>
      <patternFill patternType="solid">
        <fgColor rgb="FFFFC000"/>
        <bgColor indexed="64"/>
      </patternFill>
    </fill>
    <fill>
      <patternFill patternType="solid">
        <fgColor theme="3" tint="0.39997558519241921"/>
        <bgColor indexed="64"/>
      </patternFill>
    </fill>
    <fill>
      <patternFill patternType="solid">
        <fgColor theme="6" tint="0.39997558519241921"/>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right/>
      <top style="thin">
        <color indexed="64"/>
      </top>
      <bottom style="thin">
        <color indexed="64"/>
      </bottom>
      <diagonal/>
    </border>
  </borders>
  <cellStyleXfs count="4">
    <xf numFmtId="0" fontId="0" fillId="0" borderId="0"/>
    <xf numFmtId="43" fontId="1" fillId="0" borderId="0" applyFont="0" applyFill="0" applyBorder="0" applyAlignment="0" applyProtection="0"/>
    <xf numFmtId="9" fontId="1" fillId="0" borderId="0" applyFont="0" applyFill="0" applyBorder="0" applyAlignment="0" applyProtection="0"/>
    <xf numFmtId="0" fontId="1" fillId="0" borderId="0"/>
  </cellStyleXfs>
  <cellXfs count="158">
    <xf numFmtId="0" fontId="0" fillId="0" borderId="0" xfId="0"/>
    <xf numFmtId="9" fontId="0" fillId="0" borderId="0" xfId="2" applyFont="1"/>
    <xf numFmtId="164" fontId="0" fillId="0" borderId="0" xfId="0" applyNumberFormat="1"/>
    <xf numFmtId="165" fontId="0" fillId="0" borderId="0" xfId="1" applyNumberFormat="1" applyFont="1"/>
    <xf numFmtId="10" fontId="0" fillId="0" borderId="0" xfId="2" applyNumberFormat="1" applyFont="1"/>
    <xf numFmtId="0" fontId="0" fillId="0" borderId="0" xfId="0" applyAlignment="1"/>
    <xf numFmtId="167" fontId="0" fillId="0" borderId="0" xfId="0" applyNumberFormat="1"/>
    <xf numFmtId="43" fontId="0" fillId="0" borderId="0" xfId="0" applyNumberFormat="1"/>
    <xf numFmtId="165" fontId="0" fillId="0" borderId="0" xfId="0" applyNumberFormat="1"/>
    <xf numFmtId="0" fontId="0" fillId="3" borderId="0" xfId="0" applyFill="1"/>
    <xf numFmtId="10" fontId="0" fillId="0" borderId="0" xfId="0" applyNumberFormat="1"/>
    <xf numFmtId="9" fontId="0" fillId="0" borderId="0" xfId="0" applyNumberFormat="1"/>
    <xf numFmtId="165" fontId="2" fillId="0" borderId="0" xfId="0" applyNumberFormat="1" applyFont="1"/>
    <xf numFmtId="0" fontId="2" fillId="0" borderId="0" xfId="0" applyFont="1"/>
    <xf numFmtId="0" fontId="0" fillId="0" borderId="0" xfId="0" applyBorder="1"/>
    <xf numFmtId="10" fontId="0" fillId="0" borderId="0" xfId="2" applyNumberFormat="1" applyFont="1" applyBorder="1"/>
    <xf numFmtId="0" fontId="0" fillId="0" borderId="0" xfId="0" applyFill="1" applyBorder="1"/>
    <xf numFmtId="0" fontId="8" fillId="0" borderId="0" xfId="0" applyFont="1" applyAlignment="1">
      <alignment horizontal="center"/>
    </xf>
    <xf numFmtId="0" fontId="0" fillId="0" borderId="0" xfId="0" applyFill="1" applyAlignment="1"/>
    <xf numFmtId="0" fontId="0" fillId="0" borderId="0" xfId="0" applyFill="1" applyBorder="1" applyAlignment="1">
      <alignment horizontal="center"/>
    </xf>
    <xf numFmtId="167" fontId="0" fillId="0" borderId="0" xfId="0" applyNumberFormat="1" applyBorder="1"/>
    <xf numFmtId="165" fontId="0" fillId="0" borderId="0" xfId="0" applyNumberFormat="1" applyBorder="1"/>
    <xf numFmtId="9" fontId="0" fillId="0" borderId="0" xfId="2" applyFont="1" applyBorder="1"/>
    <xf numFmtId="9" fontId="0" fillId="0" borderId="0" xfId="2" applyFont="1" applyFill="1" applyBorder="1"/>
    <xf numFmtId="9" fontId="0" fillId="0" borderId="0" xfId="2" applyFont="1" applyFill="1" applyBorder="1" applyAlignment="1">
      <alignment horizontal="center"/>
    </xf>
    <xf numFmtId="170" fontId="0" fillId="0" borderId="0" xfId="0" applyNumberFormat="1"/>
    <xf numFmtId="0" fontId="5" fillId="0" borderId="1" xfId="0" applyFont="1" applyBorder="1"/>
    <xf numFmtId="0" fontId="5" fillId="0" borderId="0" xfId="0" applyFont="1"/>
    <xf numFmtId="10" fontId="5" fillId="0" borderId="1" xfId="0" applyNumberFormat="1" applyFont="1" applyBorder="1"/>
    <xf numFmtId="10" fontId="5" fillId="0" borderId="1" xfId="2" applyNumberFormat="1" applyFont="1" applyBorder="1"/>
    <xf numFmtId="17" fontId="5" fillId="2" borderId="1" xfId="0" applyNumberFormat="1" applyFont="1" applyFill="1" applyBorder="1"/>
    <xf numFmtId="0" fontId="5" fillId="2" borderId="1" xfId="0" applyFont="1" applyFill="1" applyBorder="1"/>
    <xf numFmtId="0" fontId="5" fillId="0" borderId="2" xfId="0" applyFont="1" applyBorder="1"/>
    <xf numFmtId="0" fontId="5" fillId="0" borderId="3" xfId="0" applyFont="1" applyBorder="1"/>
    <xf numFmtId="0" fontId="5" fillId="0" borderId="5" xfId="0" applyFont="1" applyBorder="1"/>
    <xf numFmtId="165" fontId="5" fillId="0" borderId="1" xfId="1" applyNumberFormat="1" applyFont="1" applyBorder="1"/>
    <xf numFmtId="10" fontId="5" fillId="0" borderId="3" xfId="2" applyNumberFormat="1" applyFont="1" applyBorder="1"/>
    <xf numFmtId="10" fontId="5" fillId="0" borderId="8" xfId="2" applyNumberFormat="1" applyFont="1" applyBorder="1"/>
    <xf numFmtId="0" fontId="5" fillId="0" borderId="7" xfId="0" applyFont="1" applyBorder="1"/>
    <xf numFmtId="165" fontId="5" fillId="0" borderId="8" xfId="0" applyNumberFormat="1" applyFont="1" applyBorder="1"/>
    <xf numFmtId="9" fontId="5" fillId="0" borderId="10" xfId="2" applyFont="1" applyBorder="1"/>
    <xf numFmtId="165" fontId="5" fillId="0" borderId="0" xfId="1" applyNumberFormat="1" applyFont="1"/>
    <xf numFmtId="10" fontId="5" fillId="0" borderId="0" xfId="2" applyNumberFormat="1" applyFont="1"/>
    <xf numFmtId="167" fontId="5" fillId="0" borderId="0" xfId="0" applyNumberFormat="1" applyFont="1"/>
    <xf numFmtId="165" fontId="5" fillId="0" borderId="0" xfId="0" applyNumberFormat="1" applyFont="1"/>
    <xf numFmtId="10" fontId="5" fillId="0" borderId="0" xfId="0" applyNumberFormat="1" applyFont="1"/>
    <xf numFmtId="0" fontId="5" fillId="0" borderId="1" xfId="0" applyFont="1" applyBorder="1" applyAlignment="1">
      <alignment wrapText="1"/>
    </xf>
    <xf numFmtId="9" fontId="5" fillId="0" borderId="1" xfId="2" applyFont="1" applyBorder="1"/>
    <xf numFmtId="165" fontId="5" fillId="0" borderId="1" xfId="0" applyNumberFormat="1" applyFont="1" applyBorder="1"/>
    <xf numFmtId="0" fontId="10" fillId="0" borderId="1" xfId="0" applyFont="1" applyBorder="1"/>
    <xf numFmtId="0" fontId="13" fillId="0" borderId="1" xfId="0" applyFont="1" applyBorder="1"/>
    <xf numFmtId="165" fontId="2" fillId="0" borderId="0" xfId="0" applyNumberFormat="1" applyFont="1" applyBorder="1"/>
    <xf numFmtId="165" fontId="10" fillId="0" borderId="1" xfId="0" applyNumberFormat="1" applyFont="1" applyBorder="1"/>
    <xf numFmtId="0" fontId="2" fillId="0" borderId="0" xfId="0" applyFont="1" applyBorder="1"/>
    <xf numFmtId="43" fontId="5" fillId="0" borderId="0" xfId="0" applyNumberFormat="1" applyFont="1"/>
    <xf numFmtId="17" fontId="5" fillId="2" borderId="5" xfId="0" applyNumberFormat="1" applyFont="1" applyFill="1" applyBorder="1"/>
    <xf numFmtId="0" fontId="5" fillId="2" borderId="5" xfId="0" applyFont="1" applyFill="1" applyBorder="1"/>
    <xf numFmtId="0" fontId="5" fillId="0" borderId="8" xfId="0" applyFont="1" applyBorder="1"/>
    <xf numFmtId="0" fontId="8" fillId="0" borderId="0" xfId="0" applyFont="1" applyAlignment="1"/>
    <xf numFmtId="0" fontId="10" fillId="0" borderId="1" xfId="0" applyFont="1" applyFill="1" applyBorder="1"/>
    <xf numFmtId="0" fontId="10" fillId="0" borderId="5" xfId="0" applyFont="1" applyBorder="1"/>
    <xf numFmtId="0" fontId="5" fillId="0" borderId="5" xfId="0" applyFont="1" applyFill="1" applyBorder="1"/>
    <xf numFmtId="0" fontId="5" fillId="0" borderId="5" xfId="0" applyFont="1" applyFill="1" applyBorder="1" applyAlignment="1">
      <alignment wrapText="1"/>
    </xf>
    <xf numFmtId="0" fontId="5" fillId="0" borderId="5" xfId="0" applyFont="1" applyBorder="1" applyAlignment="1">
      <alignment wrapText="1"/>
    </xf>
    <xf numFmtId="165" fontId="5" fillId="0" borderId="5" xfId="0" applyNumberFormat="1" applyFont="1" applyBorder="1"/>
    <xf numFmtId="9" fontId="5" fillId="0" borderId="6" xfId="2" applyFont="1" applyFill="1" applyBorder="1"/>
    <xf numFmtId="9" fontId="5" fillId="0" borderId="6" xfId="2" applyFont="1" applyBorder="1"/>
    <xf numFmtId="0" fontId="10" fillId="0" borderId="2" xfId="0" applyFont="1" applyBorder="1"/>
    <xf numFmtId="0" fontId="10" fillId="0" borderId="4" xfId="0" applyFont="1" applyBorder="1"/>
    <xf numFmtId="9" fontId="5" fillId="0" borderId="9" xfId="2" applyFont="1" applyBorder="1"/>
    <xf numFmtId="0" fontId="5" fillId="0" borderId="5" xfId="0" applyNumberFormat="1" applyFont="1" applyBorder="1"/>
    <xf numFmtId="165" fontId="5" fillId="0" borderId="6" xfId="0" applyNumberFormat="1" applyFont="1" applyBorder="1"/>
    <xf numFmtId="165" fontId="5" fillId="0" borderId="9" xfId="0" applyNumberFormat="1" applyFont="1" applyBorder="1"/>
    <xf numFmtId="0" fontId="6" fillId="0" borderId="4" xfId="0" applyFont="1" applyBorder="1"/>
    <xf numFmtId="0" fontId="6" fillId="0" borderId="2" xfId="0" applyFont="1" applyBorder="1" applyAlignment="1">
      <alignment wrapText="1"/>
    </xf>
    <xf numFmtId="0" fontId="6" fillId="0" borderId="2" xfId="0" applyFont="1" applyBorder="1"/>
    <xf numFmtId="0" fontId="0" fillId="2" borderId="0" xfId="0" applyFill="1" applyBorder="1" applyAlignment="1">
      <alignment wrapText="1"/>
    </xf>
    <xf numFmtId="0" fontId="5" fillId="0" borderId="3" xfId="0" applyFont="1" applyBorder="1" applyAlignment="1">
      <alignment wrapText="1"/>
    </xf>
    <xf numFmtId="166" fontId="5" fillId="0" borderId="1" xfId="1" applyNumberFormat="1" applyFont="1" applyBorder="1"/>
    <xf numFmtId="165" fontId="5" fillId="0" borderId="8" xfId="1" applyNumberFormat="1" applyFont="1" applyBorder="1"/>
    <xf numFmtId="166" fontId="5" fillId="0" borderId="8" xfId="1" applyNumberFormat="1" applyFont="1" applyBorder="1"/>
    <xf numFmtId="0" fontId="10" fillId="0" borderId="7" xfId="0" applyFont="1" applyBorder="1"/>
    <xf numFmtId="166" fontId="5" fillId="0" borderId="8" xfId="0" applyNumberFormat="1" applyFont="1" applyBorder="1"/>
    <xf numFmtId="171" fontId="5" fillId="0" borderId="1" xfId="1" applyNumberFormat="1" applyFont="1" applyBorder="1"/>
    <xf numFmtId="171" fontId="5" fillId="0" borderId="1" xfId="0" applyNumberFormat="1" applyFont="1" applyBorder="1"/>
    <xf numFmtId="0" fontId="0" fillId="0" borderId="0" xfId="0" applyFill="1"/>
    <xf numFmtId="0" fontId="10" fillId="0" borderId="0" xfId="0" applyFont="1" applyAlignment="1"/>
    <xf numFmtId="165" fontId="0" fillId="0" borderId="0" xfId="1" applyNumberFormat="1" applyFont="1" applyAlignment="1">
      <alignment wrapText="1"/>
    </xf>
    <xf numFmtId="171" fontId="0" fillId="0" borderId="0" xfId="1" applyNumberFormat="1" applyFont="1" applyAlignment="1">
      <alignment wrapText="1"/>
    </xf>
    <xf numFmtId="165" fontId="10" fillId="0" borderId="1" xfId="1" applyNumberFormat="1" applyFont="1" applyBorder="1"/>
    <xf numFmtId="165" fontId="12" fillId="0" borderId="1" xfId="1" applyNumberFormat="1" applyFont="1" applyBorder="1"/>
    <xf numFmtId="168" fontId="12" fillId="0" borderId="1" xfId="0" applyNumberFormat="1" applyFont="1" applyBorder="1"/>
    <xf numFmtId="0" fontId="12" fillId="0" borderId="1" xfId="0" applyFont="1" applyBorder="1" applyAlignment="1">
      <alignment wrapText="1"/>
    </xf>
    <xf numFmtId="0" fontId="6" fillId="0" borderId="1" xfId="0" applyFont="1" applyFill="1" applyBorder="1" applyAlignment="1"/>
    <xf numFmtId="9" fontId="6" fillId="0" borderId="1" xfId="2" applyFont="1" applyBorder="1" applyAlignment="1">
      <alignment wrapText="1"/>
    </xf>
    <xf numFmtId="0" fontId="6" fillId="0" borderId="5" xfId="0" applyFont="1" applyFill="1" applyBorder="1" applyAlignment="1"/>
    <xf numFmtId="0" fontId="6" fillId="0" borderId="5" xfId="0" applyFont="1" applyBorder="1"/>
    <xf numFmtId="0" fontId="6" fillId="0" borderId="3" xfId="0" applyFont="1" applyBorder="1"/>
    <xf numFmtId="0" fontId="6" fillId="0" borderId="7" xfId="0" applyFont="1" applyBorder="1"/>
    <xf numFmtId="9" fontId="6" fillId="0" borderId="8" xfId="2" applyFont="1" applyBorder="1"/>
    <xf numFmtId="1" fontId="6" fillId="0" borderId="1" xfId="2" applyNumberFormat="1" applyFont="1" applyBorder="1"/>
    <xf numFmtId="0" fontId="12" fillId="0" borderId="7" xfId="0" applyFont="1" applyBorder="1"/>
    <xf numFmtId="9" fontId="12" fillId="0" borderId="0" xfId="2" applyFont="1" applyAlignment="1">
      <alignment wrapText="1"/>
    </xf>
    <xf numFmtId="167" fontId="12" fillId="0" borderId="0" xfId="0" applyNumberFormat="1" applyFont="1"/>
    <xf numFmtId="0" fontId="11" fillId="0" borderId="1" xfId="0" applyFont="1" applyBorder="1" applyAlignment="1">
      <alignment horizontal="left" vertical="center" wrapText="1"/>
    </xf>
    <xf numFmtId="167" fontId="11" fillId="0" borderId="1" xfId="0" applyNumberFormat="1" applyFont="1" applyBorder="1" applyAlignment="1">
      <alignment horizontal="left" vertical="center"/>
    </xf>
    <xf numFmtId="0" fontId="11" fillId="0" borderId="1" xfId="0" applyFont="1" applyBorder="1" applyAlignment="1">
      <alignment horizontal="left" vertical="center"/>
    </xf>
    <xf numFmtId="170" fontId="11" fillId="0" borderId="1" xfId="0" applyNumberFormat="1" applyFont="1" applyBorder="1" applyAlignment="1">
      <alignment horizontal="right" vertical="center"/>
    </xf>
    <xf numFmtId="170" fontId="11" fillId="0" borderId="1" xfId="0" applyNumberFormat="1" applyFont="1" applyBorder="1" applyAlignment="1">
      <alignment horizontal="right"/>
    </xf>
    <xf numFmtId="169" fontId="12" fillId="0" borderId="1" xfId="1" applyNumberFormat="1" applyFont="1" applyBorder="1"/>
    <xf numFmtId="165" fontId="12" fillId="0" borderId="1" xfId="0" applyNumberFormat="1" applyFont="1" applyBorder="1"/>
    <xf numFmtId="10" fontId="13" fillId="0" borderId="1" xfId="2" applyNumberFormat="1" applyFont="1" applyBorder="1"/>
    <xf numFmtId="165" fontId="14" fillId="7" borderId="1" xfId="1" applyNumberFormat="1" applyFont="1" applyFill="1" applyBorder="1" applyAlignment="1">
      <alignment horizontal="right" wrapText="1"/>
    </xf>
    <xf numFmtId="0" fontId="10" fillId="0" borderId="0" xfId="0" applyFont="1" applyAlignment="1">
      <alignment wrapText="1"/>
    </xf>
    <xf numFmtId="165" fontId="5" fillId="0" borderId="5" xfId="1" applyNumberFormat="1" applyFont="1" applyBorder="1"/>
    <xf numFmtId="165" fontId="17" fillId="7" borderId="8" xfId="1" applyNumberFormat="1" applyFont="1" applyFill="1" applyBorder="1" applyAlignment="1">
      <alignment horizontal="right"/>
    </xf>
    <xf numFmtId="165" fontId="17" fillId="7" borderId="9" xfId="1" applyNumberFormat="1" applyFont="1" applyFill="1" applyBorder="1" applyAlignment="1">
      <alignment horizontal="right"/>
    </xf>
    <xf numFmtId="0" fontId="10" fillId="9" borderId="1" xfId="0" applyFont="1" applyFill="1" applyBorder="1"/>
    <xf numFmtId="165" fontId="10" fillId="0" borderId="1" xfId="1" applyNumberFormat="1" applyFont="1" applyBorder="1" applyAlignment="1">
      <alignment horizontal="center"/>
    </xf>
    <xf numFmtId="165" fontId="10" fillId="0" borderId="6" xfId="1" applyNumberFormat="1" applyFont="1" applyBorder="1"/>
    <xf numFmtId="165" fontId="5" fillId="0" borderId="7" xfId="1" applyNumberFormat="1" applyFont="1" applyBorder="1"/>
    <xf numFmtId="165" fontId="12" fillId="0" borderId="0" xfId="0" applyNumberFormat="1" applyFont="1"/>
    <xf numFmtId="0" fontId="0" fillId="0" borderId="1" xfId="0" applyBorder="1"/>
    <xf numFmtId="0" fontId="2" fillId="0" borderId="1" xfId="0" applyFont="1" applyBorder="1"/>
    <xf numFmtId="165" fontId="6" fillId="0" borderId="1" xfId="0" applyNumberFormat="1" applyFont="1" applyFill="1" applyBorder="1" applyAlignment="1"/>
    <xf numFmtId="165" fontId="6" fillId="0" borderId="1" xfId="0" applyNumberFormat="1" applyFont="1" applyBorder="1"/>
    <xf numFmtId="165" fontId="6" fillId="0" borderId="8" xfId="0" applyNumberFormat="1" applyFont="1" applyBorder="1"/>
    <xf numFmtId="169" fontId="6" fillId="0" borderId="6" xfId="0" applyNumberFormat="1" applyFont="1" applyBorder="1"/>
    <xf numFmtId="169" fontId="6" fillId="0" borderId="6" xfId="1" applyNumberFormat="1" applyFont="1" applyBorder="1"/>
    <xf numFmtId="169" fontId="6" fillId="0" borderId="9" xfId="0" applyNumberFormat="1" applyFont="1" applyBorder="1"/>
    <xf numFmtId="0" fontId="0" fillId="0" borderId="0" xfId="0"/>
    <xf numFmtId="0" fontId="15" fillId="0" borderId="0" xfId="0" applyFont="1" applyAlignment="1">
      <alignment horizontal="center"/>
    </xf>
    <xf numFmtId="0" fontId="12" fillId="9" borderId="0" xfId="0" applyFont="1" applyFill="1"/>
    <xf numFmtId="0" fontId="2" fillId="0" borderId="0" xfId="0" applyFont="1" applyAlignment="1">
      <alignment horizontal="center"/>
    </xf>
    <xf numFmtId="0" fontId="12" fillId="8" borderId="0" xfId="0" applyFont="1" applyFill="1" applyAlignment="1">
      <alignment horizontal="center"/>
    </xf>
    <xf numFmtId="0" fontId="11" fillId="5" borderId="0" xfId="0" applyFont="1" applyFill="1" applyAlignment="1">
      <alignment horizontal="center"/>
    </xf>
    <xf numFmtId="0" fontId="7" fillId="5" borderId="0" xfId="0" applyFont="1" applyFill="1" applyAlignment="1">
      <alignment horizontal="center"/>
    </xf>
    <xf numFmtId="0" fontId="11" fillId="6" borderId="0" xfId="0" applyFont="1" applyFill="1" applyAlignment="1">
      <alignment horizontal="center" vertical="center"/>
    </xf>
    <xf numFmtId="0" fontId="8" fillId="0" borderId="0" xfId="0" applyFont="1" applyAlignment="1">
      <alignment horizontal="center"/>
    </xf>
    <xf numFmtId="0" fontId="11" fillId="4" borderId="0" xfId="0" applyFont="1" applyFill="1" applyAlignment="1">
      <alignment horizontal="center"/>
    </xf>
    <xf numFmtId="0" fontId="7" fillId="4" borderId="0" xfId="0" applyFont="1" applyFill="1" applyAlignment="1">
      <alignment horizontal="center"/>
    </xf>
    <xf numFmtId="0" fontId="8" fillId="0" borderId="0" xfId="0" applyFont="1" applyFill="1" applyAlignment="1">
      <alignment horizontal="center"/>
    </xf>
    <xf numFmtId="0" fontId="9" fillId="0" borderId="0" xfId="0" applyFont="1" applyAlignment="1">
      <alignment horizontal="center"/>
    </xf>
    <xf numFmtId="0" fontId="15" fillId="13" borderId="0" xfId="0" applyFont="1" applyFill="1" applyAlignment="1">
      <alignment horizontal="center"/>
    </xf>
    <xf numFmtId="167" fontId="15" fillId="2" borderId="0" xfId="0" applyNumberFormat="1" applyFont="1" applyFill="1" applyAlignment="1">
      <alignment horizontal="center"/>
    </xf>
    <xf numFmtId="0" fontId="11" fillId="8" borderId="0" xfId="0" applyFont="1" applyFill="1" applyAlignment="1">
      <alignment horizontal="center"/>
    </xf>
    <xf numFmtId="0" fontId="10" fillId="0" borderId="0" xfId="0" applyFont="1" applyAlignment="1"/>
    <xf numFmtId="0" fontId="7" fillId="11" borderId="6" xfId="0" applyFont="1" applyFill="1" applyBorder="1" applyAlignment="1">
      <alignment horizontal="center"/>
    </xf>
    <xf numFmtId="0" fontId="7" fillId="11" borderId="12" xfId="0" applyFont="1" applyFill="1" applyBorder="1" applyAlignment="1">
      <alignment horizontal="center"/>
    </xf>
    <xf numFmtId="0" fontId="10" fillId="0" borderId="1" xfId="0" applyFont="1" applyBorder="1" applyAlignment="1">
      <alignment wrapText="1"/>
    </xf>
    <xf numFmtId="0" fontId="11" fillId="10" borderId="11" xfId="0" applyFont="1" applyFill="1" applyBorder="1" applyAlignment="1">
      <alignment horizontal="center"/>
    </xf>
    <xf numFmtId="0" fontId="11" fillId="11" borderId="11" xfId="0" applyFont="1" applyFill="1" applyBorder="1" applyAlignment="1">
      <alignment horizontal="center"/>
    </xf>
    <xf numFmtId="0" fontId="11" fillId="0" borderId="11" xfId="0" applyFont="1" applyFill="1" applyBorder="1" applyAlignment="1">
      <alignment horizontal="center"/>
    </xf>
    <xf numFmtId="0" fontId="11" fillId="0" borderId="0" xfId="0" applyFont="1" applyAlignment="1">
      <alignment horizontal="center"/>
    </xf>
    <xf numFmtId="0" fontId="10" fillId="9" borderId="1" xfId="0" applyFont="1" applyFill="1" applyBorder="1" applyAlignment="1">
      <alignment horizontal="center"/>
    </xf>
    <xf numFmtId="0" fontId="11" fillId="12" borderId="11" xfId="0" applyFont="1" applyFill="1" applyBorder="1" applyAlignment="1">
      <alignment horizontal="center"/>
    </xf>
    <xf numFmtId="0" fontId="18" fillId="8" borderId="0" xfId="0" applyFont="1" applyFill="1" applyAlignment="1">
      <alignment horizontal="center"/>
    </xf>
    <xf numFmtId="0" fontId="15" fillId="8" borderId="0" xfId="0" applyFont="1" applyFill="1" applyAlignment="1">
      <alignment horizontal="center"/>
    </xf>
  </cellXfs>
  <cellStyles count="4">
    <cellStyle name="Comma" xfId="1" builtinId="3"/>
    <cellStyle name="Normal" xfId="0" builtinId="0"/>
    <cellStyle name="Normal 2" xfId="3" xr:uid="{B7325CAB-D494-450A-9A01-E0EAF20971C4}"/>
    <cellStyle name="Percent" xfId="2" builtinId="5"/>
  </cellStyles>
  <dxfs count="116">
    <dxf>
      <font>
        <color rgb="FF9C0006"/>
      </font>
      <fill>
        <patternFill>
          <bgColor rgb="FFFFC7CE"/>
        </patternFill>
      </fill>
    </dxf>
    <dxf>
      <font>
        <color rgb="FF006100"/>
      </font>
      <fill>
        <patternFill>
          <bgColor rgb="FFC6EFCE"/>
        </patternFill>
      </fill>
    </dxf>
    <dxf>
      <font>
        <b/>
        <i val="0"/>
        <strike val="0"/>
        <condense val="0"/>
        <extend val="0"/>
        <outline val="0"/>
        <shadow val="0"/>
        <u val="none"/>
        <vertAlign val="baseline"/>
        <sz val="12"/>
        <color theme="1"/>
        <name val="Arial"/>
        <family val="2"/>
        <scheme val="none"/>
      </font>
      <numFmt numFmtId="165" formatCode="_ * #,##0_ ;_ * \-#,##0_ ;_ * &quot;-&quot;??_ ;_ @_ "/>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2"/>
        <color theme="1"/>
        <name val="Calibri"/>
        <family val="2"/>
        <scheme val="minor"/>
      </font>
      <numFmt numFmtId="165" formatCode="_ * #,##0_ ;_ * \-#,##0_ ;_ * &quot;-&quot;??_ ;_ @_ "/>
      <fill>
        <patternFill patternType="solid">
          <fgColor indexed="64"/>
          <bgColor theme="0"/>
        </patternFill>
      </fill>
      <alignment horizontal="right" vertical="bottom" textRotation="0" wrapText="0" indent="0" justifyLastLine="0" shrinkToFit="0" readingOrder="0"/>
      <border diagonalUp="0" diagonalDown="0" outline="0">
        <left/>
        <right style="thin">
          <color indexed="64"/>
        </right>
        <top style="thin">
          <color indexed="64"/>
        </top>
        <bottom style="thin">
          <color indexed="64"/>
        </bottom>
      </border>
    </dxf>
    <dxf>
      <alignment horizontal="center" vertical="bottom" textRotation="0" wrapText="0" indent="0" justifyLastLine="0" shrinkToFit="0" readingOrder="0"/>
      <border diagonalUp="0" diagonalDown="0" outline="0">
        <left style="thin">
          <color indexed="64"/>
        </left>
        <right/>
        <top/>
        <bottom style="thin">
          <color indexed="64"/>
        </bottom>
      </border>
    </dxf>
    <dxf>
      <font>
        <b/>
        <i val="0"/>
        <strike val="0"/>
        <condense val="0"/>
        <extend val="0"/>
        <outline val="0"/>
        <shadow val="0"/>
        <u val="none"/>
        <vertAlign val="baseline"/>
        <sz val="12"/>
        <color theme="1"/>
        <name val="Arial"/>
        <family val="2"/>
        <scheme val="none"/>
      </font>
      <numFmt numFmtId="165" formatCode="_ * #,##0_ ;_ * \-#,##0_ ;_ * &quot;-&quot;??_ ;_ @_ "/>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numFmt numFmtId="165" formatCode="_ * #,##0_ ;_ * \-#,##0_ ;_ * &quot;-&quot;??_ ;_ @_ "/>
      <fill>
        <patternFill patternType="solid">
          <fgColor indexed="64"/>
          <bgColor theme="0"/>
        </patternFill>
      </fill>
      <alignment horizontal="right" vertical="bottom" textRotation="0" wrapText="0" indent="0" justifyLastLine="0" shrinkToFit="0" readingOrder="0"/>
      <border diagonalUp="0" diagonalDown="0" outline="0">
        <left/>
        <right/>
        <top style="thin">
          <color indexed="64"/>
        </top>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bottom style="thin">
          <color indexed="64"/>
        </bottom>
      </border>
    </dxf>
    <dxf>
      <font>
        <b/>
        <i val="0"/>
        <strike val="0"/>
        <condense val="0"/>
        <extend val="0"/>
        <outline val="0"/>
        <shadow val="0"/>
        <u val="none"/>
        <vertAlign val="baseline"/>
        <sz val="12"/>
        <color theme="1"/>
        <name val="Arial"/>
        <family val="2"/>
        <scheme val="none"/>
      </font>
      <numFmt numFmtId="165" formatCode="_ * #,##0_ ;_ * \-#,##0_ ;_ * &quot;-&quot;??_ ;_ @_ "/>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numFmt numFmtId="165" formatCode="_ * #,##0_ ;_ * \-#,##0_ ;_ * &quot;-&quot;??_ ;_ @_ "/>
      <fill>
        <patternFill patternType="solid">
          <fgColor indexed="64"/>
          <bgColor theme="0"/>
        </patternFill>
      </fill>
      <alignment horizontal="right" vertical="bottom" textRotation="0" wrapText="0" indent="0" justifyLastLine="0" shrinkToFit="0" readingOrder="0"/>
      <border diagonalUp="0" diagonalDown="0" outline="0">
        <left/>
        <right/>
        <top style="thin">
          <color indexed="64"/>
        </top>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bottom style="thin">
          <color indexed="64"/>
        </bottom>
      </border>
    </dxf>
    <dxf>
      <font>
        <b/>
        <i val="0"/>
        <strike val="0"/>
        <condense val="0"/>
        <extend val="0"/>
        <outline val="0"/>
        <shadow val="0"/>
        <u val="none"/>
        <vertAlign val="baseline"/>
        <sz val="12"/>
        <color theme="1"/>
        <name val="Arial"/>
        <family val="2"/>
        <scheme val="none"/>
      </font>
      <numFmt numFmtId="165" formatCode="_ * #,##0_ ;_ * \-#,##0_ ;_ * &quot;-&quot;??_ ;_ @_ "/>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numFmt numFmtId="165" formatCode="_ * #,##0_ ;_ * \-#,##0_ ;_ * &quot;-&quot;??_ ;_ @_ "/>
      <fill>
        <patternFill patternType="solid">
          <fgColor indexed="64"/>
          <bgColor theme="0"/>
        </patternFill>
      </fill>
      <alignment horizontal="right" vertical="bottom" textRotation="0" wrapText="0" indent="0" justifyLastLine="0" shrinkToFit="0" readingOrder="0"/>
      <border diagonalUp="0" diagonalDown="0" outline="0">
        <left/>
        <right/>
        <top style="thin">
          <color indexed="64"/>
        </top>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bottom style="thin">
          <color indexed="64"/>
        </bottom>
      </border>
    </dxf>
    <dxf>
      <font>
        <b/>
        <i val="0"/>
        <strike val="0"/>
        <condense val="0"/>
        <extend val="0"/>
        <outline val="0"/>
        <shadow val="0"/>
        <u val="none"/>
        <vertAlign val="baseline"/>
        <sz val="12"/>
        <color theme="1"/>
        <name val="Arial"/>
        <family val="2"/>
        <scheme val="none"/>
      </font>
      <numFmt numFmtId="165" formatCode="_ * #,##0_ ;_ * \-#,##0_ ;_ * &quot;-&quot;??_ ;_ @_ "/>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numFmt numFmtId="165" formatCode="_ * #,##0_ ;_ * \-#,##0_ ;_ * &quot;-&quot;??_ ;_ @_ "/>
      <fill>
        <patternFill patternType="solid">
          <fgColor indexed="64"/>
          <bgColor theme="0"/>
        </patternFill>
      </fill>
      <alignment horizontal="right" vertical="bottom" textRotation="0" wrapText="0" indent="0" justifyLastLine="0" shrinkToFit="0" readingOrder="0"/>
      <border diagonalUp="0" diagonalDown="0" outline="0">
        <left/>
        <right/>
        <top style="thin">
          <color indexed="64"/>
        </top>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bottom style="thin">
          <color indexed="64"/>
        </bottom>
      </border>
    </dxf>
    <dxf>
      <font>
        <b/>
        <i val="0"/>
        <strike val="0"/>
        <condense val="0"/>
        <extend val="0"/>
        <outline val="0"/>
        <shadow val="0"/>
        <u val="none"/>
        <vertAlign val="baseline"/>
        <sz val="12"/>
        <color theme="1"/>
        <name val="Arial"/>
        <family val="2"/>
        <scheme val="none"/>
      </font>
      <numFmt numFmtId="165" formatCode="_ * #,##0_ ;_ * \-#,##0_ ;_ * &quot;-&quot;??_ ;_ @_ "/>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numFmt numFmtId="165" formatCode="_ * #,##0_ ;_ * \-#,##0_ ;_ * &quot;-&quot;??_ ;_ @_ "/>
      <fill>
        <patternFill patternType="solid">
          <fgColor indexed="64"/>
          <bgColor theme="0"/>
        </patternFill>
      </fill>
      <alignment horizontal="right" vertical="bottom" textRotation="0" wrapText="0" indent="0" justifyLastLine="0" shrinkToFit="0" readingOrder="0"/>
      <border diagonalUp="0" diagonalDown="0" outline="0">
        <left/>
        <right/>
        <top style="thin">
          <color indexed="64"/>
        </top>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bottom style="thin">
          <color indexed="64"/>
        </bottom>
      </border>
    </dxf>
    <dxf>
      <font>
        <b/>
        <i val="0"/>
        <strike val="0"/>
        <condense val="0"/>
        <extend val="0"/>
        <outline val="0"/>
        <shadow val="0"/>
        <u val="none"/>
        <vertAlign val="baseline"/>
        <sz val="12"/>
        <color theme="1"/>
        <name val="Arial"/>
        <family val="2"/>
        <scheme val="none"/>
      </font>
      <numFmt numFmtId="165" formatCode="_ * #,##0_ ;_ * \-#,##0_ ;_ * &quot;-&quot;??_ ;_ @_ "/>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numFmt numFmtId="165" formatCode="_ * #,##0_ ;_ * \-#,##0_ ;_ * &quot;-&quot;??_ ;_ @_ "/>
      <fill>
        <patternFill patternType="solid">
          <fgColor indexed="64"/>
          <bgColor theme="0"/>
        </patternFill>
      </fill>
      <alignment horizontal="right" vertical="bottom" textRotation="0" wrapText="0" indent="0" justifyLastLine="0" shrinkToFit="0" readingOrder="0"/>
      <border diagonalUp="0" diagonalDown="0" outline="0">
        <left/>
        <right/>
        <top style="thin">
          <color indexed="64"/>
        </top>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bottom style="thin">
          <color indexed="64"/>
        </bottom>
      </border>
    </dxf>
    <dxf>
      <font>
        <b/>
        <i val="0"/>
        <strike val="0"/>
        <condense val="0"/>
        <extend val="0"/>
        <outline val="0"/>
        <shadow val="0"/>
        <u val="none"/>
        <vertAlign val="baseline"/>
        <sz val="12"/>
        <color theme="1"/>
        <name val="Calibri"/>
        <family val="2"/>
        <scheme val="minor"/>
      </font>
      <numFmt numFmtId="165" formatCode="_ * #,##0_ ;_ * \-#,##0_ ;_ * &quot;-&quot;??_ ;_ @_ "/>
      <fill>
        <patternFill patternType="solid">
          <fgColor indexed="64"/>
          <bgColor theme="0"/>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numFmt numFmtId="165" formatCode="_ * #,##0_ ;_ * \-#,##0_ ;_ * &quot;-&quot;??_ ;_ @_ "/>
      <fill>
        <patternFill patternType="solid">
          <fgColor indexed="64"/>
          <bgColor theme="0"/>
        </patternFill>
      </fill>
      <alignment horizontal="right" vertical="bottom" textRotation="0" wrapText="0" indent="0" justifyLastLine="0" shrinkToFit="0" readingOrder="0"/>
      <border diagonalUp="0" diagonalDown="0" outline="0">
        <left/>
        <right/>
        <top style="thin">
          <color indexed="64"/>
        </top>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bottom style="thin">
          <color indexed="64"/>
        </bottom>
      </border>
    </dxf>
    <dxf>
      <font>
        <b/>
        <strike val="0"/>
        <outline val="0"/>
        <shadow val="0"/>
        <u val="none"/>
        <vertAlign val="baseline"/>
        <sz val="12"/>
        <color theme="1"/>
      </font>
      <border diagonalUp="0" diagonalDown="0" outline="0">
        <left/>
        <right style="thin">
          <color indexed="64"/>
        </right>
        <top style="thin">
          <color indexed="64"/>
        </top>
        <bottom/>
      </border>
    </dxf>
    <dxf>
      <font>
        <strike val="0"/>
        <outline val="0"/>
        <shadow val="0"/>
        <u val="none"/>
        <vertAlign val="baseline"/>
        <sz val="12"/>
        <color theme="1"/>
      </font>
      <border diagonalUp="0" diagonalDown="0" outline="0">
        <left/>
        <right/>
        <top style="thin">
          <color indexed="64"/>
        </top>
        <bottom style="thin">
          <color indexed="64"/>
        </bottom>
      </border>
    </dxf>
    <dxf>
      <border diagonalUp="0" diagonalDown="0" outline="0">
        <left/>
        <right style="thin">
          <color indexed="64"/>
        </right>
        <top/>
        <bottom style="thin">
          <color indexed="64"/>
        </bottom>
      </border>
    </dxf>
    <dxf>
      <border outline="0">
        <top style="thin">
          <color indexed="64"/>
        </top>
      </border>
    </dxf>
    <dxf>
      <font>
        <strike val="0"/>
        <outline val="0"/>
        <shadow val="0"/>
        <u val="none"/>
        <vertAlign val="baseline"/>
        <sz val="12"/>
        <color theme="1"/>
      </font>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fill>
        <patternFill patternType="solid">
          <fgColor indexed="64"/>
          <bgColor theme="0"/>
        </patternFill>
      </fill>
      <alignment horizontal="right" vertical="bottom" textRotation="0" wrapText="0" indent="0" justifyLastLine="0" shrinkToFit="0" readingOrder="0"/>
    </dxf>
    <dxf>
      <border outline="0">
        <bottom style="thin">
          <color indexed="64"/>
        </bottom>
      </border>
    </dxf>
    <dxf>
      <font>
        <strike val="0"/>
        <outline val="0"/>
        <shadow val="0"/>
        <u val="none"/>
        <vertAlign val="baseline"/>
        <sz val="12"/>
        <color theme="1"/>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4"/>
        <color theme="1"/>
        <name val="Calibri"/>
        <family val="2"/>
        <scheme val="minor"/>
      </font>
      <numFmt numFmtId="165" formatCode="_ * #,##0_ ;_ * \-#,##0_ ;_ * &quot;-&quot;??_ ;_ @_ "/>
      <border diagonalUp="0" diagonalDown="0" outline="0">
        <left style="thin">
          <color indexed="64"/>
        </left>
        <right/>
        <top style="thin">
          <color indexed="64"/>
        </top>
        <bottom/>
      </border>
    </dxf>
    <dxf>
      <font>
        <b val="0"/>
        <i val="0"/>
        <strike val="0"/>
        <condense val="0"/>
        <extend val="0"/>
        <outline val="0"/>
        <shadow val="0"/>
        <u val="none"/>
        <vertAlign val="baseline"/>
        <sz val="14"/>
        <color theme="1"/>
        <name val="Calibri"/>
        <family val="2"/>
        <scheme val="minor"/>
      </font>
      <numFmt numFmtId="169" formatCode="_ * #,##0_ ;_ * \-#,##0_ ;_ * &quot;-&quot;????_ ;_ @_ "/>
      <border diagonalUp="0" diagonalDown="0" outline="0">
        <left style="thin">
          <color indexed="64"/>
        </left>
        <right/>
        <top style="thin">
          <color indexed="64"/>
        </top>
        <bottom style="thin">
          <color indexed="64"/>
        </bottom>
      </border>
    </dxf>
    <dxf>
      <border diagonalUp="0" diagonalDown="0" outline="0">
        <left/>
        <right/>
        <top style="thin">
          <color indexed="64"/>
        </top>
        <bottom/>
      </border>
    </dxf>
    <dxf>
      <numFmt numFmtId="165" formatCode="_ * #,##0_ ;_ * \-#,##0_ ;_ * &quot;-&quot;??_ ;_ @_ "/>
      <border outline="0">
        <right style="thin">
          <color indexed="64"/>
        </right>
      </border>
    </dxf>
    <dxf>
      <border diagonalUp="0" diagonalDown="0" outline="0">
        <left style="thin">
          <color indexed="64"/>
        </left>
        <right style="thin">
          <color indexed="64"/>
        </right>
        <top style="thin">
          <color indexed="64"/>
        </top>
        <bottom style="thin">
          <color indexed="64"/>
        </bottom>
      </border>
    </dxf>
    <dxf>
      <border outline="0">
        <right style="thin">
          <color indexed="64"/>
        </right>
      </border>
    </dxf>
    <dxf>
      <font>
        <b val="0"/>
        <i val="0"/>
        <strike val="0"/>
        <condense val="0"/>
        <extend val="0"/>
        <outline val="0"/>
        <shadow val="0"/>
        <u val="none"/>
        <vertAlign val="baseline"/>
        <sz val="14"/>
        <color theme="1"/>
        <name val="Calibri"/>
        <family val="2"/>
        <scheme val="minor"/>
      </font>
      <border diagonalUp="0" diagonalDown="0" outline="0">
        <left/>
        <right/>
        <top style="thin">
          <color indexed="64"/>
        </top>
        <bottom/>
      </border>
    </dxf>
    <dxf>
      <font>
        <b val="0"/>
        <i val="0"/>
        <strike val="0"/>
        <condense val="0"/>
        <extend val="0"/>
        <outline val="0"/>
        <shadow val="0"/>
        <u val="none"/>
        <vertAlign val="baseline"/>
        <sz val="14"/>
        <color theme="1"/>
        <name val="Calibri"/>
        <family val="2"/>
        <scheme val="minor"/>
      </font>
      <border diagonalUp="0" diagonalDown="0">
        <left/>
        <right style="thin">
          <color indexed="64"/>
        </right>
        <top style="thin">
          <color indexed="64"/>
        </top>
        <bottom style="thin">
          <color indexed="64"/>
        </bottom>
        <vertical/>
        <horizontal/>
      </border>
    </dxf>
    <dxf>
      <border outline="0">
        <top style="thin">
          <color indexed="64"/>
        </top>
      </border>
    </dxf>
    <dxf>
      <border outline="0">
        <left style="medium">
          <color indexed="64"/>
        </left>
        <right style="medium">
          <color indexed="64"/>
        </right>
        <top style="medium">
          <color indexed="64"/>
        </top>
        <bottom style="medium">
          <color indexed="64"/>
        </bottom>
      </border>
    </dxf>
    <dxf>
      <border outline="0">
        <bottom style="thin">
          <color indexed="64"/>
        </bottom>
      </border>
    </dxf>
    <dxf>
      <font>
        <b val="0"/>
        <i val="0"/>
        <strike val="0"/>
        <condense val="0"/>
        <extend val="0"/>
        <outline val="0"/>
        <shadow val="0"/>
        <u val="none"/>
        <vertAlign val="baseline"/>
        <sz val="14"/>
        <color theme="1"/>
        <name val="Calibri"/>
        <family val="2"/>
        <scheme val="minor"/>
      </font>
      <border diagonalUp="0" diagonalDown="0" outline="0">
        <left style="thin">
          <color indexed="64"/>
        </left>
        <right style="thin">
          <color indexed="64"/>
        </right>
        <top/>
        <bottom/>
      </border>
    </dxf>
    <dxf>
      <font>
        <b/>
        <i val="0"/>
        <strike val="0"/>
        <condense val="0"/>
        <extend val="0"/>
        <outline val="0"/>
        <shadow val="0"/>
        <u val="none"/>
        <vertAlign val="baseline"/>
        <sz val="14"/>
        <color theme="1"/>
        <name val="Calibri"/>
        <family val="2"/>
        <scheme val="minor"/>
      </font>
      <numFmt numFmtId="165" formatCode="_ * #,##0_ ;_ * \-#,##0_ ;_ * &quot;-&quot;??_ ;_ @_ "/>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Calibri"/>
        <family val="2"/>
        <scheme val="minor"/>
      </font>
      <numFmt numFmtId="165" formatCode="_ * #,##0_ ;_ * \-#,##0_ ;_ * &quot;-&quot;??_ ;_ @_ "/>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Calibri"/>
        <family val="2"/>
        <scheme val="minor"/>
      </font>
      <numFmt numFmtId="171" formatCode="&quot;₹&quot;\ #,##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Calibri"/>
        <family val="2"/>
        <scheme val="minor"/>
      </font>
      <numFmt numFmtId="171" formatCode="&quot;₹&quot;\ #,##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Calibri"/>
        <family val="2"/>
        <scheme val="minor"/>
      </font>
      <numFmt numFmtId="165" formatCode="_ * #,##0_ ;_ * \-#,##0_ ;_ * &quot;-&quot;??_ ;_ @_ "/>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numFmt numFmtId="165" formatCode="_ * #,##0_ ;_ * \-#,##0_ ;_ * &quot;-&quot;??_ ;_ @_ "/>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Calibri"/>
        <family val="2"/>
        <scheme val="minor"/>
      </font>
      <numFmt numFmtId="166" formatCode="_ &quot;₹&quot;\ * #,##0_ ;_ &quot;₹&quot;\ * \-#,##0_ ;_ &quot;₹&quot;\ * &quot;-&quot;??_ ;_ @_ "/>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numFmt numFmtId="166" formatCode="_ &quot;₹&quot;\ * #,##0_ ;_ &quot;₹&quot;\ * \-#,##0_ ;_ &quot;₹&quot;\ * &quot;-&quot;??_ ;_ @_ "/>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Calibri"/>
        <family val="2"/>
        <scheme val="minor"/>
      </font>
      <numFmt numFmtId="165" formatCode="_ * #,##0_ ;_ * \-#,##0_ ;_ * &quot;-&quot;??_ ;_ @_ "/>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numFmt numFmtId="165" formatCode="_ * #,##0_ ;_ * \-#,##0_ ;_ * &quot;-&quot;??_ ;_ @_ "/>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alibri"/>
        <family val="2"/>
        <scheme val="minor"/>
      </font>
      <border diagonalUp="0" diagonalDown="0" outline="0">
        <left/>
        <right style="thin">
          <color indexed="64"/>
        </right>
        <top style="thin">
          <color indexed="64"/>
        </top>
        <bottom/>
      </border>
    </dxf>
    <dxf>
      <font>
        <strike val="0"/>
        <outline val="0"/>
        <shadow val="0"/>
        <u val="none"/>
        <vertAlign val="baseline"/>
        <sz val="12"/>
        <color theme="1"/>
        <name val="Calibri"/>
        <family val="2"/>
        <scheme val="minor"/>
      </font>
      <border diagonalUp="0" diagonalDown="0" outline="0">
        <left/>
        <right style="thin">
          <color indexed="64"/>
        </right>
        <top style="thin">
          <color indexed="64"/>
        </top>
        <bottom style="thin">
          <color indexed="64"/>
        </bottom>
      </border>
    </dxf>
    <dxf>
      <border outline="0">
        <top style="thin">
          <color indexed="64"/>
        </top>
      </border>
    </dxf>
    <dxf>
      <font>
        <strike val="0"/>
        <outline val="0"/>
        <shadow val="0"/>
        <u val="none"/>
        <vertAlign val="baseline"/>
        <sz val="12"/>
        <color theme="1"/>
        <name val="Calibri"/>
        <family val="2"/>
        <scheme val="minor"/>
      </font>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Calibri"/>
        <family val="2"/>
        <scheme val="minor"/>
      </font>
    </dxf>
    <dxf>
      <border outline="0">
        <bottom style="thin">
          <color indexed="64"/>
        </bottom>
      </border>
    </dxf>
    <dxf>
      <font>
        <strike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numFmt numFmtId="165" formatCode="_ * #,##0_ ;_ * \-#,##0_ ;_ * &quot;-&quot;??_ ;_ @_ "/>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2"/>
        <color theme="1"/>
        <name val="Calibri"/>
        <family val="2"/>
        <scheme val="minor"/>
      </font>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Calibri"/>
        <family val="2"/>
        <scheme val="minor"/>
      </font>
      <numFmt numFmtId="165" formatCode="_ * #,##0_ ;_ * \-#,##0_ ;_ * &quot;-&quot;??_ ;_ @_ "/>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2"/>
        <color theme="1"/>
        <name val="Calibri"/>
        <family val="2"/>
        <scheme val="minor"/>
      </font>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theme="1"/>
        <name val="Calibri"/>
        <family val="2"/>
        <scheme val="minor"/>
      </font>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Calibri"/>
        <family val="2"/>
        <scheme val="minor"/>
      </font>
      <numFmt numFmtId="14" formatCode="0.0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numFmt numFmtId="14" formatCode="0.0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border diagonalUp="0" diagonalDown="0">
        <left/>
        <right style="thin">
          <color indexed="64"/>
        </right>
        <top style="thin">
          <color indexed="64"/>
        </top>
        <bottom style="thin">
          <color indexed="64"/>
        </bottom>
        <vertical/>
        <horizontal/>
      </border>
    </dxf>
    <dxf>
      <border outline="0">
        <left style="thin">
          <color indexed="64"/>
        </left>
        <bottom style="thin">
          <color indexed="64"/>
        </bottom>
      </border>
    </dxf>
    <dxf>
      <font>
        <strike val="0"/>
        <outline val="0"/>
        <shadow val="0"/>
        <u val="none"/>
        <vertAlign val="baseline"/>
        <sz val="12"/>
        <color theme="1"/>
        <name val="Calibri"/>
        <family val="2"/>
        <scheme val="minor"/>
      </font>
      <border diagonalUp="0" diagonalDown="0" outline="0">
        <left/>
        <right/>
        <top style="thin">
          <color indexed="64"/>
        </top>
        <bottom/>
      </border>
    </dxf>
    <dxf>
      <font>
        <b val="0"/>
        <i val="0"/>
        <strike val="0"/>
        <condense val="0"/>
        <extend val="0"/>
        <outline val="0"/>
        <shadow val="0"/>
        <u val="none"/>
        <vertAlign val="baseline"/>
        <sz val="12"/>
        <color theme="1"/>
        <name val="Calibri"/>
        <family val="2"/>
        <scheme val="minor"/>
      </font>
      <numFmt numFmtId="165" formatCode="_ * #,##0_ ;_ * \-#,##0_ ;_ * &quot;-&quot;??_ ;_ @_ "/>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Calibri"/>
        <family val="2"/>
        <scheme val="minor"/>
      </font>
      <numFmt numFmtId="165" formatCode="_ * #,##0_ ;_ * \-#,##0_ ;_ * &quot;-&quot;??_ ;_ @_ "/>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numFmt numFmtId="165" formatCode="_ * #,##0_ ;_ * \-#,##0_ ;_ * &quot;-&quot;??_ ;_ @_ "/>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color theme="1"/>
        <name val="Calibri"/>
        <family val="2"/>
        <scheme val="minor"/>
      </font>
      <border diagonalUp="0" diagonalDown="0" outline="0">
        <left/>
        <right style="thin">
          <color indexed="64"/>
        </right>
        <top style="thin">
          <color indexed="64"/>
        </top>
        <bottom/>
      </border>
    </dxf>
    <dxf>
      <font>
        <strike val="0"/>
        <outline val="0"/>
        <shadow val="0"/>
        <u val="none"/>
        <vertAlign val="baseline"/>
        <sz val="12"/>
        <color theme="1"/>
        <name val="Calibri"/>
        <family val="2"/>
        <scheme val="minor"/>
      </font>
      <border diagonalUp="0" diagonalDown="0" outline="0">
        <left/>
        <right style="thin">
          <color indexed="64"/>
        </right>
        <top style="thin">
          <color indexed="64"/>
        </top>
        <bottom style="thin">
          <color indexed="64"/>
        </bottom>
      </border>
    </dxf>
    <dxf>
      <border>
        <top style="thin">
          <color indexed="64"/>
        </top>
      </border>
    </dxf>
    <dxf>
      <font>
        <strike val="0"/>
        <outline val="0"/>
        <shadow val="0"/>
        <u val="none"/>
        <vertAlign val="baseline"/>
        <sz val="12"/>
        <color theme="1"/>
        <name val="Calibri"/>
        <family val="2"/>
        <scheme val="minor"/>
      </font>
      <border diagonalUp="0" diagonalDown="0" outline="0">
        <left style="thin">
          <color indexed="64"/>
        </left>
        <right style="thin">
          <color indexed="64"/>
        </right>
        <top/>
        <bottom/>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2"/>
        <color theme="1"/>
        <name val="Calibri"/>
        <family val="2"/>
        <scheme val="minor"/>
      </font>
    </dxf>
    <dxf>
      <border>
        <bottom style="thin">
          <color indexed="64"/>
        </bottom>
      </border>
    </dxf>
    <dxf>
      <font>
        <strike val="0"/>
        <outline val="0"/>
        <shadow val="0"/>
        <u val="none"/>
        <vertAlign val="baseline"/>
        <sz val="12"/>
        <color theme="1"/>
        <name val="Calibri"/>
        <family val="2"/>
        <scheme val="minor"/>
      </font>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Calibri"/>
        <family val="2"/>
        <scheme val="minor"/>
      </font>
      <numFmt numFmtId="167" formatCode="_ * #,##0_ ;_ * \-#,##0_ ;_ * &quot;-&quot;?_ ;_ @_ "/>
    </dxf>
    <dxf>
      <font>
        <strike val="0"/>
        <outline val="0"/>
        <shadow val="0"/>
        <u val="none"/>
        <vertAlign val="baseline"/>
        <sz val="12"/>
        <color theme="1"/>
        <name val="Calibri"/>
        <family val="2"/>
        <scheme val="minor"/>
      </font>
      <numFmt numFmtId="167" formatCode="_ * #,##0_ ;_ * \-#,##0_ ;_ * &quot;-&quot;?_ ;_ @_ "/>
    </dxf>
    <dxf>
      <font>
        <b val="0"/>
        <i val="0"/>
        <strike val="0"/>
        <condense val="0"/>
        <extend val="0"/>
        <outline val="0"/>
        <shadow val="0"/>
        <u val="none"/>
        <vertAlign val="baseline"/>
        <sz val="12"/>
        <color theme="1"/>
        <name val="Calibri"/>
        <family val="2"/>
        <scheme val="minor"/>
      </font>
      <numFmt numFmtId="167" formatCode="_ * #,##0_ ;_ * \-#,##0_ ;_ * &quot;-&quot;?_ ;_ @_ "/>
    </dxf>
    <dxf>
      <font>
        <strike val="0"/>
        <outline val="0"/>
        <shadow val="0"/>
        <u val="none"/>
        <vertAlign val="baseline"/>
        <sz val="12"/>
        <color theme="1"/>
        <name val="Calibri"/>
        <family val="2"/>
        <scheme val="minor"/>
      </font>
      <numFmt numFmtId="167" formatCode="_ * #,##0_ ;_ * \-#,##0_ ;_ * &quot;-&quot;?_ ;_ @_ "/>
    </dxf>
    <dxf>
      <font>
        <b val="0"/>
        <i val="0"/>
        <strike val="0"/>
        <condense val="0"/>
        <extend val="0"/>
        <outline val="0"/>
        <shadow val="0"/>
        <u val="none"/>
        <vertAlign val="baseline"/>
        <sz val="12"/>
        <color theme="1"/>
        <name val="Calibri"/>
        <family val="2"/>
        <scheme val="minor"/>
      </font>
      <numFmt numFmtId="14" formatCode="0.00%"/>
    </dxf>
    <dxf>
      <font>
        <strike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numFmt numFmtId="165" formatCode="_ * #,##0_ ;_ * \-#,##0_ ;_ * &quot;-&quot;??_ ;_ @_ "/>
    </dxf>
    <dxf>
      <font>
        <b val="0"/>
        <i val="0"/>
        <strike val="0"/>
        <condense val="0"/>
        <extend val="0"/>
        <outline val="0"/>
        <shadow val="0"/>
        <u val="none"/>
        <vertAlign val="baseline"/>
        <sz val="12"/>
        <color theme="1"/>
        <name val="Calibri"/>
        <family val="2"/>
        <scheme val="minor"/>
      </font>
      <numFmt numFmtId="165" formatCode="_ * #,##0_ ;_ * \-#,##0_ ;_ * &quot;-&quot;??_ ;_ @_ "/>
    </dxf>
    <dxf>
      <font>
        <b val="0"/>
        <i val="0"/>
        <strike val="0"/>
        <condense val="0"/>
        <extend val="0"/>
        <outline val="0"/>
        <shadow val="0"/>
        <u val="none"/>
        <vertAlign val="baseline"/>
        <sz val="12"/>
        <color theme="1"/>
        <name val="Calibri"/>
        <family val="2"/>
        <scheme val="minor"/>
      </font>
      <numFmt numFmtId="165" formatCode="_ * #,##0_ ;_ * \-#,##0_ ;_ * &quot;-&quot;??_ ;_ @_ "/>
    </dxf>
    <dxf>
      <font>
        <b val="0"/>
        <i val="0"/>
        <strike val="0"/>
        <condense val="0"/>
        <extend val="0"/>
        <outline val="0"/>
        <shadow val="0"/>
        <u val="none"/>
        <vertAlign val="baseline"/>
        <sz val="12"/>
        <color theme="1"/>
        <name val="Calibri"/>
        <family val="2"/>
        <scheme val="minor"/>
      </font>
      <numFmt numFmtId="165" formatCode="_ * #,##0_ ;_ * \-#,##0_ ;_ * &quot;-&quot;??_ ;_ @_ "/>
    </dxf>
    <dxf>
      <font>
        <b val="0"/>
        <i val="0"/>
        <strike val="0"/>
        <condense val="0"/>
        <extend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18" Type="http://schemas.openxmlformats.org/officeDocument/2006/relationships/customXml" Target="../customXml/item7.xml"/><Relationship Id="rId3" Type="http://schemas.openxmlformats.org/officeDocument/2006/relationships/worksheet" Target="worksheets/sheet3.xml"/><Relationship Id="rId7" Type="http://schemas.openxmlformats.org/officeDocument/2006/relationships/connections" Target="connections.xml"/><Relationship Id="rId12" Type="http://schemas.openxmlformats.org/officeDocument/2006/relationships/customXml" Target="../customXml/item1.xml"/><Relationship Id="rId17" Type="http://schemas.openxmlformats.org/officeDocument/2006/relationships/customXml" Target="../customXml/item6.xml"/><Relationship Id="rId2" Type="http://schemas.openxmlformats.org/officeDocument/2006/relationships/worksheet" Target="worksheets/sheet2.xml"/><Relationship Id="rId16"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alcChain" Target="calcChain.xml"/><Relationship Id="rId5" Type="http://schemas.microsoft.com/office/2007/relationships/slicerCache" Target="slicerCaches/slicerCache2.xml"/><Relationship Id="rId15" Type="http://schemas.openxmlformats.org/officeDocument/2006/relationships/customXml" Target="../customXml/item4.xml"/><Relationship Id="rId10" Type="http://schemas.openxmlformats.org/officeDocument/2006/relationships/powerPivotData" Target="model/item.data"/><Relationship Id="rId19" Type="http://schemas.microsoft.com/office/2006/relationships/vbaProject" Target="vbaProject.bin"/><Relationship Id="rId4" Type="http://schemas.microsoft.com/office/2007/relationships/slicerCache" Target="slicerCaches/slicerCache1.xml"/><Relationship Id="rId9" Type="http://schemas.openxmlformats.org/officeDocument/2006/relationships/sharedStrings" Target="sharedStrings.xml"/><Relationship Id="rId14"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0496135899679209"/>
          <c:y val="2.8933086731294019E-2"/>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lotArea>
      <c:layout>
        <c:manualLayout>
          <c:layoutTarget val="inner"/>
          <c:xMode val="edge"/>
          <c:yMode val="edge"/>
          <c:x val="0.12212292213473316"/>
          <c:y val="0.17171296296296296"/>
          <c:w val="0.84732152230971125"/>
          <c:h val="0.51746682706328373"/>
        </c:manualLayout>
      </c:layout>
      <c:barChart>
        <c:barDir val="col"/>
        <c:grouping val="clustered"/>
        <c:varyColors val="0"/>
        <c:ser>
          <c:idx val="0"/>
          <c:order val="0"/>
          <c:tx>
            <c:strRef>
              <c:f>'Customer Base '!$E$3</c:f>
              <c:strCache>
                <c:ptCount val="1"/>
                <c:pt idx="0">
                  <c:v>Branches</c:v>
                </c:pt>
              </c:strCache>
            </c:strRef>
          </c:tx>
          <c:spPr>
            <a:solidFill>
              <a:schemeClr val="accent2">
                <a:lumMod val="40000"/>
                <a:lumOff val="60000"/>
              </a:schemeClr>
            </a:solidFill>
            <a:ln w="9525" cap="flat" cmpd="sng" algn="ctr">
              <a:solidFill>
                <a:schemeClr val="accent1">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'Customer Base '!$D$3:$D$13</c:f>
              <c:strCache>
                <c:ptCount val="11"/>
                <c:pt idx="0">
                  <c:v>Name</c:v>
                </c:pt>
                <c:pt idx="1">
                  <c:v>HDFC</c:v>
                </c:pt>
                <c:pt idx="2">
                  <c:v>ICICI</c:v>
                </c:pt>
                <c:pt idx="3">
                  <c:v>AXIS</c:v>
                </c:pt>
                <c:pt idx="4">
                  <c:v>Kotak </c:v>
                </c:pt>
                <c:pt idx="5">
                  <c:v>SBI</c:v>
                </c:pt>
                <c:pt idx="6">
                  <c:v>PNB+OBC+UNITED </c:v>
                </c:pt>
                <c:pt idx="7">
                  <c:v>Canara</c:v>
                </c:pt>
                <c:pt idx="8">
                  <c:v>IndusInd</c:v>
                </c:pt>
                <c:pt idx="9">
                  <c:v>Indian+Allahabad</c:v>
                </c:pt>
                <c:pt idx="10">
                  <c:v>Bank of Baroda</c:v>
                </c:pt>
              </c:strCache>
            </c:strRef>
          </c:cat>
          <c:val>
            <c:numRef>
              <c:f>'Customer Base '!$E$3:$E$13</c:f>
              <c:numCache>
                <c:formatCode>_ * #,##0_ ;_ * \-#,##0_ ;_ * "-"??_ ;_ @_ </c:formatCode>
                <c:ptCount val="11"/>
                <c:pt idx="0" formatCode="General">
                  <c:v>0</c:v>
                </c:pt>
                <c:pt idx="1">
                  <c:v>6292</c:v>
                </c:pt>
                <c:pt idx="2">
                  <c:v>7276</c:v>
                </c:pt>
                <c:pt idx="3">
                  <c:v>5486</c:v>
                </c:pt>
                <c:pt idx="4">
                  <c:v>3000</c:v>
                </c:pt>
                <c:pt idx="5">
                  <c:v>25619</c:v>
                </c:pt>
                <c:pt idx="6">
                  <c:v>10910</c:v>
                </c:pt>
                <c:pt idx="7">
                  <c:v>10403</c:v>
                </c:pt>
                <c:pt idx="8">
                  <c:v>1800</c:v>
                </c:pt>
                <c:pt idx="9">
                  <c:v>6104</c:v>
                </c:pt>
                <c:pt idx="10">
                  <c:v>9500</c:v>
                </c:pt>
              </c:numCache>
            </c:numRef>
          </c:val>
          <c:extLst>
            <c:ext xmlns:c16="http://schemas.microsoft.com/office/drawing/2014/chart" uri="{C3380CC4-5D6E-409C-BE32-E72D297353CC}">
              <c16:uniqueId val="{00000000-8CEE-4C02-99C4-91814E1DA944}"/>
            </c:ext>
          </c:extLst>
        </c:ser>
        <c:dLbls>
          <c:dLblPos val="inEnd"/>
          <c:showLegendKey val="0"/>
          <c:showVal val="1"/>
          <c:showCatName val="0"/>
          <c:showSerName val="0"/>
          <c:showPercent val="0"/>
          <c:showBubbleSize val="0"/>
        </c:dLbls>
        <c:gapWidth val="100"/>
        <c:overlap val="-24"/>
        <c:axId val="577983832"/>
        <c:axId val="577987112"/>
      </c:barChart>
      <c:catAx>
        <c:axId val="577983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577987112"/>
        <c:crosses val="autoZero"/>
        <c:auto val="1"/>
        <c:lblAlgn val="ctr"/>
        <c:lblOffset val="100"/>
        <c:noMultiLvlLbl val="0"/>
      </c:catAx>
      <c:valAx>
        <c:axId val="5779871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5779838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normalizeH="0" baseline="0">
                <a:solidFill>
                  <a:schemeClr val="dk1">
                    <a:lumMod val="50000"/>
                    <a:lumOff val="50000"/>
                  </a:schemeClr>
                </a:solidFill>
                <a:latin typeface="+mj-lt"/>
                <a:ea typeface="+mj-ea"/>
                <a:cs typeface="+mj-cs"/>
              </a:defRPr>
            </a:pPr>
            <a:r>
              <a:rPr lang="en-US"/>
              <a:t>Customer Share</a:t>
            </a:r>
          </a:p>
        </c:rich>
      </c:tx>
      <c:overlay val="0"/>
      <c:spPr>
        <a:noFill/>
        <a:ln>
          <a:noFill/>
        </a:ln>
        <a:effectLst/>
      </c:spPr>
      <c:txPr>
        <a:bodyPr rot="0" spcFirstLastPara="1" vertOverflow="ellipsis" vert="horz" wrap="square" anchor="ctr" anchorCtr="1"/>
        <a:lstStyle/>
        <a:p>
          <a:pPr>
            <a:defRPr sz="1600" b="1" i="0" u="none" strike="noStrike" kern="1200" spc="0" normalizeH="0" baseline="0">
              <a:solidFill>
                <a:schemeClr val="dk1">
                  <a:lumMod val="50000"/>
                  <a:lumOff val="50000"/>
                </a:schemeClr>
              </a:solidFill>
              <a:latin typeface="+mj-lt"/>
              <a:ea typeface="+mj-ea"/>
              <a:cs typeface="+mj-cs"/>
            </a:defRPr>
          </a:pPr>
          <a:endParaRPr lang="en-US"/>
        </a:p>
      </c:txPr>
    </c:title>
    <c:autoTitleDeleted val="0"/>
    <c:plotArea>
      <c:layout/>
      <c:pieChart>
        <c:varyColors val="1"/>
        <c:ser>
          <c:idx val="0"/>
          <c:order val="0"/>
          <c:tx>
            <c:strRef>
              <c:f>'Customer Base '!$F$3</c:f>
              <c:strCache>
                <c:ptCount val="1"/>
                <c:pt idx="0">
                  <c:v>Approximated number of customers</c:v>
                </c:pt>
              </c:strCache>
            </c:strRef>
          </c:tx>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c:ext xmlns:c16="http://schemas.microsoft.com/office/drawing/2014/chart" uri="{C3380CC4-5D6E-409C-BE32-E72D297353CC}">
                <c16:uniqueId val="{00000001-ABEF-4FE8-89B6-85913F7C8259}"/>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c:ext xmlns:c16="http://schemas.microsoft.com/office/drawing/2014/chart" uri="{C3380CC4-5D6E-409C-BE32-E72D297353CC}">
                <c16:uniqueId val="{00000003-ABEF-4FE8-89B6-85913F7C8259}"/>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c:ext xmlns:c16="http://schemas.microsoft.com/office/drawing/2014/chart" uri="{C3380CC4-5D6E-409C-BE32-E72D297353CC}">
                <c16:uniqueId val="{00000005-ABEF-4FE8-89B6-85913F7C8259}"/>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c:ext xmlns:c16="http://schemas.microsoft.com/office/drawing/2014/chart" uri="{C3380CC4-5D6E-409C-BE32-E72D297353CC}">
                <c16:uniqueId val="{00000007-ABEF-4FE8-89B6-85913F7C8259}"/>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c:ext xmlns:c16="http://schemas.microsoft.com/office/drawing/2014/chart" uri="{C3380CC4-5D6E-409C-BE32-E72D297353CC}">
                <c16:uniqueId val="{00000009-ABEF-4FE8-89B6-85913F7C8259}"/>
              </c:ext>
            </c:extLst>
          </c:dPt>
          <c:dPt>
            <c:idx val="5"/>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c:ext xmlns:c16="http://schemas.microsoft.com/office/drawing/2014/chart" uri="{C3380CC4-5D6E-409C-BE32-E72D297353CC}">
                <c16:uniqueId val="{0000000B-ABEF-4FE8-89B6-85913F7C8259}"/>
              </c:ext>
            </c:extLst>
          </c:dPt>
          <c:dPt>
            <c:idx val="6"/>
            <c:bubble3D val="0"/>
            <c:spPr>
              <a:gradFill>
                <a:gsLst>
                  <a:gs pos="100000">
                    <a:schemeClr val="accent1">
                      <a:lumMod val="60000"/>
                      <a:lumMod val="60000"/>
                      <a:lumOff val="40000"/>
                    </a:schemeClr>
                  </a:gs>
                  <a:gs pos="0">
                    <a:schemeClr val="accent1">
                      <a:lumMod val="60000"/>
                    </a:schemeClr>
                  </a:gs>
                </a:gsLst>
                <a:lin ang="5400000" scaled="0"/>
              </a:gradFill>
              <a:ln w="19050">
                <a:solidFill>
                  <a:schemeClr val="lt1"/>
                </a:solidFill>
              </a:ln>
              <a:effectLst/>
            </c:spPr>
            <c:extLst>
              <c:ext xmlns:c16="http://schemas.microsoft.com/office/drawing/2014/chart" uri="{C3380CC4-5D6E-409C-BE32-E72D297353CC}">
                <c16:uniqueId val="{0000000D-ABEF-4FE8-89B6-85913F7C8259}"/>
              </c:ext>
            </c:extLst>
          </c:dPt>
          <c:dPt>
            <c:idx val="7"/>
            <c:bubble3D val="0"/>
            <c:spPr>
              <a:gradFill>
                <a:gsLst>
                  <a:gs pos="100000">
                    <a:schemeClr val="accent2">
                      <a:lumMod val="60000"/>
                      <a:lumMod val="60000"/>
                      <a:lumOff val="40000"/>
                    </a:schemeClr>
                  </a:gs>
                  <a:gs pos="0">
                    <a:schemeClr val="accent2">
                      <a:lumMod val="60000"/>
                    </a:schemeClr>
                  </a:gs>
                </a:gsLst>
                <a:lin ang="5400000" scaled="0"/>
              </a:gradFill>
              <a:ln w="19050">
                <a:solidFill>
                  <a:schemeClr val="lt1"/>
                </a:solidFill>
              </a:ln>
              <a:effectLst/>
            </c:spPr>
            <c:extLst>
              <c:ext xmlns:c16="http://schemas.microsoft.com/office/drawing/2014/chart" uri="{C3380CC4-5D6E-409C-BE32-E72D297353CC}">
                <c16:uniqueId val="{00000003-70F9-4CB9-B67C-2DE0B505DE6F}"/>
              </c:ext>
            </c:extLst>
          </c:dPt>
          <c:dPt>
            <c:idx val="8"/>
            <c:bubble3D val="0"/>
            <c:spPr>
              <a:gradFill>
                <a:gsLst>
                  <a:gs pos="100000">
                    <a:schemeClr val="accent3">
                      <a:lumMod val="60000"/>
                      <a:lumMod val="60000"/>
                      <a:lumOff val="40000"/>
                    </a:schemeClr>
                  </a:gs>
                  <a:gs pos="0">
                    <a:schemeClr val="accent3">
                      <a:lumMod val="60000"/>
                    </a:schemeClr>
                  </a:gs>
                </a:gsLst>
                <a:lin ang="5400000" scaled="0"/>
              </a:gradFill>
              <a:ln w="19050">
                <a:solidFill>
                  <a:schemeClr val="lt1"/>
                </a:solidFill>
              </a:ln>
              <a:effectLst/>
            </c:spPr>
            <c:extLst>
              <c:ext xmlns:c16="http://schemas.microsoft.com/office/drawing/2014/chart" uri="{C3380CC4-5D6E-409C-BE32-E72D297353CC}">
                <c16:uniqueId val="{00000002-70F9-4CB9-B67C-2DE0B505DE6F}"/>
              </c:ext>
            </c:extLst>
          </c:dPt>
          <c:dPt>
            <c:idx val="9"/>
            <c:bubble3D val="0"/>
            <c:spPr>
              <a:gradFill>
                <a:gsLst>
                  <a:gs pos="100000">
                    <a:schemeClr val="accent4">
                      <a:lumMod val="60000"/>
                      <a:lumMod val="60000"/>
                      <a:lumOff val="40000"/>
                    </a:schemeClr>
                  </a:gs>
                  <a:gs pos="0">
                    <a:schemeClr val="accent4">
                      <a:lumMod val="60000"/>
                    </a:schemeClr>
                  </a:gs>
                </a:gsLst>
                <a:lin ang="5400000" scaled="0"/>
              </a:gradFill>
              <a:ln w="19050">
                <a:solidFill>
                  <a:schemeClr val="lt1"/>
                </a:solidFill>
              </a:ln>
              <a:effectLst/>
            </c:spPr>
            <c:extLst>
              <c:ext xmlns:c16="http://schemas.microsoft.com/office/drawing/2014/chart" uri="{C3380CC4-5D6E-409C-BE32-E72D297353CC}">
                <c16:uniqueId val="{00000013-ABEF-4FE8-89B6-85913F7C8259}"/>
              </c:ext>
            </c:extLst>
          </c:dPt>
          <c:dPt>
            <c:idx val="10"/>
            <c:bubble3D val="0"/>
            <c:spPr>
              <a:gradFill>
                <a:gsLst>
                  <a:gs pos="100000">
                    <a:schemeClr val="accent5">
                      <a:lumMod val="60000"/>
                      <a:lumMod val="60000"/>
                      <a:lumOff val="40000"/>
                    </a:schemeClr>
                  </a:gs>
                  <a:gs pos="0">
                    <a:schemeClr val="accent5">
                      <a:lumMod val="60000"/>
                    </a:schemeClr>
                  </a:gs>
                </a:gsLst>
                <a:lin ang="5400000" scaled="0"/>
              </a:gradFill>
              <a:ln w="19050">
                <a:solidFill>
                  <a:schemeClr val="lt1"/>
                </a:solidFill>
              </a:ln>
              <a:effectLst/>
            </c:spPr>
            <c:extLst>
              <c:ext xmlns:c16="http://schemas.microsoft.com/office/drawing/2014/chart" uri="{C3380CC4-5D6E-409C-BE32-E72D297353CC}">
                <c16:uniqueId val="{00000015-ABEF-4FE8-89B6-85913F7C8259}"/>
              </c:ext>
            </c:extLst>
          </c:dPt>
          <c:dLbls>
            <c:dLbl>
              <c:idx val="7"/>
              <c:layout>
                <c:manualLayout>
                  <c:x val="-1.6308776767261435E-2"/>
                  <c:y val="5.8181818181818092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70F9-4CB9-B67C-2DE0B505DE6F}"/>
                </c:ext>
              </c:extLst>
            </c:dLbl>
            <c:dLbl>
              <c:idx val="8"/>
              <c:layout>
                <c:manualLayout>
                  <c:x val="-4.2402819594879709E-2"/>
                  <c:y val="-7.7575757575757576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70F9-4CB9-B67C-2DE0B505DE6F}"/>
                </c:ext>
              </c:extLst>
            </c:dLbl>
            <c:spPr>
              <a:solidFill>
                <a:sysClr val="window" lastClr="FFFFFF">
                  <a:alpha val="75000"/>
                </a:sysClr>
              </a:solid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'Customer Base '!$D$3:$D$13</c:f>
              <c:strCache>
                <c:ptCount val="11"/>
                <c:pt idx="0">
                  <c:v>Name</c:v>
                </c:pt>
                <c:pt idx="1">
                  <c:v>HDFC</c:v>
                </c:pt>
                <c:pt idx="2">
                  <c:v>ICICI</c:v>
                </c:pt>
                <c:pt idx="3">
                  <c:v>AXIS</c:v>
                </c:pt>
                <c:pt idx="4">
                  <c:v>Kotak </c:v>
                </c:pt>
                <c:pt idx="5">
                  <c:v>SBI</c:v>
                </c:pt>
                <c:pt idx="6">
                  <c:v>PNB+OBC+UNITED </c:v>
                </c:pt>
                <c:pt idx="7">
                  <c:v>Canara</c:v>
                </c:pt>
                <c:pt idx="8">
                  <c:v>IndusInd</c:v>
                </c:pt>
                <c:pt idx="9">
                  <c:v>Indian+Allahabad</c:v>
                </c:pt>
                <c:pt idx="10">
                  <c:v>Bank of Baroda</c:v>
                </c:pt>
              </c:strCache>
            </c:strRef>
          </c:cat>
          <c:val>
            <c:numRef>
              <c:f>'Customer Base '!$F$3:$F$13</c:f>
              <c:numCache>
                <c:formatCode>_ * #,##0_ ;_ * \-#,##0_ ;_ * "-"??_ ;_ @_ </c:formatCode>
                <c:ptCount val="11"/>
                <c:pt idx="0" formatCode="General">
                  <c:v>0</c:v>
                </c:pt>
                <c:pt idx="1">
                  <c:v>94300000</c:v>
                </c:pt>
                <c:pt idx="2">
                  <c:v>92200000</c:v>
                </c:pt>
                <c:pt idx="3">
                  <c:v>71000000</c:v>
                </c:pt>
                <c:pt idx="4">
                  <c:v>60100000</c:v>
                </c:pt>
                <c:pt idx="5">
                  <c:v>421200000</c:v>
                </c:pt>
                <c:pt idx="6">
                  <c:v>330000000</c:v>
                </c:pt>
                <c:pt idx="7">
                  <c:v>82700000</c:v>
                </c:pt>
                <c:pt idx="8">
                  <c:v>31800000</c:v>
                </c:pt>
                <c:pt idx="9">
                  <c:v>220000000</c:v>
                </c:pt>
                <c:pt idx="10">
                  <c:v>140000000</c:v>
                </c:pt>
              </c:numCache>
            </c:numRef>
          </c:val>
          <c:extLst>
            <c:ext xmlns:c16="http://schemas.microsoft.com/office/drawing/2014/chart" uri="{C3380CC4-5D6E-409C-BE32-E72D297353CC}">
              <c16:uniqueId val="{00000000-70F9-4CB9-B67C-2DE0B505DE6F}"/>
            </c:ext>
          </c:extLst>
        </c:ser>
        <c:dLbls>
          <c:showLegendKey val="0"/>
          <c:showVal val="0"/>
          <c:showCatName val="0"/>
          <c:showSerName val="0"/>
          <c:showPercent val="0"/>
          <c:showBubbleSize val="0"/>
          <c:showLeaderLines val="0"/>
        </c:dLbls>
        <c:firstSliceAng val="0"/>
      </c:pieChart>
      <c:spPr>
        <a:noFill/>
        <a:ln>
          <a:noFill/>
        </a:ln>
        <a:effectLst/>
      </c:spPr>
    </c:plotArea>
    <c:legend>
      <c:legendPos val="r"/>
      <c:overlay val="0"/>
      <c:spPr>
        <a:solidFill>
          <a:schemeClr val="lt1">
            <a:alpha val="50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fgClr>
      <a:bgClr>
        <a:schemeClr val="dk1">
          <a:lumMod val="10000"/>
          <a:lumOff val="90000"/>
        </a:schemeClr>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n-IN"/>
              <a:t>Customer Growth</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lotArea>
      <c:layout/>
      <c:barChart>
        <c:barDir val="col"/>
        <c:grouping val="clustered"/>
        <c:varyColors val="0"/>
        <c:ser>
          <c:idx val="0"/>
          <c:order val="0"/>
          <c:tx>
            <c:strRef>
              <c:f>'Customer Base '!$F$3</c:f>
              <c:strCache>
                <c:ptCount val="1"/>
                <c:pt idx="0">
                  <c:v>Approximated number of customers</c:v>
                </c:pt>
              </c:strCache>
            </c:strRef>
          </c:tx>
          <c:spPr>
            <a:solidFill>
              <a:schemeClr val="accent6">
                <a:lumMod val="40000"/>
                <a:lumOff val="60000"/>
              </a:schemeClr>
            </a:solidFill>
            <a:ln w="9525" cap="flat" cmpd="sng" algn="ctr">
              <a:solidFill>
                <a:schemeClr val="accent1">
                  <a:shade val="95000"/>
                </a:schemeClr>
              </a:solidFill>
              <a:round/>
            </a:ln>
            <a:effectLst/>
          </c:spPr>
          <c:invertIfNegative val="0"/>
          <c:cat>
            <c:strRef>
              <c:f>'Customer Base '!$D$3:$D$13</c:f>
              <c:strCache>
                <c:ptCount val="11"/>
                <c:pt idx="0">
                  <c:v>Name</c:v>
                </c:pt>
                <c:pt idx="1">
                  <c:v>HDFC</c:v>
                </c:pt>
                <c:pt idx="2">
                  <c:v>ICICI</c:v>
                </c:pt>
                <c:pt idx="3">
                  <c:v>AXIS</c:v>
                </c:pt>
                <c:pt idx="4">
                  <c:v>Kotak </c:v>
                </c:pt>
                <c:pt idx="5">
                  <c:v>SBI</c:v>
                </c:pt>
                <c:pt idx="6">
                  <c:v>PNB+OBC+UNITED </c:v>
                </c:pt>
                <c:pt idx="7">
                  <c:v>Canara</c:v>
                </c:pt>
                <c:pt idx="8">
                  <c:v>IndusInd</c:v>
                </c:pt>
                <c:pt idx="9">
                  <c:v>Indian+Allahabad</c:v>
                </c:pt>
                <c:pt idx="10">
                  <c:v>Bank of Baroda</c:v>
                </c:pt>
              </c:strCache>
            </c:strRef>
          </c:cat>
          <c:val>
            <c:numRef>
              <c:f>'Customer Base '!$F$3:$F$13</c:f>
              <c:numCache>
                <c:formatCode>_ * #,##0_ ;_ * \-#,##0_ ;_ * "-"??_ ;_ @_ </c:formatCode>
                <c:ptCount val="11"/>
                <c:pt idx="0" formatCode="General">
                  <c:v>0</c:v>
                </c:pt>
                <c:pt idx="1">
                  <c:v>94300000</c:v>
                </c:pt>
                <c:pt idx="2">
                  <c:v>92200000</c:v>
                </c:pt>
                <c:pt idx="3">
                  <c:v>71000000</c:v>
                </c:pt>
                <c:pt idx="4">
                  <c:v>60100000</c:v>
                </c:pt>
                <c:pt idx="5">
                  <c:v>421200000</c:v>
                </c:pt>
                <c:pt idx="6">
                  <c:v>330000000</c:v>
                </c:pt>
                <c:pt idx="7">
                  <c:v>82700000</c:v>
                </c:pt>
                <c:pt idx="8">
                  <c:v>31800000</c:v>
                </c:pt>
                <c:pt idx="9">
                  <c:v>220000000</c:v>
                </c:pt>
                <c:pt idx="10">
                  <c:v>140000000</c:v>
                </c:pt>
              </c:numCache>
            </c:numRef>
          </c:val>
          <c:extLst>
            <c:ext xmlns:c16="http://schemas.microsoft.com/office/drawing/2014/chart" uri="{C3380CC4-5D6E-409C-BE32-E72D297353CC}">
              <c16:uniqueId val="{00000000-DE70-4BBF-8F50-545707785C46}"/>
            </c:ext>
          </c:extLst>
        </c:ser>
        <c:ser>
          <c:idx val="1"/>
          <c:order val="1"/>
          <c:tx>
            <c:strRef>
              <c:f>'Customer Base '!$H$3</c:f>
              <c:strCache>
                <c:ptCount val="1"/>
                <c:pt idx="0">
                  <c:v>Expected customers (by end of 2020)</c:v>
                </c:pt>
              </c:strCache>
            </c:strRef>
          </c:t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invertIfNegative val="0"/>
          <c:cat>
            <c:strRef>
              <c:f>'Customer Base '!$D$3:$D$13</c:f>
              <c:strCache>
                <c:ptCount val="11"/>
                <c:pt idx="0">
                  <c:v>Name</c:v>
                </c:pt>
                <c:pt idx="1">
                  <c:v>HDFC</c:v>
                </c:pt>
                <c:pt idx="2">
                  <c:v>ICICI</c:v>
                </c:pt>
                <c:pt idx="3">
                  <c:v>AXIS</c:v>
                </c:pt>
                <c:pt idx="4">
                  <c:v>Kotak </c:v>
                </c:pt>
                <c:pt idx="5">
                  <c:v>SBI</c:v>
                </c:pt>
                <c:pt idx="6">
                  <c:v>PNB+OBC+UNITED </c:v>
                </c:pt>
                <c:pt idx="7">
                  <c:v>Canara</c:v>
                </c:pt>
                <c:pt idx="8">
                  <c:v>IndusInd</c:v>
                </c:pt>
                <c:pt idx="9">
                  <c:v>Indian+Allahabad</c:v>
                </c:pt>
                <c:pt idx="10">
                  <c:v>Bank of Baroda</c:v>
                </c:pt>
              </c:strCache>
            </c:strRef>
          </c:cat>
          <c:val>
            <c:numRef>
              <c:f>'Customer Base '!$H$3:$H$13</c:f>
              <c:numCache>
                <c:formatCode>_ * #,##0_ ;_ * \-#,##0_ ;_ * "-"?_ ;_ @_ </c:formatCode>
                <c:ptCount val="11"/>
                <c:pt idx="0" formatCode="General">
                  <c:v>0</c:v>
                </c:pt>
                <c:pt idx="1">
                  <c:v>101807223</c:v>
                </c:pt>
                <c:pt idx="2">
                  <c:v>99504084</c:v>
                </c:pt>
                <c:pt idx="3">
                  <c:v>76460610</c:v>
                </c:pt>
                <c:pt idx="4">
                  <c:v>64640555</c:v>
                </c:pt>
                <c:pt idx="5">
                  <c:v>449121348</c:v>
                </c:pt>
                <c:pt idx="6">
                  <c:v>353169300</c:v>
                </c:pt>
                <c:pt idx="7">
                  <c:v>86571193.9795205</c:v>
                </c:pt>
                <c:pt idx="8">
                  <c:v>33060870</c:v>
                </c:pt>
                <c:pt idx="9">
                  <c:v>235864200</c:v>
                </c:pt>
                <c:pt idx="10">
                  <c:v>150204600</c:v>
                </c:pt>
              </c:numCache>
            </c:numRef>
          </c:val>
          <c:extLst>
            <c:ext xmlns:c16="http://schemas.microsoft.com/office/drawing/2014/chart" uri="{C3380CC4-5D6E-409C-BE32-E72D297353CC}">
              <c16:uniqueId val="{00000001-DE70-4BBF-8F50-545707785C46}"/>
            </c:ext>
          </c:extLst>
        </c:ser>
        <c:dLbls>
          <c:showLegendKey val="0"/>
          <c:showVal val="0"/>
          <c:showCatName val="0"/>
          <c:showSerName val="0"/>
          <c:showPercent val="0"/>
          <c:showBubbleSize val="0"/>
        </c:dLbls>
        <c:gapWidth val="100"/>
        <c:overlap val="-24"/>
        <c:axId val="660779312"/>
        <c:axId val="660781936"/>
      </c:barChart>
      <c:catAx>
        <c:axId val="660779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660781936"/>
        <c:crosses val="autoZero"/>
        <c:auto val="1"/>
        <c:lblAlgn val="ctr"/>
        <c:lblOffset val="100"/>
        <c:noMultiLvlLbl val="0"/>
      </c:catAx>
      <c:valAx>
        <c:axId val="6607819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660779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Urban </a:t>
            </a:r>
          </a:p>
        </c:rich>
      </c:tx>
      <c:layout>
        <c:manualLayout>
          <c:xMode val="edge"/>
          <c:yMode val="edge"/>
          <c:x val="1.093205454581337E-2"/>
          <c:y val="4.4546330442871863E-3"/>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pieChart>
        <c:varyColors val="1"/>
        <c:ser>
          <c:idx val="0"/>
          <c:order val="0"/>
          <c:tx>
            <c:strRef>
              <c:f>'Customer Base '!$G$39</c:f>
              <c:strCache>
                <c:ptCount val="1"/>
                <c:pt idx="0">
                  <c:v>Percentage</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07A2-4A1F-AC3F-80BE475F5A1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07A2-4A1F-AC3F-80BE475F5A1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6-07A2-4A1F-AC3F-80BE475F5A1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07A2-4A1F-AC3F-80BE475F5A1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4-07A2-4A1F-AC3F-80BE475F5A1A}"/>
              </c:ext>
            </c:extLst>
          </c:dPt>
          <c:dLbls>
            <c:dLbl>
              <c:idx val="0"/>
              <c:layout>
                <c:manualLayout>
                  <c:x val="9.7826078583868659E-2"/>
                  <c:y val="-7.8394750638114769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07A2-4A1F-AC3F-80BE475F5A1A}"/>
                </c:ext>
              </c:extLst>
            </c:dLbl>
            <c:dLbl>
              <c:idx val="1"/>
              <c:layout>
                <c:manualLayout>
                  <c:x val="7.1739124294837017E-2"/>
                  <c:y val="0"/>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07A2-4A1F-AC3F-80BE475F5A1A}"/>
                </c:ext>
              </c:extLst>
            </c:dLbl>
            <c:dLbl>
              <c:idx val="2"/>
              <c:layout>
                <c:manualLayout>
                  <c:x val="-8.8043470725481798E-2"/>
                  <c:y val="-5.1329303290654852E-17"/>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07A2-4A1F-AC3F-80BE475F5A1A}"/>
                </c:ext>
              </c:extLst>
            </c:dLbl>
            <c:dLbl>
              <c:idx val="3"/>
              <c:layout>
                <c:manualLayout>
                  <c:x val="-0.11739129430064245"/>
                  <c:y val="-4.4797000364636998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07A2-4A1F-AC3F-80BE475F5A1A}"/>
                </c:ext>
              </c:extLst>
            </c:dLbl>
            <c:dLbl>
              <c:idx val="4"/>
              <c:layout>
                <c:manualLayout>
                  <c:x val="3.5869562147418446E-2"/>
                  <c:y val="-8.3994375683694375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07A2-4A1F-AC3F-80BE475F5A1A}"/>
                </c:ext>
              </c:extLst>
            </c:dLbl>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'Customer Base '!$F$40:$F$44</c:f>
              <c:strCache>
                <c:ptCount val="5"/>
                <c:pt idx="0">
                  <c:v>0-18</c:v>
                </c:pt>
                <c:pt idx="1">
                  <c:v>18-30</c:v>
                </c:pt>
                <c:pt idx="2">
                  <c:v>30-45</c:v>
                </c:pt>
                <c:pt idx="3">
                  <c:v>45-60</c:v>
                </c:pt>
                <c:pt idx="4">
                  <c:v>60+</c:v>
                </c:pt>
              </c:strCache>
            </c:strRef>
          </c:cat>
          <c:val>
            <c:numRef>
              <c:f>'Customer Base '!$G$40:$G$44</c:f>
              <c:numCache>
                <c:formatCode>0.00%</c:formatCode>
                <c:ptCount val="5"/>
                <c:pt idx="0">
                  <c:v>0.09</c:v>
                </c:pt>
                <c:pt idx="1">
                  <c:v>0.60589999999999999</c:v>
                </c:pt>
                <c:pt idx="2">
                  <c:v>0.30869999999999997</c:v>
                </c:pt>
                <c:pt idx="3">
                  <c:v>6.6500000000000004E-2</c:v>
                </c:pt>
                <c:pt idx="4">
                  <c:v>1.9E-2</c:v>
                </c:pt>
              </c:numCache>
            </c:numRef>
          </c:val>
          <c:extLst>
            <c:ext xmlns:c16="http://schemas.microsoft.com/office/drawing/2014/chart" uri="{C3380CC4-5D6E-409C-BE32-E72D297353CC}">
              <c16:uniqueId val="{00000000-07A2-4A1F-AC3F-80BE475F5A1A}"/>
            </c:ext>
          </c:extLst>
        </c:ser>
        <c:dLbls>
          <c:showLegendKey val="0"/>
          <c:showVal val="0"/>
          <c:showCatName val="0"/>
          <c:showSerName val="0"/>
          <c:showPercent val="0"/>
          <c:showBubbleSize val="0"/>
          <c:showLeaderLines val="0"/>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Rural</a:t>
            </a:r>
          </a:p>
        </c:rich>
      </c:tx>
      <c:layout>
        <c:manualLayout>
          <c:xMode val="edge"/>
          <c:yMode val="edge"/>
          <c:x val="6.0802399700037472E-2"/>
          <c:y val="3.2407262713203648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pieChart>
        <c:varyColors val="1"/>
        <c:ser>
          <c:idx val="0"/>
          <c:order val="0"/>
          <c:tx>
            <c:strRef>
              <c:f>'Customer Base '!$I$39</c:f>
              <c:strCache>
                <c:ptCount val="1"/>
                <c:pt idx="0">
                  <c:v>Percentage2</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5388-40B4-AB0A-1349F73F09FB}"/>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8-5388-40B4-AB0A-1349F73F09FB}"/>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5388-40B4-AB0A-1349F73F09FB}"/>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5388-40B4-AB0A-1349F73F09FB}"/>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6-5388-40B4-AB0A-1349F73F09FB}"/>
              </c:ext>
            </c:extLst>
          </c:dPt>
          <c:dLbls>
            <c:dLbl>
              <c:idx val="0"/>
              <c:layout>
                <c:manualLayout>
                  <c:x val="9.5846626078010394E-2"/>
                  <c:y val="-1.6849982088601716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5388-40B4-AB0A-1349F73F09FB}"/>
                </c:ext>
              </c:extLst>
            </c:dLbl>
            <c:dLbl>
              <c:idx val="1"/>
              <c:layout>
                <c:manualLayout>
                  <c:x val="9.9680491121130671E-2"/>
                  <c:y val="-7.8633249746808118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5388-40B4-AB0A-1349F73F09FB}"/>
                </c:ext>
              </c:extLst>
            </c:dLbl>
            <c:dLbl>
              <c:idx val="2"/>
              <c:layout>
                <c:manualLayout>
                  <c:x val="-7.6677300862408315E-2"/>
                  <c:y val="1.1233321392401144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5388-40B4-AB0A-1349F73F09FB}"/>
                </c:ext>
              </c:extLst>
            </c:dLbl>
            <c:dLbl>
              <c:idx val="3"/>
              <c:layout>
                <c:manualLayout>
                  <c:x val="-0.10351435616425123"/>
                  <c:y val="0"/>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5388-40B4-AB0A-1349F73F09FB}"/>
                </c:ext>
              </c:extLst>
            </c:dLbl>
            <c:dLbl>
              <c:idx val="4"/>
              <c:layout>
                <c:manualLayout>
                  <c:x val="-3.8338650431204158E-3"/>
                  <c:y val="-7.3016589050607456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5388-40B4-AB0A-1349F73F09FB}"/>
                </c:ext>
              </c:extLst>
            </c:dLbl>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'Customer Base '!$H$40:$H$44</c:f>
              <c:strCache>
                <c:ptCount val="5"/>
                <c:pt idx="0">
                  <c:v>0-18</c:v>
                </c:pt>
                <c:pt idx="1">
                  <c:v>18-30</c:v>
                </c:pt>
                <c:pt idx="2">
                  <c:v>30-45</c:v>
                </c:pt>
                <c:pt idx="3">
                  <c:v>45-60</c:v>
                </c:pt>
                <c:pt idx="4">
                  <c:v>60+</c:v>
                </c:pt>
              </c:strCache>
            </c:strRef>
          </c:cat>
          <c:val>
            <c:numRef>
              <c:f>'Customer Base '!$I$40:$I$44</c:f>
              <c:numCache>
                <c:formatCode>0.00%</c:formatCode>
                <c:ptCount val="5"/>
                <c:pt idx="0">
                  <c:v>0.04</c:v>
                </c:pt>
                <c:pt idx="1">
                  <c:v>0.27579999999999999</c:v>
                </c:pt>
                <c:pt idx="2">
                  <c:v>0.57840000000000003</c:v>
                </c:pt>
                <c:pt idx="3">
                  <c:v>9.1899999999999996E-2</c:v>
                </c:pt>
                <c:pt idx="4">
                  <c:v>1.3899999999999999E-2</c:v>
                </c:pt>
              </c:numCache>
            </c:numRef>
          </c:val>
          <c:extLst>
            <c:ext xmlns:c16="http://schemas.microsoft.com/office/drawing/2014/chart" uri="{C3380CC4-5D6E-409C-BE32-E72D297353CC}">
              <c16:uniqueId val="{00000000-5388-40B4-AB0A-1349F73F09FB}"/>
            </c:ext>
          </c:extLst>
        </c:ser>
        <c:dLbls>
          <c:showLegendKey val="0"/>
          <c:showVal val="0"/>
          <c:showCatName val="0"/>
          <c:showSerName val="0"/>
          <c:showPercent val="0"/>
          <c:showBubbleSize val="0"/>
          <c:showLeaderLines val="0"/>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normalizeH="0" baseline="0">
                <a:solidFill>
                  <a:schemeClr val="dk1">
                    <a:lumMod val="50000"/>
                    <a:lumOff val="50000"/>
                  </a:schemeClr>
                </a:solidFill>
                <a:latin typeface="+mj-lt"/>
                <a:ea typeface="+mj-ea"/>
                <a:cs typeface="+mj-cs"/>
              </a:defRPr>
            </a:pPr>
            <a:r>
              <a:rPr lang="en-US"/>
              <a:t>Android</a:t>
            </a:r>
            <a:r>
              <a:rPr lang="en-US" baseline="0"/>
              <a:t> Version Share</a:t>
            </a:r>
            <a:endParaRPr lang="en-US"/>
          </a:p>
        </c:rich>
      </c:tx>
      <c:overlay val="0"/>
      <c:spPr>
        <a:noFill/>
        <a:ln>
          <a:noFill/>
        </a:ln>
        <a:effectLst/>
      </c:spPr>
      <c:txPr>
        <a:bodyPr rot="0" spcFirstLastPara="1" vertOverflow="ellipsis" vert="horz" wrap="square" anchor="ctr" anchorCtr="1"/>
        <a:lstStyle/>
        <a:p>
          <a:pPr>
            <a:defRPr sz="1600" b="1" i="0" u="none" strike="noStrike" kern="1200" spc="0" normalizeH="0" baseline="0">
              <a:solidFill>
                <a:schemeClr val="dk1">
                  <a:lumMod val="50000"/>
                  <a:lumOff val="50000"/>
                </a:schemeClr>
              </a:solidFill>
              <a:latin typeface="+mj-lt"/>
              <a:ea typeface="+mj-ea"/>
              <a:cs typeface="+mj-cs"/>
            </a:defRPr>
          </a:pPr>
          <a:endParaRPr lang="en-US"/>
        </a:p>
      </c:txPr>
    </c:title>
    <c:autoTitleDeleted val="0"/>
    <c:plotArea>
      <c:layout/>
      <c:pieChart>
        <c:varyColors val="1"/>
        <c:ser>
          <c:idx val="0"/>
          <c:order val="0"/>
          <c:tx>
            <c:strRef>
              <c:f>'Customer Base '!$C$107</c:f>
              <c:strCache>
                <c:ptCount val="1"/>
                <c:pt idx="0">
                  <c:v>People Using</c:v>
                </c:pt>
              </c:strCache>
            </c:strRef>
          </c:tx>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c:ext xmlns:c16="http://schemas.microsoft.com/office/drawing/2014/chart" uri="{C3380CC4-5D6E-409C-BE32-E72D297353CC}">
                <c16:uniqueId val="{00000002-B748-4129-8F60-54D7348BE03F}"/>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c:ext xmlns:c16="http://schemas.microsoft.com/office/drawing/2014/chart" uri="{C3380CC4-5D6E-409C-BE32-E72D297353CC}">
                <c16:uniqueId val="{00000003-9D55-4D20-9715-9653069E70A2}"/>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c:ext xmlns:c16="http://schemas.microsoft.com/office/drawing/2014/chart" uri="{C3380CC4-5D6E-409C-BE32-E72D297353CC}">
                <c16:uniqueId val="{00000005-9D55-4D20-9715-9653069E70A2}"/>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c:ext xmlns:c16="http://schemas.microsoft.com/office/drawing/2014/chart" uri="{C3380CC4-5D6E-409C-BE32-E72D297353CC}">
                <c16:uniqueId val="{00000007-9D55-4D20-9715-9653069E70A2}"/>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c:ext xmlns:c16="http://schemas.microsoft.com/office/drawing/2014/chart" uri="{C3380CC4-5D6E-409C-BE32-E72D297353CC}">
                <c16:uniqueId val="{00000009-9D55-4D20-9715-9653069E70A2}"/>
              </c:ext>
            </c:extLst>
          </c:dPt>
          <c:dPt>
            <c:idx val="5"/>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c:ext xmlns:c16="http://schemas.microsoft.com/office/drawing/2014/chart" uri="{C3380CC4-5D6E-409C-BE32-E72D297353CC}">
                <c16:uniqueId val="{00000004-B748-4129-8F60-54D7348BE03F}"/>
              </c:ext>
            </c:extLst>
          </c:dPt>
          <c:dPt>
            <c:idx val="6"/>
            <c:bubble3D val="0"/>
            <c:spPr>
              <a:gradFill>
                <a:gsLst>
                  <a:gs pos="100000">
                    <a:schemeClr val="accent1">
                      <a:lumMod val="60000"/>
                      <a:lumMod val="60000"/>
                      <a:lumOff val="40000"/>
                    </a:schemeClr>
                  </a:gs>
                  <a:gs pos="0">
                    <a:schemeClr val="accent1">
                      <a:lumMod val="60000"/>
                    </a:schemeClr>
                  </a:gs>
                </a:gsLst>
                <a:lin ang="5400000" scaled="0"/>
              </a:gradFill>
              <a:ln w="19050">
                <a:solidFill>
                  <a:schemeClr val="lt1"/>
                </a:solidFill>
              </a:ln>
              <a:effectLst/>
            </c:spPr>
            <c:extLst>
              <c:ext xmlns:c16="http://schemas.microsoft.com/office/drawing/2014/chart" uri="{C3380CC4-5D6E-409C-BE32-E72D297353CC}">
                <c16:uniqueId val="{00000003-B748-4129-8F60-54D7348BE03F}"/>
              </c:ext>
            </c:extLst>
          </c:dPt>
          <c:dLbls>
            <c:dLbl>
              <c:idx val="0"/>
              <c:layout>
                <c:manualLayout>
                  <c:x val="0.18233998190957659"/>
                  <c:y val="0"/>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B748-4129-8F60-54D7348BE03F}"/>
                </c:ext>
              </c:extLst>
            </c:dLbl>
            <c:dLbl>
              <c:idx val="5"/>
              <c:layout>
                <c:manualLayout>
                  <c:x val="3.2415996783924692E-2"/>
                  <c:y val="-5.0925925925925916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B748-4129-8F60-54D7348BE03F}"/>
                </c:ext>
              </c:extLst>
            </c:dLbl>
            <c:dLbl>
              <c:idx val="6"/>
              <c:layout>
                <c:manualLayout>
                  <c:x val="0.14181998592967068"/>
                  <c:y val="-2.3148148148148168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B748-4129-8F60-54D7348BE03F}"/>
                </c:ext>
              </c:extLst>
            </c:dLbl>
            <c:spPr>
              <a:solidFill>
                <a:sysClr val="window" lastClr="FFFFFF">
                  <a:alpha val="75000"/>
                </a:sysClr>
              </a:solid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'Customer Base '!$B$108:$B$114</c:f>
              <c:strCache>
                <c:ptCount val="7"/>
                <c:pt idx="0">
                  <c:v>Android 10</c:v>
                </c:pt>
                <c:pt idx="1">
                  <c:v>Pie (9.0)</c:v>
                </c:pt>
                <c:pt idx="2">
                  <c:v>Oreo (8.1)</c:v>
                </c:pt>
                <c:pt idx="3">
                  <c:v>Nougat (7.1)</c:v>
                </c:pt>
                <c:pt idx="4">
                  <c:v>Marshmallow</c:v>
                </c:pt>
                <c:pt idx="5">
                  <c:v>Lollipop</c:v>
                </c:pt>
                <c:pt idx="6">
                  <c:v>Kitkat (4.1)</c:v>
                </c:pt>
              </c:strCache>
            </c:strRef>
          </c:cat>
          <c:val>
            <c:numRef>
              <c:f>'Customer Base '!$C$108:$C$114</c:f>
              <c:numCache>
                <c:formatCode>_ * #,##0_ ;_ * \-#,##0_ ;_ * "-"??_ ;_ @_ </c:formatCode>
                <c:ptCount val="7"/>
                <c:pt idx="0">
                  <c:v>39427460.579999998</c:v>
                </c:pt>
                <c:pt idx="1">
                  <c:v>150497501.97</c:v>
                </c:pt>
                <c:pt idx="2">
                  <c:v>102415232.97</c:v>
                </c:pt>
                <c:pt idx="3">
                  <c:v>62026127.010000005</c:v>
                </c:pt>
                <c:pt idx="4">
                  <c:v>53852141.280000001</c:v>
                </c:pt>
                <c:pt idx="5">
                  <c:v>44235687.479999997</c:v>
                </c:pt>
                <c:pt idx="6">
                  <c:v>19232907.600000001</c:v>
                </c:pt>
              </c:numCache>
            </c:numRef>
          </c:val>
          <c:extLst>
            <c:ext xmlns:c16="http://schemas.microsoft.com/office/drawing/2014/chart" uri="{C3380CC4-5D6E-409C-BE32-E72D297353CC}">
              <c16:uniqueId val="{00000000-B748-4129-8F60-54D7348BE03F}"/>
            </c:ext>
          </c:extLst>
        </c:ser>
        <c:dLbls>
          <c:dLblPos val="inEnd"/>
          <c:showLegendKey val="0"/>
          <c:showVal val="0"/>
          <c:showCatName val="0"/>
          <c:showSerName val="0"/>
          <c:showPercent val="1"/>
          <c:showBubbleSize val="0"/>
          <c:showLeaderLines val="0"/>
        </c:dLbls>
        <c:firstSliceAng val="0"/>
      </c:pieChart>
      <c:spPr>
        <a:noFill/>
        <a:ln>
          <a:noFill/>
        </a:ln>
        <a:effectLst/>
      </c:spPr>
    </c:plotArea>
    <c:legend>
      <c:legendPos val="r"/>
      <c:overlay val="0"/>
      <c:spPr>
        <a:solidFill>
          <a:schemeClr val="lt1">
            <a:alpha val="50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fgClr>
      <a:bgClr>
        <a:schemeClr val="dk1">
          <a:lumMod val="10000"/>
          <a:lumOff val="90000"/>
        </a:schemeClr>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normalizeH="0" baseline="0">
                <a:solidFill>
                  <a:schemeClr val="dk1">
                    <a:lumMod val="50000"/>
                    <a:lumOff val="50000"/>
                  </a:schemeClr>
                </a:solidFill>
                <a:latin typeface="+mj-lt"/>
                <a:ea typeface="+mj-ea"/>
                <a:cs typeface="+mj-cs"/>
              </a:defRPr>
            </a:pPr>
            <a:r>
              <a:rPr lang="en-US"/>
              <a:t>iOS</a:t>
            </a:r>
            <a:r>
              <a:rPr lang="en-US" baseline="0"/>
              <a:t> Version Share</a:t>
            </a:r>
            <a:endParaRPr lang="en-US"/>
          </a:p>
        </c:rich>
      </c:tx>
      <c:layout>
        <c:manualLayout>
          <c:xMode val="edge"/>
          <c:yMode val="edge"/>
          <c:x val="0.41030532041403672"/>
          <c:y val="2.7777777777777776E-2"/>
        </c:manualLayout>
      </c:layout>
      <c:overlay val="0"/>
      <c:spPr>
        <a:noFill/>
        <a:ln>
          <a:noFill/>
        </a:ln>
        <a:effectLst/>
      </c:spPr>
      <c:txPr>
        <a:bodyPr rot="0" spcFirstLastPara="1" vertOverflow="ellipsis" vert="horz" wrap="square" anchor="ctr" anchorCtr="1"/>
        <a:lstStyle/>
        <a:p>
          <a:pPr>
            <a:defRPr sz="1600" b="1" i="0" u="none" strike="noStrike" kern="1200" spc="0" normalizeH="0" baseline="0">
              <a:solidFill>
                <a:schemeClr val="dk1">
                  <a:lumMod val="50000"/>
                  <a:lumOff val="50000"/>
                </a:schemeClr>
              </a:solidFill>
              <a:latin typeface="+mj-lt"/>
              <a:ea typeface="+mj-ea"/>
              <a:cs typeface="+mj-cs"/>
            </a:defRPr>
          </a:pPr>
          <a:endParaRPr lang="en-US"/>
        </a:p>
      </c:txPr>
    </c:title>
    <c:autoTitleDeleted val="0"/>
    <c:plotArea>
      <c:layout/>
      <c:pieChart>
        <c:varyColors val="1"/>
        <c:ser>
          <c:idx val="0"/>
          <c:order val="0"/>
          <c:tx>
            <c:strRef>
              <c:f>'Customer Base '!$E$107</c:f>
              <c:strCache>
                <c:ptCount val="1"/>
                <c:pt idx="0">
                  <c:v>People Using</c:v>
                </c:pt>
              </c:strCache>
            </c:strRef>
          </c:tx>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c:ext xmlns:c16="http://schemas.microsoft.com/office/drawing/2014/chart" uri="{C3380CC4-5D6E-409C-BE32-E72D297353CC}">
                <c16:uniqueId val="{00000001-99DE-4B6E-94D3-C714871985EF}"/>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c:ext xmlns:c16="http://schemas.microsoft.com/office/drawing/2014/chart" uri="{C3380CC4-5D6E-409C-BE32-E72D297353CC}">
                <c16:uniqueId val="{00000003-99DE-4B6E-94D3-C714871985EF}"/>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c:ext xmlns:c16="http://schemas.microsoft.com/office/drawing/2014/chart" uri="{C3380CC4-5D6E-409C-BE32-E72D297353CC}">
                <c16:uniqueId val="{00000005-99DE-4B6E-94D3-C714871985EF}"/>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c:ext xmlns:c16="http://schemas.microsoft.com/office/drawing/2014/chart" uri="{C3380CC4-5D6E-409C-BE32-E72D297353CC}">
                <c16:uniqueId val="{00000007-99DE-4B6E-94D3-C714871985EF}"/>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c:ext xmlns:c16="http://schemas.microsoft.com/office/drawing/2014/chart" uri="{C3380CC4-5D6E-409C-BE32-E72D297353CC}">
                <c16:uniqueId val="{00000009-99DE-4B6E-94D3-C714871985EF}"/>
              </c:ext>
            </c:extLst>
          </c:dPt>
          <c:dPt>
            <c:idx val="5"/>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c:ext xmlns:c16="http://schemas.microsoft.com/office/drawing/2014/chart" uri="{C3380CC4-5D6E-409C-BE32-E72D297353CC}">
                <c16:uniqueId val="{0000000B-99DE-4B6E-94D3-C714871985EF}"/>
              </c:ext>
            </c:extLst>
          </c:dPt>
          <c:dPt>
            <c:idx val="6"/>
            <c:bubble3D val="0"/>
            <c:spPr>
              <a:gradFill>
                <a:gsLst>
                  <a:gs pos="100000">
                    <a:schemeClr val="accent1">
                      <a:lumMod val="60000"/>
                      <a:lumMod val="60000"/>
                      <a:lumOff val="40000"/>
                    </a:schemeClr>
                  </a:gs>
                  <a:gs pos="0">
                    <a:schemeClr val="accent1">
                      <a:lumMod val="60000"/>
                    </a:schemeClr>
                  </a:gs>
                </a:gsLst>
                <a:lin ang="5400000" scaled="0"/>
              </a:gradFill>
              <a:ln w="19050">
                <a:solidFill>
                  <a:schemeClr val="lt1"/>
                </a:solidFill>
              </a:ln>
              <a:effectLst/>
            </c:spPr>
            <c:extLst>
              <c:ext xmlns:c16="http://schemas.microsoft.com/office/drawing/2014/chart" uri="{C3380CC4-5D6E-409C-BE32-E72D297353CC}">
                <c16:uniqueId val="{0000000D-99DE-4B6E-94D3-C714871985EF}"/>
              </c:ext>
            </c:extLst>
          </c:dPt>
          <c:dLbls>
            <c:spPr>
              <a:solidFill>
                <a:sysClr val="window" lastClr="FFFFFF">
                  <a:alpha val="75000"/>
                </a:sysClr>
              </a:solid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'Customer Base '!$D$108:$D$114</c:f>
              <c:strCache>
                <c:ptCount val="7"/>
                <c:pt idx="0">
                  <c:v>iOS 13.6</c:v>
                </c:pt>
                <c:pt idx="1">
                  <c:v>iOS 13.5</c:v>
                </c:pt>
                <c:pt idx="2">
                  <c:v>iOS 13.4</c:v>
                </c:pt>
                <c:pt idx="3">
                  <c:v>iOS 13.3</c:v>
                </c:pt>
                <c:pt idx="4">
                  <c:v>iOS 12.6</c:v>
                </c:pt>
                <c:pt idx="5">
                  <c:v>iOS 12.4</c:v>
                </c:pt>
                <c:pt idx="6">
                  <c:v>iOS 11 -</c:v>
                </c:pt>
              </c:strCache>
            </c:strRef>
          </c:cat>
          <c:val>
            <c:numRef>
              <c:f>'Customer Base '!$E$108:$E$114</c:f>
              <c:numCache>
                <c:formatCode>_ * #,##0_ ;_ * \-#,##0_ ;_ * "-"??_ ;_ @_ </c:formatCode>
                <c:ptCount val="7"/>
                <c:pt idx="0">
                  <c:v>7918160.5</c:v>
                </c:pt>
                <c:pt idx="1">
                  <c:v>4043316</c:v>
                </c:pt>
                <c:pt idx="2">
                  <c:v>842357.5</c:v>
                </c:pt>
                <c:pt idx="3">
                  <c:v>842357.5</c:v>
                </c:pt>
                <c:pt idx="4">
                  <c:v>1516243.5</c:v>
                </c:pt>
                <c:pt idx="5">
                  <c:v>673886</c:v>
                </c:pt>
                <c:pt idx="6">
                  <c:v>1010829</c:v>
                </c:pt>
              </c:numCache>
            </c:numRef>
          </c:val>
          <c:extLst>
            <c:ext xmlns:c16="http://schemas.microsoft.com/office/drawing/2014/chart" uri="{C3380CC4-5D6E-409C-BE32-E72D297353CC}">
              <c16:uniqueId val="{00000000-F13A-4D46-A880-EDC6C520671E}"/>
            </c:ext>
          </c:extLst>
        </c:ser>
        <c:dLbls>
          <c:showLegendKey val="0"/>
          <c:showVal val="0"/>
          <c:showCatName val="0"/>
          <c:showSerName val="0"/>
          <c:showPercent val="0"/>
          <c:showBubbleSize val="0"/>
          <c:showLeaderLines val="0"/>
        </c:dLbls>
        <c:firstSliceAng val="0"/>
      </c:pieChart>
      <c:spPr>
        <a:noFill/>
        <a:ln>
          <a:noFill/>
        </a:ln>
        <a:effectLst/>
      </c:spPr>
    </c:plotArea>
    <c:legend>
      <c:legendPos val="r"/>
      <c:overlay val="0"/>
      <c:spPr>
        <a:solidFill>
          <a:schemeClr val="lt1">
            <a:alpha val="50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fgClr>
      <a:bgClr>
        <a:schemeClr val="dk1">
          <a:lumMod val="10000"/>
          <a:lumOff val="90000"/>
        </a:schemeClr>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7540186915887854"/>
          <c:y val="3.8308051025117411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pieChart>
        <c:varyColors val="1"/>
        <c:ser>
          <c:idx val="0"/>
          <c:order val="0"/>
          <c:tx>
            <c:strRef>
              <c:f>'Customer Base '!$C$39</c:f>
              <c:strCache>
                <c:ptCount val="1"/>
                <c:pt idx="0">
                  <c:v>Indian population</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802D-40D7-B3D5-2A8A212B95BB}"/>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802D-40D7-B3D5-2A8A212B95BB}"/>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2">
                        <a:lumMod val="7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'Customer Base '!$B$40:$B$41</c:f>
              <c:strCache>
                <c:ptCount val="2"/>
                <c:pt idx="0">
                  <c:v>Rural</c:v>
                </c:pt>
                <c:pt idx="1">
                  <c:v>Urban</c:v>
                </c:pt>
              </c:strCache>
            </c:strRef>
          </c:cat>
          <c:val>
            <c:numRef>
              <c:f>'Customer Base '!$C$40:$C$41</c:f>
              <c:numCache>
                <c:formatCode>_ * #,##0_ ;_ * \-#,##0_ ;_ * "-"??_ ;_ @_ </c:formatCode>
                <c:ptCount val="2"/>
                <c:pt idx="0">
                  <c:v>931914000</c:v>
                </c:pt>
                <c:pt idx="1">
                  <c:v>438086000</c:v>
                </c:pt>
              </c:numCache>
            </c:numRef>
          </c:val>
          <c:extLst>
            <c:ext xmlns:c16="http://schemas.microsoft.com/office/drawing/2014/chart" uri="{C3380CC4-5D6E-409C-BE32-E72D297353CC}">
              <c16:uniqueId val="{00000000-8B2E-4A24-AAAF-02CBD6ABA31A}"/>
            </c:ext>
          </c:extLst>
        </c:ser>
        <c:dLbls>
          <c:showLegendKey val="0"/>
          <c:showVal val="0"/>
          <c:showCatName val="0"/>
          <c:showSerName val="0"/>
          <c:showPercent val="0"/>
          <c:showBubbleSize val="0"/>
          <c:showLeaderLines val="0"/>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Outward</a:t>
            </a:r>
            <a:r>
              <a:rPr lang="en-IN" baseline="0"/>
              <a:t> vs Inward Transaction</a:t>
            </a:r>
            <a:endParaRPr lang="en-IN"/>
          </a:p>
        </c:rich>
      </c:tx>
      <c:layout>
        <c:manualLayout>
          <c:xMode val="edge"/>
          <c:yMode val="edge"/>
          <c:x val="0.20049873918530803"/>
          <c:y val="1.5810276679841896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tx>
            <c:strRef>
              <c:f>'Customer Base '!$H$115</c:f>
              <c:strCache>
                <c:ptCount val="1"/>
                <c:pt idx="0">
                  <c:v>Outward Transactions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'Customer Base '!$G$116:$G$125</c:f>
              <c:strCache>
                <c:ptCount val="10"/>
                <c:pt idx="0">
                  <c:v>AXIS BANK</c:v>
                </c:pt>
                <c:pt idx="1">
                  <c:v>BANK OF BARODA</c:v>
                </c:pt>
                <c:pt idx="2">
                  <c:v>CANARA BANK</c:v>
                </c:pt>
                <c:pt idx="3">
                  <c:v>HDFC BANK</c:v>
                </c:pt>
                <c:pt idx="4">
                  <c:v>ICICI BANK LTD</c:v>
                </c:pt>
                <c:pt idx="5">
                  <c:v>INDIAN BANK</c:v>
                </c:pt>
                <c:pt idx="6">
                  <c:v>INDUSIND BANK</c:v>
                </c:pt>
                <c:pt idx="7">
                  <c:v>KOTAK MAHINDRA BANK LTD</c:v>
                </c:pt>
                <c:pt idx="8">
                  <c:v>PUNJAB NATIONAL BANK</c:v>
                </c:pt>
                <c:pt idx="9">
                  <c:v>STATE BANK OF INDIA</c:v>
                </c:pt>
              </c:strCache>
            </c:strRef>
          </c:cat>
          <c:val>
            <c:numRef>
              <c:f>'Customer Base '!$H$116:$H$125</c:f>
              <c:numCache>
                <c:formatCode>_ * #,##0_ ;_ * \-#,##0_ ;_ * "-"??_ ;_ @_ </c:formatCode>
                <c:ptCount val="10"/>
                <c:pt idx="0">
                  <c:v>18192398</c:v>
                </c:pt>
                <c:pt idx="1">
                  <c:v>5382247</c:v>
                </c:pt>
                <c:pt idx="2">
                  <c:v>3458895</c:v>
                </c:pt>
                <c:pt idx="3">
                  <c:v>30212774</c:v>
                </c:pt>
                <c:pt idx="4">
                  <c:v>21644116</c:v>
                </c:pt>
                <c:pt idx="5">
                  <c:v>1391005</c:v>
                </c:pt>
                <c:pt idx="6">
                  <c:v>3799209</c:v>
                </c:pt>
                <c:pt idx="7">
                  <c:v>7421158</c:v>
                </c:pt>
                <c:pt idx="8">
                  <c:v>4430813</c:v>
                </c:pt>
                <c:pt idx="9">
                  <c:v>22370829</c:v>
                </c:pt>
              </c:numCache>
            </c:numRef>
          </c:val>
          <c:extLst>
            <c:ext xmlns:c16="http://schemas.microsoft.com/office/drawing/2014/chart" uri="{C3380CC4-5D6E-409C-BE32-E72D297353CC}">
              <c16:uniqueId val="{00000000-AF66-4B93-B353-FA8F61EC128D}"/>
            </c:ext>
          </c:extLst>
        </c:ser>
        <c:ser>
          <c:idx val="1"/>
          <c:order val="1"/>
          <c:tx>
            <c:strRef>
              <c:f>'Customer Base '!$J$115</c:f>
              <c:strCache>
                <c:ptCount val="1"/>
                <c:pt idx="0">
                  <c:v>Inward Transactions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'Customer Base '!$G$116:$G$125</c:f>
              <c:strCache>
                <c:ptCount val="10"/>
                <c:pt idx="0">
                  <c:v>AXIS BANK</c:v>
                </c:pt>
                <c:pt idx="1">
                  <c:v>BANK OF BARODA</c:v>
                </c:pt>
                <c:pt idx="2">
                  <c:v>CANARA BANK</c:v>
                </c:pt>
                <c:pt idx="3">
                  <c:v>HDFC BANK</c:v>
                </c:pt>
                <c:pt idx="4">
                  <c:v>ICICI BANK LTD</c:v>
                </c:pt>
                <c:pt idx="5">
                  <c:v>INDIAN BANK</c:v>
                </c:pt>
                <c:pt idx="6">
                  <c:v>INDUSIND BANK</c:v>
                </c:pt>
                <c:pt idx="7">
                  <c:v>KOTAK MAHINDRA BANK LTD</c:v>
                </c:pt>
                <c:pt idx="8">
                  <c:v>PUNJAB NATIONAL BANK</c:v>
                </c:pt>
                <c:pt idx="9">
                  <c:v>STATE BANK OF INDIA</c:v>
                </c:pt>
              </c:strCache>
            </c:strRef>
          </c:cat>
          <c:val>
            <c:numRef>
              <c:f>'Customer Base '!$J$116:$J$125</c:f>
              <c:numCache>
                <c:formatCode>_ * #,##0_ ;_ * \-#,##0_ ;_ * "-"??_ ;_ @_ </c:formatCode>
                <c:ptCount val="10"/>
                <c:pt idx="0">
                  <c:v>10125729</c:v>
                </c:pt>
                <c:pt idx="1">
                  <c:v>11715979</c:v>
                </c:pt>
                <c:pt idx="2">
                  <c:v>6683987</c:v>
                </c:pt>
                <c:pt idx="3">
                  <c:v>18663235</c:v>
                </c:pt>
                <c:pt idx="4">
                  <c:v>13755318</c:v>
                </c:pt>
                <c:pt idx="5">
                  <c:v>4494632</c:v>
                </c:pt>
                <c:pt idx="6">
                  <c:v>1689727</c:v>
                </c:pt>
                <c:pt idx="7">
                  <c:v>5189333</c:v>
                </c:pt>
                <c:pt idx="8">
                  <c:v>10860892</c:v>
                </c:pt>
                <c:pt idx="9">
                  <c:v>55510587</c:v>
                </c:pt>
              </c:numCache>
            </c:numRef>
          </c:val>
          <c:extLst>
            <c:ext xmlns:c16="http://schemas.microsoft.com/office/drawing/2014/chart" uri="{C3380CC4-5D6E-409C-BE32-E72D297353CC}">
              <c16:uniqueId val="{00000001-AF66-4B93-B353-FA8F61EC128D}"/>
            </c:ext>
          </c:extLst>
        </c:ser>
        <c:dLbls>
          <c:showLegendKey val="0"/>
          <c:showVal val="0"/>
          <c:showCatName val="0"/>
          <c:showSerName val="0"/>
          <c:showPercent val="0"/>
          <c:showBubbleSize val="0"/>
        </c:dLbls>
        <c:gapWidth val="100"/>
        <c:overlap val="-24"/>
        <c:axId val="757850440"/>
        <c:axId val="757847160"/>
      </c:barChart>
      <c:catAx>
        <c:axId val="75785044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57847160"/>
        <c:crosses val="autoZero"/>
        <c:auto val="1"/>
        <c:lblAlgn val="ctr"/>
        <c:lblOffset val="100"/>
        <c:noMultiLvlLbl val="0"/>
      </c:catAx>
      <c:valAx>
        <c:axId val="757847160"/>
        <c:scaling>
          <c:orientation val="minMax"/>
        </c:scaling>
        <c:delete val="0"/>
        <c:axPos val="l"/>
        <c:majorGridlines>
          <c:spPr>
            <a:ln w="9525" cap="flat" cmpd="sng" algn="ctr">
              <a:solidFill>
                <a:schemeClr val="lt1">
                  <a:lumMod val="95000"/>
                  <a:alpha val="10000"/>
                </a:schemeClr>
              </a:solidFill>
              <a:round/>
            </a:ln>
            <a:effectLst/>
          </c:spPr>
        </c:majorGridlines>
        <c:numFmt formatCode="_ * #,##0_ ;_ * \-#,##0_ ;_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en-US"/>
          </a:p>
        </c:txPr>
        <c:crossAx val="757850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Cash</a:t>
            </a:r>
            <a:r>
              <a:rPr lang="en-IN" baseline="0"/>
              <a:t> Flow</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tx>
            <c:strRef>
              <c:f>'Customer Base '!$I$115</c:f>
              <c:strCache>
                <c:ptCount val="1"/>
                <c:pt idx="0">
                  <c:v>(IN)AMOUNT (Rs. Lakh)</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'Customer Base '!$G$116:$G$125</c:f>
              <c:strCache>
                <c:ptCount val="10"/>
                <c:pt idx="0">
                  <c:v>AXIS BANK</c:v>
                </c:pt>
                <c:pt idx="1">
                  <c:v>BANK OF BARODA</c:v>
                </c:pt>
                <c:pt idx="2">
                  <c:v>CANARA BANK</c:v>
                </c:pt>
                <c:pt idx="3">
                  <c:v>HDFC BANK</c:v>
                </c:pt>
                <c:pt idx="4">
                  <c:v>ICICI BANK LTD</c:v>
                </c:pt>
                <c:pt idx="5">
                  <c:v>INDIAN BANK</c:v>
                </c:pt>
                <c:pt idx="6">
                  <c:v>INDUSIND BANK</c:v>
                </c:pt>
                <c:pt idx="7">
                  <c:v>KOTAK MAHINDRA BANK LTD</c:v>
                </c:pt>
                <c:pt idx="8">
                  <c:v>PUNJAB NATIONAL BANK</c:v>
                </c:pt>
                <c:pt idx="9">
                  <c:v>STATE BANK OF INDIA</c:v>
                </c:pt>
              </c:strCache>
            </c:strRef>
          </c:cat>
          <c:val>
            <c:numRef>
              <c:f>'Customer Base '!$I$116:$I$125</c:f>
              <c:numCache>
                <c:formatCode>_ "₹"\ * #,##0_ ;_ "₹"\ * \-#,##0_ ;_ "₹"\ * "-"??_ ;_ @_ </c:formatCode>
                <c:ptCount val="10"/>
                <c:pt idx="0">
                  <c:v>11837091.5</c:v>
                </c:pt>
                <c:pt idx="1">
                  <c:v>5782477.4000000004</c:v>
                </c:pt>
                <c:pt idx="2">
                  <c:v>2998074.1</c:v>
                </c:pt>
                <c:pt idx="3">
                  <c:v>28656319.899999999</c:v>
                </c:pt>
                <c:pt idx="4">
                  <c:v>13410081.9</c:v>
                </c:pt>
                <c:pt idx="5">
                  <c:v>1018986.9</c:v>
                </c:pt>
                <c:pt idx="6">
                  <c:v>2942945.8</c:v>
                </c:pt>
                <c:pt idx="7">
                  <c:v>5453811.4000000004</c:v>
                </c:pt>
                <c:pt idx="8">
                  <c:v>3422523</c:v>
                </c:pt>
                <c:pt idx="9">
                  <c:v>27617171.699999999</c:v>
                </c:pt>
              </c:numCache>
            </c:numRef>
          </c:val>
          <c:extLst>
            <c:ext xmlns:c16="http://schemas.microsoft.com/office/drawing/2014/chart" uri="{C3380CC4-5D6E-409C-BE32-E72D297353CC}">
              <c16:uniqueId val="{00000000-4A27-407D-9F4F-61B82DD58DCB}"/>
            </c:ext>
          </c:extLst>
        </c:ser>
        <c:ser>
          <c:idx val="1"/>
          <c:order val="1"/>
          <c:tx>
            <c:strRef>
              <c:f>'Customer Base '!$K$115</c:f>
              <c:strCache>
                <c:ptCount val="1"/>
                <c:pt idx="0">
                  <c:v>(OUT)AMOUNT  (Rs. Lakh)</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'Customer Base '!$G$116:$G$125</c:f>
              <c:strCache>
                <c:ptCount val="10"/>
                <c:pt idx="0">
                  <c:v>AXIS BANK</c:v>
                </c:pt>
                <c:pt idx="1">
                  <c:v>BANK OF BARODA</c:v>
                </c:pt>
                <c:pt idx="2">
                  <c:v>CANARA BANK</c:v>
                </c:pt>
                <c:pt idx="3">
                  <c:v>HDFC BANK</c:v>
                </c:pt>
                <c:pt idx="4">
                  <c:v>ICICI BANK LTD</c:v>
                </c:pt>
                <c:pt idx="5">
                  <c:v>INDIAN BANK</c:v>
                </c:pt>
                <c:pt idx="6">
                  <c:v>INDUSIND BANK</c:v>
                </c:pt>
                <c:pt idx="7">
                  <c:v>KOTAK MAHINDRA BANK LTD</c:v>
                </c:pt>
                <c:pt idx="8">
                  <c:v>PUNJAB NATIONAL BANK</c:v>
                </c:pt>
                <c:pt idx="9">
                  <c:v>STATE BANK OF INDIA</c:v>
                </c:pt>
              </c:strCache>
            </c:strRef>
          </c:cat>
          <c:val>
            <c:numRef>
              <c:f>'Customer Base '!$K$116:$K$125</c:f>
              <c:numCache>
                <c:formatCode>"₹"\ #,##0</c:formatCode>
                <c:ptCount val="10"/>
                <c:pt idx="0">
                  <c:v>11425339.4</c:v>
                </c:pt>
                <c:pt idx="1">
                  <c:v>5416515</c:v>
                </c:pt>
                <c:pt idx="2">
                  <c:v>5111739.8</c:v>
                </c:pt>
                <c:pt idx="3">
                  <c:v>29893032.699999999</c:v>
                </c:pt>
                <c:pt idx="4">
                  <c:v>15446987.6</c:v>
                </c:pt>
                <c:pt idx="5">
                  <c:v>1908571.2</c:v>
                </c:pt>
                <c:pt idx="6">
                  <c:v>2853780</c:v>
                </c:pt>
                <c:pt idx="7">
                  <c:v>5606005.2999999998</c:v>
                </c:pt>
                <c:pt idx="8">
                  <c:v>5935535.0999999996</c:v>
                </c:pt>
                <c:pt idx="9">
                  <c:v>31161003.199999999</c:v>
                </c:pt>
              </c:numCache>
            </c:numRef>
          </c:val>
          <c:extLst>
            <c:ext xmlns:c16="http://schemas.microsoft.com/office/drawing/2014/chart" uri="{C3380CC4-5D6E-409C-BE32-E72D297353CC}">
              <c16:uniqueId val="{00000001-4A27-407D-9F4F-61B82DD58DCB}"/>
            </c:ext>
          </c:extLst>
        </c:ser>
        <c:dLbls>
          <c:showLegendKey val="0"/>
          <c:showVal val="0"/>
          <c:showCatName val="0"/>
          <c:showSerName val="0"/>
          <c:showPercent val="0"/>
          <c:showBubbleSize val="0"/>
        </c:dLbls>
        <c:gapWidth val="100"/>
        <c:overlap val="-24"/>
        <c:axId val="1051143416"/>
        <c:axId val="1051144400"/>
      </c:barChart>
      <c:catAx>
        <c:axId val="105114341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51144400"/>
        <c:crosses val="autoZero"/>
        <c:auto val="1"/>
        <c:lblAlgn val="ctr"/>
        <c:lblOffset val="100"/>
        <c:noMultiLvlLbl val="0"/>
      </c:catAx>
      <c:valAx>
        <c:axId val="1051144400"/>
        <c:scaling>
          <c:orientation val="minMax"/>
        </c:scaling>
        <c:delete val="0"/>
        <c:axPos val="l"/>
        <c:majorGridlines>
          <c:spPr>
            <a:ln w="9525" cap="flat" cmpd="sng" algn="ctr">
              <a:solidFill>
                <a:schemeClr val="lt1">
                  <a:lumMod val="95000"/>
                  <a:alpha val="10000"/>
                </a:schemeClr>
              </a:solidFill>
              <a:round/>
            </a:ln>
            <a:effectLst/>
          </c:spPr>
        </c:majorGridlines>
        <c:numFmt formatCode="_ &quot;₹&quot;\ * #,##0_ ;_ &quot;₹&quot;\ * \-#,##0_ ;_ &quot;₹&quot;\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en-US"/>
          </a:p>
        </c:txPr>
        <c:crossAx val="1051143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cap="all" spc="150" baseline="0">
                <a:solidFill>
                  <a:schemeClr val="tx1">
                    <a:lumMod val="50000"/>
                    <a:lumOff val="50000"/>
                  </a:schemeClr>
                </a:solidFill>
                <a:latin typeface="+mn-lt"/>
                <a:ea typeface="+mn-ea"/>
                <a:cs typeface="+mn-cs"/>
              </a:defRPr>
            </a:pPr>
            <a:r>
              <a:rPr lang="en-US" sz="2000"/>
              <a:t>TAM </a:t>
            </a:r>
          </a:p>
        </c:rich>
      </c:tx>
      <c:overlay val="0"/>
      <c:spPr>
        <a:noFill/>
        <a:ln>
          <a:noFill/>
        </a:ln>
        <a:effectLst/>
      </c:spPr>
      <c:txPr>
        <a:bodyPr rot="0" spcFirstLastPara="1" vertOverflow="ellipsis" vert="horz" wrap="square" anchor="ctr" anchorCtr="1"/>
        <a:lstStyle/>
        <a:p>
          <a:pPr>
            <a:defRPr sz="2000" b="1" i="0" u="none" strike="noStrike" kern="1200" cap="all" spc="150" baseline="0">
              <a:solidFill>
                <a:schemeClr val="tx1">
                  <a:lumMod val="50000"/>
                  <a:lumOff val="50000"/>
                </a:schemeClr>
              </a:solidFill>
              <a:latin typeface="+mn-lt"/>
              <a:ea typeface="+mn-ea"/>
              <a:cs typeface="+mn-cs"/>
            </a:defRPr>
          </a:pPr>
          <a:endParaRPr lang="en-US"/>
        </a:p>
      </c:txPr>
    </c:title>
    <c:autoTitleDeleted val="0"/>
    <c:plotArea>
      <c:layout/>
      <c:barChart>
        <c:barDir val="col"/>
        <c:grouping val="clustered"/>
        <c:varyColors val="0"/>
        <c:ser>
          <c:idx val="0"/>
          <c:order val="0"/>
          <c:spPr>
            <a:pattFill prst="narHorz">
              <a:fgClr>
                <a:schemeClr val="accent1"/>
              </a:fgClr>
              <a:bgClr>
                <a:schemeClr val="accent1">
                  <a:lumMod val="20000"/>
                  <a:lumOff val="80000"/>
                </a:schemeClr>
              </a:bgClr>
            </a:pattFill>
            <a:ln>
              <a:noFill/>
            </a:ln>
            <a:effectLst>
              <a:innerShdw blurRad="114300">
                <a:schemeClr val="accent1"/>
              </a:innerShdw>
            </a:effectLst>
          </c:spPr>
          <c:invertIfNegative val="0"/>
          <c:dLbls>
            <c:delete val="1"/>
          </c:dLbls>
          <c:cat>
            <c:strRef>
              <c:f>'Customer Base '!$D$180:$D$183</c:f>
              <c:strCache>
                <c:ptCount val="4"/>
                <c:pt idx="0">
                  <c:v>Age (18-45)</c:v>
                </c:pt>
                <c:pt idx="1">
                  <c:v>Internet Access (4G)</c:v>
                </c:pt>
                <c:pt idx="2">
                  <c:v>App Compatibilty</c:v>
                </c:pt>
                <c:pt idx="3">
                  <c:v>Banking Mode</c:v>
                </c:pt>
              </c:strCache>
            </c:strRef>
          </c:cat>
          <c:val>
            <c:numRef>
              <c:f>'Customer Base '!$E$180:$E$183</c:f>
              <c:numCache>
                <c:formatCode>_ * #,##0_ ;_ * \-#,##0_ ;_ * "-"??_ ;_ @_ </c:formatCode>
                <c:ptCount val="4"/>
                <c:pt idx="0">
                  <c:v>31150423</c:v>
                </c:pt>
                <c:pt idx="1">
                  <c:v>28969894</c:v>
                </c:pt>
                <c:pt idx="2">
                  <c:v>22886217</c:v>
                </c:pt>
                <c:pt idx="3">
                  <c:v>19453285</c:v>
                </c:pt>
              </c:numCache>
            </c:numRef>
          </c:val>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000-011F-4AD6-AB34-95984D7016C2}"/>
            </c:ext>
          </c:extLst>
        </c:ser>
        <c:ser>
          <c:idx val="1"/>
          <c:order val="1"/>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dLbls>
            <c:delete val="1"/>
          </c:dLbls>
          <c:cat>
            <c:strRef>
              <c:f>'Customer Base '!$D$180:$D$183</c:f>
              <c:strCache>
                <c:ptCount val="4"/>
                <c:pt idx="0">
                  <c:v>Age (18-45)</c:v>
                </c:pt>
                <c:pt idx="1">
                  <c:v>Internet Access (4G)</c:v>
                </c:pt>
                <c:pt idx="2">
                  <c:v>App Compatibilty</c:v>
                </c:pt>
                <c:pt idx="3">
                  <c:v>Banking Mode</c:v>
                </c:pt>
              </c:strCache>
            </c:strRef>
          </c:cat>
          <c:val>
            <c:numRef>
              <c:f>'Customer Base '!$F$180:$F$183</c:f>
              <c:numCache>
                <c:formatCode>_ * #,##0_ ;_ * \-#,##0_ ;_ * "-"????_ ;_ @_ </c:formatCode>
                <c:ptCount val="4"/>
                <c:pt idx="0">
                  <c:v>62394969</c:v>
                </c:pt>
                <c:pt idx="1">
                  <c:v>34317233</c:v>
                </c:pt>
                <c:pt idx="2">
                  <c:v>4461241</c:v>
                </c:pt>
                <c:pt idx="3">
                  <c:v>1784497</c:v>
                </c:pt>
              </c:numCache>
            </c:numRef>
          </c:val>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001-011F-4AD6-AB34-95984D7016C2}"/>
            </c:ext>
          </c:extLst>
        </c:ser>
        <c:dLbls>
          <c:dLblPos val="inEnd"/>
          <c:showLegendKey val="0"/>
          <c:showVal val="1"/>
          <c:showCatName val="0"/>
          <c:showSerName val="0"/>
          <c:showPercent val="0"/>
          <c:showBubbleSize val="0"/>
        </c:dLbls>
        <c:gapWidth val="164"/>
        <c:overlap val="-22"/>
        <c:axId val="1870722296"/>
        <c:axId val="1870722624"/>
      </c:barChart>
      <c:catAx>
        <c:axId val="1870722296"/>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0722624"/>
        <c:crosses val="autoZero"/>
        <c:auto val="1"/>
        <c:lblAlgn val="ctr"/>
        <c:lblOffset val="100"/>
        <c:noMultiLvlLbl val="0"/>
      </c:catAx>
      <c:valAx>
        <c:axId val="1870722624"/>
        <c:scaling>
          <c:orientation val="minMax"/>
        </c:scaling>
        <c:delete val="0"/>
        <c:axPos val="l"/>
        <c:numFmt formatCode="_ * #,##0_ ;_ * \-#,##0_ ;_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072229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Are you aware of Video KYC?</a:t>
            </a:r>
          </a:p>
          <a:p>
            <a:pPr>
              <a:defRPr/>
            </a:pPr>
            <a:endParaRPr lang="en-US"/>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pieChart>
        <c:varyColors val="1"/>
        <c:ser>
          <c:idx val="0"/>
          <c:order val="0"/>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F1D5-4546-A1C1-64D078888018}"/>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F1D5-4546-A1C1-64D078888018}"/>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2">
                        <a:lumMod val="7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Survey!$G$7:$G$8</c:f>
              <c:strCache>
                <c:ptCount val="2"/>
                <c:pt idx="0">
                  <c:v>Yes</c:v>
                </c:pt>
                <c:pt idx="1">
                  <c:v>No</c:v>
                </c:pt>
              </c:strCache>
            </c:strRef>
          </c:cat>
          <c:val>
            <c:numRef>
              <c:f>Survey!$H$7:$H$8</c:f>
              <c:numCache>
                <c:formatCode>General</c:formatCode>
                <c:ptCount val="2"/>
                <c:pt idx="0">
                  <c:v>44</c:v>
                </c:pt>
                <c:pt idx="1">
                  <c:v>56</c:v>
                </c:pt>
              </c:numCache>
            </c:numRef>
          </c:val>
          <c:extLst>
            <c:ext xmlns:c16="http://schemas.microsoft.com/office/drawing/2014/chart" uri="{C3380CC4-5D6E-409C-BE32-E72D297353CC}">
              <c16:uniqueId val="{00000000-D209-4EBF-88E7-08F9F599302C}"/>
            </c:ext>
          </c:extLst>
        </c:ser>
        <c:dLbls>
          <c:showLegendKey val="0"/>
          <c:showVal val="0"/>
          <c:showCatName val="0"/>
          <c:showSerName val="0"/>
          <c:showPercent val="1"/>
          <c:showBubbleSize val="0"/>
          <c:showLeaderLines val="0"/>
        </c:dLbls>
        <c:firstSliceAng val="0"/>
      </c:pieChart>
      <c:spPr>
        <a:noFill/>
        <a:ln>
          <a:noFill/>
        </a:ln>
        <a:effectLst/>
      </c:spPr>
    </c:plotArea>
    <c:legend>
      <c:legendPos val="r"/>
      <c:layout>
        <c:manualLayout>
          <c:xMode val="edge"/>
          <c:yMode val="edge"/>
          <c:x val="0.74744397771012949"/>
          <c:y val="0.45595279561781182"/>
          <c:w val="0.19496062992125984"/>
          <c:h val="0.33791850973512616"/>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6">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cap="none" spc="0" normalizeH="0" baseline="0"/>
  </cs:categoryAxis>
  <cs:chartArea>
    <cs:lnRef idx="0"/>
    <cs:fillRef idx="0"/>
    <cs:effectRef idx="0"/>
    <cs:fontRef idx="minor">
      <a:schemeClr val="dk1"/>
    </cs:fontRef>
    <cs:spPr>
      <a:pattFill prst="dkDnDiag">
        <a:fgClr>
          <a:schemeClr val="lt1"/>
        </a:fgClr>
        <a:bgClr>
          <a:schemeClr val="dk1">
            <a:lumMod val="10000"/>
            <a:lumOff val="90000"/>
          </a:schemeClr>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19050">
        <a:solidFill>
          <a:schemeClr val="lt1"/>
        </a:solidFill>
      </a:ln>
    </cs:spPr>
  </cs:dataPoint>
  <cs:dataPoint3D>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50800">
        <a:solidFill>
          <a:schemeClr val="lt1"/>
        </a:solidFill>
      </a:ln>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50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56">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cap="none" spc="0" normalizeH="0" baseline="0"/>
  </cs:categoryAxis>
  <cs:chartArea>
    <cs:lnRef idx="0"/>
    <cs:fillRef idx="0"/>
    <cs:effectRef idx="0"/>
    <cs:fontRef idx="minor">
      <a:schemeClr val="dk1"/>
    </cs:fontRef>
    <cs:spPr>
      <a:pattFill prst="dkDnDiag">
        <a:fgClr>
          <a:schemeClr val="lt1"/>
        </a:fgClr>
        <a:bgClr>
          <a:schemeClr val="dk1">
            <a:lumMod val="10000"/>
            <a:lumOff val="90000"/>
          </a:schemeClr>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19050">
        <a:solidFill>
          <a:schemeClr val="lt1"/>
        </a:solidFill>
      </a:ln>
    </cs:spPr>
  </cs:dataPoint>
  <cs:dataPoint3D>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50800">
        <a:solidFill>
          <a:schemeClr val="lt1"/>
        </a:solidFill>
      </a:ln>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50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56">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cap="none" spc="0" normalizeH="0" baseline="0"/>
  </cs:categoryAxis>
  <cs:chartArea>
    <cs:lnRef idx="0"/>
    <cs:fillRef idx="0"/>
    <cs:effectRef idx="0"/>
    <cs:fontRef idx="minor">
      <a:schemeClr val="dk1"/>
    </cs:fontRef>
    <cs:spPr>
      <a:pattFill prst="dkDnDiag">
        <a:fgClr>
          <a:schemeClr val="lt1"/>
        </a:fgClr>
        <a:bgClr>
          <a:schemeClr val="dk1">
            <a:lumMod val="10000"/>
            <a:lumOff val="90000"/>
          </a:schemeClr>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19050">
        <a:solidFill>
          <a:schemeClr val="lt1"/>
        </a:solidFill>
      </a:ln>
    </cs:spPr>
  </cs:dataPoint>
  <cs:dataPoint3D>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50800">
        <a:solidFill>
          <a:schemeClr val="lt1"/>
        </a:solidFill>
      </a:ln>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50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9.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0.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1.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1.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0.xml"/><Relationship Id="rId5" Type="http://schemas.openxmlformats.org/officeDocument/2006/relationships/chart" Target="../charts/chart5.xml"/><Relationship Id="rId10" Type="http://schemas.openxmlformats.org/officeDocument/2006/relationships/chart" Target="../charts/chart9.xml"/><Relationship Id="rId4" Type="http://schemas.openxmlformats.org/officeDocument/2006/relationships/chart" Target="../charts/chart4.xml"/><Relationship Id="rId9"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xdr:from>
      <xdr:col>9</xdr:col>
      <xdr:colOff>590550</xdr:colOff>
      <xdr:row>14</xdr:row>
      <xdr:rowOff>114300</xdr:rowOff>
    </xdr:from>
    <xdr:to>
      <xdr:col>13</xdr:col>
      <xdr:colOff>238125</xdr:colOff>
      <xdr:row>16</xdr:row>
      <xdr:rowOff>161925</xdr:rowOff>
    </xdr:to>
    <xdr:sp macro="[0]!Mark" textlink="">
      <xdr:nvSpPr>
        <xdr:cNvPr id="6" name="Arrow: Right 5">
          <a:extLst>
            <a:ext uri="{FF2B5EF4-FFF2-40B4-BE49-F238E27FC236}">
              <a16:creationId xmlns:a16="http://schemas.microsoft.com/office/drawing/2014/main" id="{2BA8E9F4-CF87-4636-9282-163AA868E5C6}"/>
            </a:ext>
          </a:extLst>
        </xdr:cNvPr>
        <xdr:cNvSpPr/>
      </xdr:nvSpPr>
      <xdr:spPr>
        <a:xfrm>
          <a:off x="6076950" y="3457575"/>
          <a:ext cx="2085975" cy="4381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571500</xdr:colOff>
      <xdr:row>17</xdr:row>
      <xdr:rowOff>19050</xdr:rowOff>
    </xdr:from>
    <xdr:to>
      <xdr:col>13</xdr:col>
      <xdr:colOff>276225</xdr:colOff>
      <xdr:row>19</xdr:row>
      <xdr:rowOff>180975</xdr:rowOff>
    </xdr:to>
    <xdr:sp macro="[0]!Surv" textlink="">
      <xdr:nvSpPr>
        <xdr:cNvPr id="2" name="Arrow: Right 1">
          <a:extLst>
            <a:ext uri="{FF2B5EF4-FFF2-40B4-BE49-F238E27FC236}">
              <a16:creationId xmlns:a16="http://schemas.microsoft.com/office/drawing/2014/main" id="{A54338BA-95B0-421A-98BF-C8134BAFA3B4}"/>
            </a:ext>
          </a:extLst>
        </xdr:cNvPr>
        <xdr:cNvSpPr/>
      </xdr:nvSpPr>
      <xdr:spPr>
        <a:xfrm>
          <a:off x="6296025" y="3409950"/>
          <a:ext cx="2143125" cy="590550"/>
        </a:xfrm>
        <a:prstGeom prst="rightArrow">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7</xdr:col>
      <xdr:colOff>552450</xdr:colOff>
      <xdr:row>0</xdr:row>
      <xdr:rowOff>0</xdr:rowOff>
    </xdr:from>
    <xdr:to>
      <xdr:col>12</xdr:col>
      <xdr:colOff>466725</xdr:colOff>
      <xdr:row>13</xdr:row>
      <xdr:rowOff>209550</xdr:rowOff>
    </xdr:to>
    <xdr:pic>
      <xdr:nvPicPr>
        <xdr:cNvPr id="9" name="Picture 8" descr="HyperVerge - Crunchbase Company Profile &amp; Funding">
          <a:extLst>
            <a:ext uri="{FF2B5EF4-FFF2-40B4-BE49-F238E27FC236}">
              <a16:creationId xmlns:a16="http://schemas.microsoft.com/office/drawing/2014/main" id="{E9E278AB-9C1D-4162-B8D0-4F9C72DF8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19650" y="0"/>
          <a:ext cx="3200400" cy="2686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663576</xdr:colOff>
      <xdr:row>15</xdr:row>
      <xdr:rowOff>14287</xdr:rowOff>
    </xdr:from>
    <xdr:to>
      <xdr:col>5</xdr:col>
      <xdr:colOff>40217</xdr:colOff>
      <xdr:row>28</xdr:row>
      <xdr:rowOff>171450</xdr:rowOff>
    </xdr:to>
    <xdr:graphicFrame macro="">
      <xdr:nvGraphicFramePr>
        <xdr:cNvPr id="12" name="Chart 11">
          <a:extLst>
            <a:ext uri="{FF2B5EF4-FFF2-40B4-BE49-F238E27FC236}">
              <a16:creationId xmlns:a16="http://schemas.microsoft.com/office/drawing/2014/main" id="{25D61FB0-9138-438D-86E7-61915BB4645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59265</xdr:colOff>
      <xdr:row>14</xdr:row>
      <xdr:rowOff>185206</xdr:rowOff>
    </xdr:from>
    <xdr:to>
      <xdr:col>7</xdr:col>
      <xdr:colOff>58208</xdr:colOff>
      <xdr:row>28</xdr:row>
      <xdr:rowOff>137581</xdr:rowOff>
    </xdr:to>
    <xdr:graphicFrame macro="">
      <xdr:nvGraphicFramePr>
        <xdr:cNvPr id="13" name="Chart 12">
          <a:extLst>
            <a:ext uri="{FF2B5EF4-FFF2-40B4-BE49-F238E27FC236}">
              <a16:creationId xmlns:a16="http://schemas.microsoft.com/office/drawing/2014/main" id="{72C8E944-4FAB-4B9E-8F4E-F66EBB36364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13758</xdr:colOff>
      <xdr:row>14</xdr:row>
      <xdr:rowOff>183620</xdr:rowOff>
    </xdr:from>
    <xdr:to>
      <xdr:col>11</xdr:col>
      <xdr:colOff>138641</xdr:colOff>
      <xdr:row>28</xdr:row>
      <xdr:rowOff>178858</xdr:rowOff>
    </xdr:to>
    <xdr:graphicFrame macro="">
      <xdr:nvGraphicFramePr>
        <xdr:cNvPr id="18" name="Chart 17">
          <a:extLst>
            <a:ext uri="{FF2B5EF4-FFF2-40B4-BE49-F238E27FC236}">
              <a16:creationId xmlns:a16="http://schemas.microsoft.com/office/drawing/2014/main" id="{CCBE4C99-9CF1-4973-9311-9B6A112EBCB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2222500</xdr:colOff>
      <xdr:row>45</xdr:row>
      <xdr:rowOff>39157</xdr:rowOff>
    </xdr:from>
    <xdr:to>
      <xdr:col>6</xdr:col>
      <xdr:colOff>1471083</xdr:colOff>
      <xdr:row>57</xdr:row>
      <xdr:rowOff>21166</xdr:rowOff>
    </xdr:to>
    <xdr:graphicFrame macro="">
      <xdr:nvGraphicFramePr>
        <xdr:cNvPr id="22" name="Chart 21">
          <a:extLst>
            <a:ext uri="{FF2B5EF4-FFF2-40B4-BE49-F238E27FC236}">
              <a16:creationId xmlns:a16="http://schemas.microsoft.com/office/drawing/2014/main" id="{6BFA160A-B05F-443B-BDD1-7A42D299F7B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10584</xdr:colOff>
      <xdr:row>45</xdr:row>
      <xdr:rowOff>46038</xdr:rowOff>
    </xdr:from>
    <xdr:to>
      <xdr:col>9</xdr:col>
      <xdr:colOff>10584</xdr:colOff>
      <xdr:row>57</xdr:row>
      <xdr:rowOff>21168</xdr:rowOff>
    </xdr:to>
    <xdr:graphicFrame macro="">
      <xdr:nvGraphicFramePr>
        <xdr:cNvPr id="23" name="Chart 22">
          <a:extLst>
            <a:ext uri="{FF2B5EF4-FFF2-40B4-BE49-F238E27FC236}">
              <a16:creationId xmlns:a16="http://schemas.microsoft.com/office/drawing/2014/main" id="{D63BE161-E452-48B9-BAEF-AC1469A031B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603250</xdr:colOff>
      <xdr:row>114</xdr:row>
      <xdr:rowOff>283633</xdr:rowOff>
    </xdr:from>
    <xdr:to>
      <xdr:col>4</xdr:col>
      <xdr:colOff>709083</xdr:colOff>
      <xdr:row>128</xdr:row>
      <xdr:rowOff>179916</xdr:rowOff>
    </xdr:to>
    <xdr:graphicFrame macro="">
      <xdr:nvGraphicFramePr>
        <xdr:cNvPr id="33" name="Chart 32">
          <a:extLst>
            <a:ext uri="{FF2B5EF4-FFF2-40B4-BE49-F238E27FC236}">
              <a16:creationId xmlns:a16="http://schemas.microsoft.com/office/drawing/2014/main" id="{ECF257C5-9302-474A-9681-4013705171E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1</xdr:colOff>
      <xdr:row>130</xdr:row>
      <xdr:rowOff>108480</xdr:rowOff>
    </xdr:from>
    <xdr:to>
      <xdr:col>4</xdr:col>
      <xdr:colOff>751417</xdr:colOff>
      <xdr:row>145</xdr:row>
      <xdr:rowOff>74083</xdr:rowOff>
    </xdr:to>
    <xdr:graphicFrame macro="">
      <xdr:nvGraphicFramePr>
        <xdr:cNvPr id="35" name="Chart 34">
          <a:extLst>
            <a:ext uri="{FF2B5EF4-FFF2-40B4-BE49-F238E27FC236}">
              <a16:creationId xmlns:a16="http://schemas.microsoft.com/office/drawing/2014/main" id="{ACBAF334-563E-4AB1-9367-5F876C45AD3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370417</xdr:colOff>
      <xdr:row>0</xdr:row>
      <xdr:rowOff>296334</xdr:rowOff>
    </xdr:from>
    <xdr:to>
      <xdr:col>1</xdr:col>
      <xdr:colOff>814917</xdr:colOff>
      <xdr:row>3</xdr:row>
      <xdr:rowOff>0</xdr:rowOff>
    </xdr:to>
    <xdr:sp macro="" textlink="">
      <xdr:nvSpPr>
        <xdr:cNvPr id="36" name="Rectangle: Rounded Corners 35">
          <a:extLst>
            <a:ext uri="{FF2B5EF4-FFF2-40B4-BE49-F238E27FC236}">
              <a16:creationId xmlns:a16="http://schemas.microsoft.com/office/drawing/2014/main" id="{AC0557BC-E7AC-4DF9-B1A6-CC44F9C1DDC5}"/>
            </a:ext>
          </a:extLst>
        </xdr:cNvPr>
        <xdr:cNvSpPr/>
      </xdr:nvSpPr>
      <xdr:spPr>
        <a:xfrm>
          <a:off x="370417" y="296334"/>
          <a:ext cx="1058333" cy="412749"/>
        </a:xfrm>
        <a:prstGeom prst="roundRect">
          <a:avLst/>
        </a:prstGeom>
        <a:solidFill>
          <a:schemeClr val="bg2">
            <a:lumMod val="50000"/>
            <a:alpha val="50000"/>
          </a:schemeClr>
        </a:solidFill>
        <a:ln>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IN" sz="1600" b="1"/>
            <a:t>Set</a:t>
          </a:r>
          <a:r>
            <a:rPr lang="en-IN" sz="1600" b="1" baseline="0"/>
            <a:t> - 1</a:t>
          </a:r>
          <a:endParaRPr lang="en-IN" sz="1600" b="1"/>
        </a:p>
      </xdr:txBody>
    </xdr:sp>
    <xdr:clientData/>
  </xdr:twoCellAnchor>
  <xdr:twoCellAnchor>
    <xdr:from>
      <xdr:col>1</xdr:col>
      <xdr:colOff>687917</xdr:colOff>
      <xdr:row>35</xdr:row>
      <xdr:rowOff>42333</xdr:rowOff>
    </xdr:from>
    <xdr:to>
      <xdr:col>3</xdr:col>
      <xdr:colOff>31750</xdr:colOff>
      <xdr:row>37</xdr:row>
      <xdr:rowOff>21167</xdr:rowOff>
    </xdr:to>
    <xdr:sp macro="" textlink="">
      <xdr:nvSpPr>
        <xdr:cNvPr id="37" name="Rectangle: Rounded Corners 36">
          <a:extLst>
            <a:ext uri="{FF2B5EF4-FFF2-40B4-BE49-F238E27FC236}">
              <a16:creationId xmlns:a16="http://schemas.microsoft.com/office/drawing/2014/main" id="{230C28E7-19F7-402A-A7B2-6985C3B65A8E}"/>
            </a:ext>
          </a:extLst>
        </xdr:cNvPr>
        <xdr:cNvSpPr/>
      </xdr:nvSpPr>
      <xdr:spPr>
        <a:xfrm>
          <a:off x="1301750" y="6858000"/>
          <a:ext cx="1449917" cy="381000"/>
        </a:xfrm>
        <a:prstGeom prst="roundRect">
          <a:avLst/>
        </a:prstGeom>
        <a:solidFill>
          <a:schemeClr val="dk1">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IN" sz="1800" b="1"/>
            <a:t>Set - 2</a:t>
          </a:r>
        </a:p>
      </xdr:txBody>
    </xdr:sp>
    <xdr:clientData/>
  </xdr:twoCellAnchor>
  <xdr:twoCellAnchor>
    <xdr:from>
      <xdr:col>6</xdr:col>
      <xdr:colOff>709083</xdr:colOff>
      <xdr:row>35</xdr:row>
      <xdr:rowOff>21167</xdr:rowOff>
    </xdr:from>
    <xdr:to>
      <xdr:col>7</xdr:col>
      <xdr:colOff>1100667</xdr:colOff>
      <xdr:row>37</xdr:row>
      <xdr:rowOff>10584</xdr:rowOff>
    </xdr:to>
    <xdr:sp macro="" textlink="">
      <xdr:nvSpPr>
        <xdr:cNvPr id="40" name="Rectangle: Rounded Corners 39">
          <a:extLst>
            <a:ext uri="{FF2B5EF4-FFF2-40B4-BE49-F238E27FC236}">
              <a16:creationId xmlns:a16="http://schemas.microsoft.com/office/drawing/2014/main" id="{BB50D3A3-1BA0-4022-AC7F-BA4ECCC3E726}"/>
            </a:ext>
          </a:extLst>
        </xdr:cNvPr>
        <xdr:cNvSpPr/>
      </xdr:nvSpPr>
      <xdr:spPr>
        <a:xfrm>
          <a:off x="9366250" y="6836834"/>
          <a:ext cx="1873250" cy="391583"/>
        </a:xfrm>
        <a:prstGeom prst="roundRect">
          <a:avLst/>
        </a:prstGeom>
        <a:solidFill>
          <a:schemeClr val="dk1">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IN" sz="2000" b="1"/>
            <a:t>Set - 3</a:t>
          </a:r>
        </a:p>
      </xdr:txBody>
    </xdr:sp>
    <xdr:clientData/>
  </xdr:twoCellAnchor>
  <xdr:twoCellAnchor>
    <xdr:from>
      <xdr:col>2</xdr:col>
      <xdr:colOff>31751</xdr:colOff>
      <xdr:row>64</xdr:row>
      <xdr:rowOff>169334</xdr:rowOff>
    </xdr:from>
    <xdr:to>
      <xdr:col>3</xdr:col>
      <xdr:colOff>433917</xdr:colOff>
      <xdr:row>67</xdr:row>
      <xdr:rowOff>10584</xdr:rowOff>
    </xdr:to>
    <xdr:sp macro="" textlink="">
      <xdr:nvSpPr>
        <xdr:cNvPr id="41" name="Rectangle: Rounded Corners 40">
          <a:extLst>
            <a:ext uri="{FF2B5EF4-FFF2-40B4-BE49-F238E27FC236}">
              <a16:creationId xmlns:a16="http://schemas.microsoft.com/office/drawing/2014/main" id="{5FB74FEF-E36A-4718-9CAE-EA468F485CF0}"/>
            </a:ext>
          </a:extLst>
        </xdr:cNvPr>
        <xdr:cNvSpPr/>
      </xdr:nvSpPr>
      <xdr:spPr>
        <a:xfrm>
          <a:off x="1471084" y="11387667"/>
          <a:ext cx="1682750" cy="412750"/>
        </a:xfrm>
        <a:prstGeom prst="roundRect">
          <a:avLst/>
        </a:prstGeom>
        <a:solidFill>
          <a:schemeClr val="dk1">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IN" sz="2400" b="1" i="0"/>
            <a:t>Set - 4</a:t>
          </a:r>
        </a:p>
      </xdr:txBody>
    </xdr:sp>
    <xdr:clientData/>
  </xdr:twoCellAnchor>
  <xdr:twoCellAnchor>
    <xdr:from>
      <xdr:col>2</xdr:col>
      <xdr:colOff>666750</xdr:colOff>
      <xdr:row>96</xdr:row>
      <xdr:rowOff>0</xdr:rowOff>
    </xdr:from>
    <xdr:to>
      <xdr:col>3</xdr:col>
      <xdr:colOff>1037166</xdr:colOff>
      <xdr:row>98</xdr:row>
      <xdr:rowOff>0</xdr:rowOff>
    </xdr:to>
    <xdr:sp macro="" textlink="">
      <xdr:nvSpPr>
        <xdr:cNvPr id="44" name="Rectangle: Rounded Corners 43">
          <a:extLst>
            <a:ext uri="{FF2B5EF4-FFF2-40B4-BE49-F238E27FC236}">
              <a16:creationId xmlns:a16="http://schemas.microsoft.com/office/drawing/2014/main" id="{140A96AB-4E0B-4ABC-A1A0-DCE2C993BF8B}"/>
            </a:ext>
          </a:extLst>
        </xdr:cNvPr>
        <xdr:cNvSpPr/>
      </xdr:nvSpPr>
      <xdr:spPr>
        <a:xfrm>
          <a:off x="2106083" y="12932833"/>
          <a:ext cx="1651000" cy="381000"/>
        </a:xfrm>
        <a:prstGeom prst="roundRect">
          <a:avLst/>
        </a:prstGeom>
        <a:solidFill>
          <a:schemeClr val="dk1">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IN" sz="2400" b="1"/>
            <a:t>Set - 6</a:t>
          </a:r>
        </a:p>
      </xdr:txBody>
    </xdr:sp>
    <xdr:clientData/>
  </xdr:twoCellAnchor>
  <xdr:twoCellAnchor>
    <xdr:from>
      <xdr:col>1</xdr:col>
      <xdr:colOff>21167</xdr:colOff>
      <xdr:row>44</xdr:row>
      <xdr:rowOff>25400</xdr:rowOff>
    </xdr:from>
    <xdr:to>
      <xdr:col>4</xdr:col>
      <xdr:colOff>21167</xdr:colOff>
      <xdr:row>58</xdr:row>
      <xdr:rowOff>10584</xdr:rowOff>
    </xdr:to>
    <xdr:graphicFrame macro="">
      <xdr:nvGraphicFramePr>
        <xdr:cNvPr id="45" name="Chart 44">
          <a:extLst>
            <a:ext uri="{FF2B5EF4-FFF2-40B4-BE49-F238E27FC236}">
              <a16:creationId xmlns:a16="http://schemas.microsoft.com/office/drawing/2014/main" id="{1599802A-A9C1-4E5D-860B-2377CBE6DEC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878416</xdr:colOff>
      <xdr:row>96</xdr:row>
      <xdr:rowOff>1</xdr:rowOff>
    </xdr:from>
    <xdr:to>
      <xdr:col>7</xdr:col>
      <xdr:colOff>1111250</xdr:colOff>
      <xdr:row>98</xdr:row>
      <xdr:rowOff>1</xdr:rowOff>
    </xdr:to>
    <xdr:sp macro="" textlink="">
      <xdr:nvSpPr>
        <xdr:cNvPr id="47" name="Rectangle: Rounded Corners 46">
          <a:extLst>
            <a:ext uri="{FF2B5EF4-FFF2-40B4-BE49-F238E27FC236}">
              <a16:creationId xmlns:a16="http://schemas.microsoft.com/office/drawing/2014/main" id="{980D1F08-454A-498E-B110-FA1BC407C501}"/>
            </a:ext>
          </a:extLst>
        </xdr:cNvPr>
        <xdr:cNvSpPr/>
      </xdr:nvSpPr>
      <xdr:spPr>
        <a:xfrm>
          <a:off x="9535583" y="16160751"/>
          <a:ext cx="1714500" cy="381000"/>
        </a:xfrm>
        <a:prstGeom prst="roundRect">
          <a:avLst/>
        </a:prstGeom>
        <a:solidFill>
          <a:schemeClr val="dk1">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IN" sz="2000" b="1"/>
            <a:t>Set - 7</a:t>
          </a:r>
        </a:p>
      </xdr:txBody>
    </xdr:sp>
    <xdr:clientData/>
  </xdr:twoCellAnchor>
  <xdr:twoCellAnchor editAs="oneCell">
    <xdr:from>
      <xdr:col>4</xdr:col>
      <xdr:colOff>31749</xdr:colOff>
      <xdr:row>67</xdr:row>
      <xdr:rowOff>10584</xdr:rowOff>
    </xdr:from>
    <xdr:to>
      <xdr:col>8</xdr:col>
      <xdr:colOff>814916</xdr:colOff>
      <xdr:row>88</xdr:row>
      <xdr:rowOff>95249</xdr:rowOff>
    </xdr:to>
    <xdr:pic>
      <xdr:nvPicPr>
        <xdr:cNvPr id="48" name="Picture 47">
          <a:extLst>
            <a:ext uri="{FF2B5EF4-FFF2-40B4-BE49-F238E27FC236}">
              <a16:creationId xmlns:a16="http://schemas.microsoft.com/office/drawing/2014/main" id="{351B6E7C-1474-4552-8157-3D330E4450E6}"/>
            </a:ext>
          </a:extLst>
        </xdr:cNvPr>
        <xdr:cNvPicPr>
          <a:picLocks noChangeAspect="1"/>
        </xdr:cNvPicPr>
      </xdr:nvPicPr>
      <xdr:blipFill>
        <a:blip xmlns:r="http://schemas.openxmlformats.org/officeDocument/2006/relationships" r:embed="rId9"/>
        <a:stretch>
          <a:fillRect/>
        </a:stretch>
      </xdr:blipFill>
      <xdr:spPr>
        <a:xfrm>
          <a:off x="4042832" y="13144501"/>
          <a:ext cx="9419167" cy="5545665"/>
        </a:xfrm>
        <a:prstGeom prst="rect">
          <a:avLst/>
        </a:prstGeom>
      </xdr:spPr>
    </xdr:pic>
    <xdr:clientData/>
  </xdr:twoCellAnchor>
  <xdr:twoCellAnchor editAs="absolute">
    <xdr:from>
      <xdr:col>0</xdr:col>
      <xdr:colOff>10584</xdr:colOff>
      <xdr:row>3</xdr:row>
      <xdr:rowOff>21168</xdr:rowOff>
    </xdr:from>
    <xdr:to>
      <xdr:col>1</xdr:col>
      <xdr:colOff>814918</xdr:colOff>
      <xdr:row>14</xdr:row>
      <xdr:rowOff>169333</xdr:rowOff>
    </xdr:to>
    <mc:AlternateContent xmlns:mc="http://schemas.openxmlformats.org/markup-compatibility/2006" xmlns:sle15="http://schemas.microsoft.com/office/drawing/2012/slicer">
      <mc:Choice Requires="sle15">
        <xdr:graphicFrame macro="">
          <xdr:nvGraphicFramePr>
            <xdr:cNvPr id="49" name="Name">
              <a:extLst>
                <a:ext uri="{FF2B5EF4-FFF2-40B4-BE49-F238E27FC236}">
                  <a16:creationId xmlns:a16="http://schemas.microsoft.com/office/drawing/2014/main" id="{4C7D9ECC-6676-4E8C-BCA8-B6F1380F4044}"/>
                </a:ext>
              </a:extLst>
            </xdr:cNvPr>
            <xdr:cNvGraphicFramePr/>
          </xdr:nvGraphicFramePr>
          <xdr:xfrm>
            <a:off x="0" y="0"/>
            <a:ext cx="0" cy="0"/>
          </xdr:xfrm>
          <a:graphic>
            <a:graphicData uri="http://schemas.microsoft.com/office/drawing/2010/slicer">
              <sle:slicer xmlns:sle="http://schemas.microsoft.com/office/drawing/2010/slicer" name="Name"/>
            </a:graphicData>
          </a:graphic>
        </xdr:graphicFrame>
      </mc:Choice>
      <mc:Fallback xmlns="">
        <xdr:sp macro="" textlink="">
          <xdr:nvSpPr>
            <xdr:cNvPr id="0" name=""/>
            <xdr:cNvSpPr>
              <a:spLocks noTextEdit="1"/>
            </xdr:cNvSpPr>
          </xdr:nvSpPr>
          <xdr:spPr>
            <a:xfrm>
              <a:off x="10584" y="730251"/>
              <a:ext cx="1418167" cy="2360082"/>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7</xdr:col>
      <xdr:colOff>21167</xdr:colOff>
      <xdr:row>106</xdr:row>
      <xdr:rowOff>0</xdr:rowOff>
    </xdr:from>
    <xdr:to>
      <xdr:col>8</xdr:col>
      <xdr:colOff>0</xdr:colOff>
      <xdr:row>107</xdr:row>
      <xdr:rowOff>190500</xdr:rowOff>
    </xdr:to>
    <xdr:sp macro="" textlink="">
      <xdr:nvSpPr>
        <xdr:cNvPr id="54" name="Rectangle: Rounded Corners 53">
          <a:extLst>
            <a:ext uri="{FF2B5EF4-FFF2-40B4-BE49-F238E27FC236}">
              <a16:creationId xmlns:a16="http://schemas.microsoft.com/office/drawing/2014/main" id="{C4FFADC9-ADBC-401B-8DE0-04ED69E04AA1}"/>
            </a:ext>
          </a:extLst>
        </xdr:cNvPr>
        <xdr:cNvSpPr/>
      </xdr:nvSpPr>
      <xdr:spPr>
        <a:xfrm>
          <a:off x="10160000" y="23219833"/>
          <a:ext cx="1598083" cy="433917"/>
        </a:xfrm>
        <a:prstGeom prst="roundRect">
          <a:avLst/>
        </a:prstGeom>
        <a:solidFill>
          <a:schemeClr val="dk1">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IN" sz="2000" b="1"/>
            <a:t>Set - 8</a:t>
          </a:r>
        </a:p>
      </xdr:txBody>
    </xdr:sp>
    <xdr:clientData/>
  </xdr:twoCellAnchor>
  <xdr:twoCellAnchor>
    <xdr:from>
      <xdr:col>6</xdr:col>
      <xdr:colOff>46868</xdr:colOff>
      <xdr:row>129</xdr:row>
      <xdr:rowOff>34472</xdr:rowOff>
    </xdr:from>
    <xdr:to>
      <xdr:col>8</xdr:col>
      <xdr:colOff>1248833</xdr:colOff>
      <xdr:row>146</xdr:row>
      <xdr:rowOff>9072</xdr:rowOff>
    </xdr:to>
    <xdr:graphicFrame macro="">
      <xdr:nvGraphicFramePr>
        <xdr:cNvPr id="57" name="Chart 56">
          <a:extLst>
            <a:ext uri="{FF2B5EF4-FFF2-40B4-BE49-F238E27FC236}">
              <a16:creationId xmlns:a16="http://schemas.microsoft.com/office/drawing/2014/main" id="{350D551B-8B53-4F63-8509-3D3A56558ED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absolute">
    <xdr:from>
      <xdr:col>5</xdr:col>
      <xdr:colOff>793750</xdr:colOff>
      <xdr:row>132</xdr:row>
      <xdr:rowOff>10584</xdr:rowOff>
    </xdr:from>
    <xdr:to>
      <xdr:col>5</xdr:col>
      <xdr:colOff>2370363</xdr:colOff>
      <xdr:row>147</xdr:row>
      <xdr:rowOff>189897</xdr:rowOff>
    </xdr:to>
    <mc:AlternateContent xmlns:mc="http://schemas.openxmlformats.org/markup-compatibility/2006" xmlns:sle15="http://schemas.microsoft.com/office/drawing/2012/slicer">
      <mc:Choice Requires="sle15">
        <xdr:graphicFrame macro="">
          <xdr:nvGraphicFramePr>
            <xdr:cNvPr id="59" name="Banks">
              <a:extLst>
                <a:ext uri="{FF2B5EF4-FFF2-40B4-BE49-F238E27FC236}">
                  <a16:creationId xmlns:a16="http://schemas.microsoft.com/office/drawing/2014/main" id="{8CB8C462-54A9-4311-8A62-0541F26490FE}"/>
                </a:ext>
              </a:extLst>
            </xdr:cNvPr>
            <xdr:cNvGraphicFramePr/>
          </xdr:nvGraphicFramePr>
          <xdr:xfrm>
            <a:off x="0" y="0"/>
            <a:ext cx="0" cy="0"/>
          </xdr:xfrm>
          <a:graphic>
            <a:graphicData uri="http://schemas.microsoft.com/office/drawing/2010/slicer">
              <sle:slicer xmlns:sle="http://schemas.microsoft.com/office/drawing/2010/slicer" name="Banks"/>
            </a:graphicData>
          </a:graphic>
        </xdr:graphicFrame>
      </mc:Choice>
      <mc:Fallback xmlns="">
        <xdr:sp macro="" textlink="">
          <xdr:nvSpPr>
            <xdr:cNvPr id="0" name=""/>
            <xdr:cNvSpPr>
              <a:spLocks noTextEdit="1"/>
            </xdr:cNvSpPr>
          </xdr:nvSpPr>
          <xdr:spPr>
            <a:xfrm>
              <a:off x="7037917" y="28776084"/>
              <a:ext cx="1576613" cy="3036813"/>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8</xdr:col>
      <xdr:colOff>1265466</xdr:colOff>
      <xdr:row>129</xdr:row>
      <xdr:rowOff>29936</xdr:rowOff>
    </xdr:from>
    <xdr:to>
      <xdr:col>12</xdr:col>
      <xdr:colOff>169333</xdr:colOff>
      <xdr:row>146</xdr:row>
      <xdr:rowOff>21166</xdr:rowOff>
    </xdr:to>
    <xdr:graphicFrame macro="">
      <xdr:nvGraphicFramePr>
        <xdr:cNvPr id="61" name="Chart 60">
          <a:extLst>
            <a:ext uri="{FF2B5EF4-FFF2-40B4-BE49-F238E27FC236}">
              <a16:creationId xmlns:a16="http://schemas.microsoft.com/office/drawing/2014/main" id="{FD0A9D2F-8A85-46BE-808B-3C8834AA4A2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6</xdr:col>
      <xdr:colOff>10582</xdr:colOff>
      <xdr:row>175</xdr:row>
      <xdr:rowOff>25400</xdr:rowOff>
    </xdr:from>
    <xdr:to>
      <xdr:col>9</xdr:col>
      <xdr:colOff>1238249</xdr:colOff>
      <xdr:row>184</xdr:row>
      <xdr:rowOff>0</xdr:rowOff>
    </xdr:to>
    <xdr:graphicFrame macro="">
      <xdr:nvGraphicFramePr>
        <xdr:cNvPr id="62" name="Chart 61">
          <a:extLst>
            <a:ext uri="{FF2B5EF4-FFF2-40B4-BE49-F238E27FC236}">
              <a16:creationId xmlns:a16="http://schemas.microsoft.com/office/drawing/2014/main" id="{FD6F9D07-8CB1-457D-9A17-3EC712EF997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47625</xdr:colOff>
      <xdr:row>9</xdr:row>
      <xdr:rowOff>23812</xdr:rowOff>
    </xdr:from>
    <xdr:to>
      <xdr:col>12</xdr:col>
      <xdr:colOff>190500</xdr:colOff>
      <xdr:row>21</xdr:row>
      <xdr:rowOff>180975</xdr:rowOff>
    </xdr:to>
    <xdr:graphicFrame macro="">
      <xdr:nvGraphicFramePr>
        <xdr:cNvPr id="8" name="Chart 7">
          <a:extLst>
            <a:ext uri="{FF2B5EF4-FFF2-40B4-BE49-F238E27FC236}">
              <a16:creationId xmlns:a16="http://schemas.microsoft.com/office/drawing/2014/main" id="{059DAE8E-D478-4223-89B2-D8EA04DFA1D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me" xr10:uid="{1D4A4660-919F-4B80-8288-9FEC4E171438}" sourceName="Name">
  <extLst>
    <x:ext xmlns:x15="http://schemas.microsoft.com/office/spreadsheetml/2010/11/main" uri="{2F2917AC-EB37-4324-AD4E-5DD8C200BD13}">
      <x15:tableSlicerCache tableId="1" column="2"/>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anks" xr10:uid="{D93D427A-CC5E-4B55-AAAC-93EDB9A7FFE8}" sourceName="Banks">
  <extLst>
    <x:ext xmlns:x15="http://schemas.microsoft.com/office/spreadsheetml/2010/11/main" uri="{2F2917AC-EB37-4324-AD4E-5DD8C200BD13}">
      <x15:tableSlicerCache tableId="7"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Name" xr10:uid="{EEAEA371-44AF-42D2-A0AC-A874A0D9B866}" cache="Slicer_Name" caption="Name" startItem="3" rowHeight="241300"/>
  <slicer name="Banks" xr10:uid="{5618B974-F05B-4240-8709-C273B89745DA}" cache="Slicer_Banks" caption="Banks"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1E990A9-AAF5-4536-9A5E-A0619C9F3520}" name="Banks" displayName="Banks" ref="C3:I14" totalsRowCount="1" headerRowDxfId="115" dataDxfId="114" totalsRowDxfId="113">
  <autoFilter ref="C3:I13" xr:uid="{619A9B02-E56E-4B16-A18E-805E0EF645EF}">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CB18B10B-1498-4D6B-B62D-1B6BFAAC93D6}" name="S.no" totalsRowLabel="Total" dataDxfId="112" totalsRowDxfId="111"/>
    <tableColumn id="2" xr3:uid="{3C37B69B-E1D4-4D27-ABEA-33661D7EFC8B}" name="Name" dataDxfId="110" totalsRowDxfId="109"/>
    <tableColumn id="3" xr3:uid="{DDB43EAB-1E47-4B08-ADE6-B945B0437FA7}" name="Branches" totalsRowFunction="sum" dataDxfId="108" totalsRowDxfId="107" dataCellStyle="Comma"/>
    <tableColumn id="4" xr3:uid="{C60919B7-4656-4B32-ABC4-ACA6BB3B52B8}" name="Approximated number of customers" totalsRowFunction="sum" dataDxfId="106" totalsRowDxfId="105" dataCellStyle="Comma"/>
    <tableColumn id="5" xr3:uid="{7EEF17D9-AFF0-48D5-A263-60D943BB8D66}" name="Growth % (approx)" totalsRowFunction="average" dataDxfId="104" totalsRowDxfId="103"/>
    <tableColumn id="6" xr3:uid="{A83418DE-1817-4936-8BE1-CADBE3FC092D}" name="Expected customers (by end of 2020)" totalsRowFunction="sum" dataDxfId="102" totalsRowDxfId="101">
      <calculatedColumnFormula>(F4*G4)+F4</calculatedColumnFormula>
    </tableColumn>
    <tableColumn id="7" xr3:uid="{3DE94D4A-5264-4B8B-81D5-962277A952F6}" name="Growth (in numbers)" totalsRowFunction="sum" dataDxfId="100" totalsRowDxfId="99">
      <calculatedColumnFormula>H4-F4</calculatedColumnFormula>
    </tableColumn>
  </tableColumns>
  <tableStyleInfo name="TableStyleLight1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9136DF9-ED12-4CC9-8301-1C32F4F1FDD9}" name="Population" displayName="Population" ref="B39:D42" totalsRowCount="1" headerRowDxfId="98" dataDxfId="96" totalsRowDxfId="94" headerRowBorderDxfId="97" tableBorderDxfId="95" totalsRowBorderDxfId="93">
  <autoFilter ref="B39:D41" xr:uid="{23452B7E-7480-4798-9083-B671870E7AB5}">
    <filterColumn colId="0" hiddenButton="1"/>
    <filterColumn colId="1" hiddenButton="1"/>
    <filterColumn colId="2" hiddenButton="1"/>
  </autoFilter>
  <tableColumns count="3">
    <tableColumn id="1" xr3:uid="{5578549F-6B66-4FA4-A7EE-53237B35ACED}" name="Location" totalsRowLabel="Total" dataDxfId="92" totalsRowDxfId="91"/>
    <tableColumn id="2" xr3:uid="{748BE1D0-38AA-43A6-9E30-4621AF9C6824}" name="Indian population" totalsRowFunction="sum" dataDxfId="90" totalsRowDxfId="89" dataCellStyle="Comma"/>
    <tableColumn id="3" xr3:uid="{3EBCB002-A1EB-4768-9418-B5D9F9E7BCD9}" name="Share %" totalsRowFunction="sum" dataDxfId="88" totalsRowDxfId="87" dataCellStyle="Comma" totalsRowCellStyle="Percent"/>
  </tableColumns>
  <tableStyleInfo name="TableStyleLight2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F73C110-2AD3-48CE-9FEC-FDE85A5149E3}" name="Demographics" displayName="Demographics" ref="F39:I44" totalsRowShown="0" tableBorderDxfId="86">
  <autoFilter ref="F39:I44" xr:uid="{71545710-7BEC-4D29-B0AF-FCA4AE21BBB4}">
    <filterColumn colId="0" hiddenButton="1"/>
    <filterColumn colId="1" hiddenButton="1"/>
    <filterColumn colId="2" hiddenButton="1"/>
    <filterColumn colId="3" hiddenButton="1"/>
  </autoFilter>
  <tableColumns count="4">
    <tableColumn id="1" xr3:uid="{3D1F5207-43D1-4C00-B2BE-E3FE98BC7C29}" name="Age Group (Urban)" dataDxfId="85"/>
    <tableColumn id="2" xr3:uid="{2616FFA4-0966-403C-A2A9-AD82ABCD5C7A}" name="Percentage" dataDxfId="84" dataCellStyle="Percent"/>
    <tableColumn id="3" xr3:uid="{FEF8E9E9-E142-44F6-B0DB-133E4A06FA39}" name="Age Group (Rural)" dataDxfId="83"/>
    <tableColumn id="4" xr3:uid="{DB129361-8F6C-4B8D-849C-D8FABB97A888}" name="Percentage2" dataDxfId="82" dataCellStyle="Percent"/>
  </tableColumns>
  <tableStyleInfo name="TableStyleLight1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3B7A874-9FB3-403C-BFB9-4BB2C10B7110}" name="States" displayName="States" ref="B69:C91" totalsRowShown="0" headerRowDxfId="81" headerRowBorderDxfId="80" tableBorderDxfId="79" totalsRowBorderDxfId="78">
  <autoFilter ref="B69:C91" xr:uid="{60960724-1705-4396-86A2-6475B34335B1}">
    <filterColumn colId="0" hiddenButton="1"/>
    <filterColumn colId="1" hiddenButton="1"/>
  </autoFilter>
  <tableColumns count="2">
    <tableColumn id="1" xr3:uid="{D2A173F3-A043-483F-A1F7-D937B63590B6}" name="Location" dataDxfId="77"/>
    <tableColumn id="2" xr3:uid="{B3571670-3BAD-4560-B680-6D7C94AF0D6B}" name="Percentage" dataDxfId="76" dataCellStyle="Percent"/>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B428C27-E3A6-44A2-8126-1A9AA411AF22}" name="Android" displayName="Android" ref="B107:C114" totalsRowShown="0" headerRowBorderDxfId="75" tableBorderDxfId="74" totalsRowBorderDxfId="73">
  <autoFilter ref="B107:C114" xr:uid="{CCB49420-7FA5-4672-B273-A59A82924521}">
    <filterColumn colId="0" hiddenButton="1"/>
    <filterColumn colId="1" hiddenButton="1"/>
  </autoFilter>
  <tableColumns count="2">
    <tableColumn id="1" xr3:uid="{FBEFDB96-D865-42D6-9D1D-30E5BC20D2EB}" name=" Versions" dataDxfId="72"/>
    <tableColumn id="2" xr3:uid="{B5DD7C0D-A976-4293-B417-4484426A58A3}" name="People Using" dataDxfId="71"/>
  </tableColumns>
  <tableStyleInfo name="TableStyleLight2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DD81E0C-FF8C-4411-8181-743737A3DE86}" name="iOS" displayName="iOS" ref="D107:E114" totalsRowShown="0" headerRowDxfId="70" headerRowBorderDxfId="69" tableBorderDxfId="68" totalsRowBorderDxfId="67">
  <autoFilter ref="D107:E114" xr:uid="{F3C19316-829C-497B-B971-C9F578D114DC}">
    <filterColumn colId="0" hiddenButton="1"/>
    <filterColumn colId="1" hiddenButton="1"/>
  </autoFilter>
  <tableColumns count="2">
    <tableColumn id="1" xr3:uid="{66415B19-112A-4CBE-9F4B-9AF03F5A6B74}" name="Version" dataDxfId="66"/>
    <tableColumn id="2" xr3:uid="{D6AAAAF5-D420-4213-ABB9-F3983687DDB6}" name="People Using" dataDxfId="65"/>
  </tableColumns>
  <tableStyleInfo name="TableStyleLight20"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ADB0204-0BBC-4E63-835E-163375560DBC}" name="DigitalTrans" displayName="DigitalTrans" ref="G115:L126" totalsRowCount="1" headerRowDxfId="64" dataDxfId="62" totalsRowDxfId="60" headerRowBorderDxfId="63" tableBorderDxfId="61" totalsRowBorderDxfId="59" dataCellStyle="Comma">
  <autoFilter ref="G115:L125" xr:uid="{14A65019-F587-4CB7-8BE1-9D93F2A8FF82}">
    <filterColumn colId="0" hiddenButton="1"/>
    <filterColumn colId="1" hiddenButton="1"/>
    <filterColumn colId="2" hiddenButton="1"/>
    <filterColumn colId="3" hiddenButton="1"/>
    <filterColumn colId="4" hiddenButton="1"/>
    <filterColumn colId="5" hiddenButton="1"/>
  </autoFilter>
  <tableColumns count="6">
    <tableColumn id="1" xr3:uid="{CF306121-132B-459E-A894-146A090469BD}" name="Banks" totalsRowLabel="Total" dataDxfId="58" totalsRowDxfId="57"/>
    <tableColumn id="2" xr3:uid="{505CD39E-3039-47DA-A7DC-381FA934CFA9}" name="Outward Transactions" totalsRowFunction="sum" dataDxfId="56" totalsRowDxfId="55" dataCellStyle="Comma"/>
    <tableColumn id="3" xr3:uid="{A8FA47B9-CCB1-40BA-B625-CDB2691C343B}" name="(IN)AMOUNT (Rs. Lakh)" totalsRowFunction="sum" dataDxfId="54" totalsRowDxfId="53" dataCellStyle="Comma"/>
    <tableColumn id="4" xr3:uid="{A917132C-7C4A-4947-9FDE-E7A9312B4555}" name="Inward Transactions" totalsRowFunction="sum" dataDxfId="52" totalsRowDxfId="51" dataCellStyle="Comma"/>
    <tableColumn id="5" xr3:uid="{BE938ADC-DAC8-4793-A5D6-2B4865395318}" name="(OUT)AMOUNT  (Rs. Lakh)" totalsRowFunction="sum" dataDxfId="50" totalsRowDxfId="49" dataCellStyle="Comma"/>
    <tableColumn id="6" xr3:uid="{32B6E4D8-FBFA-44B1-9472-BF2F439D15F1}" name="Total Transaction" totalsRowFunction="sum" dataDxfId="48" totalsRowDxfId="47" dataCellStyle="Comma">
      <calculatedColumnFormula>DigitalTrans[[#This Row],[Outward Transactions]]+DigitalTrans[[#This Row],[Inward Transactions]]</calculatedColumnFormula>
    </tableColumn>
  </tableColumns>
  <tableStyleInfo name="TableStyleMedium1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5E82956-A4A7-49DB-8093-076AA553A53F}" name="TAM" displayName="TAM" ref="C179:F184" headerRowDxfId="46" headerRowBorderDxfId="45" tableBorderDxfId="44" totalsRowBorderDxfId="43">
  <autoFilter ref="C179:F184" xr:uid="{46109331-201C-4B0A-AE27-C1545A5FB6F1}">
    <filterColumn colId="0" hiddenButton="1"/>
    <filterColumn colId="1" hiddenButton="1"/>
    <filterColumn colId="2" hiddenButton="1"/>
    <filterColumn colId="3" hiddenButton="1"/>
  </autoFilter>
  <tableColumns count="4">
    <tableColumn id="1" xr3:uid="{120473B6-EB38-4D20-8DF3-7E2F4073900B}" name="S.no" totalsRowLabel="Total" dataDxfId="42" totalsRowDxfId="41"/>
    <tableColumn id="2" xr3:uid="{6F6FDA0F-539D-474B-A91B-07AC8C3A91C8}" name="Criterias " totalsRowFunction="count" dataDxfId="40" totalsRowDxfId="39"/>
    <tableColumn id="3" xr3:uid="{58CD1E45-80A0-4222-9205-F62EB1DA3EF2}" name="Urban Population" dataDxfId="38" totalsRowDxfId="37"/>
    <tableColumn id="4" xr3:uid="{975D9422-F8EA-4B28-833B-2DF4590A3ECE}" name="Rural Population" totalsRowFunction="sum" dataDxfId="36" totalsRowDxfId="35" dataCellStyle="Comma"/>
  </tableColumns>
  <tableStyleInfo name="TableStyleDark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141BB6A-E5A5-466D-B7A6-6F9E73CD924D}" name="Offline" displayName="Offline" ref="G151:O162" headerRowCount="0" totalsRowCount="1" headerRowDxfId="34" dataDxfId="32" totalsRowDxfId="30" headerRowBorderDxfId="33" tableBorderDxfId="31" totalsRowBorderDxfId="29">
  <tableColumns count="9">
    <tableColumn id="1" xr3:uid="{647C3F0B-4F93-459D-B589-0ADD15D7F62B}" name="Banks" totalsRowLabel="Total" headerRowDxfId="28" dataDxfId="27" totalsRowDxfId="26"/>
    <tableColumn id="2" xr3:uid="{BAD44711-F04D-4DD9-942B-20215FF18166}" name="Credit Card" totalsRowFunction="sum" headerRowDxfId="25" dataDxfId="24" totalsRowDxfId="23" dataCellStyle="Comma" totalsRowCellStyle="Comma"/>
    <tableColumn id="3" xr3:uid="{42062CB4-87DA-4D92-8E2F-1DDBBDAFC9FC}" name="Column1" totalsRowFunction="sum" headerRowDxfId="22" dataDxfId="21" totalsRowDxfId="20" dataCellStyle="Comma" totalsRowCellStyle="Comma"/>
    <tableColumn id="4" xr3:uid="{54EA3858-E251-4340-87D6-10BA26B6B226}" name="Value of Transaction" totalsRowFunction="sum" headerRowDxfId="19" dataDxfId="18" totalsRowDxfId="17" dataCellStyle="Comma" totalsRowCellStyle="Comma"/>
    <tableColumn id="5" xr3:uid="{B4008FCF-191D-4145-ACAC-2A20AD47E258}" name="Column2" totalsRowFunction="sum" headerRowDxfId="16" dataDxfId="15" totalsRowDxfId="14" dataCellStyle="Comma" totalsRowCellStyle="Comma"/>
    <tableColumn id="6" xr3:uid="{40134BD4-790B-411C-9FBE-BFD46342A81F}" name="Debit Card" totalsRowFunction="sum" headerRowDxfId="13" dataDxfId="12" totalsRowDxfId="11" dataCellStyle="Comma" totalsRowCellStyle="Comma"/>
    <tableColumn id="7" xr3:uid="{53FB1877-EDBE-4112-9579-AC818D9A59BD}" name="Column3" totalsRowFunction="sum" headerRowDxfId="10" dataDxfId="9" totalsRowDxfId="8" dataCellStyle="Comma" totalsRowCellStyle="Comma"/>
    <tableColumn id="8" xr3:uid="{9375E7D9-7B3E-453D-A192-0EF68ED54635}" name="Value of Transaction4" totalsRowFunction="sum" headerRowDxfId="7" dataDxfId="6" totalsRowDxfId="5" dataCellStyle="Comma" totalsRowCellStyle="Comma"/>
    <tableColumn id="9" xr3:uid="{6A3E54A6-B767-4D55-A785-84979F61AE7B}" name="Column5" totalsRowFunction="sum" headerRowDxfId="4" dataDxfId="3" totalsRowDxfId="2" dataCellStyle="Comma" totalsRowCellStyle="Comma"/>
  </tableColumns>
  <tableStyleInfo name="TableStyleDark10"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434F532-D90E-452C-A887-E51529E93793}" name="Table9" displayName="Table9" ref="C5:E105" headerRowCount="0">
  <tableColumns count="3">
    <tableColumn id="1" xr3:uid="{316F842A-025E-4631-A4BB-32579CFF01DE}" name="Column1"/>
    <tableColumn id="2" xr3:uid="{A52F11C4-4E35-4D0B-A5C6-63840C59A77A}" name="Column2"/>
    <tableColumn id="3" xr3:uid="{B36D007D-1392-439E-8657-A9368FCD8A6F}" name="Column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table" Target="../tables/table5.xml"/><Relationship Id="rId13" Type="http://schemas.microsoft.com/office/2007/relationships/slicer" Target="../slicers/slicer1.xml"/><Relationship Id="rId3" Type="http://schemas.openxmlformats.org/officeDocument/2006/relationships/vmlDrawing" Target="../drawings/vmlDrawing1.vml"/><Relationship Id="rId7" Type="http://schemas.openxmlformats.org/officeDocument/2006/relationships/table" Target="../tables/table4.xml"/><Relationship Id="rId12" Type="http://schemas.openxmlformats.org/officeDocument/2006/relationships/table" Target="../tables/table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3.xml"/><Relationship Id="rId11" Type="http://schemas.openxmlformats.org/officeDocument/2006/relationships/table" Target="../tables/table8.xml"/><Relationship Id="rId5" Type="http://schemas.openxmlformats.org/officeDocument/2006/relationships/table" Target="../tables/table2.xml"/><Relationship Id="rId10" Type="http://schemas.openxmlformats.org/officeDocument/2006/relationships/table" Target="../tables/table7.xml"/><Relationship Id="rId4" Type="http://schemas.openxmlformats.org/officeDocument/2006/relationships/table" Target="../tables/table1.xml"/><Relationship Id="rId9" Type="http://schemas.openxmlformats.org/officeDocument/2006/relationships/table" Target="../tables/table6.xml"/><Relationship Id="rId1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6E8851-8F52-4435-A4C5-CFABEE9937A2}">
  <sheetPr codeName="Sheet1">
    <tabColor theme="8" tint="0.39997558519241921"/>
  </sheetPr>
  <dimension ref="A14:P32"/>
  <sheetViews>
    <sheetView showGridLines="0" workbookViewId="0">
      <selection activeCell="C9" sqref="C9"/>
    </sheetView>
  </sheetViews>
  <sheetFormatPr defaultRowHeight="15" x14ac:dyDescent="0.25"/>
  <cols>
    <col min="9" max="9" width="12.7109375" customWidth="1"/>
  </cols>
  <sheetData>
    <row r="14" spans="7:16" ht="23.25" x14ac:dyDescent="0.35">
      <c r="G14" s="131" t="s">
        <v>133</v>
      </c>
      <c r="H14" s="131"/>
      <c r="I14" s="131"/>
      <c r="J14" s="131"/>
      <c r="K14" s="131"/>
      <c r="L14" s="131"/>
      <c r="M14" s="131"/>
      <c r="N14" s="131"/>
      <c r="O14" s="131"/>
    </row>
    <row r="16" spans="7:16" ht="18.75" x14ac:dyDescent="0.3">
      <c r="H16" s="132" t="s">
        <v>134</v>
      </c>
      <c r="I16" s="132"/>
      <c r="O16" s="13" t="s">
        <v>256</v>
      </c>
      <c r="P16" s="13"/>
    </row>
    <row r="18" spans="1:9" ht="18.75" x14ac:dyDescent="0.3">
      <c r="H18" s="134" t="s">
        <v>254</v>
      </c>
      <c r="I18" s="134"/>
    </row>
    <row r="23" spans="1:9" x14ac:dyDescent="0.25">
      <c r="A23" s="133" t="s">
        <v>135</v>
      </c>
      <c r="B23" s="133"/>
      <c r="C23" s="133"/>
      <c r="D23" s="133"/>
      <c r="E23" s="133"/>
      <c r="F23" s="133"/>
    </row>
    <row r="24" spans="1:9" x14ac:dyDescent="0.25">
      <c r="A24" s="130" t="s">
        <v>136</v>
      </c>
      <c r="B24" s="130"/>
      <c r="C24" s="130"/>
      <c r="D24" s="130"/>
      <c r="E24" s="130"/>
      <c r="F24" s="130"/>
    </row>
    <row r="25" spans="1:9" x14ac:dyDescent="0.25">
      <c r="A25" s="130" t="s">
        <v>137</v>
      </c>
      <c r="B25" s="130"/>
      <c r="C25" s="130"/>
      <c r="D25" s="130"/>
      <c r="E25" s="130"/>
      <c r="F25" s="130"/>
    </row>
    <row r="26" spans="1:9" x14ac:dyDescent="0.25">
      <c r="A26" s="130" t="s">
        <v>138</v>
      </c>
      <c r="B26" s="130"/>
      <c r="C26" s="130"/>
      <c r="D26" s="130"/>
      <c r="E26" s="130"/>
      <c r="F26" s="130"/>
    </row>
    <row r="27" spans="1:9" x14ac:dyDescent="0.25">
      <c r="A27" s="130" t="s">
        <v>139</v>
      </c>
      <c r="B27" s="130"/>
      <c r="C27" s="130"/>
      <c r="D27" s="130"/>
      <c r="E27" s="130"/>
      <c r="F27" s="130"/>
    </row>
    <row r="28" spans="1:9" x14ac:dyDescent="0.25">
      <c r="A28" s="130" t="s">
        <v>140</v>
      </c>
      <c r="B28" s="130"/>
      <c r="C28" s="130"/>
      <c r="D28" s="130"/>
      <c r="E28" s="130"/>
      <c r="F28" s="130"/>
    </row>
    <row r="29" spans="1:9" x14ac:dyDescent="0.25">
      <c r="A29" s="130" t="s">
        <v>141</v>
      </c>
      <c r="B29" s="130"/>
      <c r="C29" s="130"/>
      <c r="D29" s="130"/>
      <c r="E29" s="130"/>
      <c r="F29" s="130"/>
    </row>
    <row r="30" spans="1:9" x14ac:dyDescent="0.25">
      <c r="A30" s="130" t="s">
        <v>257</v>
      </c>
      <c r="B30" s="130"/>
      <c r="C30" s="130"/>
      <c r="D30" s="130"/>
      <c r="E30" s="130"/>
      <c r="F30" s="130"/>
      <c r="G30" s="130"/>
    </row>
    <row r="31" spans="1:9" x14ac:dyDescent="0.25">
      <c r="A31" s="130" t="s">
        <v>142</v>
      </c>
      <c r="B31" s="130"/>
      <c r="C31" s="130"/>
      <c r="D31" s="130"/>
      <c r="E31" s="130"/>
      <c r="F31" s="130"/>
      <c r="G31" s="130"/>
    </row>
    <row r="32" spans="1:9" x14ac:dyDescent="0.25">
      <c r="A32" s="130" t="s">
        <v>143</v>
      </c>
      <c r="B32" s="130"/>
      <c r="C32" s="130"/>
      <c r="D32" s="130"/>
      <c r="E32" s="130"/>
      <c r="F32" s="130"/>
      <c r="G32" s="130"/>
    </row>
  </sheetData>
  <mergeCells count="13">
    <mergeCell ref="G14:O14"/>
    <mergeCell ref="H16:I16"/>
    <mergeCell ref="A23:F23"/>
    <mergeCell ref="H18:I18"/>
    <mergeCell ref="A30:G30"/>
    <mergeCell ref="A31:G31"/>
    <mergeCell ref="A32:G32"/>
    <mergeCell ref="A24:F24"/>
    <mergeCell ref="A25:F25"/>
    <mergeCell ref="A26:F26"/>
    <mergeCell ref="A27:F27"/>
    <mergeCell ref="A28:F28"/>
    <mergeCell ref="A29:F29"/>
  </mergeCells>
  <pageMargins left="0.7" right="0.7" top="0.75" bottom="0.75" header="0.3" footer="0.3"/>
  <pageSetup paperSize="9" orientation="portrait" horizontalDpi="4294967293" verticalDpi="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CC2C0-D54E-4F73-9F4E-B70AAF43F7A7}">
  <sheetPr codeName="Sheet2">
    <tabColor rgb="FFFF0000"/>
  </sheetPr>
  <dimension ref="A1:O202"/>
  <sheetViews>
    <sheetView topLeftCell="A183" zoomScale="90" zoomScaleNormal="90" workbookViewId="0">
      <selection activeCell="E193" sqref="E193"/>
    </sheetView>
  </sheetViews>
  <sheetFormatPr defaultRowHeight="15" x14ac:dyDescent="0.25"/>
  <cols>
    <col min="2" max="2" width="12.42578125" customWidth="1"/>
    <col min="3" max="3" width="19.140625" customWidth="1"/>
    <col min="4" max="4" width="19.28515625" customWidth="1"/>
    <col min="5" max="5" width="33.42578125" customWidth="1"/>
    <col min="6" max="6" width="36.140625" customWidth="1"/>
    <col min="7" max="7" width="22.140625" customWidth="1"/>
    <col min="8" max="8" width="37.5703125" customWidth="1"/>
    <col min="9" max="9" width="20" customWidth="1"/>
    <col min="10" max="10" width="20.5703125" customWidth="1"/>
    <col min="11" max="11" width="20.28515625" customWidth="1"/>
    <col min="12" max="12" width="25.7109375" customWidth="1"/>
    <col min="13" max="13" width="18.140625" customWidth="1"/>
    <col min="14" max="14" width="21.7109375" customWidth="1"/>
    <col min="15" max="15" width="17.5703125" customWidth="1"/>
  </cols>
  <sheetData>
    <row r="1" spans="3:9" ht="24.75" x14ac:dyDescent="0.5">
      <c r="C1" s="141" t="s">
        <v>28</v>
      </c>
      <c r="D1" s="141"/>
      <c r="E1" s="141"/>
      <c r="F1" s="141"/>
      <c r="G1" s="141"/>
      <c r="H1" s="141"/>
      <c r="I1" s="141"/>
    </row>
    <row r="2" spans="3:9" ht="15" customHeight="1" x14ac:dyDescent="0.45">
      <c r="C2" s="142"/>
      <c r="D2" s="142"/>
      <c r="E2" s="142"/>
      <c r="F2" s="142"/>
      <c r="G2" s="142"/>
      <c r="H2" s="142"/>
      <c r="I2" s="142"/>
    </row>
    <row r="3" spans="3:9" ht="15.75" x14ac:dyDescent="0.25">
      <c r="C3" s="27" t="s">
        <v>2</v>
      </c>
      <c r="D3" s="27" t="s">
        <v>1</v>
      </c>
      <c r="E3" s="27" t="s">
        <v>0</v>
      </c>
      <c r="F3" s="27" t="s">
        <v>5</v>
      </c>
      <c r="G3" s="27" t="s">
        <v>8</v>
      </c>
      <c r="H3" s="27" t="s">
        <v>93</v>
      </c>
      <c r="I3" s="27" t="s">
        <v>9</v>
      </c>
    </row>
    <row r="4" spans="3:9" ht="15.75" x14ac:dyDescent="0.25">
      <c r="C4" s="27">
        <v>1</v>
      </c>
      <c r="D4" s="27" t="s">
        <v>4</v>
      </c>
      <c r="E4" s="41">
        <v>6292</v>
      </c>
      <c r="F4" s="41">
        <v>94300000</v>
      </c>
      <c r="G4" s="42">
        <v>7.961E-2</v>
      </c>
      <c r="H4" s="43">
        <f t="shared" ref="H4:H13" si="0">(F4*G4)+F4</f>
        <v>101807223</v>
      </c>
      <c r="I4" s="43">
        <f>H4-F4</f>
        <v>7507223</v>
      </c>
    </row>
    <row r="5" spans="3:9" ht="15.75" x14ac:dyDescent="0.25">
      <c r="C5" s="27">
        <v>2</v>
      </c>
      <c r="D5" s="27" t="s">
        <v>6</v>
      </c>
      <c r="E5" s="41">
        <v>7276</v>
      </c>
      <c r="F5" s="41">
        <v>92200000</v>
      </c>
      <c r="G5" s="42">
        <v>7.9219999999999999E-2</v>
      </c>
      <c r="H5" s="43">
        <f t="shared" si="0"/>
        <v>99504084</v>
      </c>
      <c r="I5" s="43">
        <f>H5-F5</f>
        <v>7304084</v>
      </c>
    </row>
    <row r="6" spans="3:9" ht="15.75" x14ac:dyDescent="0.25">
      <c r="C6" s="27">
        <v>3</v>
      </c>
      <c r="D6" s="27" t="s">
        <v>7</v>
      </c>
      <c r="E6" s="41">
        <v>5486</v>
      </c>
      <c r="F6" s="41">
        <v>71000000</v>
      </c>
      <c r="G6" s="42">
        <v>7.6910000000000006E-2</v>
      </c>
      <c r="H6" s="43">
        <f t="shared" si="0"/>
        <v>76460610</v>
      </c>
      <c r="I6" s="43">
        <f>H6-F6</f>
        <v>5460610</v>
      </c>
    </row>
    <row r="7" spans="3:9" ht="15.75" x14ac:dyDescent="0.25">
      <c r="C7" s="27">
        <v>4</v>
      </c>
      <c r="D7" s="27" t="s">
        <v>10</v>
      </c>
      <c r="E7" s="41">
        <v>3000</v>
      </c>
      <c r="F7" s="41">
        <v>60100000</v>
      </c>
      <c r="G7" s="42">
        <v>7.5550000000000006E-2</v>
      </c>
      <c r="H7" s="43">
        <f t="shared" si="0"/>
        <v>64640555</v>
      </c>
      <c r="I7" s="43">
        <f t="shared" ref="I7" si="1">H7-F7</f>
        <v>4540555</v>
      </c>
    </row>
    <row r="8" spans="3:9" ht="15.75" x14ac:dyDescent="0.25">
      <c r="C8" s="27">
        <v>5</v>
      </c>
      <c r="D8" s="27" t="s">
        <v>3</v>
      </c>
      <c r="E8" s="41">
        <v>25619</v>
      </c>
      <c r="F8" s="41">
        <v>421200000</v>
      </c>
      <c r="G8" s="42">
        <v>6.6290000000000002E-2</v>
      </c>
      <c r="H8" s="43">
        <f t="shared" si="0"/>
        <v>449121348</v>
      </c>
      <c r="I8" s="43">
        <f t="shared" ref="I8:I13" si="2">H8-F8</f>
        <v>27921348</v>
      </c>
    </row>
    <row r="9" spans="3:9" ht="15.75" x14ac:dyDescent="0.25">
      <c r="C9" s="27">
        <v>6</v>
      </c>
      <c r="D9" s="27" t="s">
        <v>17</v>
      </c>
      <c r="E9" s="41">
        <v>10910</v>
      </c>
      <c r="F9" s="41">
        <v>330000000</v>
      </c>
      <c r="G9" s="42">
        <v>7.0209999999999995E-2</v>
      </c>
      <c r="H9" s="43">
        <f t="shared" si="0"/>
        <v>353169300</v>
      </c>
      <c r="I9" s="43">
        <f t="shared" si="2"/>
        <v>23169300</v>
      </c>
    </row>
    <row r="10" spans="3:9" ht="15.75" x14ac:dyDescent="0.25">
      <c r="C10" s="27">
        <v>7</v>
      </c>
      <c r="D10" s="27" t="s">
        <v>91</v>
      </c>
      <c r="E10" s="41">
        <v>10403</v>
      </c>
      <c r="F10" s="41">
        <v>82700000</v>
      </c>
      <c r="G10" s="42">
        <v>4.681008439565288E-2</v>
      </c>
      <c r="H10" s="43">
        <f t="shared" si="0"/>
        <v>86571193.9795205</v>
      </c>
      <c r="I10" s="43">
        <f t="shared" si="2"/>
        <v>3871193.9795204997</v>
      </c>
    </row>
    <row r="11" spans="3:9" ht="15.75" x14ac:dyDescent="0.25">
      <c r="C11" s="27">
        <v>8</v>
      </c>
      <c r="D11" s="27" t="s">
        <v>92</v>
      </c>
      <c r="E11" s="41">
        <v>1800</v>
      </c>
      <c r="F11" s="41">
        <v>31800000</v>
      </c>
      <c r="G11" s="42">
        <v>3.9649999999999998E-2</v>
      </c>
      <c r="H11" s="43">
        <f t="shared" si="0"/>
        <v>33060870</v>
      </c>
      <c r="I11" s="43">
        <f t="shared" si="2"/>
        <v>1260870</v>
      </c>
    </row>
    <row r="12" spans="3:9" ht="15.75" x14ac:dyDescent="0.25">
      <c r="C12" s="27">
        <v>9</v>
      </c>
      <c r="D12" s="27" t="s">
        <v>18</v>
      </c>
      <c r="E12" s="41">
        <v>6104</v>
      </c>
      <c r="F12" s="41">
        <v>220000000</v>
      </c>
      <c r="G12" s="42">
        <v>7.2109999999999994E-2</v>
      </c>
      <c r="H12" s="43">
        <f t="shared" si="0"/>
        <v>235864200</v>
      </c>
      <c r="I12" s="43">
        <f t="shared" si="2"/>
        <v>15864200</v>
      </c>
    </row>
    <row r="13" spans="3:9" ht="15.75" x14ac:dyDescent="0.25">
      <c r="C13" s="27">
        <v>10</v>
      </c>
      <c r="D13" s="27" t="s">
        <v>19</v>
      </c>
      <c r="E13" s="41">
        <v>9500</v>
      </c>
      <c r="F13" s="41">
        <v>140000000</v>
      </c>
      <c r="G13" s="42">
        <v>7.2889999999999996E-2</v>
      </c>
      <c r="H13" s="43">
        <f t="shared" si="0"/>
        <v>150204600</v>
      </c>
      <c r="I13" s="43">
        <f t="shared" si="2"/>
        <v>10204600</v>
      </c>
    </row>
    <row r="14" spans="3:9" ht="15.75" x14ac:dyDescent="0.25">
      <c r="C14" s="27" t="s">
        <v>20</v>
      </c>
      <c r="D14" s="27"/>
      <c r="E14" s="44">
        <f>SUBTOTAL(109,Banks[Branches])</f>
        <v>86390</v>
      </c>
      <c r="F14" s="44">
        <f>SUBTOTAL(109,Banks[Approximated number of customers])</f>
        <v>1543300000</v>
      </c>
      <c r="G14" s="45">
        <f>SUBTOTAL(101,Banks[Growth % (approx)])</f>
        <v>6.7925008439565296E-2</v>
      </c>
      <c r="H14" s="43">
        <f>SUBTOTAL(109,Banks[Expected customers (by end of 2020)])</f>
        <v>1650403983.9795206</v>
      </c>
      <c r="I14" s="43">
        <f>SUBTOTAL(109,Banks[Growth (in numbers)])</f>
        <v>107103983.9795205</v>
      </c>
    </row>
    <row r="32" s="9" customFormat="1" x14ac:dyDescent="0.25"/>
    <row r="33" spans="2:9" s="9" customFormat="1" ht="16.5" customHeight="1" x14ac:dyDescent="0.25"/>
    <row r="34" spans="2:9" ht="30" customHeight="1" x14ac:dyDescent="0.5">
      <c r="C34" s="138" t="s">
        <v>29</v>
      </c>
      <c r="D34" s="138"/>
      <c r="E34" s="138"/>
      <c r="F34" s="138"/>
      <c r="G34" s="138"/>
      <c r="H34" s="138"/>
      <c r="I34" s="138"/>
    </row>
    <row r="35" spans="2:9" ht="15.75" customHeight="1" x14ac:dyDescent="0.5">
      <c r="C35" s="17"/>
      <c r="D35" s="17"/>
      <c r="E35" s="17"/>
      <c r="F35" s="17"/>
      <c r="G35" s="17"/>
      <c r="H35" s="17"/>
      <c r="I35" s="17"/>
    </row>
    <row r="36" spans="2:9" ht="16.5" customHeight="1" x14ac:dyDescent="0.5">
      <c r="C36" s="58"/>
      <c r="D36" s="58"/>
      <c r="E36" s="58"/>
      <c r="F36" s="58"/>
      <c r="G36" s="58"/>
      <c r="H36" s="58"/>
      <c r="I36" s="58"/>
    </row>
    <row r="37" spans="2:9" ht="15" customHeight="1" x14ac:dyDescent="0.5">
      <c r="C37" s="58"/>
      <c r="D37" s="58"/>
      <c r="E37" s="58"/>
      <c r="F37" s="58"/>
      <c r="G37" s="58"/>
      <c r="H37" s="58"/>
      <c r="I37" s="58"/>
    </row>
    <row r="38" spans="2:9" ht="21" x14ac:dyDescent="0.35">
      <c r="B38" s="139" t="s">
        <v>21</v>
      </c>
      <c r="C38" s="140"/>
      <c r="D38" s="140"/>
      <c r="F38" s="137" t="s">
        <v>82</v>
      </c>
      <c r="G38" s="137"/>
      <c r="H38" s="137"/>
      <c r="I38" s="137"/>
    </row>
    <row r="39" spans="2:9" ht="15.75" x14ac:dyDescent="0.25">
      <c r="B39" s="32" t="s">
        <v>12</v>
      </c>
      <c r="C39" s="33" t="s">
        <v>16</v>
      </c>
      <c r="D39" s="33" t="s">
        <v>33</v>
      </c>
      <c r="E39" s="8"/>
      <c r="F39" s="34" t="s">
        <v>26</v>
      </c>
      <c r="G39" s="26" t="s">
        <v>14</v>
      </c>
      <c r="H39" s="27" t="s">
        <v>22</v>
      </c>
      <c r="I39" s="27" t="s">
        <v>96</v>
      </c>
    </row>
    <row r="40" spans="2:9" ht="15.75" x14ac:dyDescent="0.25">
      <c r="B40" s="34" t="s">
        <v>11</v>
      </c>
      <c r="C40" s="35">
        <v>931914000</v>
      </c>
      <c r="D40" s="36">
        <v>0.68200000000000005</v>
      </c>
      <c r="F40" s="34" t="s">
        <v>43</v>
      </c>
      <c r="G40" s="28">
        <v>0.09</v>
      </c>
      <c r="H40" s="26" t="s">
        <v>43</v>
      </c>
      <c r="I40" s="29">
        <v>0.04</v>
      </c>
    </row>
    <row r="41" spans="2:9" ht="15.75" x14ac:dyDescent="0.25">
      <c r="B41" s="34" t="s">
        <v>13</v>
      </c>
      <c r="C41" s="35">
        <v>438086000</v>
      </c>
      <c r="D41" s="37">
        <v>0.318</v>
      </c>
      <c r="F41" s="55" t="s">
        <v>27</v>
      </c>
      <c r="G41" s="29">
        <v>0.60589999999999999</v>
      </c>
      <c r="H41" s="30" t="s">
        <v>27</v>
      </c>
      <c r="I41" s="29">
        <v>0.27579999999999999</v>
      </c>
    </row>
    <row r="42" spans="2:9" ht="15.75" x14ac:dyDescent="0.25">
      <c r="B42" s="38" t="s">
        <v>20</v>
      </c>
      <c r="C42" s="39">
        <f>SUBTOTAL(109,Population[Indian population])</f>
        <v>1370000000</v>
      </c>
      <c r="D42" s="40">
        <f>SUBTOTAL(109,Population[Share %])</f>
        <v>1</v>
      </c>
      <c r="F42" s="56" t="s">
        <v>23</v>
      </c>
      <c r="G42" s="29">
        <v>0.30869999999999997</v>
      </c>
      <c r="H42" s="31" t="s">
        <v>23</v>
      </c>
      <c r="I42" s="29">
        <v>0.57840000000000003</v>
      </c>
    </row>
    <row r="43" spans="2:9" ht="15.75" x14ac:dyDescent="0.25">
      <c r="D43" s="3"/>
      <c r="F43" s="34" t="s">
        <v>24</v>
      </c>
      <c r="G43" s="29">
        <v>6.6500000000000004E-2</v>
      </c>
      <c r="H43" s="26" t="s">
        <v>24</v>
      </c>
      <c r="I43" s="29">
        <v>9.1899999999999996E-2</v>
      </c>
    </row>
    <row r="44" spans="2:9" ht="15.75" x14ac:dyDescent="0.25">
      <c r="C44" s="13"/>
      <c r="D44" s="12"/>
      <c r="F44" s="38" t="s">
        <v>25</v>
      </c>
      <c r="G44" s="37">
        <v>1.9E-2</v>
      </c>
      <c r="H44" s="57" t="s">
        <v>25</v>
      </c>
      <c r="I44" s="37">
        <v>1.3899999999999999E-2</v>
      </c>
    </row>
    <row r="45" spans="2:9" x14ac:dyDescent="0.25">
      <c r="C45" s="13"/>
      <c r="D45" s="12"/>
      <c r="F45" s="14"/>
      <c r="G45" s="15"/>
      <c r="H45" s="14"/>
      <c r="I45" s="15"/>
    </row>
    <row r="46" spans="2:9" x14ac:dyDescent="0.25">
      <c r="C46" s="13"/>
      <c r="D46" s="12"/>
      <c r="F46" s="14"/>
      <c r="G46" s="15"/>
      <c r="H46" s="14"/>
      <c r="I46" s="15"/>
    </row>
    <row r="47" spans="2:9" x14ac:dyDescent="0.25">
      <c r="C47" s="13"/>
      <c r="D47" s="12"/>
      <c r="F47" s="14"/>
      <c r="G47" s="15"/>
      <c r="H47" s="14"/>
      <c r="I47" s="15"/>
    </row>
    <row r="48" spans="2:9" x14ac:dyDescent="0.25">
      <c r="C48" s="13"/>
      <c r="D48" s="12"/>
      <c r="F48" s="14"/>
      <c r="G48" s="15"/>
      <c r="H48" s="14"/>
      <c r="I48" s="15"/>
    </row>
    <row r="49" spans="3:9" x14ac:dyDescent="0.25">
      <c r="C49" s="13"/>
      <c r="D49" s="12"/>
      <c r="F49" s="14"/>
      <c r="G49" s="15"/>
      <c r="H49" s="14"/>
      <c r="I49" s="15"/>
    </row>
    <row r="50" spans="3:9" x14ac:dyDescent="0.25">
      <c r="C50" s="13"/>
      <c r="D50" s="12"/>
      <c r="F50" s="14"/>
      <c r="G50" s="15"/>
      <c r="H50" s="14"/>
      <c r="I50" s="15"/>
    </row>
    <row r="51" spans="3:9" x14ac:dyDescent="0.25">
      <c r="C51" s="13"/>
      <c r="D51" s="12"/>
      <c r="F51" s="14"/>
      <c r="G51" s="15"/>
      <c r="H51" s="14"/>
      <c r="I51" s="15"/>
    </row>
    <row r="52" spans="3:9" x14ac:dyDescent="0.25">
      <c r="C52" s="13"/>
      <c r="D52" s="12"/>
      <c r="F52" s="14"/>
      <c r="G52" s="15"/>
      <c r="H52" s="14"/>
      <c r="I52" s="15"/>
    </row>
    <row r="53" spans="3:9" x14ac:dyDescent="0.25">
      <c r="C53" s="13"/>
      <c r="D53" s="12"/>
      <c r="F53" s="14"/>
      <c r="G53" s="15"/>
      <c r="H53" s="14"/>
      <c r="I53" s="15"/>
    </row>
    <row r="54" spans="3:9" x14ac:dyDescent="0.25">
      <c r="C54" s="13"/>
      <c r="D54" s="12"/>
      <c r="F54" s="14"/>
      <c r="G54" s="15"/>
      <c r="H54" s="14"/>
      <c r="I54" s="15"/>
    </row>
    <row r="55" spans="3:9" x14ac:dyDescent="0.25">
      <c r="C55" s="13"/>
      <c r="D55" s="12"/>
      <c r="F55" s="14"/>
      <c r="G55" s="15"/>
      <c r="H55" s="14"/>
      <c r="I55" s="15"/>
    </row>
    <row r="56" spans="3:9" x14ac:dyDescent="0.25">
      <c r="C56" s="13"/>
      <c r="D56" s="12"/>
      <c r="F56" s="14"/>
      <c r="G56" s="15"/>
      <c r="H56" s="14"/>
      <c r="I56" s="15"/>
    </row>
    <row r="57" spans="3:9" x14ac:dyDescent="0.25">
      <c r="C57" s="13"/>
      <c r="D57" s="12"/>
      <c r="F57" s="14"/>
      <c r="G57" s="15"/>
      <c r="H57" s="14"/>
      <c r="I57" s="15"/>
    </row>
    <row r="58" spans="3:9" x14ac:dyDescent="0.25">
      <c r="C58" s="13"/>
      <c r="D58" s="12"/>
      <c r="F58" s="14"/>
      <c r="G58" s="15"/>
      <c r="H58" s="14"/>
      <c r="I58" s="15"/>
    </row>
    <row r="59" spans="3:9" x14ac:dyDescent="0.25">
      <c r="C59" s="13"/>
      <c r="D59" s="12"/>
      <c r="F59" s="14"/>
      <c r="G59" s="15"/>
      <c r="H59" s="14"/>
      <c r="I59" s="15"/>
    </row>
    <row r="60" spans="3:9" x14ac:dyDescent="0.25">
      <c r="C60" s="13"/>
      <c r="D60" s="12"/>
      <c r="F60" s="14"/>
      <c r="G60" s="15"/>
      <c r="H60" s="14"/>
      <c r="I60" s="15"/>
    </row>
    <row r="61" spans="3:9" x14ac:dyDescent="0.25">
      <c r="C61" s="13"/>
      <c r="D61" s="12"/>
      <c r="F61" s="14"/>
      <c r="G61" s="15"/>
      <c r="H61" s="14"/>
      <c r="I61" s="15"/>
    </row>
    <row r="62" spans="3:9" x14ac:dyDescent="0.25">
      <c r="C62" s="13"/>
      <c r="D62" s="12"/>
      <c r="F62" s="14"/>
      <c r="G62" s="15"/>
      <c r="H62" s="14"/>
      <c r="I62" s="15"/>
    </row>
    <row r="63" spans="3:9" x14ac:dyDescent="0.25">
      <c r="C63" s="13"/>
      <c r="D63" s="12"/>
      <c r="F63" s="14"/>
      <c r="G63" s="15"/>
      <c r="H63" s="14"/>
      <c r="I63" s="15"/>
    </row>
    <row r="64" spans="3:9" x14ac:dyDescent="0.25">
      <c r="C64" s="13"/>
      <c r="D64" s="12"/>
      <c r="F64" s="14"/>
      <c r="G64" s="15"/>
      <c r="H64" s="14"/>
      <c r="I64" s="15"/>
    </row>
    <row r="65" spans="2:9" x14ac:dyDescent="0.25">
      <c r="G65" s="4"/>
      <c r="H65" s="3"/>
      <c r="I65" s="10"/>
    </row>
    <row r="66" spans="2:9" x14ac:dyDescent="0.25">
      <c r="F66" s="5"/>
      <c r="G66" s="5"/>
      <c r="H66" s="3"/>
    </row>
    <row r="67" spans="2:9" x14ac:dyDescent="0.25">
      <c r="F67" s="5"/>
      <c r="G67" s="5"/>
      <c r="H67" s="3"/>
    </row>
    <row r="68" spans="2:9" ht="21" x14ac:dyDescent="0.35">
      <c r="B68" s="135" t="s">
        <v>94</v>
      </c>
      <c r="C68" s="136"/>
      <c r="D68" s="136"/>
      <c r="F68" s="5"/>
      <c r="G68" s="18"/>
      <c r="H68" s="18"/>
      <c r="I68" s="18"/>
    </row>
    <row r="69" spans="2:9" ht="15.75" x14ac:dyDescent="0.25">
      <c r="B69" s="67" t="s">
        <v>12</v>
      </c>
      <c r="C69" s="68" t="s">
        <v>14</v>
      </c>
      <c r="D69" s="14"/>
      <c r="E69" s="14"/>
      <c r="F69" s="19"/>
      <c r="G69" s="14"/>
      <c r="H69" s="14"/>
      <c r="I69" s="14"/>
    </row>
    <row r="70" spans="2:9" ht="15.75" x14ac:dyDescent="0.25">
      <c r="B70" s="61" t="s">
        <v>60</v>
      </c>
      <c r="C70" s="65">
        <v>0.7</v>
      </c>
      <c r="D70" s="22"/>
      <c r="E70" s="14"/>
      <c r="F70" s="14"/>
      <c r="G70" s="14"/>
      <c r="H70" s="23"/>
      <c r="I70" s="22"/>
    </row>
    <row r="71" spans="2:9" ht="31.5" x14ac:dyDescent="0.25">
      <c r="B71" s="62" t="s">
        <v>80</v>
      </c>
      <c r="C71" s="65">
        <v>0.18</v>
      </c>
      <c r="D71" s="22"/>
      <c r="E71" s="14"/>
      <c r="F71" s="16"/>
      <c r="G71" s="14"/>
      <c r="H71" s="24"/>
      <c r="I71" s="22"/>
    </row>
    <row r="72" spans="2:9" ht="31.5" x14ac:dyDescent="0.25">
      <c r="B72" s="63" t="s">
        <v>81</v>
      </c>
      <c r="C72" s="66">
        <v>0.44</v>
      </c>
      <c r="D72" s="21"/>
      <c r="E72" s="14"/>
      <c r="F72" s="14"/>
      <c r="G72" s="20"/>
    </row>
    <row r="73" spans="2:9" ht="15.75" x14ac:dyDescent="0.25">
      <c r="B73" s="34" t="s">
        <v>61</v>
      </c>
      <c r="C73" s="66">
        <v>0.46</v>
      </c>
      <c r="D73" s="8"/>
      <c r="E73" s="14"/>
      <c r="F73" s="14"/>
      <c r="G73" s="14"/>
    </row>
    <row r="74" spans="2:9" ht="31.5" x14ac:dyDescent="0.25">
      <c r="B74" s="63" t="s">
        <v>75</v>
      </c>
      <c r="C74" s="66">
        <v>0.66</v>
      </c>
      <c r="D74" s="8"/>
      <c r="E74" s="14"/>
      <c r="F74" s="14"/>
      <c r="G74" s="14"/>
    </row>
    <row r="75" spans="2:9" ht="15.75" x14ac:dyDescent="0.25">
      <c r="B75" s="64" t="s">
        <v>62</v>
      </c>
      <c r="C75" s="66">
        <v>0.44</v>
      </c>
      <c r="D75" s="8"/>
    </row>
    <row r="76" spans="2:9" ht="31.5" x14ac:dyDescent="0.25">
      <c r="B76" s="63" t="s">
        <v>63</v>
      </c>
      <c r="C76" s="66">
        <v>0.42</v>
      </c>
      <c r="D76" s="8"/>
    </row>
    <row r="77" spans="2:9" ht="15.75" x14ac:dyDescent="0.25">
      <c r="B77" s="34" t="s">
        <v>64</v>
      </c>
      <c r="C77" s="66">
        <v>0.41</v>
      </c>
      <c r="D77" s="8"/>
    </row>
    <row r="78" spans="2:9" ht="31.5" x14ac:dyDescent="0.25">
      <c r="B78" s="63" t="s">
        <v>65</v>
      </c>
      <c r="C78" s="66">
        <v>0.43</v>
      </c>
      <c r="D78" s="8"/>
    </row>
    <row r="79" spans="2:9" ht="15.75" x14ac:dyDescent="0.25">
      <c r="B79" s="34" t="s">
        <v>66</v>
      </c>
      <c r="C79" s="66">
        <v>0.4</v>
      </c>
      <c r="D79" s="8"/>
    </row>
    <row r="80" spans="2:9" ht="13.5" customHeight="1" x14ac:dyDescent="0.25">
      <c r="B80" s="34" t="s">
        <v>67</v>
      </c>
      <c r="C80" s="66">
        <v>0.42</v>
      </c>
      <c r="D80" s="8"/>
    </row>
    <row r="81" spans="2:4" ht="15.75" x14ac:dyDescent="0.25">
      <c r="B81" s="34" t="s">
        <v>68</v>
      </c>
      <c r="C81" s="66">
        <v>0.42</v>
      </c>
      <c r="D81" s="8"/>
    </row>
    <row r="82" spans="2:4" ht="15.75" x14ac:dyDescent="0.25">
      <c r="B82" s="34" t="s">
        <v>69</v>
      </c>
      <c r="C82" s="66">
        <v>0.36</v>
      </c>
      <c r="D82" s="8"/>
    </row>
    <row r="83" spans="2:4" ht="15.75" x14ac:dyDescent="0.25">
      <c r="B83" s="34" t="s">
        <v>70</v>
      </c>
      <c r="C83" s="66">
        <v>0.64</v>
      </c>
      <c r="D83" s="8"/>
    </row>
    <row r="84" spans="2:4" ht="15.75" x14ac:dyDescent="0.25">
      <c r="B84" s="34" t="s">
        <v>71</v>
      </c>
      <c r="C84" s="66">
        <v>0.65</v>
      </c>
      <c r="D84" s="8"/>
    </row>
    <row r="85" spans="2:4" ht="15.75" x14ac:dyDescent="0.25">
      <c r="B85" s="34" t="s">
        <v>72</v>
      </c>
      <c r="C85" s="66">
        <v>0.69</v>
      </c>
      <c r="D85" s="8"/>
    </row>
    <row r="86" spans="2:4" ht="31.5" x14ac:dyDescent="0.25">
      <c r="B86" s="63" t="s">
        <v>78</v>
      </c>
      <c r="C86" s="66">
        <v>0.42</v>
      </c>
      <c r="D86" s="8"/>
    </row>
    <row r="87" spans="2:4" ht="15.75" x14ac:dyDescent="0.25">
      <c r="B87" s="34" t="s">
        <v>73</v>
      </c>
      <c r="C87" s="66">
        <v>0.57999999999999996</v>
      </c>
      <c r="D87" s="8"/>
    </row>
    <row r="88" spans="2:4" ht="15.75" x14ac:dyDescent="0.25">
      <c r="B88" s="34" t="s">
        <v>74</v>
      </c>
      <c r="C88" s="66">
        <v>0.57999999999999996</v>
      </c>
      <c r="D88" s="8"/>
    </row>
    <row r="89" spans="2:4" ht="15.75" x14ac:dyDescent="0.25">
      <c r="B89" s="34" t="s">
        <v>76</v>
      </c>
      <c r="C89" s="66">
        <v>0.66</v>
      </c>
      <c r="D89" s="8"/>
    </row>
    <row r="90" spans="2:4" ht="15.75" x14ac:dyDescent="0.25">
      <c r="B90" s="34" t="s">
        <v>77</v>
      </c>
      <c r="C90" s="66">
        <v>0.39</v>
      </c>
      <c r="D90" s="8"/>
    </row>
    <row r="91" spans="2:4" ht="15.75" x14ac:dyDescent="0.25">
      <c r="B91" s="38" t="s">
        <v>79</v>
      </c>
      <c r="C91" s="69">
        <v>0.38</v>
      </c>
      <c r="D91" s="8"/>
    </row>
    <row r="92" spans="2:4" ht="18.75" x14ac:dyDescent="0.3">
      <c r="B92" s="50" t="s">
        <v>83</v>
      </c>
      <c r="C92" s="111">
        <f>AVERAGE(C70:C91)</f>
        <v>0.48772727272727284</v>
      </c>
      <c r="D92" s="8"/>
    </row>
    <row r="93" spans="2:4" ht="21" x14ac:dyDescent="0.35">
      <c r="B93" s="147" t="s">
        <v>95</v>
      </c>
      <c r="C93" s="148"/>
      <c r="D93" s="8"/>
    </row>
    <row r="94" spans="2:4" ht="15.75" x14ac:dyDescent="0.25">
      <c r="B94" s="31" t="s">
        <v>84</v>
      </c>
      <c r="C94" s="29">
        <v>0.93</v>
      </c>
      <c r="D94" s="8"/>
    </row>
    <row r="95" spans="2:4" ht="15.75" x14ac:dyDescent="0.25">
      <c r="B95" s="31" t="s">
        <v>85</v>
      </c>
      <c r="C95" s="29">
        <v>0.55000000000000004</v>
      </c>
      <c r="D95" s="8"/>
    </row>
    <row r="96" spans="2:4" x14ac:dyDescent="0.25">
      <c r="C96" s="8"/>
      <c r="D96" s="8"/>
    </row>
    <row r="97" spans="2:10" x14ac:dyDescent="0.25">
      <c r="C97" s="8"/>
    </row>
    <row r="99" spans="2:10" ht="21" x14ac:dyDescent="0.35">
      <c r="B99" s="145" t="s">
        <v>86</v>
      </c>
      <c r="C99" s="145"/>
      <c r="D99" s="145"/>
      <c r="E99" s="145"/>
      <c r="G99" s="150" t="s">
        <v>53</v>
      </c>
      <c r="H99" s="150"/>
      <c r="I99" s="150"/>
    </row>
    <row r="100" spans="2:10" ht="15.75" x14ac:dyDescent="0.25">
      <c r="B100" s="26" t="s">
        <v>32</v>
      </c>
      <c r="C100" s="26" t="s">
        <v>33</v>
      </c>
      <c r="D100" s="26" t="s">
        <v>15</v>
      </c>
      <c r="G100" s="49" t="s">
        <v>55</v>
      </c>
      <c r="H100" s="49" t="s">
        <v>13</v>
      </c>
      <c r="I100" s="59" t="s">
        <v>11</v>
      </c>
      <c r="J100" s="16"/>
    </row>
    <row r="101" spans="2:10" ht="15.75" x14ac:dyDescent="0.25">
      <c r="B101" s="26" t="s">
        <v>30</v>
      </c>
      <c r="C101" s="29">
        <v>0.95609999999999995</v>
      </c>
      <c r="D101" s="48">
        <f>C101*D103</f>
        <v>480822690</v>
      </c>
      <c r="G101" s="26" t="s">
        <v>56</v>
      </c>
      <c r="H101" s="47">
        <v>0.93</v>
      </c>
      <c r="I101" s="47">
        <v>0.21</v>
      </c>
      <c r="J101" s="1"/>
    </row>
    <row r="102" spans="2:10" ht="15.75" x14ac:dyDescent="0.25">
      <c r="B102" s="26" t="s">
        <v>31</v>
      </c>
      <c r="C102" s="29">
        <v>3.3500000000000002E-2</v>
      </c>
      <c r="D102" s="48">
        <f>C102*D103</f>
        <v>16847150</v>
      </c>
      <c r="G102" s="26" t="s">
        <v>54</v>
      </c>
      <c r="H102" s="47">
        <v>0.65</v>
      </c>
      <c r="I102" s="47">
        <v>0.05</v>
      </c>
      <c r="J102" s="1"/>
    </row>
    <row r="103" spans="2:10" ht="60" x14ac:dyDescent="0.25">
      <c r="B103" s="149" t="s">
        <v>114</v>
      </c>
      <c r="C103" s="149"/>
      <c r="D103" s="52">
        <v>502900000</v>
      </c>
      <c r="G103" s="76" t="s">
        <v>97</v>
      </c>
      <c r="H103" s="15">
        <f>AVERAGE(H101:H102)</f>
        <v>0.79</v>
      </c>
      <c r="I103" s="15">
        <f>AVERAGE(I101:I102)</f>
        <v>0.13</v>
      </c>
      <c r="J103" s="1"/>
    </row>
    <row r="104" spans="2:10" x14ac:dyDescent="0.25">
      <c r="B104" s="53"/>
      <c r="C104" s="53"/>
      <c r="D104" s="51"/>
      <c r="G104" s="14"/>
      <c r="H104" s="22"/>
      <c r="I104" s="22"/>
      <c r="J104" s="1"/>
    </row>
    <row r="105" spans="2:10" x14ac:dyDescent="0.25">
      <c r="B105" s="53"/>
      <c r="C105" s="53"/>
      <c r="D105" s="51"/>
      <c r="G105" s="14"/>
      <c r="H105" s="22"/>
      <c r="I105" s="22"/>
      <c r="J105" s="1"/>
    </row>
    <row r="106" spans="2:10" ht="21" x14ac:dyDescent="0.35">
      <c r="B106" s="152" t="s">
        <v>30</v>
      </c>
      <c r="C106" s="152"/>
      <c r="D106" s="153" t="s">
        <v>31</v>
      </c>
      <c r="E106" s="153"/>
      <c r="I106" s="11"/>
      <c r="J106" s="11"/>
    </row>
    <row r="107" spans="2:10" ht="18.75" x14ac:dyDescent="0.3">
      <c r="B107" s="74" t="s">
        <v>36</v>
      </c>
      <c r="C107" s="73" t="s">
        <v>49</v>
      </c>
      <c r="D107" s="75" t="s">
        <v>37</v>
      </c>
      <c r="E107" s="73" t="s">
        <v>49</v>
      </c>
    </row>
    <row r="108" spans="2:10" ht="15.75" x14ac:dyDescent="0.25">
      <c r="B108" s="70" t="s">
        <v>48</v>
      </c>
      <c r="C108" s="71">
        <f>0.082*D101</f>
        <v>39427460.579999998</v>
      </c>
      <c r="D108" s="34" t="s">
        <v>38</v>
      </c>
      <c r="E108" s="71">
        <f>0.47*D102</f>
        <v>7918160.5</v>
      </c>
      <c r="F108" s="1"/>
    </row>
    <row r="109" spans="2:10" ht="15.75" customHeight="1" x14ac:dyDescent="0.35">
      <c r="B109" s="34" t="s">
        <v>44</v>
      </c>
      <c r="C109" s="71">
        <f>0.313*D101</f>
        <v>150497501.97</v>
      </c>
      <c r="D109" s="34" t="s">
        <v>39</v>
      </c>
      <c r="E109" s="71">
        <f>0.24*D102</f>
        <v>4043316</v>
      </c>
      <c r="F109" s="1"/>
      <c r="G109" s="151" t="s">
        <v>90</v>
      </c>
      <c r="H109" s="151"/>
      <c r="I109" s="151"/>
    </row>
    <row r="110" spans="2:10" ht="15.75" x14ac:dyDescent="0.25">
      <c r="B110" s="34" t="s">
        <v>45</v>
      </c>
      <c r="C110" s="71">
        <f>0.213*D101</f>
        <v>102415232.97</v>
      </c>
      <c r="D110" s="34" t="s">
        <v>40</v>
      </c>
      <c r="E110" s="71">
        <f>0.05*D102</f>
        <v>842357.5</v>
      </c>
      <c r="F110" s="1"/>
      <c r="G110" s="26" t="s">
        <v>12</v>
      </c>
      <c r="H110" s="26" t="s">
        <v>89</v>
      </c>
      <c r="I110" s="26" t="s">
        <v>52</v>
      </c>
    </row>
    <row r="111" spans="2:10" ht="15.75" x14ac:dyDescent="0.25">
      <c r="B111" s="34" t="s">
        <v>46</v>
      </c>
      <c r="C111" s="71">
        <f>0.129*D101</f>
        <v>62026127.010000005</v>
      </c>
      <c r="D111" s="34" t="s">
        <v>41</v>
      </c>
      <c r="E111" s="71">
        <f>0.05*D102</f>
        <v>842357.5</v>
      </c>
      <c r="F111" s="1"/>
      <c r="G111" s="26" t="s">
        <v>13</v>
      </c>
      <c r="H111" s="29">
        <v>0.85</v>
      </c>
      <c r="I111" s="29">
        <v>0.15</v>
      </c>
    </row>
    <row r="112" spans="2:10" ht="15.75" x14ac:dyDescent="0.25">
      <c r="B112" s="34" t="s">
        <v>34</v>
      </c>
      <c r="C112" s="71">
        <f>0.112*D101</f>
        <v>53852141.280000001</v>
      </c>
      <c r="D112" s="34" t="s">
        <v>87</v>
      </c>
      <c r="E112" s="71">
        <f>0.09*D102</f>
        <v>1516243.5</v>
      </c>
      <c r="F112" s="1"/>
      <c r="G112" s="26" t="s">
        <v>11</v>
      </c>
      <c r="H112" s="29">
        <v>0.4</v>
      </c>
      <c r="I112" s="29">
        <v>0.6</v>
      </c>
    </row>
    <row r="113" spans="2:12" ht="15.75" x14ac:dyDescent="0.25">
      <c r="B113" s="34" t="s">
        <v>35</v>
      </c>
      <c r="C113" s="71">
        <f>0.092*D101</f>
        <v>44235687.479999997</v>
      </c>
      <c r="D113" s="34" t="s">
        <v>42</v>
      </c>
      <c r="E113" s="71">
        <f>0.04*D102</f>
        <v>673886</v>
      </c>
      <c r="F113" s="4"/>
    </row>
    <row r="114" spans="2:12" ht="21" x14ac:dyDescent="0.35">
      <c r="B114" s="38" t="s">
        <v>47</v>
      </c>
      <c r="C114" s="72">
        <f>0.04*D101</f>
        <v>19232907.600000001</v>
      </c>
      <c r="D114" s="38" t="s">
        <v>88</v>
      </c>
      <c r="E114" s="72">
        <f>0.06*D102</f>
        <v>1010829</v>
      </c>
      <c r="F114" s="4"/>
      <c r="G114" s="145" t="s">
        <v>131</v>
      </c>
      <c r="H114" s="145"/>
      <c r="I114" s="145"/>
      <c r="J114" s="145"/>
      <c r="K114" s="145"/>
      <c r="L114" s="145"/>
    </row>
    <row r="115" spans="2:12" ht="31.5" x14ac:dyDescent="0.25">
      <c r="B115" s="27"/>
      <c r="C115" s="44"/>
      <c r="D115" s="27"/>
      <c r="E115" s="54"/>
      <c r="F115" s="10"/>
      <c r="G115" s="32" t="s">
        <v>98</v>
      </c>
      <c r="H115" s="33" t="s">
        <v>99</v>
      </c>
      <c r="I115" s="77" t="s">
        <v>112</v>
      </c>
      <c r="J115" s="77" t="s">
        <v>100</v>
      </c>
      <c r="K115" s="46" t="s">
        <v>113</v>
      </c>
      <c r="L115" s="26" t="s">
        <v>111</v>
      </c>
    </row>
    <row r="116" spans="2:12" ht="15.75" x14ac:dyDescent="0.25">
      <c r="C116" s="7"/>
      <c r="E116" s="7"/>
      <c r="G116" s="34" t="s">
        <v>101</v>
      </c>
      <c r="H116" s="114">
        <v>18192398</v>
      </c>
      <c r="I116" s="78">
        <v>11837091.5</v>
      </c>
      <c r="J116" s="35">
        <v>10125729</v>
      </c>
      <c r="K116" s="83">
        <v>11425339.4</v>
      </c>
      <c r="L116" s="35">
        <f>DigitalTrans[[#This Row],[Outward Transactions]]+DigitalTrans[[#This Row],[Inward Transactions]]</f>
        <v>28318127</v>
      </c>
    </row>
    <row r="117" spans="2:12" ht="15.75" x14ac:dyDescent="0.25">
      <c r="G117" s="34" t="s">
        <v>102</v>
      </c>
      <c r="H117" s="112">
        <v>5382247</v>
      </c>
      <c r="I117" s="78">
        <v>5782477.4000000004</v>
      </c>
      <c r="J117" s="35">
        <v>11715979</v>
      </c>
      <c r="K117" s="83">
        <v>5416515</v>
      </c>
      <c r="L117" s="35">
        <f>DigitalTrans[[#This Row],[Outward Transactions]]+DigitalTrans[[#This Row],[Inward Transactions]]</f>
        <v>17098226</v>
      </c>
    </row>
    <row r="118" spans="2:12" ht="15.75" x14ac:dyDescent="0.25">
      <c r="G118" s="34" t="s">
        <v>103</v>
      </c>
      <c r="H118" s="35">
        <v>3458895</v>
      </c>
      <c r="I118" s="78">
        <v>2998074.1</v>
      </c>
      <c r="J118" s="35">
        <v>6683987</v>
      </c>
      <c r="K118" s="83">
        <v>5111739.8</v>
      </c>
      <c r="L118" s="35">
        <f>DigitalTrans[[#This Row],[Outward Transactions]]+DigitalTrans[[#This Row],[Inward Transactions]]</f>
        <v>10142882</v>
      </c>
    </row>
    <row r="119" spans="2:12" ht="15.75" x14ac:dyDescent="0.25">
      <c r="G119" s="34" t="s">
        <v>104</v>
      </c>
      <c r="H119" s="35">
        <v>30212774</v>
      </c>
      <c r="I119" s="78">
        <v>28656319.899999999</v>
      </c>
      <c r="J119" s="35">
        <v>18663235</v>
      </c>
      <c r="K119" s="83">
        <v>29893032.699999999</v>
      </c>
      <c r="L119" s="35">
        <f>DigitalTrans[[#This Row],[Outward Transactions]]+DigitalTrans[[#This Row],[Inward Transactions]]</f>
        <v>48876009</v>
      </c>
    </row>
    <row r="120" spans="2:12" ht="15.75" x14ac:dyDescent="0.25">
      <c r="G120" s="34" t="s">
        <v>105</v>
      </c>
      <c r="H120" s="35">
        <v>21644116</v>
      </c>
      <c r="I120" s="78">
        <v>13410081.9</v>
      </c>
      <c r="J120" s="35">
        <v>13755318</v>
      </c>
      <c r="K120" s="83">
        <v>15446987.6</v>
      </c>
      <c r="L120" s="35">
        <f>DigitalTrans[[#This Row],[Outward Transactions]]+DigitalTrans[[#This Row],[Inward Transactions]]</f>
        <v>35399434</v>
      </c>
    </row>
    <row r="121" spans="2:12" ht="15.75" x14ac:dyDescent="0.25">
      <c r="G121" s="34" t="s">
        <v>106</v>
      </c>
      <c r="H121" s="35">
        <v>1391005</v>
      </c>
      <c r="I121" s="78">
        <v>1018986.9</v>
      </c>
      <c r="J121" s="35">
        <v>4494632</v>
      </c>
      <c r="K121" s="83">
        <v>1908571.2</v>
      </c>
      <c r="L121" s="35">
        <f>DigitalTrans[[#This Row],[Outward Transactions]]+DigitalTrans[[#This Row],[Inward Transactions]]</f>
        <v>5885637</v>
      </c>
    </row>
    <row r="122" spans="2:12" ht="15.75" x14ac:dyDescent="0.25">
      <c r="G122" s="34" t="s">
        <v>107</v>
      </c>
      <c r="H122" s="35">
        <v>3799209</v>
      </c>
      <c r="I122" s="78">
        <v>2942945.8</v>
      </c>
      <c r="J122" s="35">
        <v>1689727</v>
      </c>
      <c r="K122" s="83">
        <v>2853780</v>
      </c>
      <c r="L122" s="35">
        <f>DigitalTrans[[#This Row],[Outward Transactions]]+DigitalTrans[[#This Row],[Inward Transactions]]</f>
        <v>5488936</v>
      </c>
    </row>
    <row r="123" spans="2:12" ht="15.75" x14ac:dyDescent="0.25">
      <c r="G123" s="34" t="s">
        <v>108</v>
      </c>
      <c r="H123" s="35">
        <v>7421158</v>
      </c>
      <c r="I123" s="78">
        <v>5453811.4000000004</v>
      </c>
      <c r="J123" s="35">
        <v>5189333</v>
      </c>
      <c r="K123" s="83">
        <v>5606005.2999999998</v>
      </c>
      <c r="L123" s="35">
        <f>DigitalTrans[[#This Row],[Outward Transactions]]+DigitalTrans[[#This Row],[Inward Transactions]]</f>
        <v>12610491</v>
      </c>
    </row>
    <row r="124" spans="2:12" ht="15.75" x14ac:dyDescent="0.25">
      <c r="G124" s="34" t="s">
        <v>109</v>
      </c>
      <c r="H124" s="35">
        <v>4430813</v>
      </c>
      <c r="I124" s="78">
        <v>3422523</v>
      </c>
      <c r="J124" s="35">
        <v>10860892</v>
      </c>
      <c r="K124" s="83">
        <v>5935535.0999999996</v>
      </c>
      <c r="L124" s="35">
        <f>DigitalTrans[[#This Row],[Outward Transactions]]+DigitalTrans[[#This Row],[Inward Transactions]]</f>
        <v>15291705</v>
      </c>
    </row>
    <row r="125" spans="2:12" ht="15.75" x14ac:dyDescent="0.25">
      <c r="G125" s="38" t="s">
        <v>110</v>
      </c>
      <c r="H125" s="79">
        <v>22370829</v>
      </c>
      <c r="I125" s="80">
        <v>27617171.699999999</v>
      </c>
      <c r="J125" s="79">
        <v>55510587</v>
      </c>
      <c r="K125" s="83">
        <v>31161003.199999999</v>
      </c>
      <c r="L125" s="35">
        <f>DigitalTrans[[#This Row],[Outward Transactions]]+DigitalTrans[[#This Row],[Inward Transactions]]</f>
        <v>77881416</v>
      </c>
    </row>
    <row r="126" spans="2:12" ht="18.75" x14ac:dyDescent="0.3">
      <c r="G126" s="81" t="s">
        <v>20</v>
      </c>
      <c r="H126" s="39">
        <f>SUBTOTAL(109,DigitalTrans[Outward Transactions])</f>
        <v>118303444</v>
      </c>
      <c r="I126" s="82">
        <f>SUBTOTAL(109,DigitalTrans[(IN)AMOUNT (Rs. Lakh)])</f>
        <v>103139483.59999999</v>
      </c>
      <c r="J126" s="39">
        <f>SUBTOTAL(109,DigitalTrans[Inward Transactions])</f>
        <v>138689419</v>
      </c>
      <c r="K126" s="84">
        <f>SUBTOTAL(109,DigitalTrans[(OUT)AMOUNT  (Rs. Lakh)])</f>
        <v>114758509.3</v>
      </c>
      <c r="L126" s="110">
        <f>SUBTOTAL(109,DigitalTrans[Total Transaction])</f>
        <v>256992863</v>
      </c>
    </row>
    <row r="127" spans="2:12" ht="16.5" customHeight="1" x14ac:dyDescent="0.25">
      <c r="G127" s="113"/>
      <c r="H127" s="87"/>
      <c r="I127" s="88"/>
      <c r="J127" s="87"/>
      <c r="K127" s="88"/>
      <c r="L127" s="8"/>
    </row>
    <row r="128" spans="2:12" ht="15.75" x14ac:dyDescent="0.25">
      <c r="F128" s="86"/>
      <c r="G128" s="86"/>
      <c r="H128" s="86"/>
      <c r="I128" s="86"/>
      <c r="J128" s="86"/>
      <c r="K128" s="86"/>
      <c r="L128" s="86"/>
    </row>
    <row r="129" spans="1:4" x14ac:dyDescent="0.25">
      <c r="A129" s="85"/>
      <c r="B129" s="85"/>
      <c r="C129" s="85"/>
      <c r="D129" s="85"/>
    </row>
    <row r="130" spans="1:4" x14ac:dyDescent="0.25">
      <c r="A130" s="85"/>
      <c r="B130" s="85"/>
      <c r="C130" s="85"/>
      <c r="D130" s="85"/>
    </row>
    <row r="131" spans="1:4" x14ac:dyDescent="0.25">
      <c r="A131" s="85"/>
      <c r="B131" s="85"/>
      <c r="C131" s="85"/>
      <c r="D131" s="85"/>
    </row>
    <row r="132" spans="1:4" x14ac:dyDescent="0.25">
      <c r="A132" s="85"/>
      <c r="B132" s="85"/>
      <c r="C132" s="85"/>
      <c r="D132" s="85"/>
    </row>
    <row r="133" spans="1:4" x14ac:dyDescent="0.25">
      <c r="A133" s="85"/>
      <c r="B133" s="85"/>
      <c r="C133" s="85"/>
      <c r="D133" s="85"/>
    </row>
    <row r="134" spans="1:4" x14ac:dyDescent="0.25">
      <c r="A134" s="85"/>
      <c r="B134" s="85"/>
      <c r="C134" s="85"/>
      <c r="D134" s="85"/>
    </row>
    <row r="135" spans="1:4" x14ac:dyDescent="0.25">
      <c r="A135" s="85"/>
      <c r="B135" s="85"/>
      <c r="C135" s="85"/>
      <c r="D135" s="85"/>
    </row>
    <row r="136" spans="1:4" x14ac:dyDescent="0.25">
      <c r="A136" s="85"/>
      <c r="B136" s="85"/>
      <c r="C136" s="85"/>
      <c r="D136" s="85"/>
    </row>
    <row r="137" spans="1:4" x14ac:dyDescent="0.25">
      <c r="A137" s="85"/>
      <c r="B137" s="85"/>
      <c r="C137" s="85"/>
      <c r="D137" s="85"/>
    </row>
    <row r="149" spans="7:15" ht="21" x14ac:dyDescent="0.35">
      <c r="G149" s="155" t="s">
        <v>130</v>
      </c>
      <c r="H149" s="155"/>
      <c r="I149" s="155"/>
      <c r="J149" s="155"/>
      <c r="K149" s="155"/>
      <c r="L149" s="155"/>
      <c r="M149" s="155"/>
      <c r="N149" s="155"/>
      <c r="O149" s="155"/>
    </row>
    <row r="150" spans="7:15" ht="15.75" x14ac:dyDescent="0.25">
      <c r="G150" s="117" t="s">
        <v>126</v>
      </c>
      <c r="H150" s="154" t="s">
        <v>127</v>
      </c>
      <c r="I150" s="154"/>
      <c r="J150" s="154" t="s">
        <v>125</v>
      </c>
      <c r="K150" s="154"/>
      <c r="L150" s="154" t="s">
        <v>128</v>
      </c>
      <c r="M150" s="154"/>
      <c r="N150" s="154" t="s">
        <v>125</v>
      </c>
      <c r="O150" s="154"/>
    </row>
    <row r="151" spans="7:15" ht="15.75" x14ac:dyDescent="0.25">
      <c r="G151" s="60"/>
      <c r="H151" s="118" t="s">
        <v>123</v>
      </c>
      <c r="I151" s="118" t="s">
        <v>124</v>
      </c>
      <c r="J151" s="89" t="s">
        <v>123</v>
      </c>
      <c r="K151" s="89" t="s">
        <v>124</v>
      </c>
      <c r="L151" s="89" t="s">
        <v>123</v>
      </c>
      <c r="M151" s="89" t="s">
        <v>124</v>
      </c>
      <c r="N151" s="89" t="s">
        <v>123</v>
      </c>
      <c r="O151" s="119" t="s">
        <v>124</v>
      </c>
    </row>
    <row r="152" spans="7:15" ht="13.5" customHeight="1" x14ac:dyDescent="0.25">
      <c r="G152" s="34" t="s">
        <v>101</v>
      </c>
      <c r="H152" s="114">
        <v>23839</v>
      </c>
      <c r="I152" s="114">
        <v>10548455</v>
      </c>
      <c r="J152" s="114">
        <v>1181.826847</v>
      </c>
      <c r="K152" s="114">
        <v>360288.91067999997</v>
      </c>
      <c r="L152" s="114">
        <v>19804590</v>
      </c>
      <c r="M152" s="114">
        <v>17508736</v>
      </c>
      <c r="N152" s="114">
        <v>1265852.6664453</v>
      </c>
      <c r="O152" s="114">
        <v>325924.44140311365</v>
      </c>
    </row>
    <row r="153" spans="7:15" ht="13.5" customHeight="1" x14ac:dyDescent="0.25">
      <c r="G153" s="34" t="s">
        <v>102</v>
      </c>
      <c r="H153" s="114">
        <v>6055</v>
      </c>
      <c r="I153" s="114">
        <v>787148</v>
      </c>
      <c r="J153" s="114">
        <v>261.61099999999999</v>
      </c>
      <c r="K153" s="114">
        <v>19352.028600000001</v>
      </c>
      <c r="L153" s="114">
        <v>25768755</v>
      </c>
      <c r="M153" s="114">
        <v>14155266</v>
      </c>
      <c r="N153" s="114">
        <v>1185684.87142</v>
      </c>
      <c r="O153" s="114">
        <v>203917.51989</v>
      </c>
    </row>
    <row r="154" spans="7:15" ht="13.5" customHeight="1" x14ac:dyDescent="0.25">
      <c r="G154" s="34" t="s">
        <v>103</v>
      </c>
      <c r="H154" s="114">
        <v>39840</v>
      </c>
      <c r="I154" s="114">
        <v>770660</v>
      </c>
      <c r="J154" s="114">
        <v>1887.0795619</v>
      </c>
      <c r="K154" s="114">
        <v>18580.100313700001</v>
      </c>
      <c r="L154" s="114">
        <v>27464468</v>
      </c>
      <c r="M154" s="114">
        <v>17363973</v>
      </c>
      <c r="N154" s="114">
        <v>1185687.1701263001</v>
      </c>
      <c r="O154" s="114">
        <v>215342.36316850001</v>
      </c>
    </row>
    <row r="155" spans="7:15" ht="13.5" customHeight="1" x14ac:dyDescent="0.25">
      <c r="G155" s="34" t="s">
        <v>104</v>
      </c>
      <c r="H155" s="114">
        <v>100359</v>
      </c>
      <c r="I155" s="114">
        <v>35835822</v>
      </c>
      <c r="J155" s="114">
        <v>6160.3844799999997</v>
      </c>
      <c r="K155" s="114">
        <v>1340968.58821</v>
      </c>
      <c r="L155" s="114">
        <v>28119331</v>
      </c>
      <c r="M155" s="114">
        <v>31251494</v>
      </c>
      <c r="N155" s="114">
        <v>1573373.1542100001</v>
      </c>
      <c r="O155" s="114">
        <v>598411.86436999997</v>
      </c>
    </row>
    <row r="156" spans="7:15" ht="13.5" customHeight="1" x14ac:dyDescent="0.25">
      <c r="G156" s="34" t="s">
        <v>105</v>
      </c>
      <c r="H156" s="114">
        <v>23306</v>
      </c>
      <c r="I156" s="114">
        <v>19603834</v>
      </c>
      <c r="J156" s="114">
        <v>1044.79629</v>
      </c>
      <c r="K156" s="114">
        <v>587673.41009000002</v>
      </c>
      <c r="L156" s="114">
        <v>23431682</v>
      </c>
      <c r="M156" s="114">
        <v>22638113</v>
      </c>
      <c r="N156" s="114">
        <v>1762555.4925200001</v>
      </c>
      <c r="O156" s="114">
        <v>416386.90050430025</v>
      </c>
    </row>
    <row r="157" spans="7:15" ht="13.5" customHeight="1" x14ac:dyDescent="0.25">
      <c r="G157" s="34" t="s">
        <v>106</v>
      </c>
      <c r="H157" s="114">
        <v>2450</v>
      </c>
      <c r="I157" s="114">
        <v>126665</v>
      </c>
      <c r="J157" s="114">
        <v>147.06899999999999</v>
      </c>
      <c r="K157" s="114">
        <v>3006.9038297000002</v>
      </c>
      <c r="L157" s="114">
        <v>17884773</v>
      </c>
      <c r="M157" s="114">
        <v>9204848</v>
      </c>
      <c r="N157" s="114">
        <v>784872.30579000001</v>
      </c>
      <c r="O157" s="114">
        <v>116334.720021</v>
      </c>
    </row>
    <row r="158" spans="7:15" ht="13.5" customHeight="1" x14ac:dyDescent="0.25">
      <c r="G158" s="34" t="s">
        <v>107</v>
      </c>
      <c r="H158" s="114">
        <v>8500</v>
      </c>
      <c r="I158" s="114">
        <v>2396887</v>
      </c>
      <c r="J158" s="114">
        <v>457.48881999999998</v>
      </c>
      <c r="K158" s="114">
        <v>124052.84050000001</v>
      </c>
      <c r="L158" s="114">
        <v>2550324</v>
      </c>
      <c r="M158" s="114">
        <v>2119261</v>
      </c>
      <c r="N158" s="114">
        <v>140653.4719487</v>
      </c>
      <c r="O158" s="114">
        <v>39169.754950000002</v>
      </c>
    </row>
    <row r="159" spans="7:15" ht="13.5" customHeight="1" x14ac:dyDescent="0.25">
      <c r="G159" s="34" t="s">
        <v>108</v>
      </c>
      <c r="H159" s="114">
        <v>808</v>
      </c>
      <c r="I159" s="114">
        <v>3542425</v>
      </c>
      <c r="J159" s="114">
        <v>47.467908900000005</v>
      </c>
      <c r="K159" s="114">
        <v>110473.6929679</v>
      </c>
      <c r="L159" s="114">
        <v>5816952</v>
      </c>
      <c r="M159" s="114">
        <v>7084057</v>
      </c>
      <c r="N159" s="114">
        <v>249981.81407389999</v>
      </c>
      <c r="O159" s="114">
        <v>108877.66988810003</v>
      </c>
    </row>
    <row r="160" spans="7:15" ht="13.5" customHeight="1" x14ac:dyDescent="0.25">
      <c r="G160" s="34" t="s">
        <v>109</v>
      </c>
      <c r="H160" s="114">
        <v>2436</v>
      </c>
      <c r="I160" s="114">
        <v>467362</v>
      </c>
      <c r="J160" s="114">
        <v>66.019802999999996</v>
      </c>
      <c r="K160" s="114">
        <v>10785.753187799999</v>
      </c>
      <c r="L160" s="114">
        <v>28272421</v>
      </c>
      <c r="M160" s="114">
        <v>15336537</v>
      </c>
      <c r="N160" s="114">
        <v>1365242.4402780998</v>
      </c>
      <c r="O160" s="114">
        <v>241812.8268716</v>
      </c>
    </row>
    <row r="161" spans="1:15" ht="13.5" customHeight="1" x14ac:dyDescent="0.25">
      <c r="G161" s="38" t="s">
        <v>110</v>
      </c>
      <c r="H161" s="120">
        <v>68781</v>
      </c>
      <c r="I161" s="120">
        <v>24651496</v>
      </c>
      <c r="J161" s="120">
        <v>2690.4461099999999</v>
      </c>
      <c r="K161" s="120">
        <v>867093.86026999995</v>
      </c>
      <c r="L161" s="120">
        <v>166143542</v>
      </c>
      <c r="M161" s="120">
        <v>90882407</v>
      </c>
      <c r="N161" s="120">
        <v>9517959.6363900006</v>
      </c>
      <c r="O161" s="120">
        <v>1414570.2657699999</v>
      </c>
    </row>
    <row r="162" spans="1:15" ht="13.5" customHeight="1" x14ac:dyDescent="0.25">
      <c r="G162" s="38" t="s">
        <v>20</v>
      </c>
      <c r="H162" s="115">
        <f>SUBTOTAL(109,Offline[Credit Card])</f>
        <v>276374</v>
      </c>
      <c r="I162" s="115">
        <f>SUBTOTAL(109,Offline[Column1])</f>
        <v>98730754</v>
      </c>
      <c r="J162" s="115">
        <f>SUBTOTAL(109,Offline[Value of Transaction])</f>
        <v>13944.189820799998</v>
      </c>
      <c r="K162" s="115">
        <f>SUBTOTAL(109,Offline[Column2])</f>
        <v>3442276.0886490997</v>
      </c>
      <c r="L162" s="115">
        <f>SUBTOTAL(109,Offline[Debit Card])</f>
        <v>345256838</v>
      </c>
      <c r="M162" s="115">
        <f>SUBTOTAL(109,Offline[Column3])</f>
        <v>227544692</v>
      </c>
      <c r="N162" s="115">
        <f>SUBTOTAL(109,Offline[Value of Transaction4])</f>
        <v>19031863.0232023</v>
      </c>
      <c r="O162" s="116">
        <f>SUBTOTAL(109,Offline[Column5])</f>
        <v>3680748.3268366135</v>
      </c>
    </row>
    <row r="163" spans="1:15" ht="13.5" customHeight="1" x14ac:dyDescent="0.25"/>
    <row r="164" spans="1:15" ht="13.5" customHeight="1" x14ac:dyDescent="0.25"/>
    <row r="165" spans="1:15" ht="33.75" customHeight="1" x14ac:dyDescent="0.3">
      <c r="G165" s="146" t="s">
        <v>129</v>
      </c>
      <c r="H165" s="146"/>
      <c r="I165" s="146"/>
      <c r="J165" s="146"/>
      <c r="K165" s="121">
        <f>Offline[[#Totals],[Credit Card]]+Offline[[#Totals],[Column1]]+Offline[[#Totals],[Debit Card]]+Offline[[#Totals],[Column3]]</f>
        <v>671808658</v>
      </c>
    </row>
    <row r="166" spans="1:15" ht="13.5" customHeight="1" x14ac:dyDescent="0.25"/>
    <row r="167" spans="1:15" ht="13.5" customHeight="1" x14ac:dyDescent="0.25"/>
    <row r="171" spans="1:15" s="9" customFormat="1" x14ac:dyDescent="0.25"/>
    <row r="172" spans="1:15" s="9" customFormat="1" x14ac:dyDescent="0.25"/>
    <row r="173" spans="1:15" s="9" customFormat="1" x14ac:dyDescent="0.25"/>
    <row r="175" spans="1:15" ht="23.25" x14ac:dyDescent="0.35">
      <c r="A175" s="5"/>
      <c r="B175" s="5"/>
      <c r="C175" s="143" t="s">
        <v>132</v>
      </c>
      <c r="D175" s="143"/>
      <c r="E175" s="143"/>
      <c r="F175" s="143"/>
      <c r="G175" s="143"/>
      <c r="H175" s="5"/>
      <c r="I175" s="5"/>
    </row>
    <row r="176" spans="1:15" ht="37.5" x14ac:dyDescent="0.3">
      <c r="D176" s="92" t="s">
        <v>119</v>
      </c>
      <c r="E176" s="92" t="s">
        <v>118</v>
      </c>
      <c r="F176" s="92" t="s">
        <v>117</v>
      </c>
    </row>
    <row r="177" spans="3:8" ht="18.75" x14ac:dyDescent="0.3">
      <c r="D177" s="90">
        <f>Banks[[#Totals],[Growth (in numbers)]]</f>
        <v>107103983.9795205</v>
      </c>
      <c r="E177" s="91">
        <f>ROUND(0.318*D177,0)</f>
        <v>34059067</v>
      </c>
      <c r="F177" s="90">
        <f>ROUND(0.682*D177,0)</f>
        <v>73044917</v>
      </c>
    </row>
    <row r="179" spans="3:8" ht="18.75" x14ac:dyDescent="0.3">
      <c r="C179" s="75" t="s">
        <v>2</v>
      </c>
      <c r="D179" s="97" t="s">
        <v>50</v>
      </c>
      <c r="E179" s="97" t="s">
        <v>115</v>
      </c>
      <c r="F179" s="73" t="s">
        <v>116</v>
      </c>
    </row>
    <row r="180" spans="3:8" ht="18.75" x14ac:dyDescent="0.3">
      <c r="C180" s="95">
        <v>1</v>
      </c>
      <c r="D180" s="93" t="s">
        <v>51</v>
      </c>
      <c r="E180" s="124">
        <f>ROUNDUP(0.9146*E177,0)</f>
        <v>31150423</v>
      </c>
      <c r="F180" s="127">
        <f>ROUNDUP(0.8542*F177,0)</f>
        <v>62394969</v>
      </c>
      <c r="G180" s="8"/>
      <c r="H180" s="8"/>
    </row>
    <row r="181" spans="3:8" ht="37.5" x14ac:dyDescent="0.3">
      <c r="C181" s="96">
        <v>2</v>
      </c>
      <c r="D181" s="94" t="s">
        <v>57</v>
      </c>
      <c r="E181" s="125">
        <f>ROUNDUP(C94*E180,0)</f>
        <v>28969894</v>
      </c>
      <c r="F181" s="127">
        <f>ROUNDUP(C95*F180,0)</f>
        <v>34317233</v>
      </c>
      <c r="G181" s="2"/>
    </row>
    <row r="182" spans="3:8" ht="37.5" x14ac:dyDescent="0.3">
      <c r="C182" s="96">
        <v>3</v>
      </c>
      <c r="D182" s="94" t="s">
        <v>59</v>
      </c>
      <c r="E182" s="125">
        <f>ROUNDUP(H103*E181,0)</f>
        <v>22886217</v>
      </c>
      <c r="F182" s="128">
        <f>ROUNDUP(I103*F181,0)</f>
        <v>4461241</v>
      </c>
    </row>
    <row r="183" spans="3:8" ht="18.75" x14ac:dyDescent="0.3">
      <c r="C183" s="98">
        <v>4</v>
      </c>
      <c r="D183" s="99" t="s">
        <v>58</v>
      </c>
      <c r="E183" s="126">
        <f>ROUNDUP(H111*E182,0)</f>
        <v>19453285</v>
      </c>
      <c r="F183" s="129">
        <f>ROUNDUP(H112*F182,0)</f>
        <v>1784497</v>
      </c>
    </row>
    <row r="184" spans="3:8" ht="18.75" x14ac:dyDescent="0.3">
      <c r="C184" s="101" t="s">
        <v>20</v>
      </c>
      <c r="D184" s="100">
        <v>4</v>
      </c>
      <c r="E184" s="110">
        <f>E183</f>
        <v>19453285</v>
      </c>
      <c r="F184" s="109">
        <f>F183</f>
        <v>1784497</v>
      </c>
    </row>
    <row r="185" spans="3:8" x14ac:dyDescent="0.25">
      <c r="E185" s="6"/>
    </row>
    <row r="186" spans="3:8" x14ac:dyDescent="0.25">
      <c r="E186" s="6"/>
    </row>
    <row r="187" spans="3:8" x14ac:dyDescent="0.25">
      <c r="E187" s="6"/>
    </row>
    <row r="188" spans="3:8" x14ac:dyDescent="0.25">
      <c r="E188" s="6"/>
    </row>
    <row r="189" spans="3:8" x14ac:dyDescent="0.25">
      <c r="E189" s="6"/>
    </row>
    <row r="190" spans="3:8" ht="23.25" x14ac:dyDescent="0.35">
      <c r="D190" s="144" t="s">
        <v>121</v>
      </c>
      <c r="E190" s="144"/>
    </row>
    <row r="191" spans="3:8" ht="63" x14ac:dyDescent="0.25">
      <c r="D191" s="104" t="s">
        <v>120</v>
      </c>
      <c r="E191" s="105">
        <f>SUM(E184:F184)</f>
        <v>21237782</v>
      </c>
    </row>
    <row r="192" spans="3:8" ht="21" x14ac:dyDescent="0.25">
      <c r="D192" s="106" t="s">
        <v>122</v>
      </c>
      <c r="E192" s="107">
        <v>10</v>
      </c>
    </row>
    <row r="193" spans="4:9" ht="63" x14ac:dyDescent="0.35">
      <c r="D193" s="104" t="s">
        <v>258</v>
      </c>
      <c r="E193" s="108">
        <f>$E$192*E191</f>
        <v>212377820</v>
      </c>
    </row>
    <row r="194" spans="4:9" x14ac:dyDescent="0.25">
      <c r="E194" s="6"/>
    </row>
    <row r="195" spans="4:9" x14ac:dyDescent="0.25">
      <c r="E195" s="6"/>
    </row>
    <row r="196" spans="4:9" x14ac:dyDescent="0.25">
      <c r="E196" s="6"/>
      <c r="I196" s="8"/>
    </row>
    <row r="197" spans="4:9" x14ac:dyDescent="0.25">
      <c r="E197" s="6"/>
    </row>
    <row r="198" spans="4:9" x14ac:dyDescent="0.25">
      <c r="E198" s="6"/>
    </row>
    <row r="199" spans="4:9" x14ac:dyDescent="0.25">
      <c r="E199" s="6"/>
    </row>
    <row r="200" spans="4:9" x14ac:dyDescent="0.25">
      <c r="E200" s="6"/>
    </row>
    <row r="201" spans="4:9" ht="18.75" x14ac:dyDescent="0.3">
      <c r="D201" s="102"/>
      <c r="E201" s="103"/>
    </row>
    <row r="202" spans="4:9" x14ac:dyDescent="0.25">
      <c r="D202" s="1"/>
      <c r="E202" s="25"/>
    </row>
  </sheetData>
  <mergeCells count="22">
    <mergeCell ref="N150:O150"/>
    <mergeCell ref="G149:O149"/>
    <mergeCell ref="C175:G175"/>
    <mergeCell ref="D190:E190"/>
    <mergeCell ref="G114:L114"/>
    <mergeCell ref="G165:J165"/>
    <mergeCell ref="B93:C93"/>
    <mergeCell ref="B103:C103"/>
    <mergeCell ref="G99:I99"/>
    <mergeCell ref="G109:I109"/>
    <mergeCell ref="B106:C106"/>
    <mergeCell ref="D106:E106"/>
    <mergeCell ref="B99:E99"/>
    <mergeCell ref="H150:I150"/>
    <mergeCell ref="J150:K150"/>
    <mergeCell ref="L150:M150"/>
    <mergeCell ref="B68:D68"/>
    <mergeCell ref="F38:I38"/>
    <mergeCell ref="C34:I34"/>
    <mergeCell ref="B38:D38"/>
    <mergeCell ref="C1:I1"/>
    <mergeCell ref="C2:I2"/>
  </mergeCells>
  <phoneticPr fontId="16" type="noConversion"/>
  <pageMargins left="0.7" right="0.7" top="0.75" bottom="0.75" header="0.3" footer="0.3"/>
  <pageSetup paperSize="9" orientation="portrait" horizontalDpi="4294967293" verticalDpi="0" r:id="rId1"/>
  <drawing r:id="rId2"/>
  <legacyDrawing r:id="rId3"/>
  <tableParts count="9">
    <tablePart r:id="rId4"/>
    <tablePart r:id="rId5"/>
    <tablePart r:id="rId6"/>
    <tablePart r:id="rId7"/>
    <tablePart r:id="rId8"/>
    <tablePart r:id="rId9"/>
    <tablePart r:id="rId10"/>
    <tablePart r:id="rId11"/>
    <tablePart r:id="rId12"/>
  </tableParts>
  <extLst>
    <ext xmlns:x15="http://schemas.microsoft.com/office/spreadsheetml/2010/11/main" uri="{3A4CF648-6AED-40f4-86FF-DC5316D8AED3}">
      <x14:slicerList xmlns:x14="http://schemas.microsoft.com/office/spreadsheetml/2009/9/main">
        <x14:slicer r:id="rId1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B770E6-F4AC-45B1-A5CF-7E35301E0CCF}">
  <sheetPr codeName="Sheet3">
    <tabColor theme="9" tint="-0.499984740745262"/>
  </sheetPr>
  <dimension ref="A2:O105"/>
  <sheetViews>
    <sheetView tabSelected="1" topLeftCell="A4" workbookViewId="0">
      <selection activeCell="H8" sqref="H8"/>
    </sheetView>
  </sheetViews>
  <sheetFormatPr defaultRowHeight="15" x14ac:dyDescent="0.25"/>
  <cols>
    <col min="3" max="3" width="17.140625" customWidth="1"/>
    <col min="4" max="4" width="27" customWidth="1"/>
    <col min="5" max="5" width="34.85546875" customWidth="1"/>
    <col min="7" max="9" width="9.140625" customWidth="1"/>
  </cols>
  <sheetData>
    <row r="2" spans="1:15" ht="23.25" x14ac:dyDescent="0.35">
      <c r="A2" s="156" t="s">
        <v>255</v>
      </c>
      <c r="B2" s="157"/>
      <c r="C2" s="157"/>
      <c r="D2" s="157"/>
      <c r="E2" s="157"/>
      <c r="F2" s="157"/>
      <c r="G2" s="157"/>
      <c r="H2" s="157"/>
      <c r="I2" s="157"/>
      <c r="J2" s="157"/>
      <c r="K2" s="157"/>
      <c r="L2" s="157"/>
      <c r="M2" s="157"/>
      <c r="N2" s="157"/>
      <c r="O2" s="157"/>
    </row>
    <row r="5" spans="1:15" x14ac:dyDescent="0.25">
      <c r="C5" t="s">
        <v>1</v>
      </c>
      <c r="D5" t="s">
        <v>237</v>
      </c>
      <c r="E5" t="s">
        <v>144</v>
      </c>
    </row>
    <row r="6" spans="1:15" x14ac:dyDescent="0.25">
      <c r="C6" t="s">
        <v>145</v>
      </c>
      <c r="D6" t="s">
        <v>146</v>
      </c>
      <c r="E6" t="s">
        <v>147</v>
      </c>
    </row>
    <row r="7" spans="1:15" x14ac:dyDescent="0.25">
      <c r="C7" t="s">
        <v>148</v>
      </c>
      <c r="D7" t="s">
        <v>146</v>
      </c>
      <c r="E7" t="s">
        <v>149</v>
      </c>
      <c r="G7" s="122" t="s">
        <v>151</v>
      </c>
      <c r="H7" s="122">
        <v>44</v>
      </c>
    </row>
    <row r="8" spans="1:15" x14ac:dyDescent="0.25">
      <c r="C8" t="s">
        <v>150</v>
      </c>
      <c r="D8" t="s">
        <v>151</v>
      </c>
      <c r="E8" t="s">
        <v>147</v>
      </c>
      <c r="G8" s="123" t="s">
        <v>146</v>
      </c>
      <c r="H8" s="123">
        <v>56</v>
      </c>
    </row>
    <row r="9" spans="1:15" x14ac:dyDescent="0.25">
      <c r="C9" t="s">
        <v>238</v>
      </c>
      <c r="D9" t="s">
        <v>151</v>
      </c>
      <c r="E9" t="s">
        <v>147</v>
      </c>
      <c r="G9" s="122" t="s">
        <v>20</v>
      </c>
      <c r="H9" s="122">
        <f>H7+H8</f>
        <v>100</v>
      </c>
    </row>
    <row r="10" spans="1:15" x14ac:dyDescent="0.25">
      <c r="C10" t="s">
        <v>152</v>
      </c>
      <c r="D10" t="s">
        <v>151</v>
      </c>
      <c r="E10" t="s">
        <v>147</v>
      </c>
    </row>
    <row r="11" spans="1:15" x14ac:dyDescent="0.25">
      <c r="C11" t="s">
        <v>153</v>
      </c>
      <c r="D11" t="s">
        <v>146</v>
      </c>
      <c r="E11" t="s">
        <v>154</v>
      </c>
    </row>
    <row r="12" spans="1:15" x14ac:dyDescent="0.25">
      <c r="C12" t="s">
        <v>155</v>
      </c>
      <c r="D12" t="s">
        <v>146</v>
      </c>
      <c r="E12" t="s">
        <v>149</v>
      </c>
    </row>
    <row r="13" spans="1:15" x14ac:dyDescent="0.25">
      <c r="C13" t="s">
        <v>156</v>
      </c>
      <c r="D13" t="s">
        <v>146</v>
      </c>
      <c r="E13" t="s">
        <v>149</v>
      </c>
    </row>
    <row r="14" spans="1:15" x14ac:dyDescent="0.25">
      <c r="C14" t="s">
        <v>157</v>
      </c>
      <c r="D14" t="s">
        <v>146</v>
      </c>
      <c r="E14" t="s">
        <v>158</v>
      </c>
    </row>
    <row r="15" spans="1:15" x14ac:dyDescent="0.25">
      <c r="C15" t="s">
        <v>159</v>
      </c>
      <c r="D15" t="s">
        <v>151</v>
      </c>
      <c r="E15" t="s">
        <v>158</v>
      </c>
    </row>
    <row r="16" spans="1:15" x14ac:dyDescent="0.25">
      <c r="C16" t="s">
        <v>160</v>
      </c>
      <c r="D16" t="s">
        <v>146</v>
      </c>
      <c r="E16" t="s">
        <v>161</v>
      </c>
    </row>
    <row r="17" spans="3:5" x14ac:dyDescent="0.25">
      <c r="C17" t="s">
        <v>162</v>
      </c>
      <c r="D17" t="s">
        <v>146</v>
      </c>
      <c r="E17" t="s">
        <v>154</v>
      </c>
    </row>
    <row r="18" spans="3:5" x14ac:dyDescent="0.25">
      <c r="C18" t="s">
        <v>163</v>
      </c>
      <c r="D18" t="s">
        <v>146</v>
      </c>
      <c r="E18" t="s">
        <v>149</v>
      </c>
    </row>
    <row r="19" spans="3:5" x14ac:dyDescent="0.25">
      <c r="C19" t="s">
        <v>164</v>
      </c>
      <c r="D19" t="s">
        <v>151</v>
      </c>
      <c r="E19" t="s">
        <v>147</v>
      </c>
    </row>
    <row r="20" spans="3:5" x14ac:dyDescent="0.25">
      <c r="C20" t="s">
        <v>239</v>
      </c>
      <c r="D20" t="s">
        <v>146</v>
      </c>
      <c r="E20" t="s">
        <v>147</v>
      </c>
    </row>
    <row r="21" spans="3:5" x14ac:dyDescent="0.25">
      <c r="C21" t="s">
        <v>165</v>
      </c>
      <c r="D21" t="s">
        <v>146</v>
      </c>
      <c r="E21" t="s">
        <v>161</v>
      </c>
    </row>
    <row r="22" spans="3:5" x14ac:dyDescent="0.25">
      <c r="C22" t="s">
        <v>166</v>
      </c>
      <c r="D22" t="s">
        <v>151</v>
      </c>
      <c r="E22" t="s">
        <v>147</v>
      </c>
    </row>
    <row r="23" spans="3:5" x14ac:dyDescent="0.25">
      <c r="C23" t="s">
        <v>167</v>
      </c>
      <c r="D23" t="s">
        <v>151</v>
      </c>
      <c r="E23" t="s">
        <v>158</v>
      </c>
    </row>
    <row r="24" spans="3:5" x14ac:dyDescent="0.25">
      <c r="C24" t="s">
        <v>240</v>
      </c>
      <c r="D24" t="s">
        <v>146</v>
      </c>
      <c r="E24" t="s">
        <v>147</v>
      </c>
    </row>
    <row r="25" spans="3:5" x14ac:dyDescent="0.25">
      <c r="C25" t="s">
        <v>241</v>
      </c>
      <c r="D25" t="s">
        <v>151</v>
      </c>
      <c r="E25" t="s">
        <v>147</v>
      </c>
    </row>
    <row r="26" spans="3:5" x14ac:dyDescent="0.25">
      <c r="C26" t="s">
        <v>168</v>
      </c>
      <c r="D26" t="s">
        <v>146</v>
      </c>
      <c r="E26" t="s">
        <v>161</v>
      </c>
    </row>
    <row r="27" spans="3:5" x14ac:dyDescent="0.25">
      <c r="C27" t="s">
        <v>169</v>
      </c>
      <c r="D27" t="s">
        <v>151</v>
      </c>
      <c r="E27" t="s">
        <v>147</v>
      </c>
    </row>
    <row r="28" spans="3:5" x14ac:dyDescent="0.25">
      <c r="C28" t="s">
        <v>170</v>
      </c>
      <c r="D28" t="s">
        <v>146</v>
      </c>
      <c r="E28" t="s">
        <v>171</v>
      </c>
    </row>
    <row r="29" spans="3:5" x14ac:dyDescent="0.25">
      <c r="C29" t="s">
        <v>172</v>
      </c>
      <c r="D29" t="s">
        <v>146</v>
      </c>
      <c r="E29" t="s">
        <v>158</v>
      </c>
    </row>
    <row r="30" spans="3:5" x14ac:dyDescent="0.25">
      <c r="C30" t="s">
        <v>242</v>
      </c>
      <c r="D30" t="s">
        <v>151</v>
      </c>
      <c r="E30" t="s">
        <v>149</v>
      </c>
    </row>
    <row r="31" spans="3:5" x14ac:dyDescent="0.25">
      <c r="C31" t="s">
        <v>173</v>
      </c>
      <c r="D31" t="s">
        <v>146</v>
      </c>
      <c r="E31" t="s">
        <v>171</v>
      </c>
    </row>
    <row r="32" spans="3:5" x14ac:dyDescent="0.25">
      <c r="C32" t="s">
        <v>243</v>
      </c>
      <c r="D32" t="s">
        <v>146</v>
      </c>
      <c r="E32" t="s">
        <v>171</v>
      </c>
    </row>
    <row r="33" spans="3:5" x14ac:dyDescent="0.25">
      <c r="C33" t="s">
        <v>174</v>
      </c>
      <c r="D33" t="s">
        <v>146</v>
      </c>
      <c r="E33" t="s">
        <v>171</v>
      </c>
    </row>
    <row r="34" spans="3:5" x14ac:dyDescent="0.25">
      <c r="C34" t="s">
        <v>175</v>
      </c>
      <c r="D34" t="s">
        <v>146</v>
      </c>
      <c r="E34" t="s">
        <v>171</v>
      </c>
    </row>
    <row r="35" spans="3:5" x14ac:dyDescent="0.25">
      <c r="C35" t="s">
        <v>176</v>
      </c>
      <c r="D35" t="s">
        <v>151</v>
      </c>
      <c r="E35" t="s">
        <v>147</v>
      </c>
    </row>
    <row r="36" spans="3:5" x14ac:dyDescent="0.25">
      <c r="C36" t="s">
        <v>177</v>
      </c>
      <c r="D36" t="s">
        <v>151</v>
      </c>
      <c r="E36" t="s">
        <v>147</v>
      </c>
    </row>
    <row r="37" spans="3:5" x14ac:dyDescent="0.25">
      <c r="C37" t="s">
        <v>178</v>
      </c>
      <c r="D37" t="s">
        <v>146</v>
      </c>
      <c r="E37" t="s">
        <v>154</v>
      </c>
    </row>
    <row r="38" spans="3:5" x14ac:dyDescent="0.25">
      <c r="C38" t="s">
        <v>179</v>
      </c>
      <c r="D38" t="s">
        <v>146</v>
      </c>
      <c r="E38" t="s">
        <v>154</v>
      </c>
    </row>
    <row r="39" spans="3:5" x14ac:dyDescent="0.25">
      <c r="C39" t="s">
        <v>180</v>
      </c>
      <c r="D39" t="s">
        <v>146</v>
      </c>
      <c r="E39" t="s">
        <v>171</v>
      </c>
    </row>
    <row r="40" spans="3:5" x14ac:dyDescent="0.25">
      <c r="C40" t="s">
        <v>181</v>
      </c>
      <c r="D40" t="s">
        <v>146</v>
      </c>
      <c r="E40" t="s">
        <v>147</v>
      </c>
    </row>
    <row r="41" spans="3:5" x14ac:dyDescent="0.25">
      <c r="C41" t="s">
        <v>244</v>
      </c>
      <c r="D41" t="s">
        <v>146</v>
      </c>
      <c r="E41" t="s">
        <v>149</v>
      </c>
    </row>
    <row r="42" spans="3:5" x14ac:dyDescent="0.25">
      <c r="C42" t="s">
        <v>182</v>
      </c>
      <c r="D42" t="s">
        <v>146</v>
      </c>
      <c r="E42" t="s">
        <v>149</v>
      </c>
    </row>
    <row r="43" spans="3:5" x14ac:dyDescent="0.25">
      <c r="C43" t="s">
        <v>245</v>
      </c>
      <c r="D43" t="s">
        <v>146</v>
      </c>
      <c r="E43" t="s">
        <v>171</v>
      </c>
    </row>
    <row r="44" spans="3:5" x14ac:dyDescent="0.25">
      <c r="C44" t="s">
        <v>183</v>
      </c>
      <c r="D44" t="s">
        <v>146</v>
      </c>
      <c r="E44" t="s">
        <v>147</v>
      </c>
    </row>
    <row r="45" spans="3:5" x14ac:dyDescent="0.25">
      <c r="C45" t="s">
        <v>184</v>
      </c>
      <c r="D45" t="s">
        <v>146</v>
      </c>
      <c r="E45" t="s">
        <v>171</v>
      </c>
    </row>
    <row r="46" spans="3:5" x14ac:dyDescent="0.25">
      <c r="C46" t="s">
        <v>185</v>
      </c>
      <c r="D46" t="s">
        <v>146</v>
      </c>
      <c r="E46" t="s">
        <v>171</v>
      </c>
    </row>
    <row r="47" spans="3:5" x14ac:dyDescent="0.25">
      <c r="C47" t="s">
        <v>186</v>
      </c>
      <c r="D47" t="s">
        <v>151</v>
      </c>
      <c r="E47" t="s">
        <v>147</v>
      </c>
    </row>
    <row r="48" spans="3:5" x14ac:dyDescent="0.25">
      <c r="C48" t="s">
        <v>246</v>
      </c>
      <c r="D48" t="s">
        <v>151</v>
      </c>
      <c r="E48" t="s">
        <v>171</v>
      </c>
    </row>
    <row r="49" spans="3:5" x14ac:dyDescent="0.25">
      <c r="C49" t="s">
        <v>187</v>
      </c>
      <c r="D49" t="s">
        <v>151</v>
      </c>
      <c r="E49" t="s">
        <v>147</v>
      </c>
    </row>
    <row r="50" spans="3:5" x14ac:dyDescent="0.25">
      <c r="C50" t="s">
        <v>247</v>
      </c>
      <c r="D50" t="s">
        <v>151</v>
      </c>
      <c r="E50" t="s">
        <v>149</v>
      </c>
    </row>
    <row r="51" spans="3:5" x14ac:dyDescent="0.25">
      <c r="C51" t="s">
        <v>248</v>
      </c>
      <c r="D51" t="s">
        <v>151</v>
      </c>
      <c r="E51" t="s">
        <v>161</v>
      </c>
    </row>
    <row r="52" spans="3:5" x14ac:dyDescent="0.25">
      <c r="C52" t="s">
        <v>188</v>
      </c>
      <c r="D52" t="s">
        <v>146</v>
      </c>
      <c r="E52" t="s">
        <v>171</v>
      </c>
    </row>
    <row r="53" spans="3:5" x14ac:dyDescent="0.25">
      <c r="C53" t="s">
        <v>189</v>
      </c>
      <c r="D53" t="s">
        <v>146</v>
      </c>
      <c r="E53" t="s">
        <v>149</v>
      </c>
    </row>
    <row r="54" spans="3:5" x14ac:dyDescent="0.25">
      <c r="C54" t="s">
        <v>190</v>
      </c>
      <c r="D54" t="s">
        <v>146</v>
      </c>
      <c r="E54" t="s">
        <v>171</v>
      </c>
    </row>
    <row r="55" spans="3:5" x14ac:dyDescent="0.25">
      <c r="C55" t="s">
        <v>191</v>
      </c>
      <c r="D55" t="s">
        <v>151</v>
      </c>
      <c r="E55" t="s">
        <v>147</v>
      </c>
    </row>
    <row r="56" spans="3:5" x14ac:dyDescent="0.25">
      <c r="C56" t="s">
        <v>249</v>
      </c>
      <c r="D56" t="s">
        <v>146</v>
      </c>
      <c r="E56" t="s">
        <v>154</v>
      </c>
    </row>
    <row r="57" spans="3:5" x14ac:dyDescent="0.25">
      <c r="C57" t="s">
        <v>250</v>
      </c>
      <c r="D57" t="s">
        <v>151</v>
      </c>
      <c r="E57" t="s">
        <v>171</v>
      </c>
    </row>
    <row r="58" spans="3:5" x14ac:dyDescent="0.25">
      <c r="C58" t="s">
        <v>192</v>
      </c>
      <c r="D58" t="s">
        <v>146</v>
      </c>
      <c r="E58" t="s">
        <v>171</v>
      </c>
    </row>
    <row r="59" spans="3:5" x14ac:dyDescent="0.25">
      <c r="C59" t="s">
        <v>193</v>
      </c>
      <c r="D59" t="s">
        <v>146</v>
      </c>
      <c r="E59" t="s">
        <v>171</v>
      </c>
    </row>
    <row r="60" spans="3:5" x14ac:dyDescent="0.25">
      <c r="C60" t="s">
        <v>194</v>
      </c>
      <c r="D60" t="s">
        <v>151</v>
      </c>
      <c r="E60" t="s">
        <v>147</v>
      </c>
    </row>
    <row r="61" spans="3:5" x14ac:dyDescent="0.25">
      <c r="C61" t="s">
        <v>195</v>
      </c>
      <c r="D61" t="s">
        <v>151</v>
      </c>
      <c r="E61" t="s">
        <v>149</v>
      </c>
    </row>
    <row r="62" spans="3:5" x14ac:dyDescent="0.25">
      <c r="C62" t="s">
        <v>196</v>
      </c>
      <c r="D62" t="s">
        <v>146</v>
      </c>
      <c r="E62" t="s">
        <v>171</v>
      </c>
    </row>
    <row r="63" spans="3:5" x14ac:dyDescent="0.25">
      <c r="C63" t="s">
        <v>197</v>
      </c>
      <c r="D63" t="s">
        <v>146</v>
      </c>
      <c r="E63" t="s">
        <v>171</v>
      </c>
    </row>
    <row r="64" spans="3:5" x14ac:dyDescent="0.25">
      <c r="C64" t="s">
        <v>198</v>
      </c>
      <c r="D64" t="s">
        <v>151</v>
      </c>
      <c r="E64" t="s">
        <v>158</v>
      </c>
    </row>
    <row r="65" spans="3:5" x14ac:dyDescent="0.25">
      <c r="C65" t="s">
        <v>251</v>
      </c>
      <c r="D65" t="s">
        <v>146</v>
      </c>
      <c r="E65" t="s">
        <v>171</v>
      </c>
    </row>
    <row r="66" spans="3:5" x14ac:dyDescent="0.25">
      <c r="C66" t="s">
        <v>199</v>
      </c>
      <c r="D66" t="s">
        <v>146</v>
      </c>
      <c r="E66" t="s">
        <v>171</v>
      </c>
    </row>
    <row r="67" spans="3:5" x14ac:dyDescent="0.25">
      <c r="C67" t="s">
        <v>200</v>
      </c>
      <c r="D67" t="s">
        <v>146</v>
      </c>
      <c r="E67" t="s">
        <v>171</v>
      </c>
    </row>
    <row r="68" spans="3:5" x14ac:dyDescent="0.25">
      <c r="C68" t="s">
        <v>201</v>
      </c>
      <c r="D68" t="s">
        <v>151</v>
      </c>
      <c r="E68" t="s">
        <v>158</v>
      </c>
    </row>
    <row r="69" spans="3:5" x14ac:dyDescent="0.25">
      <c r="C69" t="s">
        <v>202</v>
      </c>
      <c r="D69" t="s">
        <v>151</v>
      </c>
      <c r="E69" t="s">
        <v>147</v>
      </c>
    </row>
    <row r="70" spans="3:5" x14ac:dyDescent="0.25">
      <c r="C70" t="s">
        <v>203</v>
      </c>
      <c r="D70" t="s">
        <v>146</v>
      </c>
      <c r="E70" t="s">
        <v>171</v>
      </c>
    </row>
    <row r="71" spans="3:5" x14ac:dyDescent="0.25">
      <c r="C71" t="s">
        <v>204</v>
      </c>
      <c r="D71" t="s">
        <v>146</v>
      </c>
      <c r="E71" t="s">
        <v>171</v>
      </c>
    </row>
    <row r="72" spans="3:5" x14ac:dyDescent="0.25">
      <c r="C72" t="s">
        <v>205</v>
      </c>
      <c r="D72" t="s">
        <v>146</v>
      </c>
      <c r="E72" t="s">
        <v>171</v>
      </c>
    </row>
    <row r="73" spans="3:5" x14ac:dyDescent="0.25">
      <c r="C73" t="s">
        <v>252</v>
      </c>
      <c r="D73" t="s">
        <v>146</v>
      </c>
      <c r="E73" t="s">
        <v>171</v>
      </c>
    </row>
    <row r="74" spans="3:5" x14ac:dyDescent="0.25">
      <c r="C74" t="s">
        <v>206</v>
      </c>
      <c r="D74" t="s">
        <v>151</v>
      </c>
      <c r="E74" t="s">
        <v>147</v>
      </c>
    </row>
    <row r="75" spans="3:5" x14ac:dyDescent="0.25">
      <c r="C75" t="s">
        <v>207</v>
      </c>
      <c r="D75" t="s">
        <v>151</v>
      </c>
      <c r="E75" t="s">
        <v>147</v>
      </c>
    </row>
    <row r="76" spans="3:5" x14ac:dyDescent="0.25">
      <c r="C76" t="s">
        <v>208</v>
      </c>
      <c r="D76" t="s">
        <v>151</v>
      </c>
      <c r="E76" t="s">
        <v>147</v>
      </c>
    </row>
    <row r="77" spans="3:5" x14ac:dyDescent="0.25">
      <c r="C77" t="s">
        <v>209</v>
      </c>
      <c r="D77" t="s">
        <v>151</v>
      </c>
      <c r="E77" t="s">
        <v>171</v>
      </c>
    </row>
    <row r="78" spans="3:5" x14ac:dyDescent="0.25">
      <c r="C78" t="s">
        <v>210</v>
      </c>
      <c r="D78" t="s">
        <v>146</v>
      </c>
      <c r="E78" t="s">
        <v>158</v>
      </c>
    </row>
    <row r="79" spans="3:5" x14ac:dyDescent="0.25">
      <c r="C79" t="s">
        <v>211</v>
      </c>
      <c r="D79" t="s">
        <v>146</v>
      </c>
      <c r="E79" t="s">
        <v>171</v>
      </c>
    </row>
    <row r="80" spans="3:5" x14ac:dyDescent="0.25">
      <c r="C80" t="s">
        <v>212</v>
      </c>
      <c r="D80" t="s">
        <v>146</v>
      </c>
      <c r="E80" t="s">
        <v>171</v>
      </c>
    </row>
    <row r="81" spans="3:5" x14ac:dyDescent="0.25">
      <c r="C81" t="s">
        <v>213</v>
      </c>
      <c r="D81" t="s">
        <v>151</v>
      </c>
      <c r="E81" t="s">
        <v>161</v>
      </c>
    </row>
    <row r="82" spans="3:5" x14ac:dyDescent="0.25">
      <c r="C82" t="s">
        <v>214</v>
      </c>
      <c r="D82" t="s">
        <v>151</v>
      </c>
      <c r="E82" t="s">
        <v>147</v>
      </c>
    </row>
    <row r="83" spans="3:5" x14ac:dyDescent="0.25">
      <c r="C83" t="s">
        <v>215</v>
      </c>
      <c r="D83" t="s">
        <v>151</v>
      </c>
      <c r="E83" t="s">
        <v>147</v>
      </c>
    </row>
    <row r="84" spans="3:5" x14ac:dyDescent="0.25">
      <c r="C84" t="s">
        <v>216</v>
      </c>
      <c r="D84" t="s">
        <v>151</v>
      </c>
      <c r="E84" t="s">
        <v>158</v>
      </c>
    </row>
    <row r="85" spans="3:5" x14ac:dyDescent="0.25">
      <c r="C85" t="s">
        <v>217</v>
      </c>
      <c r="D85" t="s">
        <v>146</v>
      </c>
      <c r="E85" t="s">
        <v>171</v>
      </c>
    </row>
    <row r="86" spans="3:5" x14ac:dyDescent="0.25">
      <c r="C86" t="s">
        <v>218</v>
      </c>
      <c r="D86" t="s">
        <v>146</v>
      </c>
      <c r="E86" t="s">
        <v>171</v>
      </c>
    </row>
    <row r="87" spans="3:5" x14ac:dyDescent="0.25">
      <c r="C87" t="s">
        <v>219</v>
      </c>
      <c r="D87" t="s">
        <v>146</v>
      </c>
      <c r="E87" t="s">
        <v>171</v>
      </c>
    </row>
    <row r="88" spans="3:5" x14ac:dyDescent="0.25">
      <c r="C88" t="s">
        <v>220</v>
      </c>
      <c r="D88" t="s">
        <v>146</v>
      </c>
      <c r="E88" t="s">
        <v>171</v>
      </c>
    </row>
    <row r="89" spans="3:5" x14ac:dyDescent="0.25">
      <c r="C89" t="s">
        <v>221</v>
      </c>
      <c r="D89" t="s">
        <v>151</v>
      </c>
      <c r="E89" t="s">
        <v>147</v>
      </c>
    </row>
    <row r="90" spans="3:5" x14ac:dyDescent="0.25">
      <c r="C90" t="s">
        <v>222</v>
      </c>
      <c r="D90" t="s">
        <v>146</v>
      </c>
      <c r="E90" t="s">
        <v>171</v>
      </c>
    </row>
    <row r="91" spans="3:5" x14ac:dyDescent="0.25">
      <c r="C91" t="s">
        <v>223</v>
      </c>
      <c r="D91" t="s">
        <v>146</v>
      </c>
      <c r="E91" t="s">
        <v>171</v>
      </c>
    </row>
    <row r="92" spans="3:5" x14ac:dyDescent="0.25">
      <c r="C92" t="s">
        <v>224</v>
      </c>
      <c r="D92" t="s">
        <v>146</v>
      </c>
      <c r="E92" t="s">
        <v>171</v>
      </c>
    </row>
    <row r="93" spans="3:5" x14ac:dyDescent="0.25">
      <c r="C93" t="s">
        <v>225</v>
      </c>
      <c r="D93" t="s">
        <v>151</v>
      </c>
      <c r="E93" t="s">
        <v>171</v>
      </c>
    </row>
    <row r="94" spans="3:5" x14ac:dyDescent="0.25">
      <c r="C94" t="s">
        <v>226</v>
      </c>
      <c r="D94" t="s">
        <v>151</v>
      </c>
      <c r="E94" t="s">
        <v>147</v>
      </c>
    </row>
    <row r="95" spans="3:5" x14ac:dyDescent="0.25">
      <c r="C95" t="s">
        <v>227</v>
      </c>
      <c r="D95" t="s">
        <v>151</v>
      </c>
      <c r="E95" t="s">
        <v>147</v>
      </c>
    </row>
    <row r="96" spans="3:5" x14ac:dyDescent="0.25">
      <c r="C96" t="s">
        <v>228</v>
      </c>
      <c r="D96" t="s">
        <v>151</v>
      </c>
      <c r="E96" t="s">
        <v>147</v>
      </c>
    </row>
    <row r="97" spans="3:5" x14ac:dyDescent="0.25">
      <c r="C97" t="s">
        <v>229</v>
      </c>
      <c r="D97" t="s">
        <v>146</v>
      </c>
      <c r="E97" t="s">
        <v>171</v>
      </c>
    </row>
    <row r="98" spans="3:5" x14ac:dyDescent="0.25">
      <c r="C98" t="s">
        <v>230</v>
      </c>
      <c r="D98" t="s">
        <v>151</v>
      </c>
      <c r="E98" t="s">
        <v>147</v>
      </c>
    </row>
    <row r="99" spans="3:5" x14ac:dyDescent="0.25">
      <c r="C99" t="s">
        <v>231</v>
      </c>
      <c r="D99" t="s">
        <v>151</v>
      </c>
      <c r="E99" t="s">
        <v>147</v>
      </c>
    </row>
    <row r="100" spans="3:5" x14ac:dyDescent="0.25">
      <c r="C100" t="s">
        <v>232</v>
      </c>
      <c r="D100" t="s">
        <v>151</v>
      </c>
      <c r="E100" t="s">
        <v>147</v>
      </c>
    </row>
    <row r="101" spans="3:5" x14ac:dyDescent="0.25">
      <c r="C101" t="s">
        <v>233</v>
      </c>
      <c r="D101" t="s">
        <v>151</v>
      </c>
      <c r="E101" t="s">
        <v>147</v>
      </c>
    </row>
    <row r="102" spans="3:5" x14ac:dyDescent="0.25">
      <c r="C102" t="s">
        <v>234</v>
      </c>
      <c r="D102" t="s">
        <v>151</v>
      </c>
      <c r="E102" t="s">
        <v>147</v>
      </c>
    </row>
    <row r="103" spans="3:5" x14ac:dyDescent="0.25">
      <c r="C103" t="s">
        <v>235</v>
      </c>
      <c r="D103" t="s">
        <v>146</v>
      </c>
      <c r="E103" t="s">
        <v>171</v>
      </c>
    </row>
    <row r="104" spans="3:5" x14ac:dyDescent="0.25">
      <c r="C104" t="s">
        <v>253</v>
      </c>
      <c r="D104" t="s">
        <v>151</v>
      </c>
      <c r="E104" t="s">
        <v>147</v>
      </c>
    </row>
    <row r="105" spans="3:5" x14ac:dyDescent="0.25">
      <c r="C105" t="s">
        <v>236</v>
      </c>
      <c r="D105" t="s">
        <v>151</v>
      </c>
      <c r="E105" t="s">
        <v>147</v>
      </c>
    </row>
  </sheetData>
  <mergeCells count="1">
    <mergeCell ref="A2:O2"/>
  </mergeCells>
  <conditionalFormatting sqref="D6:D105">
    <cfRule type="containsText" dxfId="1" priority="1" operator="containsText" text="Yes">
      <formula>NOT(ISERROR(SEARCH("Yes",D6)))</formula>
    </cfRule>
    <cfRule type="containsText" dxfId="0" priority="2" operator="containsText" text="No">
      <formula>NOT(ISERROR(SEARCH("No",D6)))</formula>
    </cfRule>
  </conditionalFormatting>
  <pageMargins left="0.7" right="0.7" top="0.75" bottom="0.75" header="0.3" footer="0.3"/>
  <pageSetup paperSize="9" orientation="portrait" horizontalDpi="4294967293" verticalDpi="0" r:id="rId1"/>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 
</file>

<file path=customXml/item2.xml>�� 
</file>

<file path=customXml/item3.xml>�� 
</file>

<file path=customXml/item4.xml>�� 
</file>

<file path=customXml/item5.xml>�� 
</file>

<file path=customXml/item6.xml>�� 
</file>

<file path=customXml/item7.xml>�� 
</file>

<file path=customXml/itemProps1.xml><?xml version="1.0" encoding="utf-8"?>
<ds:datastoreItem xmlns:ds="http://schemas.openxmlformats.org/officeDocument/2006/customXml" ds:itemID="{27ADB981-2F25-4AFD-B5AF-EAE0C16E1783}">
  <ds:schemaRefs>
    <ds:schemaRef ds:uri="http://www.w3.org/2001/XMLSchema"/>
    <ds:schemaRef ds:uri="http://microsoft.data.visualization.Client.Excel/1.0"/>
  </ds:schemaRefs>
</ds:datastoreItem>
</file>

<file path=customXml/itemProps2.xml><?xml version="1.0" encoding="utf-8"?>
<ds:datastoreItem xmlns:ds="http://schemas.openxmlformats.org/officeDocument/2006/customXml" ds:itemID="{274F2830-E753-445F-8348-6DE46881C945}">
  <ds:schemaRefs>
    <ds:schemaRef ds:uri="http://www.w3.org/2001/XMLSchema"/>
    <ds:schemaRef ds:uri="http://microsoft.data.visualization.engine.tours/1.0"/>
  </ds:schemaRefs>
</ds:datastoreItem>
</file>

<file path=customXml/itemProps3.xml><?xml version="1.0" encoding="utf-8"?>
<ds:datastoreItem xmlns:ds="http://schemas.openxmlformats.org/officeDocument/2006/customXml" ds:itemID="{897C3644-DB11-4A66-A391-49C3AB1976A6}">
  <ds:schemaRefs>
    <ds:schemaRef ds:uri="http://www.w3.org/2001/XMLSchema"/>
    <ds:schemaRef ds:uri="http://microsoft.data.visualization.Client.Excel.PState/1.0"/>
  </ds:schemaRefs>
</ds:datastoreItem>
</file>

<file path=customXml/itemProps4.xml><?xml version="1.0" encoding="utf-8"?>
<ds:datastoreItem xmlns:ds="http://schemas.openxmlformats.org/officeDocument/2006/customXml" ds:itemID="{349426DA-0D60-43C9-8CE6-0DC531954926}">
  <ds:schemaRefs>
    <ds:schemaRef ds:uri="http://www.w3.org/2001/XMLSchema"/>
    <ds:schemaRef ds:uri="http://microsoft.data.visualization.engine.tours/1.0"/>
  </ds:schemaRefs>
</ds:datastoreItem>
</file>

<file path=customXml/itemProps5.xml><?xml version="1.0" encoding="utf-8"?>
<ds:datastoreItem xmlns:ds="http://schemas.openxmlformats.org/officeDocument/2006/customXml" ds:itemID="{2C54312C-7DD5-418C-B57F-5E01CDC8023D}">
  <ds:schemaRefs>
    <ds:schemaRef ds:uri="http://www.w3.org/2001/XMLSchema"/>
    <ds:schemaRef ds:uri="http://microsoft.data.visualization.Client.Excel.LState/1.0"/>
  </ds:schemaRefs>
</ds:datastoreItem>
</file>

<file path=customXml/itemProps6.xml><?xml version="1.0" encoding="utf-8"?>
<ds:datastoreItem xmlns:ds="http://schemas.openxmlformats.org/officeDocument/2006/customXml" ds:itemID="{EE59EF68-F150-49F4-A258-A9083138A389}">
  <ds:schemaRefs>
    <ds:schemaRef ds:uri="http://www.w3.org/2001/XMLSchema"/>
    <ds:schemaRef ds:uri="http://microsoft.data.visualization.engine.tours/1.0"/>
  </ds:schemaRefs>
</ds:datastoreItem>
</file>

<file path=customXml/itemProps7.xml><?xml version="1.0" encoding="utf-8"?>
<ds:datastoreItem xmlns:ds="http://schemas.openxmlformats.org/officeDocument/2006/customXml" ds:itemID="{724A0FE0-2E66-4EE2-92F1-8ADB75C2C217}">
  <ds:schemaRefs>
    <ds:schemaRef ds:uri="http://www.w3.org/2001/XMLSchema"/>
    <ds:schemaRef ds:uri="http://microsoft.data.visualization.engine.tours/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Introduction</vt:lpstr>
      <vt:lpstr>Customer Base </vt:lpstr>
      <vt:lpstr>Survey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Shashwat Mayank</dc:creator>
  <cp:lastModifiedBy>Shashwat Mayank</cp:lastModifiedBy>
  <dcterms:created xsi:type="dcterms:W3CDTF">2020-08-11T07:48:10Z</dcterms:created>
  <dcterms:modified xsi:type="dcterms:W3CDTF">2020-08-19T20:20:41Z</dcterms:modified>
</cp:coreProperties>
</file>