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/>
  <calcPr/>
</workbook>
</file>

<file path=xl/sharedStrings.xml><?xml version="1.0" encoding="utf-8"?>
<sst xmlns="http://schemas.openxmlformats.org/spreadsheetml/2006/main" count="77" uniqueCount="47">
  <si>
    <t>시제품 설계</t>
  </si>
  <si>
    <t>24년 3월 ~ 4월</t>
  </si>
  <si>
    <t>시제품 설계 및 프로토타입 제작(자체개발)</t>
  </si>
  <si>
    <t>소프트웨어 개발 인력 채용</t>
  </si>
  <si>
    <t>24년 4월</t>
  </si>
  <si>
    <t>컴퓨터공학 전공 백엔드 개발자 직원 2명 채용</t>
  </si>
  <si>
    <t>시제품 제작</t>
  </si>
  <si>
    <t>24년 4월 ~ 6월</t>
  </si>
  <si>
    <t>외주 용역을 통한 시제품 제작</t>
  </si>
  <si>
    <t>베타 버전 출시</t>
  </si>
  <si>
    <t>24년 6월</t>
  </si>
  <si>
    <t>공개 베타 테스트 진행, 사용자 경험 개선을 위한 데이터 수집 및 분석, 마케팅 전략 수립</t>
  </si>
  <si>
    <t>AI 자동화 시스템 강화</t>
  </si>
  <si>
    <t>24년 7월</t>
  </si>
  <si>
    <t>자동화 알고리즘 개선, 머신 러닝 모델 훈련 및 통합, 자동 번역 및 이미지 편집 기능 테스트</t>
  </si>
  <si>
    <t>정식 출시</t>
  </si>
  <si>
    <t>24년 9월</t>
  </si>
  <si>
    <t>신제품 출시</t>
  </si>
  <si>
    <t>시장 확장 계획</t>
  </si>
  <si>
    <t>24년 10월</t>
  </si>
  <si>
    <t>이커머스 시장에 적용 후, 증권 시장 등 타 시장으로 확장할 전략 수립, 파트너십 및 채널 확보</t>
  </si>
  <si>
    <t>25년  3월</t>
  </si>
  <si>
    <t>25년 9월</t>
  </si>
  <si>
    <t>26년 3월</t>
  </si>
  <si>
    <t>26년 9월</t>
  </si>
  <si>
    <t>27년 3월</t>
  </si>
  <si>
    <t>비고</t>
  </si>
  <si>
    <t>사업 시작 및 초기모델 제작
gpu 구매</t>
  </si>
  <si>
    <t>알고리즘 완성 및 출시</t>
  </si>
  <si>
    <t>개발자&amp;기술자 추가고용</t>
  </si>
  <si>
    <t>인건비</t>
  </si>
  <si>
    <t>외주 용역비</t>
  </si>
  <si>
    <t>광고비용</t>
  </si>
  <si>
    <t>비품 비</t>
  </si>
  <si>
    <t>비품 감가 상각</t>
  </si>
  <si>
    <t>총비용</t>
  </si>
  <si>
    <t>1단계 이용자 구독료 수익</t>
  </si>
  <si>
    <t>1단계 이용자 수수료 수익</t>
  </si>
  <si>
    <t>2단계 이용자 구독료 수익</t>
  </si>
  <si>
    <t>2단계 이용자 수수료 수익</t>
  </si>
  <si>
    <t>총 예상 매출</t>
  </si>
  <si>
    <t>순이익</t>
  </si>
  <si>
    <t>누적 손익</t>
  </si>
  <si>
    <t>이용자 수</t>
  </si>
  <si>
    <t>총 이용자 비율</t>
  </si>
  <si>
    <t>1단계 이용자</t>
  </si>
  <si>
    <t>2단계 이용자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</si>
</sst>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₩-412]* #,##0.00_);_([$₩-412]* \(#,##0.00\);_([$₩-412]* &quot;-&quot;??_);_(@_)"/>
  </numFmts>
  <fonts count="4">
    <font>
      <sz val="10.0"/>
      <color rgb="FF000000"/>
      <name val="Arial"/>
      <scheme val="minor"/>
    </font>
    <font>
      <i/>
      <color rgb="FF000000"/>
      <name val="&quot;Malgun Gothic&quot;"/>
    </font>
    <font>
      <color theme="1"/>
      <name val="Arial"/>
      <scheme val="minor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  <border>
      <left style="thin">
        <color rgb="FF9E9E9E"/>
      </left>
      <right style="thin">
        <color rgb="FF9E9E9E"/>
      </right>
      <bottom style="thin">
        <color rgb="FF9E9E9E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vertical="bottom"/>
    </xf>
    <xf borderId="0" fillId="0" fontId="2" numFmtId="164" xfId="0" applyAlignment="1" applyFont="1" applyNumberFormat="1">
      <alignment readingOrder="0"/>
    </xf>
    <xf borderId="5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2" numFmtId="164" xfId="0" applyFont="1" applyNumberFormat="1"/>
    <xf borderId="1" fillId="0" fontId="2" numFmtId="0" xfId="0" applyAlignment="1" applyBorder="1" applyFont="1">
      <alignment readingOrder="0"/>
    </xf>
    <xf borderId="6" fillId="0" fontId="2" numFmtId="10" xfId="0" applyAlignment="1" applyBorder="1" applyFont="1" applyNumberFormat="1">
      <alignment readingOrder="0"/>
    </xf>
    <xf borderId="7" fillId="0" fontId="2" numFmtId="10" xfId="0" applyAlignment="1" applyBorder="1" applyFont="1" applyNumberFormat="1">
      <alignment readingOrder="0"/>
    </xf>
    <xf borderId="8" fillId="0" fontId="2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3" fillId="0" fontId="2" numFmtId="0" xfId="0" applyBorder="1" applyFont="1"/>
    <xf borderId="3" fillId="0" fontId="2" numFmtId="4" xfId="0" applyAlignment="1" applyBorder="1" applyFont="1" applyNumberFormat="1">
      <alignment readingOrder="0"/>
    </xf>
    <xf borderId="0" fillId="0" fontId="2" numFmtId="0" xfId="0" applyFont="1"/>
    <xf borderId="9" fillId="0" fontId="2" numFmtId="0" xfId="0" applyBorder="1" applyFont="1"/>
    <xf borderId="3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0" fillId="0" fontId="2" numFmtId="4" xfId="0" applyBorder="1" applyFont="1" applyNumberFormat="1"/>
    <xf borderId="11" fillId="0" fontId="2" numFmtId="0" xfId="0" applyBorder="1" applyFont="1"/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24년 9월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'시트2'!$B$25</c:f>
              <c:numCache/>
            </c:numRef>
          </c:val>
        </c:ser>
        <c:ser>
          <c:idx val="1"/>
          <c:order val="1"/>
          <c:tx>
            <c:v>25년 3월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'시트2'!$C$25</c:f>
              <c:numCache/>
            </c:numRef>
          </c:val>
        </c:ser>
        <c:ser>
          <c:idx val="2"/>
          <c:order val="2"/>
          <c:tx>
            <c:v>25년 9월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'시트2'!$D$25</c:f>
              <c:numCache/>
            </c:numRef>
          </c:val>
        </c:ser>
        <c:ser>
          <c:idx val="3"/>
          <c:order val="3"/>
          <c:tx>
            <c:v>26년 3월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'시트2'!$E$25</c:f>
              <c:numCache/>
            </c:numRef>
          </c:val>
        </c:ser>
        <c:ser>
          <c:idx val="4"/>
          <c:order val="4"/>
          <c:tx>
            <c:v>26년 9월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'시트2'!$F$25</c:f>
              <c:numCache/>
            </c:numRef>
          </c:val>
        </c:ser>
        <c:ser>
          <c:idx val="5"/>
          <c:order val="5"/>
          <c:tx>
            <c:v>27년 3월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'시트2'!$A$25</c:f>
            </c:strRef>
          </c:cat>
          <c:val>
            <c:numRef>
              <c:f>'시트2'!$G$25</c:f>
              <c:numCache/>
            </c:numRef>
          </c:val>
        </c:ser>
        <c:axId val="1002483105"/>
        <c:axId val="182681819"/>
      </c:barChart>
      <c:catAx>
        <c:axId val="1002483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81819"/>
      </c:catAx>
      <c:valAx>
        <c:axId val="182681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483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8</xdr:row>
      <xdr:rowOff>180975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 t="s">
        <v>0</v>
      </c>
      <c r="D4" s="1" t="s">
        <v>1</v>
      </c>
      <c r="E4" s="1" t="s">
        <v>2</v>
      </c>
    </row>
    <row r="5">
      <c r="C5" s="1" t="s">
        <v>3</v>
      </c>
      <c r="D5" s="1" t="s">
        <v>4</v>
      </c>
      <c r="E5" s="1" t="s">
        <v>5</v>
      </c>
    </row>
    <row r="6">
      <c r="C6" s="1" t="s">
        <v>6</v>
      </c>
      <c r="D6" s="2" t="s">
        <v>7</v>
      </c>
      <c r="E6" s="1" t="s">
        <v>8</v>
      </c>
    </row>
    <row r="7">
      <c r="C7" s="1" t="s">
        <v>9</v>
      </c>
      <c r="D7" s="2" t="s">
        <v>10</v>
      </c>
      <c r="E7" s="1" t="s">
        <v>11</v>
      </c>
    </row>
    <row r="8">
      <c r="C8" s="1" t="s">
        <v>12</v>
      </c>
      <c r="D8" s="2" t="s">
        <v>13</v>
      </c>
      <c r="E8" s="1" t="s">
        <v>14</v>
      </c>
    </row>
    <row r="9">
      <c r="C9" s="1" t="s">
        <v>15</v>
      </c>
      <c r="D9" s="1" t="s">
        <v>16</v>
      </c>
      <c r="E9" s="1" t="s">
        <v>17</v>
      </c>
    </row>
    <row r="10">
      <c r="C10" s="1" t="s">
        <v>18</v>
      </c>
      <c r="D10" s="2" t="s">
        <v>19</v>
      </c>
      <c r="E10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4.88"/>
    <col customWidth="1" min="3" max="5" width="15.88"/>
    <col customWidth="1" min="6" max="7" width="17.5"/>
    <col customWidth="1" min="16" max="17" width="14.88"/>
    <col customWidth="1" min="18" max="19" width="15.88"/>
    <col customWidth="1" min="20" max="20" width="15.75"/>
    <col customWidth="1" min="21" max="21" width="15.25"/>
  </cols>
  <sheetData>
    <row r="10">
      <c r="B10" s="1" t="s">
        <v>16</v>
      </c>
      <c r="C10" s="2" t="s">
        <v>21</v>
      </c>
      <c r="D10" s="2" t="s">
        <v>22</v>
      </c>
      <c r="E10" s="2" t="s">
        <v>23</v>
      </c>
      <c r="F10" s="3" t="s">
        <v>24</v>
      </c>
      <c r="G10" s="3" t="s">
        <v>25</v>
      </c>
      <c r="H10" s="4"/>
      <c r="P10" s="1" t="s">
        <v>16</v>
      </c>
      <c r="Q10" s="2" t="s">
        <v>21</v>
      </c>
      <c r="R10" s="2" t="s">
        <v>22</v>
      </c>
      <c r="S10" s="2" t="s">
        <v>23</v>
      </c>
      <c r="T10" s="3" t="s">
        <v>24</v>
      </c>
      <c r="U10" s="3" t="s">
        <v>25</v>
      </c>
    </row>
    <row r="11">
      <c r="A11" s="5" t="s">
        <v>26</v>
      </c>
      <c r="B11" s="1" t="s">
        <v>27</v>
      </c>
      <c r="C11" s="1" t="s">
        <v>28</v>
      </c>
      <c r="D11" s="1"/>
      <c r="E11" s="1"/>
      <c r="F11" s="1" t="s">
        <v>29</v>
      </c>
      <c r="G11" s="3"/>
      <c r="H11" s="6"/>
      <c r="O11" s="5" t="s">
        <v>26</v>
      </c>
      <c r="P11" s="1" t="s">
        <v>27</v>
      </c>
      <c r="Q11" s="1" t="s">
        <v>28</v>
      </c>
      <c r="R11" s="1"/>
      <c r="S11" s="1"/>
      <c r="T11" s="1" t="s">
        <v>29</v>
      </c>
      <c r="U11" s="3"/>
    </row>
    <row r="12">
      <c r="A12" s="7" t="s">
        <v>30</v>
      </c>
      <c r="B12" s="8">
        <v>0.0</v>
      </c>
      <c r="C12" s="8">
        <v>5.6E7</v>
      </c>
      <c r="D12" s="8">
        <v>5.6E7</v>
      </c>
      <c r="E12" s="8">
        <v>5.6E7</v>
      </c>
      <c r="F12" s="8">
        <v>8.4E7</v>
      </c>
      <c r="G12" s="8">
        <v>8.4E7</v>
      </c>
      <c r="O12" s="7" t="s">
        <v>30</v>
      </c>
      <c r="P12" s="8">
        <v>0.0</v>
      </c>
      <c r="Q12" s="8">
        <v>5.6E7</v>
      </c>
      <c r="R12" s="8">
        <v>5.6E7</v>
      </c>
      <c r="S12" s="8">
        <v>5.6E7</v>
      </c>
      <c r="T12" s="8">
        <v>8.4E7</v>
      </c>
      <c r="U12" s="8">
        <v>8.4E7</v>
      </c>
    </row>
    <row r="13">
      <c r="A13" s="9" t="s">
        <v>31</v>
      </c>
      <c r="B13" s="8">
        <v>0.0</v>
      </c>
      <c r="C13" s="8">
        <v>1.6E7</v>
      </c>
      <c r="D13" s="8">
        <v>0.0</v>
      </c>
      <c r="E13" s="8">
        <v>0.0</v>
      </c>
      <c r="F13" s="8">
        <v>0.0</v>
      </c>
      <c r="G13" s="8">
        <v>0.0</v>
      </c>
      <c r="O13" s="9" t="s">
        <v>31</v>
      </c>
      <c r="P13" s="8">
        <v>0.0</v>
      </c>
      <c r="Q13" s="8">
        <v>1.6E7</v>
      </c>
      <c r="R13" s="8">
        <v>0.0</v>
      </c>
      <c r="S13" s="8">
        <v>0.0</v>
      </c>
      <c r="T13" s="8">
        <v>0.0</v>
      </c>
      <c r="U13" s="8">
        <v>0.0</v>
      </c>
    </row>
    <row r="14">
      <c r="A14" s="10" t="s">
        <v>32</v>
      </c>
      <c r="B14" s="8">
        <v>0.0</v>
      </c>
      <c r="C14" s="11">
        <f>C22/2</f>
        <v>0</v>
      </c>
      <c r="D14" s="11">
        <f>D22/3</f>
        <v>11475552</v>
      </c>
      <c r="E14" s="11">
        <f t="shared" ref="E14:G14" si="1">E22/4</f>
        <v>17213328</v>
      </c>
      <c r="F14" s="11">
        <f t="shared" si="1"/>
        <v>34426656</v>
      </c>
      <c r="G14" s="11">
        <f t="shared" si="1"/>
        <v>86066640</v>
      </c>
      <c r="O14" s="10" t="s">
        <v>32</v>
      </c>
      <c r="P14" s="8">
        <v>0.0</v>
      </c>
      <c r="Q14" s="11">
        <f>Q22/2</f>
        <v>0</v>
      </c>
      <c r="R14" s="11">
        <f>R22/3</f>
        <v>11475552</v>
      </c>
      <c r="S14" s="11">
        <f t="shared" ref="S14:U14" si="2">S22/4</f>
        <v>17213328</v>
      </c>
      <c r="T14" s="11">
        <f t="shared" si="2"/>
        <v>34426656</v>
      </c>
      <c r="U14" s="11">
        <f t="shared" si="2"/>
        <v>86066640</v>
      </c>
    </row>
    <row r="15">
      <c r="A15" s="5" t="s">
        <v>33</v>
      </c>
      <c r="B15" s="8">
        <v>2.0E7</v>
      </c>
      <c r="C15" s="8">
        <v>0.0</v>
      </c>
      <c r="D15" s="8">
        <v>0.0</v>
      </c>
      <c r="E15" s="8">
        <v>0.0</v>
      </c>
      <c r="F15" s="8">
        <v>0.0</v>
      </c>
      <c r="G15" s="8">
        <v>0.0</v>
      </c>
      <c r="O15" s="5" t="s">
        <v>33</v>
      </c>
      <c r="P15" s="8">
        <v>2.0E7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</row>
    <row r="16">
      <c r="A16" s="5" t="s">
        <v>34</v>
      </c>
      <c r="B16" s="8">
        <v>0.0</v>
      </c>
      <c r="C16" s="8">
        <v>2000000.0</v>
      </c>
      <c r="D16" s="8">
        <v>2000000.0</v>
      </c>
      <c r="E16" s="8">
        <v>2000000.0</v>
      </c>
      <c r="F16" s="8">
        <v>2000000.0</v>
      </c>
      <c r="G16" s="8">
        <v>2000000.0</v>
      </c>
      <c r="O16" s="5" t="s">
        <v>34</v>
      </c>
      <c r="P16" s="8">
        <v>0.0</v>
      </c>
      <c r="Q16" s="8">
        <v>2000000.0</v>
      </c>
      <c r="R16" s="8">
        <v>2000000.0</v>
      </c>
      <c r="S16" s="8">
        <v>2000000.0</v>
      </c>
      <c r="T16" s="8">
        <v>2000000.0</v>
      </c>
      <c r="U16" s="8">
        <v>2000000.0</v>
      </c>
    </row>
    <row r="17">
      <c r="A17" s="5" t="s">
        <v>35</v>
      </c>
      <c r="B17" s="11">
        <f>sum(B12:B15)</f>
        <v>20000000</v>
      </c>
      <c r="C17" s="11">
        <f t="shared" ref="C17:G17" si="3">sum(C12:C16)</f>
        <v>74000000</v>
      </c>
      <c r="D17" s="11">
        <f t="shared" si="3"/>
        <v>69475552</v>
      </c>
      <c r="E17" s="11">
        <f t="shared" si="3"/>
        <v>75213328</v>
      </c>
      <c r="F17" s="11">
        <f t="shared" si="3"/>
        <v>120426656</v>
      </c>
      <c r="G17" s="11">
        <f t="shared" si="3"/>
        <v>172066640</v>
      </c>
      <c r="O17" s="5" t="s">
        <v>35</v>
      </c>
      <c r="P17" s="11">
        <f>sum(P12:P15)</f>
        <v>20000000</v>
      </c>
      <c r="Q17" s="11">
        <f t="shared" ref="Q17:U17" si="4">sum(Q12:Q16)</f>
        <v>74000000</v>
      </c>
      <c r="R17" s="11">
        <f t="shared" si="4"/>
        <v>69475552</v>
      </c>
      <c r="S17" s="11">
        <f t="shared" si="4"/>
        <v>75213328</v>
      </c>
      <c r="T17" s="11">
        <f t="shared" si="4"/>
        <v>120426656</v>
      </c>
      <c r="U17" s="11">
        <f t="shared" si="4"/>
        <v>172066640</v>
      </c>
    </row>
    <row r="18">
      <c r="A18" s="5" t="s">
        <v>36</v>
      </c>
      <c r="B18" s="8">
        <v>0.0</v>
      </c>
      <c r="C18" s="8">
        <v>0.0</v>
      </c>
      <c r="D18" s="11">
        <f>276*70000</f>
        <v>19320000</v>
      </c>
      <c r="E18" s="11">
        <f>552*70000</f>
        <v>38640000</v>
      </c>
      <c r="F18" s="11">
        <f>1104*70000</f>
        <v>77280000</v>
      </c>
      <c r="G18" s="11">
        <f>2760*70000</f>
        <v>193200000</v>
      </c>
      <c r="O18" s="5" t="s">
        <v>36</v>
      </c>
      <c r="P18" s="8">
        <v>0.0</v>
      </c>
      <c r="Q18" s="8">
        <v>0.0</v>
      </c>
      <c r="R18" s="11">
        <f>276*70000</f>
        <v>19320000</v>
      </c>
      <c r="S18" s="11">
        <f>552*70000</f>
        <v>38640000</v>
      </c>
      <c r="T18" s="11">
        <f>1104*70000</f>
        <v>77280000</v>
      </c>
      <c r="U18" s="11">
        <f>2760*70000</f>
        <v>193200000</v>
      </c>
    </row>
    <row r="19">
      <c r="A19" s="5" t="s">
        <v>37</v>
      </c>
      <c r="B19" s="8">
        <v>0.0</v>
      </c>
      <c r="C19" s="8">
        <v>0.0</v>
      </c>
      <c r="D19" s="8">
        <f>276*10000</f>
        <v>2760000</v>
      </c>
      <c r="E19" s="11">
        <f>552*10000</f>
        <v>5520000</v>
      </c>
      <c r="F19" s="8">
        <f>1104*10000</f>
        <v>11040000</v>
      </c>
      <c r="G19" s="8">
        <f>2760*10000</f>
        <v>27600000</v>
      </c>
      <c r="O19" s="5" t="s">
        <v>37</v>
      </c>
      <c r="P19" s="8">
        <v>0.0</v>
      </c>
      <c r="Q19" s="8">
        <v>0.0</v>
      </c>
      <c r="R19" s="8">
        <f>276*10000</f>
        <v>2760000</v>
      </c>
      <c r="S19" s="11">
        <f>552*10000</f>
        <v>5520000</v>
      </c>
      <c r="T19" s="8">
        <f>1104*10000</f>
        <v>11040000</v>
      </c>
      <c r="U19" s="8">
        <f>2760*10000</f>
        <v>27600000</v>
      </c>
    </row>
    <row r="20">
      <c r="A20" s="5" t="s">
        <v>38</v>
      </c>
      <c r="B20" s="8">
        <v>0.0</v>
      </c>
      <c r="C20" s="8">
        <v>0.0</v>
      </c>
      <c r="D20" s="11">
        <f>24*120000</f>
        <v>2880000</v>
      </c>
      <c r="E20" s="8">
        <f>48*120000</f>
        <v>5760000</v>
      </c>
      <c r="F20" s="11">
        <f>96*120000</f>
        <v>11520000</v>
      </c>
      <c r="G20" s="11">
        <f>240*120000</f>
        <v>28800000</v>
      </c>
      <c r="O20" s="5" t="s">
        <v>38</v>
      </c>
      <c r="P20" s="8">
        <v>0.0</v>
      </c>
      <c r="Q20" s="8">
        <v>0.0</v>
      </c>
      <c r="R20" s="11">
        <f>24*120000</f>
        <v>2880000</v>
      </c>
      <c r="S20" s="8">
        <f>48*120000</f>
        <v>5760000</v>
      </c>
      <c r="T20" s="11">
        <f>96*120000</f>
        <v>11520000</v>
      </c>
      <c r="U20" s="11">
        <f>240*120000</f>
        <v>28800000</v>
      </c>
    </row>
    <row r="21">
      <c r="A21" s="5" t="s">
        <v>39</v>
      </c>
      <c r="B21" s="8">
        <v>0.0</v>
      </c>
      <c r="C21" s="8">
        <v>0.0</v>
      </c>
      <c r="D21" s="11">
        <f>24*394444</f>
        <v>9466656</v>
      </c>
      <c r="E21" s="8">
        <f>48*394444</f>
        <v>18933312</v>
      </c>
      <c r="F21" s="11">
        <f>96*394444</f>
        <v>37866624</v>
      </c>
      <c r="G21" s="11">
        <f>240*394444</f>
        <v>94666560</v>
      </c>
      <c r="O21" s="5" t="s">
        <v>39</v>
      </c>
      <c r="P21" s="8">
        <v>0.0</v>
      </c>
      <c r="Q21" s="8">
        <v>0.0</v>
      </c>
      <c r="R21" s="11">
        <f>24*394444</f>
        <v>9466656</v>
      </c>
      <c r="S21" s="8">
        <f>48*394444</f>
        <v>18933312</v>
      </c>
      <c r="T21" s="11">
        <f>96*394444</f>
        <v>37866624</v>
      </c>
      <c r="U21" s="11">
        <f>240*394444</f>
        <v>94666560</v>
      </c>
    </row>
    <row r="22">
      <c r="A22" s="5" t="s">
        <v>40</v>
      </c>
      <c r="B22" s="11">
        <f>sum(B18:B21)</f>
        <v>0</v>
      </c>
      <c r="C22" s="11">
        <f t="shared" ref="C22:G22" si="5">SUM(C18:C21)</f>
        <v>0</v>
      </c>
      <c r="D22" s="11">
        <f t="shared" si="5"/>
        <v>34426656</v>
      </c>
      <c r="E22" s="11">
        <f t="shared" si="5"/>
        <v>68853312</v>
      </c>
      <c r="F22" s="11">
        <f t="shared" si="5"/>
        <v>137706624</v>
      </c>
      <c r="G22" s="11">
        <f t="shared" si="5"/>
        <v>344266560</v>
      </c>
      <c r="O22" s="5" t="s">
        <v>40</v>
      </c>
      <c r="P22" s="11">
        <f>sum(P18:P21)</f>
        <v>0</v>
      </c>
      <c r="Q22" s="11">
        <f t="shared" ref="Q22:U22" si="6">SUM(Q18:Q21)</f>
        <v>0</v>
      </c>
      <c r="R22" s="11">
        <f t="shared" si="6"/>
        <v>34426656</v>
      </c>
      <c r="S22" s="11">
        <f t="shared" si="6"/>
        <v>68853312</v>
      </c>
      <c r="T22" s="11">
        <f t="shared" si="6"/>
        <v>137706624</v>
      </c>
      <c r="U22" s="11">
        <f t="shared" si="6"/>
        <v>344266560</v>
      </c>
    </row>
    <row r="23">
      <c r="A23" s="5" t="s">
        <v>41</v>
      </c>
      <c r="B23" s="11">
        <f t="shared" ref="B23:G23" si="7">B22-B17</f>
        <v>-20000000</v>
      </c>
      <c r="C23" s="11">
        <f t="shared" si="7"/>
        <v>-74000000</v>
      </c>
      <c r="D23" s="11">
        <f t="shared" si="7"/>
        <v>-35048896</v>
      </c>
      <c r="E23" s="11">
        <f t="shared" si="7"/>
        <v>-6360016</v>
      </c>
      <c r="F23" s="11">
        <f t="shared" si="7"/>
        <v>17279968</v>
      </c>
      <c r="G23" s="11">
        <f t="shared" si="7"/>
        <v>172199920</v>
      </c>
      <c r="O23" s="5" t="s">
        <v>41</v>
      </c>
      <c r="P23" s="11">
        <f t="shared" ref="P23:U23" si="8">P22-P17</f>
        <v>-20000000</v>
      </c>
      <c r="Q23" s="11">
        <f t="shared" si="8"/>
        <v>-74000000</v>
      </c>
      <c r="R23" s="11">
        <f t="shared" si="8"/>
        <v>-35048896</v>
      </c>
      <c r="S23" s="11">
        <f t="shared" si="8"/>
        <v>-6360016</v>
      </c>
      <c r="T23" s="11">
        <f t="shared" si="8"/>
        <v>17279968</v>
      </c>
      <c r="U23" s="11">
        <f t="shared" si="8"/>
        <v>172199920</v>
      </c>
    </row>
    <row r="24">
      <c r="A24" s="5"/>
      <c r="B24" s="1" t="s">
        <v>16</v>
      </c>
      <c r="C24" s="2" t="s">
        <v>21</v>
      </c>
      <c r="D24" s="2" t="s">
        <v>22</v>
      </c>
      <c r="E24" s="2" t="s">
        <v>23</v>
      </c>
      <c r="F24" s="3" t="s">
        <v>24</v>
      </c>
      <c r="G24" s="3" t="s">
        <v>25</v>
      </c>
      <c r="O24" s="5" t="s">
        <v>42</v>
      </c>
      <c r="P24" s="11">
        <f>sum(P23)</f>
        <v>-20000000</v>
      </c>
      <c r="Q24" s="11">
        <f>sum(P23:Q23)</f>
        <v>-94000000</v>
      </c>
      <c r="R24" s="11">
        <f>SUM(P23:R23)</f>
        <v>-129048896</v>
      </c>
      <c r="S24" s="11">
        <f>sum(P23:S23)</f>
        <v>-135408912</v>
      </c>
      <c r="T24" s="11">
        <f>sum(P23:T23)</f>
        <v>-118128944</v>
      </c>
      <c r="U24" s="11">
        <f>SUM(P23:U23)</f>
        <v>54070976</v>
      </c>
    </row>
    <row r="25">
      <c r="A25" s="5" t="s">
        <v>42</v>
      </c>
      <c r="B25" s="11">
        <f>sum(B23)</f>
        <v>-20000000</v>
      </c>
      <c r="C25" s="11">
        <f>sum(B23:C23)</f>
        <v>-94000000</v>
      </c>
      <c r="D25" s="11">
        <f>SUM(B23:D23)</f>
        <v>-129048896</v>
      </c>
      <c r="E25" s="11">
        <f>sum(B23:E23)</f>
        <v>-135408912</v>
      </c>
      <c r="F25" s="11">
        <f>sum(B23:F23)</f>
        <v>-118128944</v>
      </c>
      <c r="G25" s="11">
        <f>SUM(B23:G23)</f>
        <v>54070976</v>
      </c>
    </row>
    <row r="29">
      <c r="J29" s="5" t="s">
        <v>43</v>
      </c>
    </row>
    <row r="30">
      <c r="I30" s="12">
        <v>600000.0</v>
      </c>
      <c r="J30" s="12" t="s">
        <v>44</v>
      </c>
      <c r="K30" s="13">
        <v>5.0E-4</v>
      </c>
      <c r="L30" s="14">
        <v>0.001</v>
      </c>
      <c r="M30" s="14">
        <v>0.002</v>
      </c>
      <c r="N30" s="15">
        <v>0.005</v>
      </c>
      <c r="O30" s="16"/>
    </row>
    <row r="31">
      <c r="J31" s="17"/>
      <c r="K31" s="18">
        <f>I30*K30</f>
        <v>300</v>
      </c>
      <c r="L31" s="19">
        <f>I30*L30</f>
        <v>600</v>
      </c>
      <c r="M31" s="19">
        <f>I30*M30</f>
        <v>1200</v>
      </c>
      <c r="N31" s="20">
        <f>I30*N30</f>
        <v>3000</v>
      </c>
    </row>
    <row r="32">
      <c r="J32" s="21" t="s">
        <v>45</v>
      </c>
      <c r="K32" s="17">
        <f t="shared" ref="K32:N32" si="9">K31*0.92</f>
        <v>276</v>
      </c>
      <c r="L32" s="19">
        <f t="shared" si="9"/>
        <v>552</v>
      </c>
      <c r="M32" s="19">
        <f t="shared" si="9"/>
        <v>1104</v>
      </c>
      <c r="N32" s="20">
        <f t="shared" si="9"/>
        <v>2760</v>
      </c>
    </row>
    <row r="33">
      <c r="J33" s="22" t="s">
        <v>46</v>
      </c>
      <c r="K33" s="23">
        <f t="shared" ref="K33:N33" si="10">K31-K32</f>
        <v>24</v>
      </c>
      <c r="L33" s="24">
        <f t="shared" si="10"/>
        <v>48</v>
      </c>
      <c r="M33" s="24">
        <f t="shared" si="10"/>
        <v>96</v>
      </c>
      <c r="N33" s="25">
        <f t="shared" si="10"/>
        <v>240</v>
      </c>
    </row>
  </sheetData>
  <drawing r:id="rId1"/>
</worksheet>
</file>