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Shauns School Classes 2020\Inferential Stats\MOD5\"/>
    </mc:Choice>
  </mc:AlternateContent>
  <xr:revisionPtr revIDLastSave="0" documentId="13_ncr:1_{EF09A4F3-2569-4A64-B222-D7ECE4440C59}" xr6:coauthVersionLast="45" xr6:coauthVersionMax="45" xr10:uidLastSave="{00000000-0000-0000-0000-000000000000}"/>
  <bookViews>
    <workbookView xWindow="-20520" yWindow="-120" windowWidth="20640" windowHeight="11760" tabRatio="500" activeTab="4" xr2:uid="{00000000-000D-0000-FFFF-FFFF00000000}"/>
  </bookViews>
  <sheets>
    <sheet name="Problem 1" sheetId="4" r:id="rId1"/>
    <sheet name="Problem 2" sheetId="5" r:id="rId2"/>
    <sheet name="Problem 3" sheetId="6" r:id="rId3"/>
    <sheet name="Problem 4" sheetId="1" r:id="rId4"/>
    <sheet name="Problem 5"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7" l="1"/>
  <c r="I22" i="7"/>
  <c r="I19" i="7"/>
  <c r="I20" i="7"/>
  <c r="G20" i="7"/>
  <c r="I21" i="7"/>
  <c r="I18" i="7"/>
  <c r="I17" i="7"/>
  <c r="I16" i="7"/>
  <c r="I15" i="7"/>
  <c r="I14" i="7"/>
  <c r="I13" i="7"/>
  <c r="H13" i="7"/>
  <c r="H14" i="7"/>
  <c r="H15" i="7"/>
  <c r="H16" i="7"/>
  <c r="H17" i="7"/>
  <c r="H18" i="7"/>
  <c r="H19" i="7"/>
  <c r="H20" i="7"/>
  <c r="G21" i="7"/>
  <c r="G14" i="7"/>
  <c r="G13" i="7"/>
  <c r="G19" i="7"/>
  <c r="G18" i="7"/>
  <c r="G17" i="7"/>
  <c r="G16" i="7"/>
  <c r="G15" i="7"/>
  <c r="F21" i="7"/>
  <c r="F20" i="7"/>
  <c r="F19" i="7"/>
  <c r="F18" i="7"/>
  <c r="F17" i="7"/>
  <c r="F16" i="7"/>
  <c r="F15" i="7"/>
  <c r="F22" i="7" s="1"/>
  <c r="F14" i="7"/>
  <c r="F13" i="7"/>
  <c r="E21" i="7"/>
  <c r="E20" i="7"/>
  <c r="E19" i="7"/>
  <c r="E18" i="7"/>
  <c r="E17" i="7"/>
  <c r="E16" i="7"/>
  <c r="E15" i="7"/>
  <c r="E14" i="7"/>
  <c r="E22" i="7" s="1"/>
  <c r="E13" i="7"/>
  <c r="D22" i="7"/>
  <c r="G22" i="7"/>
  <c r="B22" i="7"/>
  <c r="D13" i="7"/>
  <c r="D21" i="7"/>
  <c r="D20" i="7"/>
  <c r="D19" i="7"/>
  <c r="D18" i="7"/>
  <c r="D17" i="7"/>
  <c r="D16" i="7"/>
  <c r="D15" i="7"/>
  <c r="D14" i="7"/>
  <c r="C22" i="7"/>
  <c r="F9" i="6"/>
  <c r="E9" i="6"/>
  <c r="H22" i="7" l="1"/>
</calcChain>
</file>

<file path=xl/sharedStrings.xml><?xml version="1.0" encoding="utf-8"?>
<sst xmlns="http://schemas.openxmlformats.org/spreadsheetml/2006/main" count="101" uniqueCount="93">
  <si>
    <t xml:space="preserve">2. </t>
  </si>
  <si>
    <t xml:space="preserve">1. </t>
  </si>
  <si>
    <t>5.</t>
  </si>
  <si>
    <t>Rasmussen College - STA3215 - Module 5 Homework</t>
  </si>
  <si>
    <t xml:space="preserve">a. What does the symbol  y^ represent? </t>
  </si>
  <si>
    <t xml:space="preserve">c. Letting y represent the time and let x represent the distance, find the regression equation. </t>
  </si>
  <si>
    <t>3.</t>
  </si>
  <si>
    <t xml:space="preserve">c. What is the unexplained variation?  What is the meaning of this value? </t>
  </si>
  <si>
    <t>b. What is the explained variation?  What is the meaning of this value?</t>
  </si>
  <si>
    <t xml:space="preserve">4. </t>
  </si>
  <si>
    <t xml:space="preserve">b. The 95% prediction interval for this sample is (50.7, 123.0). Write a statement that correctly interprets this prediction interval. </t>
  </si>
  <si>
    <t xml:space="preserve">Let the predictor variable x represent the heights (cm) of females and let the response variable y represent the weights (kg) of females. A sample of 40 heights and weights result in a standard error = 17.5436. </t>
  </si>
  <si>
    <t xml:space="preserve">a. What does the value of the standard error represent? </t>
  </si>
  <si>
    <t xml:space="preserve">An investigator analyzed the leading digits of the amounts from 200 checks issued by three suspect companies. The frequencies were found to be 68, 40, 18, 19, 8, 20, 6, 9, 12 and </t>
  </si>
  <si>
    <t>a. Calculate the χ2 test statistic.</t>
  </si>
  <si>
    <t xml:space="preserve">c. Is there sufficient evidence to conclude that the checks are the result of fraud? </t>
  </si>
  <si>
    <t xml:space="preserve">those digits correspond to the leading digits of 1, 2, 3, 4, 5, 6, 7, 8, and 9, respectively. If the observed frequencies are substantially different from the frequencies expected </t>
  </si>
  <si>
    <t xml:space="preserve">with Benford's law, the check amounts appear to be the result of fraud. Use a 0.05 significance level to test for goodness-of-fit with Benford's law. </t>
  </si>
  <si>
    <t xml:space="preserve">Using the paired height/pulse data for males, we get the regression equation: y^ = 73.9 + 0.0223x where x represents height (cm) and the pulse rate is in beats per minute. </t>
  </si>
  <si>
    <t xml:space="preserve">You are given a correlation coefficient of r = 0.933 where x = weight of males and y = the waist size of males. </t>
  </si>
  <si>
    <t>Use the value of the correlation coefficient, r,  to find the coefficient of determination and the percentage of total variation that can be explained &amp; unexplained by the linear relationship.</t>
  </si>
  <si>
    <t xml:space="preserve">b. For this example, which variable is the predictor variable and what does it represent? </t>
  </si>
  <si>
    <t xml:space="preserve">c. For this example, which variable is the response variable and what does it represent? </t>
  </si>
  <si>
    <t>a. Construct a scatter plot. What does the scatterplot suggest about a linear correlation between time and distance?</t>
  </si>
  <si>
    <t xml:space="preserve">Use a significance level of 0.05. </t>
  </si>
  <si>
    <t>a. Find the coefficient of determination. What is the meaning of this value?</t>
  </si>
  <si>
    <t xml:space="preserve">c. A height of 180 cm is used to find that the predicted weight is 88.0 kg. What is the advantage of using a prediction interval for the results from the prediction interval instead of using the predicted weight of 88.0 kg? </t>
  </si>
  <si>
    <t>The data below represents the weight and price for 10 randomly selected pieces of gold.</t>
  </si>
  <si>
    <t>Price (Dollars)</t>
  </si>
  <si>
    <t>Weight (Ounces)</t>
  </si>
  <si>
    <t xml:space="preserve">b. Find the value of the linear correlation coefficient and determine whether there is sufficient evidence to support the claim of a linear correlation between weight and price of gold. </t>
  </si>
  <si>
    <t xml:space="preserve">d. Based on the given sample data, what is the best predicted  price for a piece of gold that weighs 1.5 ounces? </t>
  </si>
  <si>
    <t>Y^ =  the predicted value of response variable at any given point of the predictor varibles</t>
  </si>
  <si>
    <t>Response varible = y which is the pulse rate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</si>
  <si>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</si>
  <si>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</si>
  <si>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</si>
  <si>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</si>
  <si>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</si>
  <si>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</si>
  <si>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</si>
  <si>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</si>
  <si>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</si>
  <si>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</si>
  <si>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</si>
  <si>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</si>
  <si>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</si>
  <si>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</si>
  <si>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</si>
  <si>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</si>
  <si>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</si>
  <si>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</si>
  <si>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</si>
  <si>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</si>
  <si>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</si>
  <si>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</si>
  <si>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</si>
  <si>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</si>
  <si>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the predictor varible is X which represents the hight.</t>
  </si>
  <si>
    <t>the plot suggest a positive linear correlation between time and distance</t>
  </si>
  <si>
    <t>p-value = 0.0</t>
  </si>
  <si>
    <t>Scince P-value is less than 0.05 we reject the null hypothisis  and conclude a linear relashonship between price and weight.</t>
  </si>
  <si>
    <t>correlation coefficient = 0.9676</t>
  </si>
  <si>
    <t>Y^ = 7177.02 - 2003.98</t>
  </si>
  <si>
    <t>The best predectied price = 8758.55</t>
  </si>
  <si>
    <t>Coefficient of determination = r^2 =0.933^2</t>
  </si>
  <si>
    <t xml:space="preserve"> of the waist size vairiance for males is explained by their weight</t>
  </si>
  <si>
    <t>The explained variation is equal to the value of the coeficiant determination which = 0.8705</t>
  </si>
  <si>
    <t>The unexplained variation is 1 minus the CD which = 1-0.8705 =0.1295 = 12.95%</t>
  </si>
  <si>
    <t>The standard error = 17.5436 of the regression (SE), also known as the standard error of the estimate, represents the average distance that the observed values fall from the regression line. Conveniently, it tells you how wrong the regression model is on average using the units of the response variable</t>
  </si>
  <si>
    <t>prediction interval is used for an interval estimate of a variable means that we are 95% confident that the Y^is between the interval as follows  50.7 &lt; y &lt; 123.0</t>
  </si>
  <si>
    <t>The major advantage is that we can get a range of values in which the estimate resides.</t>
  </si>
  <si>
    <t>This is not sufficient evidence to conclude checks are the result of fruad</t>
  </si>
  <si>
    <t>Benford Rule is P(x) =log(x,+1)-log(x) for all i = 1,2,3,4,5,6,7,8 and 9</t>
  </si>
  <si>
    <t>observed</t>
  </si>
  <si>
    <t>b. Calculate the χ2 critical value. =</t>
  </si>
  <si>
    <t>Observed</t>
  </si>
  <si>
    <t>P(x)</t>
  </si>
  <si>
    <t>(O-E)</t>
  </si>
  <si>
    <t>(O-E)^2</t>
  </si>
  <si>
    <t>(O-E)^2/E</t>
  </si>
  <si>
    <t xml:space="preserve">χ2 = </t>
  </si>
  <si>
    <t>d</t>
  </si>
  <si>
    <t>E</t>
  </si>
  <si>
    <t>I got sevral different aproximate calculations:</t>
  </si>
  <si>
    <t>STATDISK =   143.53000</t>
  </si>
  <si>
    <t>Excel = 14.4982</t>
  </si>
  <si>
    <t>HW by Hand = 14.432</t>
  </si>
  <si>
    <t>Class=(O-E)^2/E</t>
  </si>
  <si>
    <t>I got 14.4637</t>
  </si>
  <si>
    <r>
      <t xml:space="preserve"> im not sure why when I used the aproporoite calulations for </t>
    </r>
    <r>
      <rPr>
        <sz val="12"/>
        <color rgb="FFFF0000"/>
        <rFont val="Calibri"/>
        <family val="2"/>
        <scheme val="minor"/>
      </rPr>
      <t>O-E^2/E</t>
    </r>
  </si>
  <si>
    <t>?</t>
  </si>
  <si>
    <t>Correct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</si>
</sst>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color rgb="FF000000"/>
      <name val="Calibri"/>
      <family val="2"/>
      <scheme val="minor"/>
    </font>
    <font>
      <b/>
      <sz val="16"/>
      <color theme="1"/>
      <name val="Calibri"/>
      <family val="2"/>
      <scheme val="minor"/>
    </font>
    <font>
      <b/>
      <sz val="11"/>
      <color theme="1"/>
      <name val="Calibri"/>
      <family val="2"/>
      <scheme val="minor"/>
    </font>
    <font>
      <b/>
      <sz val="16"/>
      <color theme="1"/>
      <name val="Cambria Math"/>
      <family val="1"/>
    </font>
    <font>
      <sz val="11"/>
      <color theme="1"/>
      <name val="Cambria Math"/>
      <family val="1"/>
    </font>
    <font>
      <b/>
      <i/>
      <sz val="12"/>
      <color theme="1"/>
      <name val="Calibri"/>
      <family val="2"/>
      <scheme val="minor"/>
    </font>
    <font>
      <sz val="12"/>
      <color rgb="FF000000"/>
      <name val="Calibri"/>
      <family val="2"/>
      <scheme val="minor"/>
    </font>
    <font>
      <sz val="11"/>
      <color theme="1"/>
      <name val="Calibri"/>
      <family val="2"/>
      <scheme val="minor"/>
    </font>
    <font>
      <i/>
      <sz val="12"/>
      <color theme="1"/>
      <name val="Calibri"/>
      <family val="2"/>
      <scheme val="minor"/>
    </font>
    <font>
      <sz val="12"/>
      <color rgb="FFFF0000"/>
      <name val="Calibri"/>
      <family val="2"/>
      <scheme val="minor"/>
    </font>
    <font>
      <b/>
      <sz val="12"/>
      <color rgb="FFFF0000"/>
      <name val="Calibri"/>
      <family val="2"/>
      <scheme val="minor"/>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medium">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xf numFmtId="0" fontId="0" fillId="0" borderId="0" xfId="0" applyBorder="1"/>
    <xf numFmtId="0" fontId="4" fillId="0" borderId="0" xfId="0" applyFont="1"/>
    <xf numFmtId="0" fontId="3" fillId="0" borderId="0" xfId="0" applyFont="1"/>
    <xf numFmtId="9" fontId="4" fillId="0" borderId="0" xfId="0" applyNumberFormat="1" applyFont="1"/>
    <xf numFmtId="0" fontId="3" fillId="0" borderId="0" xfId="0" applyFont="1" applyBorder="1"/>
    <xf numFmtId="0" fontId="5" fillId="0" borderId="0" xfId="0" applyFont="1"/>
    <xf numFmtId="0" fontId="0" fillId="0" borderId="0" xfId="0" applyFont="1" applyBorder="1"/>
    <xf numFmtId="0" fontId="3" fillId="0" borderId="0" xfId="0" quotePrefix="1" applyFont="1"/>
    <xf numFmtId="0" fontId="0" fillId="0" borderId="0" xfId="0" applyFont="1"/>
    <xf numFmtId="0" fontId="7" fillId="0" borderId="0" xfId="0" applyFont="1"/>
    <xf numFmtId="0" fontId="3" fillId="0" borderId="0" xfId="0" applyFont="1" applyAlignment="1">
      <alignment horizontal="left"/>
    </xf>
    <xf numFmtId="0" fontId="8" fillId="0" borderId="0" xfId="0" applyFont="1"/>
    <xf numFmtId="0" fontId="0" fillId="0" borderId="0" xfId="0" applyBorder="1" applyAlignment="1">
      <alignment horizontal="right"/>
    </xf>
    <xf numFmtId="2" fontId="0" fillId="0" borderId="0" xfId="0" applyNumberFormat="1" applyBorder="1"/>
    <xf numFmtId="2" fontId="0" fillId="0" borderId="0" xfId="0" applyNumberFormat="1" applyBorder="1" applyAlignment="1">
      <alignment horizontal="right"/>
    </xf>
    <xf numFmtId="0" fontId="3" fillId="0" borderId="0" xfId="0" applyFont="1" applyAlignment="1">
      <alignment vertical="center"/>
    </xf>
    <xf numFmtId="0" fontId="9" fillId="0" borderId="1" xfId="0" applyFont="1" applyBorder="1" applyAlignment="1">
      <alignment horizontal="center"/>
    </xf>
    <xf numFmtId="0" fontId="10" fillId="0" borderId="0" xfId="0" applyFont="1"/>
    <xf numFmtId="0" fontId="0" fillId="0" borderId="1" xfId="0" applyBorder="1" applyAlignment="1">
      <alignment horizontal="center"/>
    </xf>
    <xf numFmtId="164" fontId="0" fillId="0" borderId="1" xfId="0" applyNumberFormat="1" applyBorder="1" applyAlignment="1">
      <alignment horizontal="center"/>
    </xf>
    <xf numFmtId="165" fontId="3" fillId="0" borderId="0" xfId="0" applyNumberFormat="1" applyFont="1"/>
    <xf numFmtId="0" fontId="3" fillId="0" borderId="0" xfId="0" applyFont="1" applyBorder="1" applyAlignment="1">
      <alignment horizontal="center" vertical="center"/>
    </xf>
    <xf numFmtId="0" fontId="11" fillId="0" borderId="0" xfId="0" applyFont="1" applyBorder="1"/>
    <xf numFmtId="0" fontId="3" fillId="0" borderId="0" xfId="0" applyFont="1" applyFill="1" applyBorder="1" applyAlignment="1">
      <alignment horizontal="center" vertical="center"/>
    </xf>
    <xf numFmtId="0" fontId="3" fillId="0" borderId="0" xfId="0" applyFont="1" applyAlignment="1">
      <alignment horizontal="left" vertical="top" wrapText="1"/>
    </xf>
    <xf numFmtId="0" fontId="6" fillId="0" borderId="0" xfId="0" applyFont="1" applyBorder="1" applyAlignment="1">
      <alignment horizontal="center"/>
    </xf>
    <xf numFmtId="0" fontId="0" fillId="0" borderId="0" xfId="0" applyFill="1" applyBorder="1" applyAlignment="1"/>
    <xf numFmtId="0" fontId="0" fillId="0" borderId="2" xfId="0" applyFill="1" applyBorder="1" applyAlignment="1"/>
    <xf numFmtId="0" fontId="12" fillId="0" borderId="3" xfId="0" applyFont="1" applyFill="1" applyBorder="1" applyAlignment="1">
      <alignment horizontal="center"/>
    </xf>
    <xf numFmtId="0" fontId="12" fillId="0" borderId="3" xfId="0" applyFont="1" applyFill="1" applyBorder="1" applyAlignment="1">
      <alignment horizontal="centerContinuous"/>
    </xf>
    <xf numFmtId="10" fontId="3" fillId="0" borderId="0" xfId="0" applyNumberFormat="1" applyFont="1" applyBorder="1"/>
    <xf numFmtId="164" fontId="3" fillId="0" borderId="0" xfId="0" applyNumberFormat="1" applyFont="1" applyBorder="1" applyAlignment="1"/>
    <xf numFmtId="166" fontId="3" fillId="0" borderId="0" xfId="0" applyNumberFormat="1" applyFont="1" applyBorder="1"/>
    <xf numFmtId="0" fontId="3" fillId="0" borderId="0" xfId="0" applyFont="1" applyBorder="1" applyAlignment="1">
      <alignment horizontal="left" vertical="top" wrapText="1"/>
    </xf>
    <xf numFmtId="0" fontId="0" fillId="0" borderId="0" xfId="0" applyAlignment="1">
      <alignment horizontal="left" vertical="top"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166" fontId="0" fillId="0" borderId="0" xfId="0" applyNumberFormat="1"/>
    <xf numFmtId="166" fontId="3" fillId="0" borderId="0" xfId="0" applyNumberFormat="1" applyFont="1" applyBorder="1" applyAlignment="1">
      <alignment horizontal="center" vertical="center"/>
    </xf>
    <xf numFmtId="164" fontId="0" fillId="0" borderId="0" xfId="0" applyNumberFormat="1"/>
    <xf numFmtId="165" fontId="0" fillId="0" borderId="0" xfId="0" applyNumberFormat="1"/>
    <xf numFmtId="165" fontId="3" fillId="0" borderId="0" xfId="0" applyNumberFormat="1" applyFont="1" applyBorder="1" applyAlignment="1">
      <alignment horizontal="center" vertical="center"/>
    </xf>
    <xf numFmtId="0" fontId="13" fillId="0" borderId="0" xfId="0" applyFont="1"/>
    <xf numFmtId="0" fontId="14" fillId="0" borderId="0" xfId="0" applyFont="1" applyBorder="1"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vs Weight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924309589835974"/>
          <c:y val="0.20959625179300675"/>
          <c:w val="0.71897469114561208"/>
          <c:h val="0.48381106945993341"/>
        </c:manualLayout>
      </c:layout>
      <c:scatterChart>
        <c:scatterStyle val="lineMarker"/>
        <c:varyColors val="0"/>
        <c:ser>
          <c:idx val="0"/>
          <c:order val="0"/>
          <c:tx>
            <c:strRef>
              <c:f>'Problem 2'!$B$6</c:f>
              <c:strCache>
                <c:ptCount val="1"/>
                <c:pt idx="0">
                  <c:v>Price (Dollars)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'Problem 2'!$A$7:$A$12</c:f>
              <c:numCache>
                <c:formatCode>General</c:formatCode>
                <c:ptCount val="6"/>
                <c:pt idx="0">
                  <c:v>0.3</c:v>
                </c:pt>
                <c:pt idx="1">
                  <c:v>0.4</c:v>
                </c:pt>
                <c:pt idx="2">
                  <c:v>0.5</c:v>
                </c:pt>
                <c:pt idx="3">
                  <c:v>0.5</c:v>
                </c:pt>
                <c:pt idx="4" formatCode="0.0">
                  <c:v>1</c:v>
                </c:pt>
                <c:pt idx="5">
                  <c:v>0.7</c:v>
                </c:pt>
              </c:numCache>
            </c:numRef>
          </c:xVal>
          <c:yVal>
            <c:numRef>
              <c:f>'Problem 2'!$B$7:$B$12</c:f>
              <c:numCache>
                <c:formatCode>General</c:formatCode>
                <c:ptCount val="6"/>
                <c:pt idx="0">
                  <c:v>510</c:v>
                </c:pt>
                <c:pt idx="1">
                  <c:v>1151</c:v>
                </c:pt>
                <c:pt idx="2">
                  <c:v>1343</c:v>
                </c:pt>
                <c:pt idx="3">
                  <c:v>1410</c:v>
                </c:pt>
                <c:pt idx="4">
                  <c:v>5669</c:v>
                </c:pt>
                <c:pt idx="5">
                  <c:v>2277</c:v>
                </c:pt>
              </c:numCache>
            </c:numRef>
          </c:yVal>
          <c:smooth val="0"/>
          <c:extLst>
            <c:ext xmlns:c16="http://schemas.microsoft.com/office/drawing/2014/chart" uri="{C3380CC4-5D6E-409C-BE32-E72D297353CC}">
              <c16:uniqueId val="{00000000-E45F-4104-80D1-48DC0D0957BB}"/>
            </c:ext>
          </c:extLst>
        </c:ser>
        <c:dLbls>
          <c:showLegendKey val="0"/>
          <c:showVal val="0"/>
          <c:showCatName val="0"/>
          <c:showSerName val="0"/>
          <c:showPercent val="0"/>
          <c:showBubbleSize val="0"/>
        </c:dLbls>
        <c:axId val="1674766112"/>
        <c:axId val="1674766768"/>
      </c:scatterChart>
      <c:valAx>
        <c:axId val="167476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6768"/>
        <c:crosses val="autoZero"/>
        <c:crossBetween val="midCat"/>
      </c:valAx>
      <c:valAx>
        <c:axId val="167476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6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1181100</xdr:colOff>
      <xdr:row>6</xdr:row>
      <xdr:rowOff>19050</xdr:rowOff>
    </xdr:from>
    <xdr:to>
      <xdr:col>6</xdr:col>
      <xdr:colOff>1314450</xdr:colOff>
      <xdr:row>7</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81100" y="49720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2</xdr:row>
      <xdr:rowOff>123825</xdr:rowOff>
    </xdr:from>
    <xdr:to>
      <xdr:col>7</xdr:col>
      <xdr:colOff>190500</xdr:colOff>
      <xdr:row>12</xdr:row>
      <xdr:rowOff>128587</xdr:rowOff>
    </xdr:to>
    <xdr:graphicFrame macro="">
      <xdr:nvGraphicFramePr>
        <xdr:cNvPr id="4" name="Chart 3">
          <a:extLst>
            <a:ext uri="{FF2B5EF4-FFF2-40B4-BE49-F238E27FC236}">
              <a16:creationId xmlns:a16="http://schemas.microsoft.com/office/drawing/2014/main" id="{296DA68D-26FD-4BF3-8D50-53720BDA8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22</xdr:row>
      <xdr:rowOff>90026</xdr:rowOff>
    </xdr:from>
    <xdr:to>
      <xdr:col>1</xdr:col>
      <xdr:colOff>581024</xdr:colOff>
      <xdr:row>24</xdr:row>
      <xdr:rowOff>123825</xdr:rowOff>
    </xdr:to>
    <xdr:pic>
      <xdr:nvPicPr>
        <xdr:cNvPr id="2" name="Picture 1">
          <a:extLst>
            <a:ext uri="{FF2B5EF4-FFF2-40B4-BE49-F238E27FC236}">
              <a16:creationId xmlns:a16="http://schemas.microsoft.com/office/drawing/2014/main" id="{F4A95ECE-3055-4417-AA77-13D6DD64AD11}"/>
            </a:ext>
          </a:extLst>
        </xdr:cNvPr>
        <xdr:cNvPicPr>
          <a:picLocks noChangeAspect="1"/>
        </xdr:cNvPicPr>
      </xdr:nvPicPr>
      <xdr:blipFill>
        <a:blip xmlns:r="http://schemas.openxmlformats.org/officeDocument/2006/relationships" r:embed="rId1"/>
        <a:stretch>
          <a:fillRect/>
        </a:stretch>
      </xdr:blipFill>
      <xdr:spPr>
        <a:xfrm>
          <a:off x="380999" y="4585826"/>
          <a:ext cx="1057275" cy="4338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workbookViewId="0">
      <selection activeCell="B12" sqref="B12"/>
    </sheetView>
  </sheetViews>
  <sheetFormatPr defaultColWidth="11.25" defaultRowHeight="15.75" x14ac:dyDescent="0.25"/>
  <cols>
    <col min="1" max="1" width="19.25" customWidth="1"/>
    <col min="4" max="4" width="17.125" customWidth="1"/>
    <col min="6" max="6" width="13" customWidth="1"/>
  </cols>
  <sheetData>
    <row r="1" spans="1:10" ht="21" x14ac:dyDescent="0.35">
      <c r="A1" s="6" t="s">
        <v>3</v>
      </c>
    </row>
    <row r="3" spans="1:10" x14ac:dyDescent="0.25">
      <c r="A3" s="8" t="s">
        <v>1</v>
      </c>
    </row>
    <row r="4" spans="1:10" x14ac:dyDescent="0.25">
      <c r="A4" s="3" t="s">
        <v>18</v>
      </c>
      <c r="B4" s="2"/>
      <c r="C4" s="3"/>
      <c r="D4" s="2"/>
      <c r="E4" s="4"/>
    </row>
    <row r="5" spans="1:10" x14ac:dyDescent="0.25">
      <c r="A5" s="2"/>
      <c r="B5" s="2"/>
      <c r="C5" s="3"/>
      <c r="D5" s="2"/>
      <c r="E5" s="4"/>
    </row>
    <row r="6" spans="1:10" x14ac:dyDescent="0.25">
      <c r="A6" s="18" t="s">
        <v>4</v>
      </c>
      <c r="G6" s="13"/>
      <c r="H6" s="1"/>
      <c r="I6" s="13"/>
      <c r="J6" s="13"/>
    </row>
    <row r="7" spans="1:10" x14ac:dyDescent="0.25">
      <c r="A7" t="s">
        <v>32</v>
      </c>
      <c r="G7" s="1"/>
      <c r="H7" s="14"/>
      <c r="I7" s="1"/>
      <c r="J7" s="15"/>
    </row>
    <row r="8" spans="1:10" x14ac:dyDescent="0.25">
      <c r="A8" s="3"/>
      <c r="G8" s="13"/>
      <c r="H8" s="1"/>
      <c r="I8" s="13"/>
      <c r="J8" s="13"/>
    </row>
    <row r="10" spans="1:10" s="3" customFormat="1" ht="118.5" customHeight="1" x14ac:dyDescent="4.8499999999999996">
      <c r="A10" s="9" t="s">
        <v>21</v>
      </c>
      <c r="E10" s="10"/>
    </row>
    <row r="11" spans="1:10" x14ac:dyDescent="0.25">
      <c r="A11" s="9" t="s">
        <v>58</v>
      </c>
    </row>
    <row r="12" spans="1:10" s="3" customFormat="1" x14ac:dyDescent="0.25"/>
    <row r="14" spans="1:10" s="3" customFormat="1" x14ac:dyDescent="0.25">
      <c r="A14" s="9" t="s">
        <v>22</v>
      </c>
    </row>
    <row r="15" spans="1:10" x14ac:dyDescent="0.25">
      <c r="A15" s="9" t="s">
        <v>33</v>
      </c>
    </row>
    <row r="16" spans="1:10" x14ac:dyDescent="0.25">
      <c r="A16" s="3"/>
    </row>
    <row r="18" spans="1:1" s="3" customFormat="1" x14ac:dyDescent="0.25">
      <c r="A18" s="11"/>
    </row>
    <row r="22" spans="1:1" s="3" customFormat="1" x14ac:dyDescent="0.25">
      <c r="A22" s="11"/>
    </row>
    <row r="29" spans="1:1" s="3" customForma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1"/>
  <sheetViews>
    <sheetView workbookViewId="0">
      <selection activeCell="C34" sqref="C34"/>
    </sheetView>
  </sheetViews>
  <sheetFormatPr defaultColWidth="11.25" defaultRowHeight="15.75" x14ac:dyDescent="0.25"/>
  <cols>
    <col min="1" max="1" width="17.25" customWidth="1"/>
    <col min="2" max="2" width="13.25" customWidth="1"/>
  </cols>
  <sheetData>
    <row r="1" spans="1:12" ht="21" x14ac:dyDescent="0.35">
      <c r="A1" s="6" t="s">
        <v>3</v>
      </c>
    </row>
    <row r="3" spans="1:12" x14ac:dyDescent="0.25">
      <c r="A3" s="8" t="s">
        <v>0</v>
      </c>
    </row>
    <row r="4" spans="1:12" ht="15.75" customHeight="1" x14ac:dyDescent="0.25">
      <c r="A4" s="25" t="s">
        <v>27</v>
      </c>
      <c r="B4" s="25"/>
      <c r="C4" s="25"/>
      <c r="D4" s="25"/>
      <c r="E4" s="25"/>
      <c r="F4" s="25"/>
      <c r="G4" s="25"/>
      <c r="H4" s="25"/>
      <c r="I4" s="25"/>
      <c r="J4" s="25"/>
      <c r="K4" s="25"/>
      <c r="L4" s="25"/>
    </row>
    <row r="6" spans="1:12" x14ac:dyDescent="0.25">
      <c r="A6" s="17" t="s">
        <v>29</v>
      </c>
      <c r="B6" s="17" t="s">
        <v>28</v>
      </c>
    </row>
    <row r="7" spans="1:12" x14ac:dyDescent="0.25">
      <c r="A7" s="19">
        <v>0.3</v>
      </c>
      <c r="B7" s="19">
        <v>510</v>
      </c>
    </row>
    <row r="8" spans="1:12" s="3" customFormat="1" x14ac:dyDescent="0.25">
      <c r="A8" s="19">
        <v>0.4</v>
      </c>
      <c r="B8" s="19">
        <v>1151</v>
      </c>
      <c r="C8"/>
    </row>
    <row r="9" spans="1:12" s="3" customFormat="1" x14ac:dyDescent="0.25">
      <c r="A9" s="19">
        <v>0.5</v>
      </c>
      <c r="B9" s="19">
        <v>1343</v>
      </c>
      <c r="C9"/>
    </row>
    <row r="10" spans="1:12" x14ac:dyDescent="0.25">
      <c r="A10" s="19">
        <v>0.5</v>
      </c>
      <c r="B10" s="19">
        <v>1410</v>
      </c>
    </row>
    <row r="11" spans="1:12" x14ac:dyDescent="0.25">
      <c r="A11" s="20">
        <v>1</v>
      </c>
      <c r="B11" s="19">
        <v>5669</v>
      </c>
    </row>
    <row r="12" spans="1:12" x14ac:dyDescent="0.25">
      <c r="A12" s="19">
        <v>0.7</v>
      </c>
      <c r="B12" s="19">
        <v>2277</v>
      </c>
    </row>
    <row r="14" spans="1:12" x14ac:dyDescent="0.25">
      <c r="B14" s="1"/>
    </row>
    <row r="15" spans="1:12" x14ac:dyDescent="0.25">
      <c r="A15" t="s">
        <v>23</v>
      </c>
      <c r="B15" s="1"/>
    </row>
    <row r="16" spans="1:12" x14ac:dyDescent="0.25">
      <c r="A16" t="s">
        <v>59</v>
      </c>
      <c r="B16" s="1"/>
    </row>
    <row r="19" spans="1:3" x14ac:dyDescent="0.25">
      <c r="A19" t="s">
        <v>30</v>
      </c>
    </row>
    <row r="20" spans="1:3" x14ac:dyDescent="0.25">
      <c r="A20" s="3" t="s">
        <v>24</v>
      </c>
    </row>
    <row r="21" spans="1:3" x14ac:dyDescent="0.25">
      <c r="A21" s="3" t="s">
        <v>62</v>
      </c>
      <c r="C21" s="3" t="s">
        <v>60</v>
      </c>
    </row>
    <row r="22" spans="1:3" x14ac:dyDescent="0.25">
      <c r="A22" s="21" t="s">
        <v>61</v>
      </c>
      <c r="B22" s="3"/>
    </row>
    <row r="23" spans="1:3" x14ac:dyDescent="0.25">
      <c r="A23" s="3"/>
      <c r="B23" s="3"/>
    </row>
    <row r="24" spans="1:3" x14ac:dyDescent="0.25">
      <c r="A24" s="3"/>
      <c r="B24" s="3"/>
    </row>
    <row r="25" spans="1:3" x14ac:dyDescent="0.25">
      <c r="A25" t="s">
        <v>5</v>
      </c>
    </row>
    <row r="26" spans="1:3" x14ac:dyDescent="0.25">
      <c r="B26" s="3" t="s">
        <v>63</v>
      </c>
    </row>
    <row r="27" spans="1:3" x14ac:dyDescent="0.25">
      <c r="A27" s="3"/>
    </row>
    <row r="29" spans="1:3" x14ac:dyDescent="0.25">
      <c r="A29" t="s">
        <v>31</v>
      </c>
    </row>
    <row r="30" spans="1:3" x14ac:dyDescent="0.25">
      <c r="B30" s="3" t="s">
        <v>64</v>
      </c>
    </row>
    <row r="31" spans="1:3" x14ac:dyDescent="0.25">
      <c r="A31" s="3"/>
    </row>
    <row r="34" spans="1:6" x14ac:dyDescent="0.25">
      <c r="A34" t="s">
        <v>34</v>
      </c>
    </row>
    <row r="35" spans="1:6" ht="16.5" thickBot="1" x14ac:dyDescent="0.3"/>
    <row r="36" spans="1:6" x14ac:dyDescent="0.25">
      <c r="A36" s="30" t="s">
        <v>35</v>
      </c>
      <c r="B36" s="30"/>
    </row>
    <row r="37" spans="1:6" x14ac:dyDescent="0.25">
      <c r="A37" s="27" t="s">
        <v>36</v>
      </c>
      <c r="B37" s="27">
        <v>0.96763687260575049</v>
      </c>
    </row>
    <row r="38" spans="1:6" x14ac:dyDescent="0.25">
      <c r="A38" s="27" t="s">
        <v>37</v>
      </c>
      <c r="B38" s="27">
        <v>0.93632111722623745</v>
      </c>
    </row>
    <row r="39" spans="1:6" x14ac:dyDescent="0.25">
      <c r="A39" s="27" t="s">
        <v>38</v>
      </c>
      <c r="B39" s="27">
        <v>0.92040139653279684</v>
      </c>
    </row>
    <row r="40" spans="1:6" x14ac:dyDescent="0.25">
      <c r="A40" s="27" t="s">
        <v>39</v>
      </c>
      <c r="B40" s="27">
        <v>523.84505180241263</v>
      </c>
    </row>
    <row r="41" spans="1:6" ht="16.5" thickBot="1" x14ac:dyDescent="0.3">
      <c r="A41" s="28" t="s">
        <v>40</v>
      </c>
      <c r="B41" s="28">
        <v>6</v>
      </c>
    </row>
    <row r="43" spans="1:6" ht="16.5" thickBot="1" x14ac:dyDescent="0.3">
      <c r="A43" t="s">
        <v>41</v>
      </c>
    </row>
    <row r="44" spans="1:6" x14ac:dyDescent="0.25">
      <c r="A44" s="29"/>
      <c r="B44" s="29" t="s">
        <v>46</v>
      </c>
      <c r="C44" s="29" t="s">
        <v>47</v>
      </c>
      <c r="D44" s="29" t="s">
        <v>48</v>
      </c>
      <c r="E44" s="29" t="s">
        <v>49</v>
      </c>
      <c r="F44" s="29" t="s">
        <v>50</v>
      </c>
    </row>
    <row r="45" spans="1:6" x14ac:dyDescent="0.25">
      <c r="A45" s="27" t="s">
        <v>42</v>
      </c>
      <c r="B45" s="27">
        <v>1</v>
      </c>
      <c r="C45" s="27">
        <v>16139685.446808511</v>
      </c>
      <c r="D45" s="27">
        <v>16139685.446808511</v>
      </c>
      <c r="E45" s="27">
        <v>58.815172405130603</v>
      </c>
      <c r="F45" s="27">
        <v>1.5541099051335921E-3</v>
      </c>
    </row>
    <row r="46" spans="1:6" x14ac:dyDescent="0.25">
      <c r="A46" s="27" t="s">
        <v>43</v>
      </c>
      <c r="B46" s="27">
        <v>4</v>
      </c>
      <c r="C46" s="27">
        <v>1097654.5531914893</v>
      </c>
      <c r="D46" s="27">
        <v>274413.63829787233</v>
      </c>
      <c r="E46" s="27"/>
      <c r="F46" s="27"/>
    </row>
    <row r="47" spans="1:6" ht="16.5" thickBot="1" x14ac:dyDescent="0.3">
      <c r="A47" s="28" t="s">
        <v>44</v>
      </c>
      <c r="B47" s="28">
        <v>5</v>
      </c>
      <c r="C47" s="28">
        <v>17237340</v>
      </c>
      <c r="D47" s="28"/>
      <c r="E47" s="28"/>
      <c r="F47" s="28"/>
    </row>
    <row r="48" spans="1:6" ht="16.5" thickBot="1" x14ac:dyDescent="0.3"/>
    <row r="49" spans="1:9" x14ac:dyDescent="0.25">
      <c r="A49" s="29"/>
      <c r="B49" s="29" t="s">
        <v>51</v>
      </c>
      <c r="C49" s="29" t="s">
        <v>39</v>
      </c>
      <c r="D49" s="29" t="s">
        <v>52</v>
      </c>
      <c r="E49" s="29" t="s">
        <v>53</v>
      </c>
      <c r="F49" s="29" t="s">
        <v>54</v>
      </c>
      <c r="G49" s="29" t="s">
        <v>55</v>
      </c>
      <c r="H49" s="29" t="s">
        <v>56</v>
      </c>
      <c r="I49" s="29" t="s">
        <v>57</v>
      </c>
    </row>
    <row r="50" spans="1:9" x14ac:dyDescent="0.25">
      <c r="A50" s="27" t="s">
        <v>45</v>
      </c>
      <c r="B50" s="27">
        <v>-2006.9787234042565</v>
      </c>
      <c r="C50" s="27">
        <v>571.80497613949672</v>
      </c>
      <c r="D50" s="27">
        <v>-3.5099007653872478</v>
      </c>
      <c r="E50" s="27">
        <v>2.4674121804161706E-2</v>
      </c>
      <c r="F50" s="27">
        <v>-3594.5638505345032</v>
      </c>
      <c r="G50" s="27">
        <v>-419.39359627400972</v>
      </c>
      <c r="H50" s="27">
        <v>-3594.5638505345032</v>
      </c>
      <c r="I50" s="27">
        <v>-419.39359627400972</v>
      </c>
    </row>
    <row r="51" spans="1:9" ht="16.5" thickBot="1" x14ac:dyDescent="0.3">
      <c r="A51" s="28" t="s">
        <v>29</v>
      </c>
      <c r="B51" s="28">
        <v>7177.0212765957458</v>
      </c>
      <c r="C51" s="28">
        <v>935.83556639702215</v>
      </c>
      <c r="D51" s="28">
        <v>7.6691050589446625</v>
      </c>
      <c r="E51" s="28">
        <v>1.5541099051335921E-3</v>
      </c>
      <c r="F51" s="28">
        <v>4578.7251990027289</v>
      </c>
      <c r="G51" s="28">
        <v>9775.3173541887627</v>
      </c>
      <c r="H51" s="28">
        <v>4578.7251990027289</v>
      </c>
      <c r="I51" s="28">
        <v>9775.3173541887627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workbookViewId="0">
      <selection activeCell="E11" sqref="E11"/>
    </sheetView>
  </sheetViews>
  <sheetFormatPr defaultColWidth="11.25" defaultRowHeight="15.75" x14ac:dyDescent="0.25"/>
  <sheetData>
    <row r="1" spans="1:11" ht="21" x14ac:dyDescent="0.35">
      <c r="A1" s="6" t="s">
        <v>3</v>
      </c>
    </row>
    <row r="2" spans="1:11" ht="21" x14ac:dyDescent="0.35">
      <c r="A2" s="6"/>
    </row>
    <row r="3" spans="1:11" x14ac:dyDescent="0.25">
      <c r="A3" s="8" t="s">
        <v>6</v>
      </c>
    </row>
    <row r="4" spans="1:11" x14ac:dyDescent="0.25">
      <c r="A4" s="16" t="s">
        <v>19</v>
      </c>
    </row>
    <row r="5" spans="1:11" x14ac:dyDescent="0.25">
      <c r="A5" s="3" t="s">
        <v>20</v>
      </c>
    </row>
    <row r="7" spans="1:11" x14ac:dyDescent="0.25">
      <c r="D7" s="26"/>
      <c r="E7" s="26"/>
      <c r="F7" s="26"/>
      <c r="G7" s="26"/>
    </row>
    <row r="8" spans="1:11" x14ac:dyDescent="0.25">
      <c r="A8" t="s">
        <v>25</v>
      </c>
      <c r="D8" s="13"/>
      <c r="E8" s="1"/>
      <c r="F8" s="13"/>
      <c r="G8" s="13"/>
    </row>
    <row r="9" spans="1:11" x14ac:dyDescent="0.25">
      <c r="A9" s="3" t="s">
        <v>65</v>
      </c>
      <c r="D9" s="1"/>
      <c r="E9" s="33">
        <f>0.933^2</f>
        <v>0.87048900000000007</v>
      </c>
      <c r="F9" s="31">
        <f>0.933^2</f>
        <v>0.87048900000000007</v>
      </c>
      <c r="G9" s="32" t="s">
        <v>66</v>
      </c>
      <c r="H9" s="32"/>
      <c r="I9" s="32"/>
      <c r="J9" s="32"/>
      <c r="K9" s="32"/>
    </row>
    <row r="10" spans="1:11" x14ac:dyDescent="0.25">
      <c r="A10" s="21"/>
      <c r="D10" s="13"/>
      <c r="E10" s="1"/>
      <c r="F10" s="13"/>
      <c r="G10" s="13"/>
    </row>
    <row r="12" spans="1:11" x14ac:dyDescent="0.25">
      <c r="A12" t="s">
        <v>8</v>
      </c>
    </row>
    <row r="13" spans="1:11" x14ac:dyDescent="0.25">
      <c r="A13" s="3" t="s">
        <v>67</v>
      </c>
    </row>
    <row r="14" spans="1:11" x14ac:dyDescent="0.25">
      <c r="A14" s="3"/>
    </row>
    <row r="16" spans="1:11" x14ac:dyDescent="0.25">
      <c r="A16" t="s">
        <v>7</v>
      </c>
    </row>
    <row r="17" spans="1:1" x14ac:dyDescent="0.25">
      <c r="A17" s="3" t="s">
        <v>68</v>
      </c>
    </row>
    <row r="18" spans="1:1" x14ac:dyDescent="0.25">
      <c r="A18" s="3"/>
    </row>
  </sheetData>
  <mergeCells count="1">
    <mergeCell ref="D7: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
  <sheetViews>
    <sheetView topLeftCell="A7" workbookViewId="0">
      <selection activeCell="F20" sqref="F20"/>
    </sheetView>
  </sheetViews>
  <sheetFormatPr defaultColWidth="11.25" defaultRowHeight="15.75" x14ac:dyDescent="0.25"/>
  <cols>
    <col min="1" max="1" width="17.25" customWidth="1"/>
    <col min="2" max="2" width="20.5" customWidth="1"/>
    <col min="5" max="5" width="11.5" customWidth="1"/>
  </cols>
  <sheetData>
    <row r="1" spans="1:12" s="6" customFormat="1" ht="21" x14ac:dyDescent="0.35">
      <c r="A1" s="6" t="s">
        <v>3</v>
      </c>
    </row>
    <row r="3" spans="1:12" x14ac:dyDescent="0.25">
      <c r="A3" s="8" t="s">
        <v>9</v>
      </c>
    </row>
    <row r="4" spans="1:12" s="3" customFormat="1" x14ac:dyDescent="0.25">
      <c r="A4" s="34" t="s">
        <v>11</v>
      </c>
      <c r="B4" s="34"/>
      <c r="C4" s="34"/>
      <c r="D4" s="34"/>
      <c r="E4" s="34"/>
      <c r="F4" s="34"/>
      <c r="G4" s="34"/>
      <c r="H4" s="34"/>
      <c r="I4" s="34"/>
      <c r="J4" s="34"/>
      <c r="K4" s="34"/>
      <c r="L4" s="34"/>
    </row>
    <row r="5" spans="1:12" ht="36" customHeight="1" x14ac:dyDescent="0.25">
      <c r="A5" s="34"/>
      <c r="B5" s="34"/>
      <c r="C5" s="34"/>
      <c r="D5" s="34"/>
      <c r="E5" s="34"/>
      <c r="F5" s="34"/>
      <c r="G5" s="34"/>
      <c r="H5" s="34"/>
      <c r="I5" s="34"/>
      <c r="J5" s="34"/>
      <c r="K5" s="34"/>
      <c r="L5" s="34"/>
    </row>
    <row r="6" spans="1:12" s="3" customFormat="1" x14ac:dyDescent="0.25">
      <c r="A6" s="1" t="s">
        <v>12</v>
      </c>
      <c r="B6" s="5"/>
      <c r="C6" s="5"/>
      <c r="D6" s="5"/>
      <c r="E6" s="5"/>
      <c r="F6" s="5"/>
      <c r="G6" s="5"/>
      <c r="H6" s="5"/>
      <c r="I6" s="5"/>
      <c r="J6" s="5"/>
      <c r="K6" s="5"/>
    </row>
    <row r="7" spans="1:12" x14ac:dyDescent="0.25">
      <c r="A7" s="34" t="s">
        <v>69</v>
      </c>
      <c r="B7" s="34"/>
      <c r="C7" s="34"/>
      <c r="D7" s="34"/>
      <c r="E7" s="34"/>
      <c r="F7" s="34"/>
      <c r="G7" s="34"/>
      <c r="H7" s="34"/>
    </row>
    <row r="8" spans="1:12" x14ac:dyDescent="0.25">
      <c r="A8" s="34"/>
      <c r="B8" s="34"/>
      <c r="C8" s="34"/>
      <c r="D8" s="34"/>
      <c r="E8" s="34"/>
      <c r="F8" s="34"/>
      <c r="G8" s="34"/>
      <c r="H8" s="34"/>
    </row>
    <row r="9" spans="1:12" s="3" customFormat="1" ht="18" customHeight="1" x14ac:dyDescent="3.5">
      <c r="A9" s="12"/>
      <c r="B9" s="5"/>
    </row>
    <row r="10" spans="1:12" ht="18" customHeight="1" x14ac:dyDescent="0.25">
      <c r="A10" s="7" t="s">
        <v>10</v>
      </c>
      <c r="B10" s="1"/>
    </row>
    <row r="11" spans="1:12" ht="18" customHeight="1" x14ac:dyDescent="0.25">
      <c r="A11" s="34" t="s">
        <v>70</v>
      </c>
      <c r="B11" s="34"/>
      <c r="C11" s="34"/>
      <c r="D11" s="34"/>
      <c r="E11" s="34"/>
      <c r="F11" s="34"/>
      <c r="G11" s="34"/>
      <c r="H11" s="34"/>
      <c r="I11" s="34"/>
    </row>
    <row r="12" spans="1:12" ht="18" customHeight="1" x14ac:dyDescent="0.25">
      <c r="A12" s="34"/>
      <c r="B12" s="34"/>
      <c r="C12" s="34"/>
      <c r="D12" s="34"/>
      <c r="E12" s="34"/>
      <c r="F12" s="34"/>
      <c r="G12" s="34"/>
      <c r="H12" s="34"/>
      <c r="I12" s="34"/>
    </row>
    <row r="13" spans="1:12" s="3" customFormat="1" ht="18" customHeight="1" x14ac:dyDescent="0.25">
      <c r="A13" s="5"/>
      <c r="B13" s="5"/>
    </row>
    <row r="14" spans="1:12" ht="18" customHeight="1" x14ac:dyDescent="0.25">
      <c r="A14" s="35" t="s">
        <v>26</v>
      </c>
      <c r="B14" s="35"/>
      <c r="C14" s="35"/>
      <c r="D14" s="35"/>
      <c r="E14" s="35"/>
      <c r="F14" s="35"/>
      <c r="G14" s="35"/>
      <c r="H14" s="35"/>
      <c r="I14" s="35"/>
      <c r="J14" s="35"/>
      <c r="K14" s="35"/>
      <c r="L14" s="35"/>
    </row>
    <row r="15" spans="1:12" ht="18" customHeight="1" x14ac:dyDescent="0.25">
      <c r="A15" s="35"/>
      <c r="B15" s="35"/>
      <c r="C15" s="35"/>
      <c r="D15" s="35"/>
      <c r="E15" s="35"/>
      <c r="F15" s="35"/>
      <c r="G15" s="35"/>
      <c r="H15" s="35"/>
      <c r="I15" s="35"/>
      <c r="J15" s="35"/>
      <c r="K15" s="35"/>
      <c r="L15" s="35"/>
    </row>
    <row r="16" spans="1:12" ht="18" customHeight="1" x14ac:dyDescent="0.25">
      <c r="A16" s="35"/>
      <c r="B16" s="35"/>
      <c r="C16" s="35"/>
      <c r="D16" s="35"/>
      <c r="E16" s="35"/>
      <c r="F16" s="35"/>
      <c r="G16" s="35"/>
      <c r="H16" s="35"/>
      <c r="I16" s="35"/>
      <c r="J16" s="35"/>
      <c r="K16" s="35"/>
      <c r="L16" s="35"/>
    </row>
    <row r="17" spans="1:12" s="3" customFormat="1" x14ac:dyDescent="0.25">
      <c r="A17" s="35"/>
      <c r="B17" s="35"/>
      <c r="C17" s="35"/>
      <c r="D17" s="35"/>
      <c r="E17" s="35"/>
      <c r="F17" s="35"/>
      <c r="G17" s="35"/>
      <c r="H17" s="35"/>
      <c r="I17" s="35"/>
      <c r="J17" s="35"/>
      <c r="K17" s="35"/>
      <c r="L17" s="35"/>
    </row>
    <row r="18" spans="1:12" x14ac:dyDescent="0.25">
      <c r="A18" s="3" t="s">
        <v>71</v>
      </c>
    </row>
    <row r="21" spans="1:12" s="3" customFormat="1" x14ac:dyDescent="0.25">
      <c r="A21"/>
    </row>
    <row r="22" spans="1:12" x14ac:dyDescent="0.25">
      <c r="A22" s="3"/>
    </row>
    <row r="25" spans="1:12" s="3" customFormat="1" x14ac:dyDescent="0.25">
      <c r="A25"/>
    </row>
    <row r="26" spans="1:12" x14ac:dyDescent="0.25">
      <c r="A26" s="3"/>
    </row>
  </sheetData>
  <mergeCells count="4">
    <mergeCell ref="A7:H8"/>
    <mergeCell ref="A11:I12"/>
    <mergeCell ref="A4:L5"/>
    <mergeCell ref="A14:L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
  <sheetViews>
    <sheetView tabSelected="1" workbookViewId="0">
      <selection activeCell="E25" sqref="E25"/>
    </sheetView>
  </sheetViews>
  <sheetFormatPr defaultColWidth="11.25" defaultRowHeight="15.75" x14ac:dyDescent="0.25"/>
  <cols>
    <col min="7" max="7" width="15.5" bestFit="1" customWidth="1"/>
    <col min="8" max="8" width="8.875" bestFit="1" customWidth="1"/>
    <col min="9" max="9" width="14.375" bestFit="1" customWidth="1"/>
    <col min="10" max="16" width="5.625" customWidth="1"/>
  </cols>
  <sheetData>
    <row r="1" spans="1:16" ht="21" x14ac:dyDescent="0.35">
      <c r="A1" s="6" t="s">
        <v>3</v>
      </c>
    </row>
    <row r="3" spans="1:16" x14ac:dyDescent="0.25">
      <c r="A3" s="8" t="s">
        <v>2</v>
      </c>
    </row>
    <row r="4" spans="1:16" x14ac:dyDescent="0.25">
      <c r="A4" s="3" t="s">
        <v>13</v>
      </c>
    </row>
    <row r="5" spans="1:16" x14ac:dyDescent="0.25">
      <c r="A5" s="3" t="s">
        <v>16</v>
      </c>
    </row>
    <row r="6" spans="1:16" x14ac:dyDescent="0.25">
      <c r="A6" s="3" t="s">
        <v>17</v>
      </c>
    </row>
    <row r="7" spans="1:16" ht="16.5" thickBot="1" x14ac:dyDescent="0.3">
      <c r="A7" s="3"/>
    </row>
    <row r="8" spans="1:16" x14ac:dyDescent="0.25">
      <c r="A8" s="3" t="s">
        <v>73</v>
      </c>
      <c r="G8" s="44" t="s">
        <v>82</v>
      </c>
      <c r="H8" s="42">
        <v>1</v>
      </c>
      <c r="I8" s="37">
        <v>2</v>
      </c>
      <c r="J8" s="37">
        <v>3</v>
      </c>
      <c r="K8" s="37">
        <v>4</v>
      </c>
      <c r="L8" s="37">
        <v>5</v>
      </c>
      <c r="M8" s="37">
        <v>6</v>
      </c>
      <c r="N8" s="37">
        <v>7</v>
      </c>
      <c r="O8" s="37">
        <v>8</v>
      </c>
      <c r="P8" s="38">
        <v>9</v>
      </c>
    </row>
    <row r="9" spans="1:16" ht="16.5" thickBot="1" x14ac:dyDescent="0.3">
      <c r="G9" s="45" t="s">
        <v>74</v>
      </c>
      <c r="H9" s="43">
        <v>68</v>
      </c>
      <c r="I9" s="39">
        <v>40</v>
      </c>
      <c r="J9" s="39">
        <v>18</v>
      </c>
      <c r="K9" s="39">
        <v>19</v>
      </c>
      <c r="L9" s="39">
        <v>8</v>
      </c>
      <c r="M9" s="39">
        <v>20</v>
      </c>
      <c r="N9" s="39">
        <v>6</v>
      </c>
      <c r="O9" s="39">
        <v>9</v>
      </c>
      <c r="P9" s="40">
        <v>12</v>
      </c>
    </row>
    <row r="10" spans="1:16" x14ac:dyDescent="0.25">
      <c r="A10" t="s">
        <v>14</v>
      </c>
      <c r="D10" s="3"/>
      <c r="E10" s="3"/>
    </row>
    <row r="11" spans="1:16" ht="16.5" thickBot="1" x14ac:dyDescent="0.3">
      <c r="H11" t="s">
        <v>91</v>
      </c>
      <c r="I11" t="s">
        <v>92</v>
      </c>
    </row>
    <row r="12" spans="1:16" x14ac:dyDescent="0.25">
      <c r="B12" s="36" t="s">
        <v>82</v>
      </c>
      <c r="C12" t="s">
        <v>76</v>
      </c>
      <c r="D12" t="s">
        <v>77</v>
      </c>
      <c r="E12" s="41" t="s">
        <v>83</v>
      </c>
      <c r="F12" t="s">
        <v>78</v>
      </c>
      <c r="G12" t="s">
        <v>79</v>
      </c>
      <c r="H12" s="51" t="s">
        <v>80</v>
      </c>
      <c r="I12" t="s">
        <v>88</v>
      </c>
      <c r="K12" t="s">
        <v>84</v>
      </c>
    </row>
    <row r="13" spans="1:16" x14ac:dyDescent="0.25">
      <c r="B13">
        <v>1</v>
      </c>
      <c r="C13">
        <v>68</v>
      </c>
      <c r="D13" s="46">
        <f>LOG(B13+1)-LOG(1)</f>
        <v>0.3010299956639812</v>
      </c>
      <c r="E13" s="48">
        <f>D13*200</f>
        <v>60.205999132796236</v>
      </c>
      <c r="F13" s="48">
        <f>C13-E13</f>
        <v>7.7940008672037635</v>
      </c>
      <c r="G13" s="48">
        <f>F13^2</f>
        <v>60.746449517973019</v>
      </c>
      <c r="H13" s="49">
        <f>F13*F13/E13</f>
        <v>1.0089766865920573</v>
      </c>
      <c r="I13" s="49">
        <f>7.8*7.8/60.2</f>
        <v>1.0106312292358803</v>
      </c>
      <c r="K13" t="s">
        <v>85</v>
      </c>
    </row>
    <row r="14" spans="1:16" x14ac:dyDescent="0.25">
      <c r="B14">
        <v>2</v>
      </c>
      <c r="C14">
        <v>40</v>
      </c>
      <c r="D14" s="46">
        <f>LOG(3)-LOG(2)</f>
        <v>0.17609125905568124</v>
      </c>
      <c r="E14" s="48">
        <f t="shared" ref="E14:E21" si="0">D14*200</f>
        <v>35.218251811136248</v>
      </c>
      <c r="F14" s="48">
        <f t="shared" ref="F14:F21" si="1">C14-E14</f>
        <v>4.7817481888637516</v>
      </c>
      <c r="G14" s="48">
        <f>F14^2</f>
        <v>22.865115741701768</v>
      </c>
      <c r="H14" s="49">
        <f t="shared" ref="H14:H20" si="2">F14*F14/E14</f>
        <v>0.64924050927683086</v>
      </c>
      <c r="I14" s="49">
        <f>4.8*4.8/35.2</f>
        <v>0.65454545454545443</v>
      </c>
      <c r="K14" t="s">
        <v>86</v>
      </c>
    </row>
    <row r="15" spans="1:16" x14ac:dyDescent="0.25">
      <c r="B15">
        <v>3</v>
      </c>
      <c r="C15">
        <v>18</v>
      </c>
      <c r="D15" s="46">
        <f>LOG(B15+1)-LOG(B15)</f>
        <v>0.12493873660829996</v>
      </c>
      <c r="E15" s="48">
        <f t="shared" si="0"/>
        <v>24.987747321659992</v>
      </c>
      <c r="F15" s="48">
        <f t="shared" si="1"/>
        <v>-6.9877473216599917</v>
      </c>
      <c r="G15" s="48">
        <f t="shared" ref="G14:G21" si="3">F15^2</f>
        <v>48.82861263136639</v>
      </c>
      <c r="H15" s="49">
        <f t="shared" si="2"/>
        <v>1.9541022246947628</v>
      </c>
      <c r="I15">
        <f>7*7/25</f>
        <v>1.96</v>
      </c>
      <c r="K15" t="s">
        <v>87</v>
      </c>
    </row>
    <row r="16" spans="1:16" x14ac:dyDescent="0.25">
      <c r="B16">
        <v>4</v>
      </c>
      <c r="C16">
        <v>19</v>
      </c>
      <c r="D16" s="46">
        <f>LOG(B16+1)-LOG(B16)</f>
        <v>9.6910013008056461E-2</v>
      </c>
      <c r="E16" s="48">
        <f t="shared" si="0"/>
        <v>19.382002601611291</v>
      </c>
      <c r="F16" s="48">
        <f t="shared" si="1"/>
        <v>-0.38200260161129052</v>
      </c>
      <c r="G16" s="48">
        <f t="shared" si="3"/>
        <v>0.14592598763779432</v>
      </c>
      <c r="H16" s="49">
        <f t="shared" si="2"/>
        <v>7.5289427329693478E-3</v>
      </c>
      <c r="I16" s="49">
        <f>0.4*0.4/19.4</f>
        <v>8.2474226804123731E-3</v>
      </c>
      <c r="K16" t="s">
        <v>90</v>
      </c>
    </row>
    <row r="17" spans="1:11" x14ac:dyDescent="0.25">
      <c r="B17">
        <v>5</v>
      </c>
      <c r="C17">
        <v>8</v>
      </c>
      <c r="D17" s="46">
        <f>LOG(B17+1)-LOG(B17)</f>
        <v>7.9181246047624776E-2</v>
      </c>
      <c r="E17" s="48">
        <f t="shared" si="0"/>
        <v>15.836249209524954</v>
      </c>
      <c r="F17" s="48">
        <f t="shared" si="1"/>
        <v>-7.8362492095249543</v>
      </c>
      <c r="G17" s="48">
        <f t="shared" si="3"/>
        <v>61.406801673780471</v>
      </c>
      <c r="H17" s="49">
        <f t="shared" si="2"/>
        <v>3.8776102132092247</v>
      </c>
      <c r="I17" s="49">
        <f>7.8*7.8/15.8</f>
        <v>3.8506329113924047</v>
      </c>
      <c r="K17" t="s">
        <v>89</v>
      </c>
    </row>
    <row r="18" spans="1:11" x14ac:dyDescent="0.25">
      <c r="B18">
        <v>6</v>
      </c>
      <c r="C18">
        <v>20</v>
      </c>
      <c r="D18" s="46">
        <f>LOG(B18+1)-LOG(B18)</f>
        <v>6.6946789630613179E-2</v>
      </c>
      <c r="E18" s="48">
        <f t="shared" si="0"/>
        <v>13.389357926122635</v>
      </c>
      <c r="F18" s="48">
        <f t="shared" si="1"/>
        <v>6.610642073877365</v>
      </c>
      <c r="G18" s="48">
        <f t="shared" si="3"/>
        <v>43.700588628917629</v>
      </c>
      <c r="H18" s="49">
        <f t="shared" si="2"/>
        <v>3.2638300409953032</v>
      </c>
      <c r="I18" s="49">
        <f>6.6*6.6/13.4</f>
        <v>3.2507462686567159</v>
      </c>
    </row>
    <row r="19" spans="1:11" x14ac:dyDescent="0.25">
      <c r="B19">
        <v>7</v>
      </c>
      <c r="C19">
        <v>6</v>
      </c>
      <c r="D19" s="46">
        <f>LOG(B19+1)-LOG(B19)</f>
        <v>5.7991946977686726E-2</v>
      </c>
      <c r="E19" s="48">
        <f t="shared" si="0"/>
        <v>11.598389395537346</v>
      </c>
      <c r="F19" s="48">
        <f t="shared" si="1"/>
        <v>-5.598389395537346</v>
      </c>
      <c r="G19" s="48">
        <f t="shared" si="3"/>
        <v>31.341963824065012</v>
      </c>
      <c r="H19" s="49">
        <f t="shared" si="2"/>
        <v>2.7022686301706944</v>
      </c>
      <c r="I19" s="49">
        <f>5.6*5.6/11.6</f>
        <v>2.7034482758620686</v>
      </c>
    </row>
    <row r="20" spans="1:11" x14ac:dyDescent="0.25">
      <c r="B20">
        <v>8</v>
      </c>
      <c r="C20">
        <v>9</v>
      </c>
      <c r="D20" s="46">
        <f>LOG(B20+1)-LOG(B20)</f>
        <v>5.1152522447381332E-2</v>
      </c>
      <c r="E20" s="48">
        <f t="shared" si="0"/>
        <v>10.230504489476267</v>
      </c>
      <c r="F20" s="48">
        <f t="shared" si="1"/>
        <v>-1.2305044894762673</v>
      </c>
      <c r="G20" s="48">
        <f t="shared" si="3"/>
        <v>1.5141412986212492</v>
      </c>
      <c r="H20" s="49">
        <f t="shared" si="2"/>
        <v>0.14800260340814952</v>
      </c>
      <c r="I20" s="49">
        <f>1.2*1.2/10.2</f>
        <v>0.14117647058823529</v>
      </c>
    </row>
    <row r="21" spans="1:11" x14ac:dyDescent="0.25">
      <c r="B21">
        <v>9</v>
      </c>
      <c r="C21">
        <v>12</v>
      </c>
      <c r="D21" s="46">
        <f>LOG(B21+1)-LOG(B21)</f>
        <v>4.5757490560675129E-2</v>
      </c>
      <c r="E21" s="48">
        <f t="shared" si="0"/>
        <v>9.1514981121350267</v>
      </c>
      <c r="F21" s="48">
        <f t="shared" si="1"/>
        <v>2.8485018878649733</v>
      </c>
      <c r="G21" s="48">
        <f t="shared" si="3"/>
        <v>8.1139630051703175</v>
      </c>
      <c r="H21" s="49">
        <f>G21/E21</f>
        <v>0.88662674741866343</v>
      </c>
      <c r="I21" s="49">
        <f>2.8*2.8/9.2</f>
        <v>0.85217391304347823</v>
      </c>
    </row>
    <row r="22" spans="1:11" x14ac:dyDescent="0.25">
      <c r="A22" s="22" t="s">
        <v>44</v>
      </c>
      <c r="B22" s="3">
        <f>COUNT(B13:B21)</f>
        <v>9</v>
      </c>
      <c r="C22" s="22">
        <f>SUM(C13:C21)</f>
        <v>200</v>
      </c>
      <c r="D22" s="47">
        <f>SUM(D13:D21)</f>
        <v>1</v>
      </c>
      <c r="E22" s="22">
        <f t="shared" ref="D22:I22" si="4">SUM(E13:E21)</f>
        <v>200</v>
      </c>
      <c r="F22" s="22">
        <f t="shared" si="4"/>
        <v>3.5527136788005009E-15</v>
      </c>
      <c r="G22" s="22">
        <f t="shared" si="4"/>
        <v>278.66356230923367</v>
      </c>
      <c r="H22" s="50">
        <f t="shared" si="4"/>
        <v>14.498186598498656</v>
      </c>
      <c r="I22" s="50">
        <f t="shared" si="4"/>
        <v>14.431601946004649</v>
      </c>
    </row>
    <row r="23" spans="1:11" x14ac:dyDescent="0.25">
      <c r="B23" s="22"/>
      <c r="C23" s="52" t="s">
        <v>81</v>
      </c>
      <c r="D23" s="52">
        <v>14.432</v>
      </c>
      <c r="E23" s="22"/>
      <c r="F23" s="22"/>
    </row>
    <row r="24" spans="1:11" x14ac:dyDescent="0.25">
      <c r="A24" s="23"/>
      <c r="B24" s="22"/>
      <c r="C24" s="22"/>
      <c r="D24" s="22"/>
      <c r="E24" s="22"/>
      <c r="F24" s="24"/>
    </row>
    <row r="26" spans="1:11" x14ac:dyDescent="0.25">
      <c r="A26" t="s">
        <v>75</v>
      </c>
      <c r="D26" s="11">
        <v>15.507</v>
      </c>
    </row>
    <row r="28" spans="1:11" x14ac:dyDescent="0.25">
      <c r="A28" s="3"/>
    </row>
    <row r="31" spans="1:11" x14ac:dyDescent="0.25">
      <c r="A31" t="s">
        <v>15</v>
      </c>
    </row>
    <row r="33" spans="1:1" x14ac:dyDescent="0.25">
      <c r="A33" s="3" t="s">
        <v>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Web Reactor</cp:lastModifiedBy>
  <dcterms:created xsi:type="dcterms:W3CDTF">2017-04-20T14:35:10Z</dcterms:created>
  <dcterms:modified xsi:type="dcterms:W3CDTF">2020-05-07T21:19:21Z</dcterms:modified>
</cp:coreProperties>
</file>