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tables/table8.xml" ContentType="application/vnd.openxmlformats-officedocument.spreadsheetml.table+xml"/>
  <Override PartName="/xl/comments4.xml" ContentType="application/vnd.openxmlformats-officedocument.spreadsheetml.comments+xml"/>
  <Override PartName="/xl/tables/table9.xml" ContentType="application/vnd.openxmlformats-officedocument.spreadsheetml.table+xml"/>
  <Override PartName="/xl/comments5.xml" ContentType="application/vnd.openxmlformats-officedocument.spreadsheetml.comments+xml"/>
  <Override PartName="/xl/tables/table10.xml" ContentType="application/vnd.openxmlformats-officedocument.spreadsheetml.table+xml"/>
  <Override PartName="/xl/comments6.xml" ContentType="application/vnd.openxmlformats-officedocument.spreadsheetml.comments+xml"/>
  <Override PartName="/xl/tables/table11.xml" ContentType="application/vnd.openxmlformats-officedocument.spreadsheetml.table+xml"/>
  <Override PartName="/xl/comments7.xml" ContentType="application/vnd.openxmlformats-officedocument.spreadsheetml.comments+xml"/>
  <Override PartName="/xl/tables/table12.xml" ContentType="application/vnd.openxmlformats-officedocument.spreadsheetml.table+xml"/>
  <Override PartName="/xl/comments8.xml" ContentType="application/vnd.openxmlformats-officedocument.spreadsheetml.comments+xml"/>
  <Override PartName="/xl/tables/table13.xml" ContentType="application/vnd.openxmlformats-officedocument.spreadsheetml.table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UNS SCHOOL 🚸\Data Analytics Capstone\DatSets\"/>
    </mc:Choice>
  </mc:AlternateContent>
  <xr:revisionPtr revIDLastSave="0" documentId="13_ncr:1_{3A889640-885F-4669-82A3-DB562A0A97CE}" xr6:coauthVersionLast="45" xr6:coauthVersionMax="45" xr10:uidLastSave="{00000000-0000-0000-0000-000000000000}"/>
  <bookViews>
    <workbookView minimized="1" xWindow="-20010" yWindow="2835" windowWidth="15300" windowHeight="7995" tabRatio="784" firstSheet="7" activeTab="10" xr2:uid="{00000000-000D-0000-FFFF-FFFF00000000}"/>
  </bookViews>
  <sheets>
    <sheet name="Accounting" sheetId="11" r:id="rId1"/>
    <sheet name="Warehouse" sheetId="12" r:id="rId2"/>
    <sheet name="Sell Through Rate" sheetId="16" r:id="rId3"/>
    <sheet name="store1-pc" sheetId="15" r:id="rId4"/>
    <sheet name="Top Selling Products" sheetId="17" r:id="rId5"/>
    <sheet name="Lowest Selling Products" sheetId="18" r:id="rId6"/>
    <sheet name="Top-Sell" sheetId="19" r:id="rId7"/>
    <sheet name="Store 1" sheetId="1" r:id="rId8"/>
    <sheet name="Store 2" sheetId="2" r:id="rId9"/>
    <sheet name="Store 3" sheetId="3" r:id="rId10"/>
    <sheet name="Store 4" sheetId="4" r:id="rId11"/>
    <sheet name="Store 5" sheetId="5" r:id="rId12"/>
    <sheet name="Store 6" sheetId="6" r:id="rId13"/>
    <sheet name="Store 7" sheetId="7" r:id="rId14"/>
    <sheet name="Store 8" sheetId="8" r:id="rId15"/>
    <sheet name="Store 9" sheetId="9" r:id="rId16"/>
    <sheet name="Store 10" sheetId="10" r:id="rId17"/>
    <sheet name="Total Store Analysis" sheetId="13" r:id="rId18"/>
  </sheets>
  <definedNames>
    <definedName name="_xlnm._FilterDatabase" localSheetId="4" hidden="1">'Top Selling Products'!$I$3:$J$23</definedName>
    <definedName name="_xlchart.v1.0" hidden="1">'Top Selling Products'!$I$3:$I$23</definedName>
    <definedName name="_xlchart.v1.1" hidden="1">'Top Selling Products'!$J$2</definedName>
    <definedName name="_xlchart.v1.10" hidden="1">'Top-Sell'!$E$1</definedName>
    <definedName name="_xlchart.v1.11" hidden="1">'Top-Sell'!$E$2:$E$26</definedName>
    <definedName name="_xlchart.v1.12" hidden="1">'Top-Sell'!$F$1</definedName>
    <definedName name="_xlchart.v1.13" hidden="1">'Top-Sell'!$F$2:$F$26</definedName>
    <definedName name="_xlchart.v1.14" hidden="1">'Top-Sell'!$G$1</definedName>
    <definedName name="_xlchart.v1.15" hidden="1">'Top-Sell'!$G$2:$G$26</definedName>
    <definedName name="_xlchart.v1.16" hidden="1">'Top-Sell'!$H$1</definedName>
    <definedName name="_xlchart.v1.17" hidden="1">'Top-Sell'!$H$2:$H$26</definedName>
    <definedName name="_xlchart.v1.18" hidden="1">'Top-Sell'!$I$1</definedName>
    <definedName name="_xlchart.v1.19" hidden="1">'Top-Sell'!$I$2:$I$26</definedName>
    <definedName name="_xlchart.v1.2" hidden="1">'Top Selling Products'!$J$3:$J$23</definedName>
    <definedName name="_xlchart.v1.20" hidden="1">'Top-Sell'!$J$1</definedName>
    <definedName name="_xlchart.v1.21" hidden="1">'Top-Sell'!$J$2:$J$26</definedName>
    <definedName name="_xlchart.v1.22" hidden="1">'Top-Sell'!$K$1</definedName>
    <definedName name="_xlchart.v1.23" hidden="1">'Top-Sell'!$K$2:$K$26</definedName>
    <definedName name="_xlchart.v1.3" hidden="1">'Top-Sell'!$A$2:$A$26</definedName>
    <definedName name="_xlchart.v1.4" hidden="1">'Top-Sell'!$B$1</definedName>
    <definedName name="_xlchart.v1.5" hidden="1">'Top-Sell'!$B$2:$B$26</definedName>
    <definedName name="_xlchart.v1.6" hidden="1">'Top-Sell'!$C$1</definedName>
    <definedName name="_xlchart.v1.7" hidden="1">'Top-Sell'!$C$2:$C$26</definedName>
    <definedName name="_xlchart.v1.8" hidden="1">'Top-Sell'!$D$1</definedName>
    <definedName name="_xlchart.v1.9" hidden="1">'Top-Sell'!$D$2:$D$26</definedName>
    <definedName name="_xlcn.WorksheetConnection_CourseProject_Store_DataSet.xlsxTable21" hidden="1">Table2[]</definedName>
  </definedNames>
  <calcPr calcId="191029" calcMode="autoNoTable" iterate="1"/>
  <pivotCaches>
    <pivotCache cacheId="0" r:id="rId19"/>
  </pivotCaches>
  <extLst>
    <ext xmlns:x15="http://schemas.microsoft.com/office/spreadsheetml/2010/11/main" uri="{FCE2AD5D-F65C-4FA6-A056-5C36A1767C68}">
      <x15:dataModel>
        <x15:modelTables>
          <x15:modelTable id="Table2" name="Table2" connection="WorksheetConnection_CourseProject_Store_DataSet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S4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N31" i="1"/>
  <c r="N32" i="1"/>
  <c r="N33" i="1"/>
  <c r="N34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2" i="3"/>
  <c r="D9" i="13"/>
  <c r="D17" i="13"/>
  <c r="D23" i="13"/>
  <c r="E9" i="13"/>
  <c r="E17" i="13"/>
  <c r="E23" i="13"/>
  <c r="K16" i="1"/>
  <c r="O16" i="1" s="1"/>
  <c r="P16" i="1"/>
  <c r="S16" i="1"/>
  <c r="T16" i="1" s="1"/>
  <c r="U16" i="1"/>
  <c r="K17" i="1"/>
  <c r="O17" i="1"/>
  <c r="P17" i="1"/>
  <c r="S17" i="1"/>
  <c r="T17" i="1"/>
  <c r="U17" i="1"/>
  <c r="K11" i="1"/>
  <c r="O11" i="1" s="1"/>
  <c r="S11" i="1"/>
  <c r="T11" i="1" s="1"/>
  <c r="U11" i="1"/>
  <c r="K4" i="1"/>
  <c r="O4" i="1" s="1"/>
  <c r="P4" i="1"/>
  <c r="S4" i="1"/>
  <c r="T4" i="1" s="1"/>
  <c r="U4" i="1"/>
  <c r="C18" i="13"/>
  <c r="P11" i="1" l="1"/>
  <c r="M2" i="2"/>
  <c r="U2" i="1"/>
  <c r="K4" i="13"/>
  <c r="P4" i="13" s="1"/>
  <c r="K5" i="13"/>
  <c r="S4" i="2" s="1"/>
  <c r="K6" i="13"/>
  <c r="P6" i="13" s="1"/>
  <c r="K7" i="13"/>
  <c r="P7" i="13" s="1"/>
  <c r="K8" i="13"/>
  <c r="P8" i="13" s="1"/>
  <c r="K9" i="13"/>
  <c r="P9" i="13" s="1"/>
  <c r="K10" i="13"/>
  <c r="O10" i="13" s="1"/>
  <c r="K11" i="13"/>
  <c r="O11" i="13" s="1"/>
  <c r="K12" i="13"/>
  <c r="O12" i="13" s="1"/>
  <c r="K13" i="13"/>
  <c r="O13" i="13" s="1"/>
  <c r="K14" i="13"/>
  <c r="O14" i="13" s="1"/>
  <c r="K15" i="13"/>
  <c r="P15" i="13" s="1"/>
  <c r="K16" i="13"/>
  <c r="P16" i="13" s="1"/>
  <c r="K17" i="13"/>
  <c r="S16" i="2" s="1"/>
  <c r="K18" i="13"/>
  <c r="S17" i="2" s="1"/>
  <c r="K19" i="13"/>
  <c r="P19" i="13" s="1"/>
  <c r="K20" i="13"/>
  <c r="P20" i="13" s="1"/>
  <c r="K21" i="13"/>
  <c r="P21" i="13" s="1"/>
  <c r="K22" i="13"/>
  <c r="P22" i="13" s="1"/>
  <c r="K23" i="13"/>
  <c r="P23" i="13" s="1"/>
  <c r="K24" i="13"/>
  <c r="P24" i="13" s="1"/>
  <c r="K25" i="13"/>
  <c r="P25" i="13" s="1"/>
  <c r="K26" i="13"/>
  <c r="P26" i="13" s="1"/>
  <c r="K27" i="13"/>
  <c r="P27" i="13" s="1"/>
  <c r="K28" i="13"/>
  <c r="P28" i="13" s="1"/>
  <c r="K29" i="13"/>
  <c r="P29" i="13" s="1"/>
  <c r="K30" i="13"/>
  <c r="P30" i="13" s="1"/>
  <c r="K3" i="13"/>
  <c r="P3" i="13" s="1"/>
  <c r="Q4" i="1" l="1"/>
  <c r="R4" i="1"/>
  <c r="R17" i="1"/>
  <c r="R16" i="1"/>
  <c r="Q17" i="1"/>
  <c r="Q16" i="1"/>
  <c r="O26" i="13"/>
  <c r="P18" i="13"/>
  <c r="P5" i="13"/>
  <c r="O25" i="13"/>
  <c r="P17" i="13"/>
  <c r="O24" i="13"/>
  <c r="P14" i="13"/>
  <c r="O22" i="13"/>
  <c r="P13" i="13"/>
  <c r="O23" i="13"/>
  <c r="P12" i="13"/>
  <c r="S11" i="2"/>
  <c r="P11" i="13"/>
  <c r="P10" i="13"/>
  <c r="P31" i="13"/>
  <c r="O9" i="13"/>
  <c r="O20" i="13"/>
  <c r="O8" i="13"/>
  <c r="O3" i="13"/>
  <c r="O30" i="13"/>
  <c r="O18" i="13"/>
  <c r="O6" i="13"/>
  <c r="O7" i="13"/>
  <c r="O29" i="13"/>
  <c r="O17" i="13"/>
  <c r="O5" i="13"/>
  <c r="O28" i="13"/>
  <c r="O16" i="13"/>
  <c r="O4" i="13"/>
  <c r="O21" i="13"/>
  <c r="O19" i="13"/>
  <c r="O27" i="13"/>
  <c r="O15" i="13"/>
  <c r="K31" i="13"/>
  <c r="K16" i="2"/>
  <c r="K17" i="2"/>
  <c r="J44" i="17"/>
  <c r="L44" i="17" s="1"/>
  <c r="J41" i="17"/>
  <c r="L41" i="17" s="1"/>
  <c r="J45" i="17"/>
  <c r="L45" i="17" s="1"/>
  <c r="J47" i="17"/>
  <c r="L47" i="17" s="1"/>
  <c r="J39" i="17"/>
  <c r="L39" i="17" s="1"/>
  <c r="J35" i="17"/>
  <c r="L35" i="17" s="1"/>
  <c r="J38" i="17"/>
  <c r="L38" i="17" s="1"/>
  <c r="J43" i="17"/>
  <c r="L43" i="17" s="1"/>
  <c r="J46" i="17"/>
  <c r="L46" i="17" s="1"/>
  <c r="J40" i="17"/>
  <c r="L40" i="17" s="1"/>
  <c r="J37" i="17"/>
  <c r="L37" i="17" s="1"/>
  <c r="J34" i="17"/>
  <c r="L34" i="17" s="1"/>
  <c r="J42" i="17"/>
  <c r="L42" i="17" s="1"/>
  <c r="J33" i="17"/>
  <c r="L33" i="17" s="1"/>
  <c r="J36" i="17"/>
  <c r="L36" i="17" s="1"/>
  <c r="J32" i="17"/>
  <c r="L32" i="17" s="1"/>
  <c r="J28" i="17"/>
  <c r="L28" i="17" s="1"/>
  <c r="J31" i="17"/>
  <c r="L31" i="17" s="1"/>
  <c r="J30" i="17"/>
  <c r="L30" i="17" s="1"/>
  <c r="J29" i="17"/>
  <c r="J16" i="17"/>
  <c r="J17" i="17"/>
  <c r="J11" i="17"/>
  <c r="J6" i="17"/>
  <c r="J18" i="17"/>
  <c r="J7" i="17"/>
  <c r="J5" i="17"/>
  <c r="J8" i="17"/>
  <c r="J9" i="17"/>
  <c r="J19" i="17"/>
  <c r="J12" i="17"/>
  <c r="J20" i="17"/>
  <c r="J21" i="17"/>
  <c r="J4" i="17"/>
  <c r="J10" i="17"/>
  <c r="J22" i="17"/>
  <c r="J23" i="17"/>
  <c r="J13" i="17"/>
  <c r="J14" i="17"/>
  <c r="J15" i="17"/>
  <c r="H3" i="18"/>
  <c r="H4" i="18"/>
  <c r="H5" i="18"/>
  <c r="H6" i="18"/>
  <c r="H7" i="18"/>
  <c r="H8" i="18"/>
  <c r="H9" i="18"/>
  <c r="N14" i="10"/>
  <c r="N9" i="10"/>
  <c r="N26" i="10"/>
  <c r="M2" i="10"/>
  <c r="N13" i="10"/>
  <c r="N22" i="10"/>
  <c r="N15" i="10"/>
  <c r="N9" i="9"/>
  <c r="N8" i="9"/>
  <c r="M2" i="9"/>
  <c r="N22" i="9"/>
  <c r="N21" i="9"/>
  <c r="N18" i="9"/>
  <c r="N25" i="9"/>
  <c r="M2" i="8"/>
  <c r="N7" i="8"/>
  <c r="N19" i="8"/>
  <c r="N28" i="8"/>
  <c r="N20" i="8"/>
  <c r="N14" i="8"/>
  <c r="N22" i="8"/>
  <c r="N25" i="8"/>
  <c r="N15" i="8"/>
  <c r="N8" i="7"/>
  <c r="N24" i="7"/>
  <c r="N14" i="7"/>
  <c r="N28" i="7"/>
  <c r="N29" i="7"/>
  <c r="N21" i="7"/>
  <c r="N18" i="7"/>
  <c r="N22" i="7"/>
  <c r="M2" i="7"/>
  <c r="N2" i="7" s="1"/>
  <c r="N15" i="7"/>
  <c r="N7" i="5"/>
  <c r="N23" i="5"/>
  <c r="N14" i="5"/>
  <c r="N9" i="5"/>
  <c r="N8" i="5"/>
  <c r="N26" i="5"/>
  <c r="N5" i="5"/>
  <c r="M2" i="5"/>
  <c r="N22" i="5"/>
  <c r="N21" i="5"/>
  <c r="N15" i="5"/>
  <c r="N18" i="5"/>
  <c r="N3" i="5"/>
  <c r="N30" i="5"/>
  <c r="N23" i="4"/>
  <c r="N19" i="10"/>
  <c r="L19" i="10" a="1"/>
  <c r="L19" i="10" s="1"/>
  <c r="K19" i="10"/>
  <c r="N25" i="10"/>
  <c r="L25" i="10" a="1"/>
  <c r="L25" i="10" s="1"/>
  <c r="K25" i="10"/>
  <c r="N18" i="10"/>
  <c r="L18" i="10" a="1"/>
  <c r="L18" i="10" s="1"/>
  <c r="K18" i="10"/>
  <c r="L15" i="10" a="1"/>
  <c r="L15" i="10" s="1"/>
  <c r="K15" i="10"/>
  <c r="N21" i="10"/>
  <c r="L21" i="10" a="1"/>
  <c r="L21" i="10" s="1"/>
  <c r="K21" i="10"/>
  <c r="N10" i="10"/>
  <c r="L10" i="10" a="1"/>
  <c r="L10" i="10" s="1"/>
  <c r="K10" i="10"/>
  <c r="L22" i="10" a="1"/>
  <c r="L22" i="10" s="1"/>
  <c r="K22" i="10"/>
  <c r="K16" i="10"/>
  <c r="L13" i="10" a="1"/>
  <c r="L13" i="10" s="1"/>
  <c r="K13" i="10"/>
  <c r="N12" i="10"/>
  <c r="L12" i="10" a="1"/>
  <c r="L12" i="10" s="1"/>
  <c r="K12" i="10"/>
  <c r="N2" i="10"/>
  <c r="L2" i="10" a="1"/>
  <c r="L2" i="10" s="1"/>
  <c r="K2" i="10"/>
  <c r="N29" i="10"/>
  <c r="L29" i="10" a="1"/>
  <c r="L29" i="10" s="1"/>
  <c r="K29" i="10"/>
  <c r="N3" i="10"/>
  <c r="L3" i="10" a="1"/>
  <c r="L3" i="10" s="1"/>
  <c r="K3" i="10"/>
  <c r="K17" i="10"/>
  <c r="N5" i="10"/>
  <c r="L5" i="10" a="1"/>
  <c r="L5" i="10" s="1"/>
  <c r="K5" i="10"/>
  <c r="L26" i="10" a="1"/>
  <c r="L26" i="10" s="1"/>
  <c r="K26" i="10"/>
  <c r="N8" i="10"/>
  <c r="L8" i="10" a="1"/>
  <c r="L8" i="10" s="1"/>
  <c r="K8" i="10"/>
  <c r="N24" i="10"/>
  <c r="L24" i="10" a="1"/>
  <c r="L24" i="10" s="1"/>
  <c r="K24" i="10"/>
  <c r="L9" i="10" a="1"/>
  <c r="L9" i="10" s="1"/>
  <c r="K9" i="10"/>
  <c r="L14" i="10" a="1"/>
  <c r="L14" i="10" s="1"/>
  <c r="K14" i="10"/>
  <c r="N27" i="10"/>
  <c r="L27" i="10" a="1"/>
  <c r="L27" i="10" s="1"/>
  <c r="K27" i="10"/>
  <c r="K4" i="10"/>
  <c r="N28" i="10"/>
  <c r="L28" i="10" a="1"/>
  <c r="L28" i="10" s="1"/>
  <c r="K28" i="10"/>
  <c r="N20" i="10"/>
  <c r="L20" i="10" a="1"/>
  <c r="L20" i="10" s="1"/>
  <c r="K20" i="10"/>
  <c r="N30" i="10"/>
  <c r="L30" i="10" a="1"/>
  <c r="L30" i="10" s="1"/>
  <c r="K30" i="10"/>
  <c r="N23" i="10"/>
  <c r="L23" i="10" a="1"/>
  <c r="L23" i="10" s="1"/>
  <c r="K23" i="10"/>
  <c r="N7" i="10"/>
  <c r="L7" i="10" a="1"/>
  <c r="L7" i="10" s="1"/>
  <c r="K7" i="10"/>
  <c r="N6" i="10"/>
  <c r="L6" i="10" a="1"/>
  <c r="L6" i="10" s="1"/>
  <c r="K6" i="10"/>
  <c r="N19" i="9"/>
  <c r="L19" i="9" a="1"/>
  <c r="L19" i="9" s="1"/>
  <c r="K19" i="9"/>
  <c r="L25" i="9" a="1"/>
  <c r="L25" i="9" s="1"/>
  <c r="K25" i="9"/>
  <c r="L18" i="9" a="1"/>
  <c r="L18" i="9" s="1"/>
  <c r="K18" i="9"/>
  <c r="N15" i="9"/>
  <c r="L15" i="9" a="1"/>
  <c r="L15" i="9" s="1"/>
  <c r="K15" i="9"/>
  <c r="L21" i="9" a="1"/>
  <c r="L21" i="9" s="1"/>
  <c r="K21" i="9"/>
  <c r="N10" i="9"/>
  <c r="L10" i="9" a="1"/>
  <c r="L10" i="9" s="1"/>
  <c r="K10" i="9"/>
  <c r="L22" i="9" a="1"/>
  <c r="L22" i="9" s="1"/>
  <c r="K22" i="9"/>
  <c r="N13" i="9"/>
  <c r="L13" i="9" a="1"/>
  <c r="L13" i="9" s="1"/>
  <c r="K13" i="9"/>
  <c r="N12" i="9"/>
  <c r="L12" i="9" a="1"/>
  <c r="L12" i="9" s="1"/>
  <c r="K12" i="9"/>
  <c r="N2" i="9"/>
  <c r="L2" i="9" a="1"/>
  <c r="L2" i="9" s="1"/>
  <c r="K2" i="9"/>
  <c r="N29" i="9"/>
  <c r="L29" i="9" a="1"/>
  <c r="L29" i="9" s="1"/>
  <c r="K29" i="9"/>
  <c r="N3" i="9"/>
  <c r="L3" i="9" a="1"/>
  <c r="L3" i="9" s="1"/>
  <c r="K3" i="9"/>
  <c r="N5" i="9"/>
  <c r="L5" i="9" a="1"/>
  <c r="L5" i="9" s="1"/>
  <c r="K5" i="9"/>
  <c r="N26" i="9"/>
  <c r="L26" i="9" a="1"/>
  <c r="L26" i="9" s="1"/>
  <c r="K26" i="9"/>
  <c r="L8" i="9" a="1"/>
  <c r="L8" i="9" s="1"/>
  <c r="K8" i="9"/>
  <c r="N24" i="9"/>
  <c r="L24" i="9" a="1"/>
  <c r="L24" i="9" s="1"/>
  <c r="K24" i="9"/>
  <c r="L9" i="9" a="1"/>
  <c r="L9" i="9" s="1"/>
  <c r="K9" i="9"/>
  <c r="N14" i="9"/>
  <c r="L14" i="9" a="1"/>
  <c r="L14" i="9" s="1"/>
  <c r="K14" i="9"/>
  <c r="N27" i="9"/>
  <c r="L27" i="9" a="1"/>
  <c r="L27" i="9" s="1"/>
  <c r="K27" i="9"/>
  <c r="N28" i="9"/>
  <c r="L28" i="9" a="1"/>
  <c r="L28" i="9" s="1"/>
  <c r="K28" i="9"/>
  <c r="N20" i="9"/>
  <c r="O20" i="9" s="1"/>
  <c r="L20" i="9" a="1"/>
  <c r="L20" i="9" s="1"/>
  <c r="K20" i="9"/>
  <c r="N30" i="9"/>
  <c r="L30" i="9" a="1"/>
  <c r="L30" i="9" s="1"/>
  <c r="K30" i="9"/>
  <c r="N23" i="9"/>
  <c r="L23" i="9" a="1"/>
  <c r="L23" i="9" s="1"/>
  <c r="K23" i="9"/>
  <c r="N7" i="9"/>
  <c r="L7" i="9" a="1"/>
  <c r="L7" i="9" s="1"/>
  <c r="K7" i="9"/>
  <c r="N6" i="9"/>
  <c r="L6" i="9" a="1"/>
  <c r="L6" i="9" s="1"/>
  <c r="K6" i="9"/>
  <c r="L19" i="8" a="1"/>
  <c r="L19" i="8" s="1"/>
  <c r="K19" i="8"/>
  <c r="L25" i="8" a="1"/>
  <c r="L25" i="8" s="1"/>
  <c r="K25" i="8"/>
  <c r="N18" i="8"/>
  <c r="L18" i="8" a="1"/>
  <c r="L18" i="8" s="1"/>
  <c r="K18" i="8"/>
  <c r="L15" i="8" a="1"/>
  <c r="L15" i="8" s="1"/>
  <c r="K15" i="8"/>
  <c r="N21" i="8"/>
  <c r="L21" i="8" a="1"/>
  <c r="L21" i="8" s="1"/>
  <c r="K21" i="8"/>
  <c r="N10" i="8"/>
  <c r="L10" i="8" a="1"/>
  <c r="L10" i="8" s="1"/>
  <c r="K10" i="8"/>
  <c r="L22" i="8" a="1"/>
  <c r="L22" i="8" s="1"/>
  <c r="K22" i="8"/>
  <c r="K16" i="8"/>
  <c r="N13" i="8"/>
  <c r="L13" i="8" a="1"/>
  <c r="L13" i="8" s="1"/>
  <c r="K13" i="8"/>
  <c r="N12" i="8"/>
  <c r="L12" i="8" a="1"/>
  <c r="L12" i="8" s="1"/>
  <c r="K12" i="8"/>
  <c r="N2" i="8"/>
  <c r="L2" i="8" a="1"/>
  <c r="L2" i="8" s="1"/>
  <c r="K2" i="8"/>
  <c r="N29" i="8"/>
  <c r="L29" i="8" a="1"/>
  <c r="L29" i="8" s="1"/>
  <c r="K29" i="8"/>
  <c r="N3" i="8"/>
  <c r="L3" i="8" a="1"/>
  <c r="L3" i="8" s="1"/>
  <c r="K3" i="8"/>
  <c r="K17" i="8"/>
  <c r="N5" i="8"/>
  <c r="L5" i="8" a="1"/>
  <c r="L5" i="8" s="1"/>
  <c r="K5" i="8"/>
  <c r="N26" i="8"/>
  <c r="L26" i="8" a="1"/>
  <c r="L26" i="8" s="1"/>
  <c r="K26" i="8"/>
  <c r="N8" i="8"/>
  <c r="L8" i="8" a="1"/>
  <c r="L8" i="8" s="1"/>
  <c r="K8" i="8"/>
  <c r="N24" i="8"/>
  <c r="L24" i="8" a="1"/>
  <c r="L24" i="8" s="1"/>
  <c r="K24" i="8"/>
  <c r="N9" i="8"/>
  <c r="L9" i="8" a="1"/>
  <c r="L9" i="8" s="1"/>
  <c r="K9" i="8"/>
  <c r="L14" i="8" a="1"/>
  <c r="L14" i="8" s="1"/>
  <c r="K14" i="8"/>
  <c r="N27" i="8"/>
  <c r="L27" i="8" a="1"/>
  <c r="L27" i="8" s="1"/>
  <c r="K27" i="8"/>
  <c r="K4" i="8"/>
  <c r="L28" i="8" a="1"/>
  <c r="L28" i="8" s="1"/>
  <c r="K28" i="8"/>
  <c r="L20" i="8" a="1"/>
  <c r="L20" i="8" s="1"/>
  <c r="K20" i="8"/>
  <c r="N30" i="8"/>
  <c r="L30" i="8" a="1"/>
  <c r="L30" i="8" s="1"/>
  <c r="K30" i="8"/>
  <c r="N23" i="8"/>
  <c r="L23" i="8" a="1"/>
  <c r="L23" i="8" s="1"/>
  <c r="K23" i="8"/>
  <c r="L7" i="8" a="1"/>
  <c r="L7" i="8" s="1"/>
  <c r="K7" i="8"/>
  <c r="N6" i="8"/>
  <c r="L6" i="8" a="1"/>
  <c r="L6" i="8" s="1"/>
  <c r="K6" i="8"/>
  <c r="N19" i="7"/>
  <c r="L19" i="7" a="1"/>
  <c r="L19" i="7" s="1"/>
  <c r="K19" i="7"/>
  <c r="N25" i="7"/>
  <c r="L25" i="7" a="1"/>
  <c r="L25" i="7" s="1"/>
  <c r="K25" i="7"/>
  <c r="L18" i="7" a="1"/>
  <c r="L18" i="7" s="1"/>
  <c r="K18" i="7"/>
  <c r="L15" i="7" a="1"/>
  <c r="L15" i="7" s="1"/>
  <c r="K15" i="7"/>
  <c r="L21" i="7" a="1"/>
  <c r="L21" i="7" s="1"/>
  <c r="K21" i="7"/>
  <c r="N10" i="7"/>
  <c r="L10" i="7" a="1"/>
  <c r="L10" i="7" s="1"/>
  <c r="K10" i="7"/>
  <c r="L22" i="7" a="1"/>
  <c r="L22" i="7" s="1"/>
  <c r="K22" i="7"/>
  <c r="K16" i="7"/>
  <c r="N13" i="7"/>
  <c r="L13" i="7" a="1"/>
  <c r="L13" i="7" s="1"/>
  <c r="K13" i="7"/>
  <c r="N12" i="7"/>
  <c r="L12" i="7" a="1"/>
  <c r="L12" i="7" s="1"/>
  <c r="K12" i="7"/>
  <c r="L2" i="7" a="1"/>
  <c r="L2" i="7" s="1"/>
  <c r="K2" i="7"/>
  <c r="L29" i="7" a="1"/>
  <c r="L29" i="7" s="1"/>
  <c r="K29" i="7"/>
  <c r="N3" i="7"/>
  <c r="L3" i="7" a="1"/>
  <c r="L3" i="7" s="1"/>
  <c r="K3" i="7"/>
  <c r="K17" i="7"/>
  <c r="N5" i="7"/>
  <c r="L5" i="7" a="1"/>
  <c r="L5" i="7" s="1"/>
  <c r="K5" i="7"/>
  <c r="N26" i="7"/>
  <c r="L26" i="7" a="1"/>
  <c r="L26" i="7" s="1"/>
  <c r="K26" i="7"/>
  <c r="L8" i="7" a="1"/>
  <c r="L8" i="7" s="1"/>
  <c r="K8" i="7"/>
  <c r="L24" i="7" a="1"/>
  <c r="L24" i="7" s="1"/>
  <c r="K24" i="7"/>
  <c r="N9" i="7"/>
  <c r="L9" i="7" a="1"/>
  <c r="L9" i="7" s="1"/>
  <c r="K9" i="7"/>
  <c r="L14" i="7" a="1"/>
  <c r="L14" i="7" s="1"/>
  <c r="K14" i="7"/>
  <c r="N27" i="7"/>
  <c r="L27" i="7" a="1"/>
  <c r="L27" i="7" s="1"/>
  <c r="K27" i="7"/>
  <c r="K4" i="7"/>
  <c r="L28" i="7" a="1"/>
  <c r="L28" i="7" s="1"/>
  <c r="K28" i="7"/>
  <c r="N20" i="7"/>
  <c r="L20" i="7" a="1"/>
  <c r="L20" i="7" s="1"/>
  <c r="K20" i="7"/>
  <c r="N30" i="7"/>
  <c r="L30" i="7" a="1"/>
  <c r="L30" i="7" s="1"/>
  <c r="K30" i="7"/>
  <c r="N23" i="7"/>
  <c r="L23" i="7" a="1"/>
  <c r="L23" i="7" s="1"/>
  <c r="K23" i="7"/>
  <c r="N7" i="7"/>
  <c r="L7" i="7" a="1"/>
  <c r="L7" i="7" s="1"/>
  <c r="K7" i="7"/>
  <c r="N6" i="7"/>
  <c r="L6" i="7" a="1"/>
  <c r="L6" i="7" s="1"/>
  <c r="K6" i="7"/>
  <c r="N19" i="6"/>
  <c r="L19" i="6" a="1"/>
  <c r="L19" i="6" s="1"/>
  <c r="K19" i="6"/>
  <c r="N25" i="6"/>
  <c r="L25" i="6" a="1"/>
  <c r="L25" i="6" s="1"/>
  <c r="K25" i="6"/>
  <c r="N18" i="6"/>
  <c r="L18" i="6" a="1"/>
  <c r="L18" i="6" s="1"/>
  <c r="K18" i="6"/>
  <c r="N15" i="6"/>
  <c r="L15" i="6" a="1"/>
  <c r="L15" i="6" s="1"/>
  <c r="K15" i="6"/>
  <c r="N21" i="6"/>
  <c r="L21" i="6" a="1"/>
  <c r="L21" i="6" s="1"/>
  <c r="K21" i="6"/>
  <c r="N10" i="6"/>
  <c r="L10" i="6" a="1"/>
  <c r="L10" i="6" s="1"/>
  <c r="K10" i="6"/>
  <c r="N22" i="6"/>
  <c r="L22" i="6" a="1"/>
  <c r="L22" i="6" s="1"/>
  <c r="K22" i="6"/>
  <c r="K16" i="6"/>
  <c r="N13" i="6"/>
  <c r="L13" i="6" a="1"/>
  <c r="L13" i="6" s="1"/>
  <c r="K13" i="6"/>
  <c r="N12" i="6"/>
  <c r="L12" i="6" a="1"/>
  <c r="L12" i="6" s="1"/>
  <c r="K12" i="6"/>
  <c r="M2" i="6"/>
  <c r="N2" i="6" s="1"/>
  <c r="L2" i="6" a="1"/>
  <c r="L2" i="6" s="1"/>
  <c r="K2" i="6"/>
  <c r="N29" i="6"/>
  <c r="L29" i="6" a="1"/>
  <c r="L29" i="6" s="1"/>
  <c r="K29" i="6"/>
  <c r="N3" i="6"/>
  <c r="L3" i="6" a="1"/>
  <c r="L3" i="6" s="1"/>
  <c r="K3" i="6"/>
  <c r="K17" i="6"/>
  <c r="N5" i="6"/>
  <c r="L5" i="6" a="1"/>
  <c r="L5" i="6" s="1"/>
  <c r="K5" i="6"/>
  <c r="N26" i="6"/>
  <c r="L26" i="6" a="1"/>
  <c r="L26" i="6" s="1"/>
  <c r="K26" i="6"/>
  <c r="N8" i="6"/>
  <c r="L8" i="6" a="1"/>
  <c r="L8" i="6" s="1"/>
  <c r="K8" i="6"/>
  <c r="N24" i="6"/>
  <c r="L24" i="6" a="1"/>
  <c r="L24" i="6" s="1"/>
  <c r="K24" i="6"/>
  <c r="N9" i="6"/>
  <c r="L9" i="6" a="1"/>
  <c r="L9" i="6" s="1"/>
  <c r="K9" i="6"/>
  <c r="N14" i="6"/>
  <c r="L14" i="6" a="1"/>
  <c r="L14" i="6" s="1"/>
  <c r="K14" i="6"/>
  <c r="N27" i="6"/>
  <c r="L27" i="6" a="1"/>
  <c r="L27" i="6" s="1"/>
  <c r="K27" i="6"/>
  <c r="K4" i="6"/>
  <c r="N28" i="6"/>
  <c r="L28" i="6" a="1"/>
  <c r="L28" i="6" s="1"/>
  <c r="K28" i="6"/>
  <c r="N20" i="6"/>
  <c r="L20" i="6" a="1"/>
  <c r="L20" i="6" s="1"/>
  <c r="K20" i="6"/>
  <c r="N30" i="6"/>
  <c r="L30" i="6" a="1"/>
  <c r="L30" i="6" s="1"/>
  <c r="K30" i="6"/>
  <c r="N23" i="6"/>
  <c r="L23" i="6" a="1"/>
  <c r="L23" i="6" s="1"/>
  <c r="K23" i="6"/>
  <c r="N7" i="6"/>
  <c r="L7" i="6" a="1"/>
  <c r="L7" i="6" s="1"/>
  <c r="K7" i="6"/>
  <c r="N6" i="6"/>
  <c r="L6" i="6" a="1"/>
  <c r="L6" i="6" s="1"/>
  <c r="K6" i="6"/>
  <c r="N19" i="5"/>
  <c r="L19" i="5" a="1"/>
  <c r="L19" i="5" s="1"/>
  <c r="K19" i="5"/>
  <c r="N25" i="5"/>
  <c r="L25" i="5" a="1"/>
  <c r="L25" i="5" s="1"/>
  <c r="K25" i="5"/>
  <c r="L18" i="5" a="1"/>
  <c r="L18" i="5" s="1"/>
  <c r="K18" i="5"/>
  <c r="L15" i="5" a="1"/>
  <c r="L15" i="5" s="1"/>
  <c r="K15" i="5"/>
  <c r="L21" i="5" a="1"/>
  <c r="L21" i="5" s="1"/>
  <c r="K21" i="5"/>
  <c r="N10" i="5"/>
  <c r="L10" i="5" a="1"/>
  <c r="L10" i="5" s="1"/>
  <c r="K10" i="5"/>
  <c r="L22" i="5" a="1"/>
  <c r="L22" i="5" s="1"/>
  <c r="K22" i="5"/>
  <c r="N13" i="5"/>
  <c r="L13" i="5" a="1"/>
  <c r="L13" i="5" s="1"/>
  <c r="K13" i="5"/>
  <c r="N12" i="5"/>
  <c r="L12" i="5" a="1"/>
  <c r="L12" i="5" s="1"/>
  <c r="K12" i="5"/>
  <c r="N2" i="5"/>
  <c r="L2" i="5" a="1"/>
  <c r="L2" i="5" s="1"/>
  <c r="K2" i="5"/>
  <c r="N29" i="5"/>
  <c r="L29" i="5" a="1"/>
  <c r="L29" i="5" s="1"/>
  <c r="K29" i="5"/>
  <c r="L3" i="5" a="1"/>
  <c r="L3" i="5" s="1"/>
  <c r="K3" i="5"/>
  <c r="L5" i="5" a="1"/>
  <c r="L5" i="5" s="1"/>
  <c r="K5" i="5"/>
  <c r="L26" i="5" a="1"/>
  <c r="L26" i="5" s="1"/>
  <c r="K26" i="5"/>
  <c r="L8" i="5" a="1"/>
  <c r="L8" i="5" s="1"/>
  <c r="K8" i="5"/>
  <c r="N24" i="5"/>
  <c r="L24" i="5" a="1"/>
  <c r="L24" i="5" s="1"/>
  <c r="K24" i="5"/>
  <c r="L9" i="5" a="1"/>
  <c r="L9" i="5" s="1"/>
  <c r="K9" i="5"/>
  <c r="L14" i="5" a="1"/>
  <c r="L14" i="5" s="1"/>
  <c r="K14" i="5"/>
  <c r="N27" i="5"/>
  <c r="L27" i="5" a="1"/>
  <c r="L27" i="5" s="1"/>
  <c r="K27" i="5"/>
  <c r="N28" i="5"/>
  <c r="L28" i="5" a="1"/>
  <c r="L28" i="5" s="1"/>
  <c r="K28" i="5"/>
  <c r="N20" i="5"/>
  <c r="L20" i="5" a="1"/>
  <c r="L20" i="5" s="1"/>
  <c r="K20" i="5"/>
  <c r="L30" i="5" a="1"/>
  <c r="L30" i="5" s="1"/>
  <c r="K30" i="5"/>
  <c r="L23" i="5" a="1"/>
  <c r="L23" i="5" s="1"/>
  <c r="K23" i="5"/>
  <c r="L7" i="5" a="1"/>
  <c r="L7" i="5" s="1"/>
  <c r="K7" i="5"/>
  <c r="N6" i="5"/>
  <c r="L6" i="5" a="1"/>
  <c r="L6" i="5" s="1"/>
  <c r="K6" i="5"/>
  <c r="N19" i="4"/>
  <c r="L19" i="4" a="1"/>
  <c r="L19" i="4" s="1"/>
  <c r="K19" i="4"/>
  <c r="N25" i="4"/>
  <c r="L25" i="4" a="1"/>
  <c r="L25" i="4" s="1"/>
  <c r="K25" i="4"/>
  <c r="N18" i="4"/>
  <c r="L18" i="4" a="1"/>
  <c r="L18" i="4" s="1"/>
  <c r="K18" i="4"/>
  <c r="N15" i="4"/>
  <c r="L15" i="4" a="1"/>
  <c r="L15" i="4" s="1"/>
  <c r="K15" i="4"/>
  <c r="N21" i="4"/>
  <c r="L21" i="4" a="1"/>
  <c r="L21" i="4" s="1"/>
  <c r="K21" i="4"/>
  <c r="N10" i="4"/>
  <c r="L10" i="4" a="1"/>
  <c r="L10" i="4" s="1"/>
  <c r="K10" i="4"/>
  <c r="N22" i="4"/>
  <c r="L22" i="4" a="1"/>
  <c r="L22" i="4" s="1"/>
  <c r="K22" i="4"/>
  <c r="N13" i="4"/>
  <c r="L13" i="4" a="1"/>
  <c r="L13" i="4" s="1"/>
  <c r="K13" i="4"/>
  <c r="N12" i="4"/>
  <c r="L12" i="4" a="1"/>
  <c r="L12" i="4" s="1"/>
  <c r="K12" i="4"/>
  <c r="M2" i="4"/>
  <c r="N2" i="4" s="1"/>
  <c r="L2" i="4" a="1"/>
  <c r="L2" i="4" s="1"/>
  <c r="K2" i="4"/>
  <c r="N29" i="4"/>
  <c r="L29" i="4" a="1"/>
  <c r="L29" i="4" s="1"/>
  <c r="K29" i="4"/>
  <c r="N3" i="4"/>
  <c r="L3" i="4" a="1"/>
  <c r="L3" i="4" s="1"/>
  <c r="K3" i="4"/>
  <c r="N5" i="4"/>
  <c r="L5" i="4" a="1"/>
  <c r="L5" i="4" s="1"/>
  <c r="K5" i="4"/>
  <c r="N26" i="4"/>
  <c r="L26" i="4" a="1"/>
  <c r="L26" i="4" s="1"/>
  <c r="K26" i="4"/>
  <c r="N8" i="4"/>
  <c r="L8" i="4" a="1"/>
  <c r="L8" i="4" s="1"/>
  <c r="K8" i="4"/>
  <c r="N24" i="4"/>
  <c r="L24" i="4" a="1"/>
  <c r="L24" i="4" s="1"/>
  <c r="K24" i="4"/>
  <c r="N9" i="4"/>
  <c r="L9" i="4" a="1"/>
  <c r="L9" i="4" s="1"/>
  <c r="K9" i="4"/>
  <c r="N14" i="4"/>
  <c r="L14" i="4" a="1"/>
  <c r="L14" i="4" s="1"/>
  <c r="K14" i="4"/>
  <c r="N27" i="4"/>
  <c r="L27" i="4" a="1"/>
  <c r="L27" i="4" s="1"/>
  <c r="K27" i="4"/>
  <c r="N28" i="4"/>
  <c r="L28" i="4" a="1"/>
  <c r="L28" i="4" s="1"/>
  <c r="K28" i="4"/>
  <c r="N20" i="4"/>
  <c r="L20" i="4" a="1"/>
  <c r="L20" i="4" s="1"/>
  <c r="K20" i="4"/>
  <c r="N30" i="4"/>
  <c r="L30" i="4" a="1"/>
  <c r="L30" i="4" s="1"/>
  <c r="K30" i="4"/>
  <c r="L23" i="4" a="1"/>
  <c r="L23" i="4" s="1"/>
  <c r="K23" i="4"/>
  <c r="N7" i="4"/>
  <c r="L7" i="4" a="1"/>
  <c r="L7" i="4" s="1"/>
  <c r="K7" i="4"/>
  <c r="N6" i="4"/>
  <c r="L6" i="4" a="1"/>
  <c r="L6" i="4" s="1"/>
  <c r="K6" i="4"/>
  <c r="N15" i="3"/>
  <c r="L15" i="3" a="1"/>
  <c r="L15" i="3" s="1"/>
  <c r="K15" i="3"/>
  <c r="N21" i="3"/>
  <c r="L21" i="3" a="1"/>
  <c r="L21" i="3" s="1"/>
  <c r="K21" i="3"/>
  <c r="N14" i="3"/>
  <c r="L14" i="3" a="1"/>
  <c r="L14" i="3" s="1"/>
  <c r="K14" i="3"/>
  <c r="N13" i="3"/>
  <c r="L13" i="3" a="1"/>
  <c r="L13" i="3" s="1"/>
  <c r="K13" i="3"/>
  <c r="N17" i="3"/>
  <c r="L17" i="3" a="1"/>
  <c r="L17" i="3" s="1"/>
  <c r="K17" i="3"/>
  <c r="N9" i="3"/>
  <c r="L9" i="3" a="1"/>
  <c r="L9" i="3" s="1"/>
  <c r="K9" i="3"/>
  <c r="N18" i="3"/>
  <c r="L18" i="3" a="1"/>
  <c r="L18" i="3" s="1"/>
  <c r="K18" i="3"/>
  <c r="N11" i="3"/>
  <c r="L11" i="3" a="1"/>
  <c r="L11" i="3" s="1"/>
  <c r="K11" i="3"/>
  <c r="N10" i="3"/>
  <c r="L10" i="3" a="1"/>
  <c r="L10" i="3" s="1"/>
  <c r="K10" i="3"/>
  <c r="N2" i="3"/>
  <c r="L2" i="3" a="1"/>
  <c r="L2" i="3" s="1"/>
  <c r="K2" i="3"/>
  <c r="N25" i="3"/>
  <c r="L25" i="3"/>
  <c r="L25" i="3" a="1"/>
  <c r="K25" i="3"/>
  <c r="N3" i="3"/>
  <c r="L3" i="3" a="1"/>
  <c r="L3" i="3" s="1"/>
  <c r="K3" i="3"/>
  <c r="N4" i="3"/>
  <c r="L4" i="3" a="1"/>
  <c r="L4" i="3" s="1"/>
  <c r="K4" i="3"/>
  <c r="N22" i="3"/>
  <c r="L22" i="3" a="1"/>
  <c r="L22" i="3" s="1"/>
  <c r="K22" i="3"/>
  <c r="N7" i="3"/>
  <c r="L7" i="3" a="1"/>
  <c r="L7" i="3" s="1"/>
  <c r="K7" i="3"/>
  <c r="N20" i="3"/>
  <c r="L20" i="3" a="1"/>
  <c r="L20" i="3" s="1"/>
  <c r="K20" i="3"/>
  <c r="N8" i="3"/>
  <c r="L8" i="3" a="1"/>
  <c r="L8" i="3" s="1"/>
  <c r="K8" i="3"/>
  <c r="N12" i="3"/>
  <c r="L12" i="3" a="1"/>
  <c r="L12" i="3" s="1"/>
  <c r="K12" i="3"/>
  <c r="N23" i="3"/>
  <c r="L23" i="3" a="1"/>
  <c r="L23" i="3" s="1"/>
  <c r="K23" i="3"/>
  <c r="N24" i="3"/>
  <c r="L24" i="3" a="1"/>
  <c r="L24" i="3" s="1"/>
  <c r="K24" i="3"/>
  <c r="N16" i="3"/>
  <c r="L16" i="3" a="1"/>
  <c r="L16" i="3" s="1"/>
  <c r="K16" i="3"/>
  <c r="N26" i="3"/>
  <c r="L26" i="3" a="1"/>
  <c r="L26" i="3" s="1"/>
  <c r="K26" i="3"/>
  <c r="N19" i="3"/>
  <c r="L19" i="3" a="1"/>
  <c r="L19" i="3" s="1"/>
  <c r="K19" i="3"/>
  <c r="N6" i="3"/>
  <c r="L6" i="3" a="1"/>
  <c r="L6" i="3" s="1"/>
  <c r="K6" i="3"/>
  <c r="N5" i="3"/>
  <c r="L5" i="3" a="1"/>
  <c r="L5" i="3" s="1"/>
  <c r="K5" i="3"/>
  <c r="K7" i="2"/>
  <c r="K23" i="2"/>
  <c r="K30" i="2"/>
  <c r="K20" i="2"/>
  <c r="K28" i="2"/>
  <c r="K4" i="2"/>
  <c r="K27" i="2"/>
  <c r="K14" i="2"/>
  <c r="K9" i="2"/>
  <c r="K24" i="2"/>
  <c r="K8" i="2"/>
  <c r="K26" i="2"/>
  <c r="K5" i="2"/>
  <c r="K3" i="2"/>
  <c r="K29" i="2"/>
  <c r="K2" i="2"/>
  <c r="K12" i="2"/>
  <c r="K13" i="2"/>
  <c r="K22" i="2"/>
  <c r="K10" i="2"/>
  <c r="K21" i="2"/>
  <c r="K15" i="2"/>
  <c r="K18" i="2"/>
  <c r="K25" i="2"/>
  <c r="K19" i="2"/>
  <c r="N25" i="2"/>
  <c r="N15" i="2"/>
  <c r="N12" i="2"/>
  <c r="N23" i="2"/>
  <c r="S23" i="2" s="1"/>
  <c r="N7" i="2"/>
  <c r="N30" i="2"/>
  <c r="N20" i="2"/>
  <c r="N28" i="2"/>
  <c r="N27" i="2"/>
  <c r="N14" i="2"/>
  <c r="N9" i="2"/>
  <c r="N24" i="2"/>
  <c r="N8" i="2"/>
  <c r="N26" i="2"/>
  <c r="N5" i="2"/>
  <c r="N3" i="2"/>
  <c r="N29" i="2"/>
  <c r="N2" i="2"/>
  <c r="N13" i="2"/>
  <c r="N22" i="2"/>
  <c r="N10" i="2"/>
  <c r="N21" i="2"/>
  <c r="N18" i="2"/>
  <c r="N19" i="2"/>
  <c r="N6" i="2"/>
  <c r="S6" i="2" s="1"/>
  <c r="L7" i="2" a="1"/>
  <c r="L7" i="2" s="1"/>
  <c r="L23" i="2" a="1"/>
  <c r="L23" i="2" s="1"/>
  <c r="L30" i="2" a="1"/>
  <c r="L30" i="2" s="1"/>
  <c r="L20" i="2" a="1"/>
  <c r="L20" i="2" s="1"/>
  <c r="L28" i="2" a="1"/>
  <c r="L28" i="2" s="1"/>
  <c r="L27" i="2" a="1"/>
  <c r="L27" i="2" s="1"/>
  <c r="L14" i="2" a="1"/>
  <c r="L14" i="2" s="1"/>
  <c r="L9" i="2" a="1"/>
  <c r="L9" i="2" s="1"/>
  <c r="L24" i="2" a="1"/>
  <c r="L24" i="2" s="1"/>
  <c r="L8" i="2" a="1"/>
  <c r="L8" i="2" s="1"/>
  <c r="L26" i="2" a="1"/>
  <c r="L26" i="2" s="1"/>
  <c r="L5" i="2" a="1"/>
  <c r="L5" i="2" s="1"/>
  <c r="L3" i="2" a="1"/>
  <c r="L3" i="2" s="1"/>
  <c r="L29" i="2" a="1"/>
  <c r="L29" i="2" s="1"/>
  <c r="L2" i="2" a="1"/>
  <c r="L2" i="2" s="1"/>
  <c r="L12" i="2" a="1"/>
  <c r="L12" i="2" s="1"/>
  <c r="L13" i="2" a="1"/>
  <c r="L13" i="2" s="1"/>
  <c r="L22" i="2" a="1"/>
  <c r="L22" i="2" s="1"/>
  <c r="L10" i="2" a="1"/>
  <c r="L10" i="2" s="1"/>
  <c r="L21" i="2" a="1"/>
  <c r="L21" i="2" s="1"/>
  <c r="L15" i="2" a="1"/>
  <c r="L15" i="2" s="1"/>
  <c r="L18" i="2" a="1"/>
  <c r="L18" i="2" s="1"/>
  <c r="L25" i="2" a="1"/>
  <c r="L25" i="2" s="1"/>
  <c r="L19" i="2" a="1"/>
  <c r="L19" i="2" s="1"/>
  <c r="L6" i="2" a="1"/>
  <c r="L6" i="2" s="1"/>
  <c r="K6" i="2"/>
  <c r="Q26" i="1"/>
  <c r="Q14" i="1"/>
  <c r="Q28" i="1"/>
  <c r="Q29" i="1"/>
  <c r="Q24" i="1"/>
  <c r="Q18" i="1"/>
  <c r="Q8" i="1"/>
  <c r="Q6" i="1"/>
  <c r="Q12" i="1"/>
  <c r="Q30" i="1"/>
  <c r="Q2" i="1"/>
  <c r="Q19" i="1"/>
  <c r="Q23" i="1"/>
  <c r="Q15" i="1"/>
  <c r="Q9" i="1"/>
  <c r="Q7" i="1"/>
  <c r="Q10" i="1"/>
  <c r="Q13" i="1"/>
  <c r="Q25" i="1"/>
  <c r="U21" i="1"/>
  <c r="U5" i="1"/>
  <c r="U3" i="1"/>
  <c r="U27" i="1"/>
  <c r="U22" i="1"/>
  <c r="U20" i="1"/>
  <c r="U26" i="1"/>
  <c r="U14" i="1"/>
  <c r="U28" i="1"/>
  <c r="U29" i="1"/>
  <c r="U24" i="1"/>
  <c r="U18" i="1"/>
  <c r="U8" i="1"/>
  <c r="U6" i="1"/>
  <c r="U12" i="1"/>
  <c r="U30" i="1"/>
  <c r="U19" i="1"/>
  <c r="U23" i="1"/>
  <c r="U15" i="1"/>
  <c r="U9" i="1"/>
  <c r="U7" i="1"/>
  <c r="U10" i="1"/>
  <c r="U13" i="1"/>
  <c r="U25" i="1"/>
  <c r="U31" i="1"/>
  <c r="U32" i="1"/>
  <c r="U33" i="1"/>
  <c r="U34" i="1"/>
  <c r="M35" i="1"/>
  <c r="K5" i="1"/>
  <c r="O5" i="1" s="1"/>
  <c r="K3" i="1"/>
  <c r="O3" i="1" s="1"/>
  <c r="K27" i="1"/>
  <c r="O27" i="1" s="1"/>
  <c r="K22" i="1"/>
  <c r="O22" i="1" s="1"/>
  <c r="K20" i="1"/>
  <c r="O20" i="1" s="1"/>
  <c r="K26" i="1"/>
  <c r="O26" i="1" s="1"/>
  <c r="K14" i="1"/>
  <c r="O14" i="1" s="1"/>
  <c r="K28" i="1"/>
  <c r="O28" i="1" s="1"/>
  <c r="K29" i="1"/>
  <c r="O29" i="1" s="1"/>
  <c r="K24" i="1"/>
  <c r="O24" i="1" s="1"/>
  <c r="K18" i="1"/>
  <c r="O18" i="1" s="1"/>
  <c r="K8" i="1"/>
  <c r="O8" i="1" s="1"/>
  <c r="K6" i="1"/>
  <c r="O6" i="1" s="1"/>
  <c r="K12" i="1"/>
  <c r="O12" i="1" s="1"/>
  <c r="K30" i="1"/>
  <c r="O30" i="1" s="1"/>
  <c r="K2" i="1"/>
  <c r="O2" i="1" s="1"/>
  <c r="K19" i="1"/>
  <c r="O19" i="1" s="1"/>
  <c r="K23" i="1"/>
  <c r="O23" i="1" s="1"/>
  <c r="K15" i="1"/>
  <c r="O15" i="1" s="1"/>
  <c r="K9" i="1"/>
  <c r="O9" i="1" s="1"/>
  <c r="K7" i="1"/>
  <c r="O7" i="1" s="1"/>
  <c r="K10" i="1"/>
  <c r="O10" i="1" s="1"/>
  <c r="K13" i="1"/>
  <c r="O13" i="1" s="1"/>
  <c r="K25" i="1"/>
  <c r="O25" i="1" s="1"/>
  <c r="K21" i="1"/>
  <c r="O21" i="1" s="1"/>
  <c r="S5" i="1"/>
  <c r="T5" i="1" s="1"/>
  <c r="S3" i="1"/>
  <c r="T3" i="1" s="1"/>
  <c r="S27" i="1"/>
  <c r="T27" i="1" s="1"/>
  <c r="S22" i="1"/>
  <c r="T22" i="1" s="1"/>
  <c r="S20" i="1"/>
  <c r="T20" i="1" s="1"/>
  <c r="S26" i="1"/>
  <c r="T26" i="1" s="1"/>
  <c r="S14" i="1"/>
  <c r="T14" i="1" s="1"/>
  <c r="S28" i="1"/>
  <c r="T28" i="1" s="1"/>
  <c r="S29" i="1"/>
  <c r="T29" i="1" s="1"/>
  <c r="S24" i="1"/>
  <c r="T24" i="1" s="1"/>
  <c r="S18" i="1"/>
  <c r="T18" i="1" s="1"/>
  <c r="S8" i="1"/>
  <c r="T8" i="1" s="1"/>
  <c r="S6" i="1"/>
  <c r="T6" i="1" s="1"/>
  <c r="S12" i="1"/>
  <c r="T12" i="1" s="1"/>
  <c r="S30" i="1"/>
  <c r="T30" i="1" s="1"/>
  <c r="S2" i="1"/>
  <c r="T2" i="1" s="1"/>
  <c r="S19" i="1"/>
  <c r="T19" i="1" s="1"/>
  <c r="S23" i="1"/>
  <c r="T23" i="1" s="1"/>
  <c r="S15" i="1"/>
  <c r="T15" i="1" s="1"/>
  <c r="S9" i="1"/>
  <c r="T9" i="1" s="1"/>
  <c r="S7" i="1"/>
  <c r="T7" i="1" s="1"/>
  <c r="S10" i="1"/>
  <c r="T10" i="1" s="1"/>
  <c r="S13" i="1"/>
  <c r="T13" i="1" s="1"/>
  <c r="S25" i="1"/>
  <c r="T25" i="1" s="1"/>
  <c r="S21" i="1"/>
  <c r="T21" i="1" s="1"/>
  <c r="T9" i="3" l="1"/>
  <c r="S9" i="3"/>
  <c r="S26" i="3"/>
  <c r="T26" i="3"/>
  <c r="T12" i="3"/>
  <c r="S12" i="3"/>
  <c r="T22" i="3"/>
  <c r="S22" i="3"/>
  <c r="T5" i="3"/>
  <c r="S5" i="3"/>
  <c r="S16" i="3"/>
  <c r="T16" i="3"/>
  <c r="S8" i="3"/>
  <c r="T8" i="3"/>
  <c r="S15" i="3"/>
  <c r="T15" i="3"/>
  <c r="S2" i="3"/>
  <c r="T2" i="3"/>
  <c r="T10" i="3"/>
  <c r="S10" i="3"/>
  <c r="T17" i="3"/>
  <c r="S17" i="3"/>
  <c r="S6" i="3"/>
  <c r="T6" i="3"/>
  <c r="S24" i="3"/>
  <c r="T24" i="3"/>
  <c r="T20" i="3"/>
  <c r="S20" i="3"/>
  <c r="S3" i="3"/>
  <c r="T3" i="3"/>
  <c r="S13" i="3"/>
  <c r="T13" i="3"/>
  <c r="S21" i="3"/>
  <c r="T21" i="3"/>
  <c r="S11" i="3"/>
  <c r="T11" i="3"/>
  <c r="S19" i="3"/>
  <c r="T19" i="3"/>
  <c r="T23" i="3"/>
  <c r="S23" i="3"/>
  <c r="S7" i="3"/>
  <c r="T7" i="3"/>
  <c r="S25" i="3"/>
  <c r="T25" i="3"/>
  <c r="T18" i="3"/>
  <c r="S18" i="3"/>
  <c r="S14" i="3"/>
  <c r="T14" i="3"/>
  <c r="S4" i="3"/>
  <c r="T4" i="3"/>
  <c r="Q11" i="1"/>
  <c r="R11" i="1"/>
  <c r="R9" i="2"/>
  <c r="S9" i="2"/>
  <c r="R10" i="2"/>
  <c r="S10" i="2"/>
  <c r="R27" i="2"/>
  <c r="S27" i="2"/>
  <c r="R28" i="2"/>
  <c r="S28" i="2"/>
  <c r="R13" i="2"/>
  <c r="S13" i="2"/>
  <c r="R29" i="2"/>
  <c r="S29" i="2"/>
  <c r="R7" i="2"/>
  <c r="S7" i="2"/>
  <c r="R3" i="2"/>
  <c r="S3" i="2"/>
  <c r="R5" i="2"/>
  <c r="S5" i="2"/>
  <c r="R12" i="2"/>
  <c r="S12" i="2"/>
  <c r="R26" i="2"/>
  <c r="S26" i="2"/>
  <c r="R15" i="2"/>
  <c r="S15" i="2"/>
  <c r="R8" i="2"/>
  <c r="S8" i="2"/>
  <c r="R25" i="2"/>
  <c r="S25" i="2"/>
  <c r="R22" i="2"/>
  <c r="S22" i="2"/>
  <c r="R20" i="2"/>
  <c r="S20" i="2"/>
  <c r="R30" i="2"/>
  <c r="S30" i="2"/>
  <c r="R19" i="2"/>
  <c r="S19" i="2"/>
  <c r="R24" i="2"/>
  <c r="S24" i="2"/>
  <c r="R18" i="2"/>
  <c r="S18" i="2"/>
  <c r="R21" i="2"/>
  <c r="S21" i="2"/>
  <c r="R14" i="2"/>
  <c r="S14" i="2"/>
  <c r="R2" i="2"/>
  <c r="T2" i="2"/>
  <c r="S2" i="2"/>
  <c r="O31" i="13"/>
  <c r="L29" i="17"/>
  <c r="U35" i="1"/>
  <c r="R20" i="9"/>
  <c r="R14" i="8"/>
  <c r="O13" i="5"/>
  <c r="R20" i="4"/>
  <c r="O20" i="4"/>
  <c r="O19" i="3"/>
  <c r="O12" i="7"/>
  <c r="O23" i="7"/>
  <c r="R15" i="8"/>
  <c r="R26" i="8"/>
  <c r="R14" i="9"/>
  <c r="O23" i="10"/>
  <c r="R14" i="10"/>
  <c r="O12" i="10"/>
  <c r="O20" i="10"/>
  <c r="R20" i="10"/>
  <c r="R24" i="10"/>
  <c r="O24" i="10"/>
  <c r="R29" i="10"/>
  <c r="O29" i="10"/>
  <c r="O10" i="10"/>
  <c r="R10" i="10"/>
  <c r="R18" i="10"/>
  <c r="O18" i="10"/>
  <c r="R5" i="10"/>
  <c r="O5" i="10"/>
  <c r="R6" i="10"/>
  <c r="O6" i="10"/>
  <c r="O28" i="10"/>
  <c r="R28" i="10"/>
  <c r="R13" i="10"/>
  <c r="O13" i="10"/>
  <c r="R8" i="10"/>
  <c r="O8" i="10"/>
  <c r="O21" i="10"/>
  <c r="R21" i="10"/>
  <c r="R25" i="10"/>
  <c r="O25" i="10"/>
  <c r="R30" i="10"/>
  <c r="O30" i="10"/>
  <c r="O27" i="10"/>
  <c r="R27" i="10"/>
  <c r="R3" i="10"/>
  <c r="O3" i="10"/>
  <c r="R9" i="10"/>
  <c r="O9" i="10"/>
  <c r="R26" i="10"/>
  <c r="O26" i="10"/>
  <c r="R22" i="10"/>
  <c r="O22" i="10"/>
  <c r="O15" i="10"/>
  <c r="R15" i="10"/>
  <c r="R19" i="10"/>
  <c r="O19" i="10"/>
  <c r="O7" i="10"/>
  <c r="O2" i="10"/>
  <c r="R23" i="10"/>
  <c r="R12" i="10"/>
  <c r="R7" i="10"/>
  <c r="R2" i="10"/>
  <c r="O14" i="10"/>
  <c r="R18" i="9"/>
  <c r="O18" i="9"/>
  <c r="R29" i="9"/>
  <c r="O29" i="9"/>
  <c r="O13" i="9"/>
  <c r="R13" i="9"/>
  <c r="R7" i="9"/>
  <c r="O7" i="9"/>
  <c r="R25" i="9"/>
  <c r="O25" i="9"/>
  <c r="R30" i="9"/>
  <c r="O30" i="9"/>
  <c r="R2" i="9"/>
  <c r="O2" i="9"/>
  <c r="O28" i="9"/>
  <c r="R28" i="9"/>
  <c r="O27" i="9"/>
  <c r="R27" i="9"/>
  <c r="R9" i="9"/>
  <c r="O9" i="9"/>
  <c r="O22" i="9"/>
  <c r="R22" i="9"/>
  <c r="O15" i="9"/>
  <c r="R15" i="9"/>
  <c r="R26" i="9"/>
  <c r="O26" i="9"/>
  <c r="O21" i="9"/>
  <c r="R21" i="9"/>
  <c r="R6" i="9"/>
  <c r="O6" i="9"/>
  <c r="R24" i="9"/>
  <c r="O24" i="9"/>
  <c r="O10" i="9"/>
  <c r="R10" i="9"/>
  <c r="O23" i="9"/>
  <c r="O12" i="9"/>
  <c r="R23" i="9"/>
  <c r="O5" i="9"/>
  <c r="O3" i="9"/>
  <c r="R12" i="9"/>
  <c r="O8" i="9"/>
  <c r="O19" i="9"/>
  <c r="R5" i="9"/>
  <c r="R3" i="9"/>
  <c r="O14" i="9"/>
  <c r="R8" i="9"/>
  <c r="R19" i="9"/>
  <c r="O28" i="8"/>
  <c r="R28" i="8"/>
  <c r="R5" i="8"/>
  <c r="O5" i="8"/>
  <c r="O21" i="8"/>
  <c r="R21" i="8"/>
  <c r="R18" i="8"/>
  <c r="O18" i="8"/>
  <c r="R6" i="8"/>
  <c r="O6" i="8"/>
  <c r="R8" i="8"/>
  <c r="O8" i="8"/>
  <c r="R2" i="8"/>
  <c r="O2" i="8"/>
  <c r="O30" i="8"/>
  <c r="R30" i="8"/>
  <c r="O22" i="8"/>
  <c r="R22" i="8"/>
  <c r="O13" i="8"/>
  <c r="R13" i="8"/>
  <c r="O27" i="8"/>
  <c r="R27" i="8"/>
  <c r="R9" i="8"/>
  <c r="O9" i="8"/>
  <c r="R3" i="8"/>
  <c r="O3" i="8"/>
  <c r="R25" i="8"/>
  <c r="O25" i="8"/>
  <c r="O7" i="8"/>
  <c r="R7" i="8"/>
  <c r="O20" i="8"/>
  <c r="R20" i="8"/>
  <c r="O10" i="8"/>
  <c r="R10" i="8"/>
  <c r="R19" i="8"/>
  <c r="O19" i="8"/>
  <c r="R24" i="8"/>
  <c r="O24" i="8"/>
  <c r="R29" i="8"/>
  <c r="O29" i="8"/>
  <c r="R23" i="8"/>
  <c r="R12" i="8"/>
  <c r="O23" i="8"/>
  <c r="O26" i="8"/>
  <c r="O12" i="8"/>
  <c r="O14" i="8"/>
  <c r="O15" i="8"/>
  <c r="O20" i="7"/>
  <c r="R20" i="7"/>
  <c r="R29" i="7"/>
  <c r="O29" i="7"/>
  <c r="O10" i="7"/>
  <c r="R10" i="7"/>
  <c r="R18" i="7"/>
  <c r="O18" i="7"/>
  <c r="R5" i="7"/>
  <c r="O5" i="7"/>
  <c r="O14" i="7"/>
  <c r="R14" i="7"/>
  <c r="R13" i="7"/>
  <c r="O13" i="7"/>
  <c r="R6" i="7"/>
  <c r="O6" i="7"/>
  <c r="O28" i="7"/>
  <c r="R28" i="7"/>
  <c r="R8" i="7"/>
  <c r="O8" i="7"/>
  <c r="O21" i="7"/>
  <c r="R21" i="7"/>
  <c r="R25" i="7"/>
  <c r="O25" i="7"/>
  <c r="R9" i="7"/>
  <c r="O9" i="7"/>
  <c r="R3" i="7"/>
  <c r="O3" i="7"/>
  <c r="R30" i="7"/>
  <c r="O30" i="7"/>
  <c r="R26" i="7"/>
  <c r="O26" i="7"/>
  <c r="R22" i="7"/>
  <c r="O22" i="7"/>
  <c r="O15" i="7"/>
  <c r="R15" i="7"/>
  <c r="R19" i="7"/>
  <c r="O19" i="7"/>
  <c r="O27" i="7"/>
  <c r="R27" i="7"/>
  <c r="O7" i="7"/>
  <c r="R23" i="7"/>
  <c r="R12" i="7"/>
  <c r="R7" i="7"/>
  <c r="R2" i="7"/>
  <c r="O2" i="7"/>
  <c r="O24" i="7"/>
  <c r="R24" i="7"/>
  <c r="R23" i="6"/>
  <c r="O23" i="6"/>
  <c r="O12" i="6"/>
  <c r="R12" i="6"/>
  <c r="R30" i="6"/>
  <c r="O30" i="6"/>
  <c r="O27" i="6"/>
  <c r="R27" i="6"/>
  <c r="R24" i="6"/>
  <c r="O24" i="6"/>
  <c r="R29" i="6"/>
  <c r="O29" i="6"/>
  <c r="R5" i="6"/>
  <c r="O5" i="6"/>
  <c r="O10" i="6"/>
  <c r="R10" i="6"/>
  <c r="R18" i="6"/>
  <c r="O18" i="6"/>
  <c r="O20" i="6"/>
  <c r="R20" i="6"/>
  <c r="O14" i="6"/>
  <c r="R14" i="6"/>
  <c r="R8" i="6"/>
  <c r="O8" i="6"/>
  <c r="R13" i="6"/>
  <c r="O13" i="6"/>
  <c r="O21" i="6"/>
  <c r="R21" i="6"/>
  <c r="R25" i="6"/>
  <c r="O25" i="6"/>
  <c r="R6" i="6"/>
  <c r="O6" i="6"/>
  <c r="O28" i="6"/>
  <c r="R28" i="6"/>
  <c r="R3" i="6"/>
  <c r="O3" i="6"/>
  <c r="R9" i="6"/>
  <c r="O9" i="6"/>
  <c r="R26" i="6"/>
  <c r="O26" i="6"/>
  <c r="R22" i="6"/>
  <c r="O22" i="6"/>
  <c r="O15" i="6"/>
  <c r="R15" i="6"/>
  <c r="R19" i="6"/>
  <c r="O19" i="6"/>
  <c r="O7" i="6"/>
  <c r="O2" i="6"/>
  <c r="R7" i="6"/>
  <c r="R2" i="6"/>
  <c r="R28" i="5"/>
  <c r="O28" i="5"/>
  <c r="O14" i="5"/>
  <c r="R14" i="5"/>
  <c r="R13" i="5"/>
  <c r="R18" i="5"/>
  <c r="O18" i="5"/>
  <c r="R2" i="5"/>
  <c r="O2" i="5"/>
  <c r="R27" i="5"/>
  <c r="O27" i="5"/>
  <c r="R3" i="5"/>
  <c r="O3" i="5"/>
  <c r="R6" i="5"/>
  <c r="O6" i="5"/>
  <c r="O9" i="5"/>
  <c r="R9" i="5"/>
  <c r="O10" i="5"/>
  <c r="R10" i="5"/>
  <c r="O21" i="5"/>
  <c r="R21" i="5"/>
  <c r="R25" i="5"/>
  <c r="O25" i="5"/>
  <c r="R30" i="5"/>
  <c r="O30" i="5"/>
  <c r="R8" i="5"/>
  <c r="O8" i="5"/>
  <c r="R7" i="5"/>
  <c r="O7" i="5"/>
  <c r="O24" i="5"/>
  <c r="R24" i="5"/>
  <c r="R22" i="5"/>
  <c r="O22" i="5"/>
  <c r="O15" i="5"/>
  <c r="R15" i="5"/>
  <c r="R19" i="5"/>
  <c r="O19" i="5"/>
  <c r="R5" i="5"/>
  <c r="O5" i="5"/>
  <c r="O20" i="5"/>
  <c r="O12" i="5"/>
  <c r="O23" i="5"/>
  <c r="O29" i="5"/>
  <c r="R20" i="5"/>
  <c r="R12" i="5"/>
  <c r="R23" i="5"/>
  <c r="O26" i="5"/>
  <c r="R29" i="5"/>
  <c r="R26" i="5"/>
  <c r="R6" i="4"/>
  <c r="O6" i="4"/>
  <c r="R3" i="4"/>
  <c r="O3" i="4"/>
  <c r="R12" i="4"/>
  <c r="O12" i="4"/>
  <c r="O10" i="4"/>
  <c r="R10" i="4"/>
  <c r="R18" i="4"/>
  <c r="O18" i="4"/>
  <c r="R28" i="4"/>
  <c r="O28" i="4"/>
  <c r="O9" i="4"/>
  <c r="R9" i="4"/>
  <c r="R26" i="4"/>
  <c r="O26" i="4"/>
  <c r="R29" i="4"/>
  <c r="O29" i="4"/>
  <c r="R7" i="4"/>
  <c r="O7" i="4"/>
  <c r="R13" i="4"/>
  <c r="O13" i="4"/>
  <c r="O21" i="4"/>
  <c r="R21" i="4"/>
  <c r="R25" i="4"/>
  <c r="O25" i="4"/>
  <c r="R27" i="4"/>
  <c r="O27" i="4"/>
  <c r="O24" i="4"/>
  <c r="R24" i="4"/>
  <c r="R5" i="4"/>
  <c r="O5" i="4"/>
  <c r="R8" i="4"/>
  <c r="O8" i="4"/>
  <c r="O14" i="4"/>
  <c r="R14" i="4"/>
  <c r="R22" i="4"/>
  <c r="O22" i="4"/>
  <c r="O15" i="4"/>
  <c r="R15" i="4"/>
  <c r="R19" i="4"/>
  <c r="O19" i="4"/>
  <c r="R23" i="4"/>
  <c r="O23" i="4"/>
  <c r="O30" i="4"/>
  <c r="O2" i="4"/>
  <c r="R30" i="4"/>
  <c r="R2" i="4"/>
  <c r="O10" i="3"/>
  <c r="O12" i="3"/>
  <c r="R12" i="3"/>
  <c r="R5" i="3"/>
  <c r="O5" i="3"/>
  <c r="O9" i="3"/>
  <c r="R9" i="3"/>
  <c r="R14" i="3"/>
  <c r="O14" i="3"/>
  <c r="R8" i="3"/>
  <c r="O8" i="3"/>
  <c r="R11" i="3"/>
  <c r="O11" i="3"/>
  <c r="R21" i="3"/>
  <c r="O21" i="3"/>
  <c r="O24" i="3"/>
  <c r="R24" i="3"/>
  <c r="O17" i="3"/>
  <c r="R17" i="3"/>
  <c r="R26" i="3"/>
  <c r="O26" i="3"/>
  <c r="R22" i="3"/>
  <c r="O22" i="3"/>
  <c r="O23" i="3"/>
  <c r="R23" i="3"/>
  <c r="R20" i="3"/>
  <c r="O20" i="3"/>
  <c r="R25" i="3"/>
  <c r="O25" i="3"/>
  <c r="R18" i="3"/>
  <c r="O18" i="3"/>
  <c r="O13" i="3"/>
  <c r="R13" i="3"/>
  <c r="R15" i="3"/>
  <c r="O15" i="3"/>
  <c r="O16" i="3"/>
  <c r="R16" i="3"/>
  <c r="O6" i="3"/>
  <c r="O2" i="3"/>
  <c r="R19" i="3"/>
  <c r="O4" i="3"/>
  <c r="O3" i="3"/>
  <c r="R10" i="3"/>
  <c r="R6" i="3"/>
  <c r="R2" i="3"/>
  <c r="O7" i="3"/>
  <c r="R4" i="3"/>
  <c r="R3" i="3"/>
  <c r="R7" i="3"/>
  <c r="R23" i="2"/>
  <c r="R6" i="2"/>
  <c r="O25" i="2"/>
  <c r="O14" i="2"/>
  <c r="O13" i="2"/>
  <c r="O28" i="2"/>
  <c r="O9" i="2"/>
  <c r="O22" i="2"/>
  <c r="O20" i="2"/>
  <c r="O2" i="2"/>
  <c r="O30" i="2"/>
  <c r="O26" i="2"/>
  <c r="O18" i="2"/>
  <c r="O24" i="2"/>
  <c r="O12" i="2"/>
  <c r="O29" i="2"/>
  <c r="O23" i="2"/>
  <c r="O8" i="2"/>
  <c r="O21" i="2"/>
  <c r="O10" i="2"/>
  <c r="O27" i="2"/>
  <c r="O3" i="2"/>
  <c r="O7" i="2"/>
  <c r="O15" i="2"/>
  <c r="O19" i="2"/>
  <c r="O5" i="2"/>
  <c r="O6" i="2"/>
  <c r="K35" i="1"/>
  <c r="T35" i="1"/>
  <c r="S35" i="1"/>
  <c r="N3" i="13" l="1"/>
  <c r="F31" i="13"/>
  <c r="G31" i="13"/>
  <c r="H31" i="13"/>
  <c r="I31" i="13"/>
  <c r="J31" i="13"/>
  <c r="L31" i="13"/>
  <c r="C3" i="13"/>
  <c r="C4" i="13"/>
  <c r="C5" i="13"/>
  <c r="C6" i="13"/>
  <c r="C7" i="13"/>
  <c r="E7" i="13" s="1"/>
  <c r="C8" i="13"/>
  <c r="C10" i="13"/>
  <c r="C11" i="13"/>
  <c r="C12" i="13"/>
  <c r="C13" i="13"/>
  <c r="C14" i="13"/>
  <c r="E14" i="13" s="1"/>
  <c r="C15" i="13"/>
  <c r="C16" i="13"/>
  <c r="C19" i="13"/>
  <c r="C20" i="13"/>
  <c r="C21" i="13"/>
  <c r="C22" i="13"/>
  <c r="E22" i="13" s="1"/>
  <c r="C24" i="13"/>
  <c r="C25" i="13"/>
  <c r="C26" i="13"/>
  <c r="C27" i="13"/>
  <c r="C28" i="13"/>
  <c r="C29" i="13"/>
  <c r="C30" i="13"/>
  <c r="B5" i="13"/>
  <c r="C33" i="13" s="1"/>
  <c r="B6" i="13"/>
  <c r="B7" i="13"/>
  <c r="B8" i="13"/>
  <c r="D8" i="13" s="1"/>
  <c r="B10" i="13"/>
  <c r="D10" i="13" s="1"/>
  <c r="B12" i="13"/>
  <c r="D12" i="13" s="1"/>
  <c r="B13" i="13"/>
  <c r="B14" i="13"/>
  <c r="B15" i="13"/>
  <c r="B16" i="13"/>
  <c r="B18" i="13"/>
  <c r="B19" i="13"/>
  <c r="B20" i="13"/>
  <c r="B21" i="13"/>
  <c r="B22" i="13"/>
  <c r="B24" i="13"/>
  <c r="D24" i="13" s="1"/>
  <c r="B25" i="13"/>
  <c r="D25" i="13" s="1"/>
  <c r="B26" i="13"/>
  <c r="D26" i="13" s="1"/>
  <c r="B27" i="13"/>
  <c r="B28" i="13"/>
  <c r="D28" i="13" s="1"/>
  <c r="B29" i="13"/>
  <c r="D29" i="13" s="1"/>
  <c r="B30" i="13"/>
  <c r="B4" i="13"/>
  <c r="D30" i="11"/>
  <c r="F30" i="11" s="1"/>
  <c r="D29" i="11"/>
  <c r="F29" i="11" s="1"/>
  <c r="D28" i="11"/>
  <c r="F28" i="11" s="1"/>
  <c r="D27" i="11"/>
  <c r="F27" i="11" s="1"/>
  <c r="D26" i="11"/>
  <c r="F26" i="11" s="1"/>
  <c r="D25" i="11"/>
  <c r="F25" i="11" s="1"/>
  <c r="D24" i="11"/>
  <c r="F24" i="11" s="1"/>
  <c r="D22" i="11"/>
  <c r="F22" i="11" s="1"/>
  <c r="D21" i="11"/>
  <c r="F21" i="11" s="1"/>
  <c r="D20" i="11"/>
  <c r="F20" i="11" s="1"/>
  <c r="D19" i="11"/>
  <c r="F19" i="11" s="1"/>
  <c r="D18" i="11"/>
  <c r="F18" i="11" s="1"/>
  <c r="D16" i="11"/>
  <c r="F16" i="11" s="1"/>
  <c r="F15" i="11"/>
  <c r="D15" i="11"/>
  <c r="D14" i="11"/>
  <c r="F14" i="11" s="1"/>
  <c r="D13" i="11"/>
  <c r="F13" i="11" s="1"/>
  <c r="D12" i="11"/>
  <c r="F12" i="11" s="1"/>
  <c r="D11" i="11"/>
  <c r="F11" i="11" s="1"/>
  <c r="D10" i="11"/>
  <c r="F10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E30" i="13" l="1"/>
  <c r="E6" i="13"/>
  <c r="E21" i="13"/>
  <c r="E19" i="13"/>
  <c r="E4" i="13"/>
  <c r="E16" i="13"/>
  <c r="E5" i="13"/>
  <c r="E20" i="13"/>
  <c r="E29" i="13"/>
  <c r="D15" i="13"/>
  <c r="E27" i="13"/>
  <c r="D13" i="13"/>
  <c r="D6" i="13"/>
  <c r="E15" i="13"/>
  <c r="D22" i="13"/>
  <c r="C34" i="13"/>
  <c r="E3" i="13"/>
  <c r="D3" i="13"/>
  <c r="D20" i="13"/>
  <c r="D30" i="13"/>
  <c r="D16" i="13"/>
  <c r="E28" i="13"/>
  <c r="E13" i="13"/>
  <c r="E12" i="13"/>
  <c r="D7" i="13"/>
  <c r="D18" i="13"/>
  <c r="E18" i="13"/>
  <c r="D14" i="13"/>
  <c r="E26" i="13"/>
  <c r="E11" i="13"/>
  <c r="D11" i="13"/>
  <c r="D21" i="13"/>
  <c r="D19" i="13"/>
  <c r="D27" i="13"/>
  <c r="E25" i="13"/>
  <c r="E10" i="13"/>
  <c r="D5" i="13"/>
  <c r="D4" i="13"/>
  <c r="E24" i="13"/>
  <c r="E8" i="13"/>
  <c r="P19" i="1"/>
  <c r="P25" i="1"/>
  <c r="C31" i="13"/>
  <c r="B31" i="13"/>
  <c r="N28" i="13"/>
  <c r="N15" i="13"/>
  <c r="N14" i="13"/>
  <c r="N5" i="13"/>
  <c r="N21" i="13"/>
  <c r="N20" i="13"/>
  <c r="N19" i="13"/>
  <c r="N29" i="13"/>
  <c r="N22" i="13"/>
  <c r="N10" i="13"/>
  <c r="N7" i="13"/>
  <c r="N30" i="13"/>
  <c r="N18" i="13"/>
  <c r="N6" i="13"/>
  <c r="N16" i="13"/>
  <c r="N4" i="13"/>
  <c r="N27" i="13"/>
  <c r="N26" i="13"/>
  <c r="N25" i="13"/>
  <c r="N13" i="13"/>
  <c r="N8" i="13"/>
  <c r="N24" i="13"/>
  <c r="N12" i="13"/>
  <c r="N11" i="13"/>
  <c r="C35" i="13" l="1"/>
  <c r="D31" i="13"/>
  <c r="M31" i="13"/>
  <c r="O35" i="1"/>
  <c r="N31" i="13"/>
  <c r="E31" i="13"/>
  <c r="P19" i="7" l="1"/>
  <c r="Q19" i="7" s="1"/>
  <c r="Q22" i="1"/>
  <c r="P19" i="8"/>
  <c r="Q19" i="8" s="1"/>
  <c r="P19" i="10"/>
  <c r="Q19" i="10" s="1"/>
  <c r="P19" i="6"/>
  <c r="Q19" i="6" s="1"/>
  <c r="P15" i="3"/>
  <c r="Q15" i="3" s="1"/>
  <c r="P19" i="9"/>
  <c r="Q19" i="9" s="1"/>
  <c r="P19" i="2"/>
  <c r="Q19" i="2" s="1"/>
  <c r="P19" i="5"/>
  <c r="Q19" i="5" s="1"/>
  <c r="P19" i="4"/>
  <c r="Q19" i="4" s="1"/>
  <c r="T19" i="5"/>
  <c r="S19" i="5"/>
  <c r="S19" i="9"/>
  <c r="T19" i="7"/>
  <c r="S19" i="7"/>
  <c r="T19" i="2"/>
  <c r="S19" i="8"/>
  <c r="T19" i="10"/>
  <c r="T19" i="8"/>
  <c r="T19" i="6"/>
  <c r="T19" i="9"/>
  <c r="S19" i="10"/>
  <c r="S19" i="6"/>
  <c r="T19" i="4"/>
  <c r="S19" i="4"/>
  <c r="R19" i="1"/>
  <c r="P15" i="1"/>
  <c r="P14" i="1"/>
  <c r="P14" i="7"/>
  <c r="Q14" i="7" s="1"/>
  <c r="P14" i="5"/>
  <c r="Q14" i="5" s="1"/>
  <c r="P14" i="4"/>
  <c r="Q14" i="4" s="1"/>
  <c r="P14" i="9"/>
  <c r="Q14" i="9" s="1"/>
  <c r="P14" i="10"/>
  <c r="Q14" i="10" s="1"/>
  <c r="P14" i="8"/>
  <c r="Q14" i="8" s="1"/>
  <c r="P14" i="6"/>
  <c r="Q14" i="6" s="1"/>
  <c r="P12" i="3"/>
  <c r="Q12" i="3" s="1"/>
  <c r="P14" i="2"/>
  <c r="Q14" i="2" s="1"/>
  <c r="S14" i="8"/>
  <c r="T14" i="7"/>
  <c r="S14" i="7"/>
  <c r="T14" i="8"/>
  <c r="T14" i="10"/>
  <c r="S14" i="10"/>
  <c r="T14" i="5"/>
  <c r="S14" i="5"/>
  <c r="T14" i="9"/>
  <c r="S14" i="9"/>
  <c r="T14" i="6"/>
  <c r="T14" i="2"/>
  <c r="S14" i="6"/>
  <c r="T14" i="4"/>
  <c r="S14" i="4"/>
  <c r="R14" i="1"/>
  <c r="P9" i="5"/>
  <c r="Q9" i="5" s="1"/>
  <c r="P9" i="9"/>
  <c r="Q9" i="9" s="1"/>
  <c r="P9" i="7"/>
  <c r="Q9" i="7" s="1"/>
  <c r="P9" i="8"/>
  <c r="Q9" i="8" s="1"/>
  <c r="P9" i="6"/>
  <c r="Q9" i="6" s="1"/>
  <c r="P8" i="3"/>
  <c r="Q8" i="3" s="1"/>
  <c r="P9" i="10"/>
  <c r="Q9" i="10" s="1"/>
  <c r="P9" i="4"/>
  <c r="Q9" i="4" s="1"/>
  <c r="P9" i="2"/>
  <c r="Q9" i="2" s="1"/>
  <c r="S9" i="10"/>
  <c r="T9" i="7"/>
  <c r="T9" i="6"/>
  <c r="T9" i="10"/>
  <c r="S9" i="9"/>
  <c r="S9" i="7"/>
  <c r="S9" i="6"/>
  <c r="S9" i="5"/>
  <c r="T9" i="4"/>
  <c r="T9" i="9"/>
  <c r="S9" i="8"/>
  <c r="S9" i="4"/>
  <c r="T9" i="8"/>
  <c r="T9" i="2"/>
  <c r="T9" i="5"/>
  <c r="R9" i="1"/>
  <c r="P30" i="1"/>
  <c r="P21" i="6"/>
  <c r="Q21" i="6" s="1"/>
  <c r="P21" i="8"/>
  <c r="Q21" i="8" s="1"/>
  <c r="P21" i="7"/>
  <c r="Q21" i="7" s="1"/>
  <c r="P17" i="3"/>
  <c r="Q17" i="3" s="1"/>
  <c r="P21" i="10"/>
  <c r="Q21" i="10" s="1"/>
  <c r="P21" i="9"/>
  <c r="Q21" i="9" s="1"/>
  <c r="P21" i="5"/>
  <c r="Q21" i="5" s="1"/>
  <c r="Q21" i="1"/>
  <c r="P21" i="4"/>
  <c r="Q21" i="4" s="1"/>
  <c r="P21" i="2"/>
  <c r="Q21" i="2" s="1"/>
  <c r="S21" i="7"/>
  <c r="T21" i="7"/>
  <c r="T21" i="4"/>
  <c r="S21" i="4"/>
  <c r="T21" i="8"/>
  <c r="S21" i="8"/>
  <c r="T21" i="9"/>
  <c r="S21" i="6"/>
  <c r="S21" i="5"/>
  <c r="S21" i="9"/>
  <c r="T21" i="6"/>
  <c r="T21" i="5"/>
  <c r="T21" i="10"/>
  <c r="T21" i="2"/>
  <c r="S21" i="10"/>
  <c r="R21" i="1"/>
  <c r="P23" i="1"/>
  <c r="P8" i="1"/>
  <c r="P30" i="6"/>
  <c r="Q30" i="6" s="1"/>
  <c r="P30" i="9"/>
  <c r="Q30" i="9" s="1"/>
  <c r="P30" i="7"/>
  <c r="Q30" i="7" s="1"/>
  <c r="P30" i="5"/>
  <c r="Q30" i="5" s="1"/>
  <c r="P30" i="2"/>
  <c r="Q30" i="2" s="1"/>
  <c r="P30" i="4"/>
  <c r="Q30" i="4" s="1"/>
  <c r="P30" i="8"/>
  <c r="Q30" i="8" s="1"/>
  <c r="P30" i="10"/>
  <c r="Q30" i="10" s="1"/>
  <c r="P26" i="3"/>
  <c r="Q26" i="3" s="1"/>
  <c r="T30" i="6"/>
  <c r="S30" i="4"/>
  <c r="T30" i="2"/>
  <c r="S30" i="6"/>
  <c r="T30" i="9"/>
  <c r="S30" i="9"/>
  <c r="T30" i="8"/>
  <c r="T30" i="4"/>
  <c r="T30" i="10"/>
  <c r="S30" i="8"/>
  <c r="T30" i="5"/>
  <c r="S30" i="10"/>
  <c r="S30" i="5"/>
  <c r="T30" i="7"/>
  <c r="S30" i="7"/>
  <c r="R30" i="1"/>
  <c r="P26" i="1"/>
  <c r="P7" i="5"/>
  <c r="Q7" i="5" s="1"/>
  <c r="P7" i="7"/>
  <c r="Q7" i="7" s="1"/>
  <c r="P7" i="4"/>
  <c r="Q7" i="4" s="1"/>
  <c r="P7" i="2"/>
  <c r="Q7" i="2" s="1"/>
  <c r="P7" i="9"/>
  <c r="Q7" i="9" s="1"/>
  <c r="P7" i="8"/>
  <c r="Q7" i="8" s="1"/>
  <c r="P7" i="10"/>
  <c r="Q7" i="10" s="1"/>
  <c r="P6" i="3"/>
  <c r="Q6" i="3" s="1"/>
  <c r="P7" i="6"/>
  <c r="Q7" i="6" s="1"/>
  <c r="T7" i="8"/>
  <c r="T7" i="4"/>
  <c r="S7" i="8"/>
  <c r="T7" i="5"/>
  <c r="S7" i="4"/>
  <c r="T7" i="9"/>
  <c r="S7" i="5"/>
  <c r="S7" i="9"/>
  <c r="S7" i="6"/>
  <c r="T7" i="7"/>
  <c r="S7" i="10"/>
  <c r="T7" i="6"/>
  <c r="T7" i="10"/>
  <c r="S7" i="7"/>
  <c r="T7" i="2"/>
  <c r="R7" i="1"/>
  <c r="P5" i="10"/>
  <c r="Q5" i="10" s="1"/>
  <c r="P5" i="2"/>
  <c r="Q5" i="2" s="1"/>
  <c r="P5" i="4"/>
  <c r="Q5" i="4" s="1"/>
  <c r="P5" i="7"/>
  <c r="Q5" i="7" s="1"/>
  <c r="P5" i="9"/>
  <c r="Q5" i="9" s="1"/>
  <c r="P5" i="8"/>
  <c r="Q5" i="8" s="1"/>
  <c r="P5" i="6"/>
  <c r="Q5" i="6" s="1"/>
  <c r="P5" i="5"/>
  <c r="Q5" i="5" s="1"/>
  <c r="P4" i="3"/>
  <c r="Q4" i="3" s="1"/>
  <c r="S5" i="5"/>
  <c r="S5" i="6"/>
  <c r="T5" i="9"/>
  <c r="T5" i="7"/>
  <c r="T5" i="5"/>
  <c r="S5" i="7"/>
  <c r="S5" i="4"/>
  <c r="T5" i="10"/>
  <c r="S5" i="9"/>
  <c r="T5" i="2"/>
  <c r="S5" i="10"/>
  <c r="S5" i="8"/>
  <c r="T5" i="8"/>
  <c r="T5" i="6"/>
  <c r="T5" i="4"/>
  <c r="R5" i="1"/>
  <c r="P29" i="7"/>
  <c r="Q29" i="7" s="1"/>
  <c r="P29" i="8"/>
  <c r="Q29" i="8" s="1"/>
  <c r="P29" i="6"/>
  <c r="Q29" i="6" s="1"/>
  <c r="P25" i="3"/>
  <c r="Q25" i="3" s="1"/>
  <c r="P29" i="9"/>
  <c r="Q29" i="9" s="1"/>
  <c r="P29" i="10"/>
  <c r="Q29" i="10" s="1"/>
  <c r="P29" i="5"/>
  <c r="Q29" i="5" s="1"/>
  <c r="P29" i="2"/>
  <c r="Q29" i="2" s="1"/>
  <c r="P29" i="4"/>
  <c r="Q29" i="4" s="1"/>
  <c r="T29" i="5"/>
  <c r="T29" i="7"/>
  <c r="T29" i="8"/>
  <c r="S29" i="7"/>
  <c r="S29" i="5"/>
  <c r="T29" i="10"/>
  <c r="S29" i="8"/>
  <c r="T29" i="6"/>
  <c r="T29" i="2"/>
  <c r="S29" i="10"/>
  <c r="S29" i="6"/>
  <c r="T29" i="9"/>
  <c r="S29" i="9"/>
  <c r="T29" i="4"/>
  <c r="S29" i="4"/>
  <c r="R29" i="1"/>
  <c r="P29" i="1"/>
  <c r="P22" i="1"/>
  <c r="P9" i="1"/>
  <c r="P12" i="4"/>
  <c r="Q12" i="4" s="1"/>
  <c r="P12" i="7"/>
  <c r="Q12" i="7" s="1"/>
  <c r="P12" i="8"/>
  <c r="Q12" i="8" s="1"/>
  <c r="P12" i="6"/>
  <c r="Q12" i="6" s="1"/>
  <c r="P10" i="3"/>
  <c r="Q10" i="3" s="1"/>
  <c r="P12" i="9"/>
  <c r="Q12" i="9" s="1"/>
  <c r="P12" i="2"/>
  <c r="Q12" i="2" s="1"/>
  <c r="P12" i="10"/>
  <c r="Q12" i="10" s="1"/>
  <c r="P12" i="5"/>
  <c r="Q12" i="5" s="1"/>
  <c r="T12" i="2"/>
  <c r="T12" i="5"/>
  <c r="S12" i="8"/>
  <c r="T12" i="10"/>
  <c r="T12" i="4"/>
  <c r="S12" i="6"/>
  <c r="S12" i="4"/>
  <c r="S12" i="9"/>
  <c r="S12" i="5"/>
  <c r="T12" i="8"/>
  <c r="T12" i="7"/>
  <c r="T12" i="6"/>
  <c r="T12" i="9"/>
  <c r="S12" i="10"/>
  <c r="S12" i="7"/>
  <c r="R12" i="1"/>
  <c r="P15" i="2"/>
  <c r="Q15" i="2" s="1"/>
  <c r="P15" i="6"/>
  <c r="Q15" i="6" s="1"/>
  <c r="P15" i="9"/>
  <c r="Q15" i="9" s="1"/>
  <c r="Q5" i="1"/>
  <c r="P15" i="10"/>
  <c r="Q15" i="10" s="1"/>
  <c r="P15" i="5"/>
  <c r="Q15" i="5" s="1"/>
  <c r="P15" i="4"/>
  <c r="Q15" i="4" s="1"/>
  <c r="P13" i="3"/>
  <c r="Q13" i="3" s="1"/>
  <c r="P15" i="8"/>
  <c r="Q15" i="8" s="1"/>
  <c r="P15" i="7"/>
  <c r="Q15" i="7" s="1"/>
  <c r="S15" i="9"/>
  <c r="T15" i="8"/>
  <c r="T15" i="7"/>
  <c r="S15" i="8"/>
  <c r="S15" i="10"/>
  <c r="T15" i="6"/>
  <c r="T15" i="2"/>
  <c r="S15" i="5"/>
  <c r="T15" i="10"/>
  <c r="S15" i="6"/>
  <c r="T15" i="4"/>
  <c r="S15" i="4"/>
  <c r="T15" i="5"/>
  <c r="S15" i="7"/>
  <c r="T15" i="9"/>
  <c r="R15" i="1"/>
  <c r="P13" i="1"/>
  <c r="P24" i="10"/>
  <c r="Q24" i="10" s="1"/>
  <c r="P24" i="2"/>
  <c r="Q24" i="2" s="1"/>
  <c r="P24" i="7"/>
  <c r="Q24" i="7" s="1"/>
  <c r="P24" i="4"/>
  <c r="Q24" i="4" s="1"/>
  <c r="P24" i="9"/>
  <c r="Q24" i="9" s="1"/>
  <c r="P24" i="5"/>
  <c r="Q24" i="5" s="1"/>
  <c r="P24" i="8"/>
  <c r="Q24" i="8" s="1"/>
  <c r="P24" i="6"/>
  <c r="Q24" i="6" s="1"/>
  <c r="P20" i="3"/>
  <c r="Q20" i="3" s="1"/>
  <c r="T24" i="5"/>
  <c r="T24" i="10"/>
  <c r="T24" i="6"/>
  <c r="S24" i="9"/>
  <c r="S24" i="7"/>
  <c r="T24" i="4"/>
  <c r="T24" i="7"/>
  <c r="T24" i="9"/>
  <c r="S24" i="4"/>
  <c r="S24" i="8"/>
  <c r="T24" i="2"/>
  <c r="T24" i="8"/>
  <c r="S24" i="10"/>
  <c r="S24" i="6"/>
  <c r="S24" i="5"/>
  <c r="R24" i="1"/>
  <c r="P2" i="1"/>
  <c r="P10" i="1"/>
  <c r="P21" i="1"/>
  <c r="P10" i="2"/>
  <c r="Q10" i="2" s="1"/>
  <c r="P10" i="4"/>
  <c r="Q10" i="4" s="1"/>
  <c r="P10" i="7"/>
  <c r="Q10" i="7" s="1"/>
  <c r="P10" i="6"/>
  <c r="Q10" i="6" s="1"/>
  <c r="P10" i="10"/>
  <c r="Q10" i="10" s="1"/>
  <c r="P10" i="8"/>
  <c r="Q10" i="8" s="1"/>
  <c r="P9" i="3"/>
  <c r="Q9" i="3" s="1"/>
  <c r="P10" i="5"/>
  <c r="Q10" i="5" s="1"/>
  <c r="P10" i="9"/>
  <c r="Q10" i="9" s="1"/>
  <c r="S10" i="10"/>
  <c r="T10" i="8"/>
  <c r="T10" i="2"/>
  <c r="T10" i="4"/>
  <c r="S10" i="8"/>
  <c r="T10" i="6"/>
  <c r="S10" i="6"/>
  <c r="S10" i="5"/>
  <c r="T10" i="5"/>
  <c r="T10" i="7"/>
  <c r="T10" i="9"/>
  <c r="S10" i="7"/>
  <c r="T10" i="10"/>
  <c r="S10" i="4"/>
  <c r="S10" i="9"/>
  <c r="R10" i="1"/>
  <c r="P20" i="1"/>
  <c r="P13" i="7"/>
  <c r="Q13" i="7" s="1"/>
  <c r="P13" i="8"/>
  <c r="Q13" i="8" s="1"/>
  <c r="P13" i="6"/>
  <c r="Q13" i="6" s="1"/>
  <c r="P11" i="3"/>
  <c r="Q11" i="3" s="1"/>
  <c r="P13" i="9"/>
  <c r="Q13" i="9" s="1"/>
  <c r="P13" i="5"/>
  <c r="Q13" i="5" s="1"/>
  <c r="P13" i="10"/>
  <c r="Q13" i="10" s="1"/>
  <c r="P13" i="2"/>
  <c r="Q13" i="2" s="1"/>
  <c r="P13" i="4"/>
  <c r="Q13" i="4" s="1"/>
  <c r="T13" i="9"/>
  <c r="S13" i="9"/>
  <c r="S13" i="10"/>
  <c r="T13" i="5"/>
  <c r="T13" i="8"/>
  <c r="S13" i="8"/>
  <c r="T13" i="6"/>
  <c r="T13" i="7"/>
  <c r="S13" i="6"/>
  <c r="S13" i="7"/>
  <c r="T13" i="10"/>
  <c r="S13" i="5"/>
  <c r="T13" i="4"/>
  <c r="S13" i="4"/>
  <c r="T13" i="2"/>
  <c r="R13" i="1"/>
  <c r="P18" i="5"/>
  <c r="Q18" i="5" s="1"/>
  <c r="P18" i="10"/>
  <c r="Q18" i="10" s="1"/>
  <c r="P18" i="2"/>
  <c r="Q18" i="2" s="1"/>
  <c r="P18" i="4"/>
  <c r="Q18" i="4" s="1"/>
  <c r="P18" i="6"/>
  <c r="Q18" i="6" s="1"/>
  <c r="P14" i="3"/>
  <c r="Q14" i="3" s="1"/>
  <c r="P18" i="9"/>
  <c r="Q18" i="9" s="1"/>
  <c r="P18" i="8"/>
  <c r="Q18" i="8" s="1"/>
  <c r="Q3" i="1"/>
  <c r="P18" i="7"/>
  <c r="Q18" i="7" s="1"/>
  <c r="T18" i="5"/>
  <c r="S18" i="5"/>
  <c r="T18" i="7"/>
  <c r="S18" i="9"/>
  <c r="S18" i="7"/>
  <c r="T18" i="10"/>
  <c r="T18" i="9"/>
  <c r="T18" i="4"/>
  <c r="S18" i="10"/>
  <c r="S18" i="4"/>
  <c r="T18" i="2"/>
  <c r="T18" i="8"/>
  <c r="T18" i="6"/>
  <c r="S18" i="6"/>
  <c r="S18" i="8"/>
  <c r="R18" i="1"/>
  <c r="P25" i="6"/>
  <c r="Q25" i="6" s="1"/>
  <c r="P21" i="3"/>
  <c r="Q21" i="3" s="1"/>
  <c r="P25" i="2"/>
  <c r="Q25" i="2" s="1"/>
  <c r="P25" i="8"/>
  <c r="Q25" i="8" s="1"/>
  <c r="P25" i="7"/>
  <c r="Q25" i="7" s="1"/>
  <c r="P25" i="10"/>
  <c r="Q25" i="10" s="1"/>
  <c r="P25" i="9"/>
  <c r="Q25" i="9" s="1"/>
  <c r="P25" i="5"/>
  <c r="Q25" i="5" s="1"/>
  <c r="P25" i="4"/>
  <c r="Q25" i="4" s="1"/>
  <c r="Q27" i="1"/>
  <c r="T25" i="9"/>
  <c r="S25" i="10"/>
  <c r="T25" i="8"/>
  <c r="S25" i="6"/>
  <c r="S25" i="5"/>
  <c r="S25" i="4"/>
  <c r="S25" i="7"/>
  <c r="T25" i="2"/>
  <c r="T25" i="4"/>
  <c r="T25" i="10"/>
  <c r="T25" i="6"/>
  <c r="T25" i="5"/>
  <c r="T25" i="7"/>
  <c r="S25" i="9"/>
  <c r="S25" i="8"/>
  <c r="R25" i="1"/>
  <c r="P24" i="1"/>
  <c r="P7" i="1"/>
  <c r="P20" i="7"/>
  <c r="Q20" i="7" s="1"/>
  <c r="P20" i="5"/>
  <c r="Q20" i="5" s="1"/>
  <c r="P20" i="4"/>
  <c r="Q20" i="4" s="1"/>
  <c r="P20" i="9"/>
  <c r="Q20" i="9" s="1"/>
  <c r="P20" i="8"/>
  <c r="Q20" i="8" s="1"/>
  <c r="P20" i="10"/>
  <c r="Q20" i="10" s="1"/>
  <c r="P16" i="3"/>
  <c r="Q16" i="3" s="1"/>
  <c r="P20" i="2"/>
  <c r="Q20" i="2" s="1"/>
  <c r="P20" i="6"/>
  <c r="Q20" i="6" s="1"/>
  <c r="S20" i="7"/>
  <c r="T20" i="6"/>
  <c r="S20" i="6"/>
  <c r="T20" i="4"/>
  <c r="T20" i="9"/>
  <c r="T20" i="5"/>
  <c r="S20" i="8"/>
  <c r="T20" i="7"/>
  <c r="S20" i="4"/>
  <c r="T20" i="10"/>
  <c r="S20" i="5"/>
  <c r="S20" i="9"/>
  <c r="S20" i="10"/>
  <c r="T20" i="8"/>
  <c r="T20" i="2"/>
  <c r="R20" i="1"/>
  <c r="P5" i="1"/>
  <c r="P28" i="1"/>
  <c r="P8" i="2"/>
  <c r="Q8" i="2" s="1"/>
  <c r="P8" i="4"/>
  <c r="Q8" i="4" s="1"/>
  <c r="P8" i="7"/>
  <c r="Q8" i="7" s="1"/>
  <c r="P8" i="5"/>
  <c r="Q8" i="5" s="1"/>
  <c r="P8" i="9"/>
  <c r="Q8" i="9" s="1"/>
  <c r="P8" i="8"/>
  <c r="Q8" i="8" s="1"/>
  <c r="P8" i="6"/>
  <c r="Q8" i="6" s="1"/>
  <c r="P7" i="3"/>
  <c r="Q7" i="3" s="1"/>
  <c r="P8" i="10"/>
  <c r="Q8" i="10" s="1"/>
  <c r="T8" i="5"/>
  <c r="S8" i="4"/>
  <c r="S8" i="9"/>
  <c r="T8" i="9"/>
  <c r="T8" i="10"/>
  <c r="S8" i="5"/>
  <c r="S8" i="10"/>
  <c r="T8" i="8"/>
  <c r="T8" i="4"/>
  <c r="T8" i="2"/>
  <c r="S8" i="8"/>
  <c r="T8" i="7"/>
  <c r="S8" i="7"/>
  <c r="T8" i="6"/>
  <c r="S8" i="6"/>
  <c r="R8" i="1"/>
  <c r="P23" i="9"/>
  <c r="Q23" i="9" s="1"/>
  <c r="P23" i="8"/>
  <c r="Q23" i="8" s="1"/>
  <c r="P23" i="10"/>
  <c r="Q23" i="10" s="1"/>
  <c r="P19" i="3"/>
  <c r="Q19" i="3" s="1"/>
  <c r="P23" i="6"/>
  <c r="Q23" i="6" s="1"/>
  <c r="P23" i="5"/>
  <c r="Q23" i="5" s="1"/>
  <c r="P23" i="2"/>
  <c r="Q23" i="2" s="1"/>
  <c r="P23" i="7"/>
  <c r="Q23" i="7" s="1"/>
  <c r="P23" i="4"/>
  <c r="Q23" i="4" s="1"/>
  <c r="S23" i="7"/>
  <c r="S23" i="8"/>
  <c r="S23" i="5"/>
  <c r="T23" i="7"/>
  <c r="T23" i="5"/>
  <c r="S23" i="6"/>
  <c r="T23" i="4"/>
  <c r="S23" i="4"/>
  <c r="T23" i="6"/>
  <c r="T23" i="10"/>
  <c r="S23" i="10"/>
  <c r="T23" i="2"/>
  <c r="S23" i="9"/>
  <c r="T23" i="8"/>
  <c r="T23" i="9"/>
  <c r="R23" i="1"/>
  <c r="P12" i="1"/>
  <c r="P3" i="7"/>
  <c r="Q3" i="7" s="1"/>
  <c r="P3" i="4"/>
  <c r="Q3" i="4" s="1"/>
  <c r="P3" i="2"/>
  <c r="Q3" i="2" s="1"/>
  <c r="P3" i="8"/>
  <c r="Q3" i="8" s="1"/>
  <c r="P3" i="6"/>
  <c r="Q3" i="6" s="1"/>
  <c r="P3" i="9"/>
  <c r="Q3" i="9" s="1"/>
  <c r="P3" i="3"/>
  <c r="Q3" i="3" s="1"/>
  <c r="P3" i="10"/>
  <c r="Q3" i="10" s="1"/>
  <c r="P3" i="5"/>
  <c r="Q3" i="5" s="1"/>
  <c r="T3" i="5"/>
  <c r="S3" i="4"/>
  <c r="S3" i="5"/>
  <c r="T3" i="7"/>
  <c r="S3" i="7"/>
  <c r="T3" i="10"/>
  <c r="T3" i="8"/>
  <c r="T3" i="6"/>
  <c r="S3" i="10"/>
  <c r="S3" i="8"/>
  <c r="S3" i="6"/>
  <c r="T3" i="9"/>
  <c r="S3" i="9"/>
  <c r="T3" i="2"/>
  <c r="T3" i="4"/>
  <c r="R3" i="1"/>
  <c r="P28" i="9"/>
  <c r="Q28" i="9" s="1"/>
  <c r="P28" i="10"/>
  <c r="Q28" i="10" s="1"/>
  <c r="P28" i="8"/>
  <c r="Q28" i="8" s="1"/>
  <c r="P24" i="3"/>
  <c r="Q24" i="3" s="1"/>
  <c r="P28" i="6"/>
  <c r="Q28" i="6" s="1"/>
  <c r="P28" i="7"/>
  <c r="Q28" i="7" s="1"/>
  <c r="P28" i="5"/>
  <c r="Q28" i="5" s="1"/>
  <c r="P28" i="2"/>
  <c r="Q28" i="2" s="1"/>
  <c r="P28" i="4"/>
  <c r="Q28" i="4" s="1"/>
  <c r="T28" i="6"/>
  <c r="T28" i="9"/>
  <c r="S28" i="6"/>
  <c r="T28" i="2"/>
  <c r="T28" i="7"/>
  <c r="S28" i="9"/>
  <c r="S28" i="7"/>
  <c r="S28" i="8"/>
  <c r="T28" i="10"/>
  <c r="T28" i="4"/>
  <c r="S28" i="10"/>
  <c r="T28" i="8"/>
  <c r="S28" i="5"/>
  <c r="S28" i="4"/>
  <c r="T28" i="5"/>
  <c r="R28" i="1"/>
  <c r="P3" i="1"/>
  <c r="P26" i="7"/>
  <c r="Q26" i="7" s="1"/>
  <c r="P26" i="5"/>
  <c r="Q26" i="5" s="1"/>
  <c r="P26" i="2"/>
  <c r="Q26" i="2" s="1"/>
  <c r="P26" i="9"/>
  <c r="Q26" i="9" s="1"/>
  <c r="P26" i="8"/>
  <c r="Q26" i="8" s="1"/>
  <c r="P26" i="6"/>
  <c r="Q26" i="6" s="1"/>
  <c r="P22" i="3"/>
  <c r="Q22" i="3" s="1"/>
  <c r="P26" i="10"/>
  <c r="Q26" i="10" s="1"/>
  <c r="P26" i="4"/>
  <c r="Q26" i="4" s="1"/>
  <c r="T26" i="7"/>
  <c r="T26" i="9"/>
  <c r="S26" i="7"/>
  <c r="T26" i="10"/>
  <c r="S26" i="9"/>
  <c r="T26" i="6"/>
  <c r="S26" i="10"/>
  <c r="S26" i="6"/>
  <c r="T26" i="2"/>
  <c r="T26" i="8"/>
  <c r="S26" i="4"/>
  <c r="S26" i="8"/>
  <c r="S26" i="5"/>
  <c r="T26" i="4"/>
  <c r="T26" i="5"/>
  <c r="R26" i="1"/>
  <c r="P22" i="9"/>
  <c r="Q22" i="9" s="1"/>
  <c r="P22" i="10"/>
  <c r="Q22" i="10" s="1"/>
  <c r="P22" i="5"/>
  <c r="Q22" i="5" s="1"/>
  <c r="P22" i="7"/>
  <c r="Q22" i="7" s="1"/>
  <c r="P22" i="6"/>
  <c r="Q22" i="6" s="1"/>
  <c r="P18" i="3"/>
  <c r="Q18" i="3" s="1"/>
  <c r="P22" i="4"/>
  <c r="Q22" i="4" s="1"/>
  <c r="P22" i="2"/>
  <c r="Q22" i="2" s="1"/>
  <c r="P22" i="8"/>
  <c r="Q22" i="8" s="1"/>
  <c r="T22" i="4"/>
  <c r="S22" i="4"/>
  <c r="T22" i="5"/>
  <c r="T22" i="9"/>
  <c r="S22" i="5"/>
  <c r="S22" i="9"/>
  <c r="T22" i="7"/>
  <c r="T22" i="10"/>
  <c r="S22" i="7"/>
  <c r="T22" i="6"/>
  <c r="T22" i="2"/>
  <c r="S22" i="8"/>
  <c r="S22" i="10"/>
  <c r="S22" i="6"/>
  <c r="T22" i="8"/>
  <c r="R22" i="1"/>
  <c r="P27" i="1"/>
  <c r="P2" i="10"/>
  <c r="Q2" i="10" s="1"/>
  <c r="P2" i="5"/>
  <c r="Q2" i="5" s="1"/>
  <c r="P2" i="2"/>
  <c r="Q2" i="2" s="1"/>
  <c r="P2" i="4"/>
  <c r="Q2" i="4" s="1"/>
  <c r="P2" i="6"/>
  <c r="Q2" i="6" s="1"/>
  <c r="P2" i="9"/>
  <c r="Q2" i="9" s="1"/>
  <c r="P2" i="7"/>
  <c r="Q2" i="7" s="1"/>
  <c r="P2" i="8"/>
  <c r="Q2" i="8" s="1"/>
  <c r="P2" i="3"/>
  <c r="Q2" i="3" s="1"/>
  <c r="T2" i="7"/>
  <c r="S2" i="7"/>
  <c r="T2" i="6"/>
  <c r="T2" i="10"/>
  <c r="T2" i="5"/>
  <c r="S2" i="5"/>
  <c r="S2" i="4"/>
  <c r="T2" i="8"/>
  <c r="T2" i="4"/>
  <c r="T2" i="9"/>
  <c r="S2" i="6"/>
  <c r="S2" i="9"/>
  <c r="S2" i="8"/>
  <c r="S2" i="10"/>
  <c r="R2" i="1"/>
  <c r="P27" i="2"/>
  <c r="Q27" i="2" s="1"/>
  <c r="P27" i="8"/>
  <c r="Q27" i="8" s="1"/>
  <c r="P27" i="7"/>
  <c r="Q27" i="7" s="1"/>
  <c r="P27" i="5"/>
  <c r="Q27" i="5" s="1"/>
  <c r="P27" i="4"/>
  <c r="Q27" i="4" s="1"/>
  <c r="P27" i="9"/>
  <c r="Q27" i="9" s="1"/>
  <c r="P27" i="10"/>
  <c r="Q27" i="10" s="1"/>
  <c r="P27" i="6"/>
  <c r="Q27" i="6" s="1"/>
  <c r="P23" i="3"/>
  <c r="Q23" i="3" s="1"/>
  <c r="S27" i="4"/>
  <c r="T27" i="10"/>
  <c r="S27" i="10"/>
  <c r="T27" i="2"/>
  <c r="T27" i="9"/>
  <c r="T27" i="6"/>
  <c r="S27" i="9"/>
  <c r="S27" i="8"/>
  <c r="S27" i="6"/>
  <c r="T27" i="5"/>
  <c r="S27" i="7"/>
  <c r="S27" i="5"/>
  <c r="T27" i="8"/>
  <c r="T27" i="4"/>
  <c r="T27" i="7"/>
  <c r="R27" i="1"/>
  <c r="R6" i="1" l="1"/>
  <c r="R35" i="1"/>
  <c r="P6" i="10"/>
  <c r="Q6" i="10" s="1"/>
  <c r="S6" i="10"/>
  <c r="T6" i="10"/>
  <c r="P6" i="2"/>
  <c r="Q6" i="2" s="1"/>
  <c r="T6" i="2"/>
  <c r="P5" i="3"/>
  <c r="Q5" i="3" s="1"/>
  <c r="P6" i="4"/>
  <c r="Q6" i="4" s="1"/>
  <c r="S6" i="4"/>
  <c r="T6" i="4"/>
  <c r="P6" i="5"/>
  <c r="Q6" i="5" s="1"/>
  <c r="S6" i="5"/>
  <c r="T6" i="5"/>
  <c r="P6" i="6"/>
  <c r="Q6" i="6" s="1"/>
  <c r="S6" i="6"/>
  <c r="T6" i="6"/>
  <c r="P6" i="7"/>
  <c r="Q6" i="7" s="1"/>
  <c r="S6" i="7"/>
  <c r="T6" i="7"/>
  <c r="P6" i="8"/>
  <c r="Q6" i="8" s="1"/>
  <c r="S6" i="8"/>
  <c r="T6" i="8"/>
  <c r="P6" i="9"/>
  <c r="Q6" i="9" s="1"/>
  <c r="S6" i="9"/>
  <c r="T6" i="9"/>
  <c r="P6" i="1"/>
  <c r="P18" i="1" l="1"/>
  <c r="P35" i="1" s="1"/>
  <c r="Q20" i="1"/>
  <c r="Q35" i="1" s="1"/>
  <c r="S3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D860F7DC-145E-43E6-AE2A-9EA22950E902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5B045B55-02AA-49C5-9E20-52869DC778A5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B0180541-DFD3-4A53-BD32-B99DAC7C0A1D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77E0B04B-0CB9-4290-A50A-0CD9DB46D89A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2495780A-409F-41D2-8132-F30D015A1EFA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71D236F4-3C68-4059-81B0-0ACC786890F0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1AEBC7A9-8BF4-4E63-A19C-C5C6AB4D5F04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95E3ACBA-49B3-468D-AA62-D10DD7B88EC3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Web Reactor</author>
  </authors>
  <commentList>
    <comment ref="Q1" authorId="0" shapeId="0" xr:uid="{0CC7CBA2-77C0-4C49-AEDE-E489F50AC082}">
      <text>
        <r>
          <rPr>
            <b/>
            <sz val="9"/>
            <color indexed="81"/>
            <rFont val="Tahoma"/>
            <family val="2"/>
          </rPr>
          <t>divide your total sales by your average inventory value; instead of sales, you can also use the cost of goods sold.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C331E-7385-4E2D-A3F4-ECDBABBC717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79DC099-E6A6-44D9-9F1C-4EC76D3E605F}" name="WorksheetConnection_CourseProject_Store_DataSet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CourseProject_Store_DataSet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<sst xmlns="http://schemas.openxmlformats.org/spreadsheetml/2006/main" count="1032" uniqueCount="141">
  <si>
    <t>Kitchen Products</t>
  </si>
  <si>
    <t>Dish Soap</t>
  </si>
  <si>
    <t>Paper Towels</t>
  </si>
  <si>
    <t>Dishwasher Soap</t>
  </si>
  <si>
    <t>Scouring Pads</t>
  </si>
  <si>
    <t>Window Cleaner</t>
  </si>
  <si>
    <t>Bathroom Products</t>
  </si>
  <si>
    <t>Toothpaste</t>
  </si>
  <si>
    <t>Hand Soap</t>
  </si>
  <si>
    <t>Shampoo</t>
  </si>
  <si>
    <t>Toilet Paper</t>
  </si>
  <si>
    <t>Cleaning Solvent</t>
  </si>
  <si>
    <t>Asprin</t>
  </si>
  <si>
    <t>OTC Medicines</t>
  </si>
  <si>
    <t>Antacid</t>
  </si>
  <si>
    <t>Hand Lotion</t>
  </si>
  <si>
    <t>Trash Bags</t>
  </si>
  <si>
    <t>Mouthwash</t>
  </si>
  <si>
    <t>Motion Sickness</t>
  </si>
  <si>
    <t>Vitamins</t>
  </si>
  <si>
    <t>Office Products</t>
  </si>
  <si>
    <t>Pens</t>
  </si>
  <si>
    <t>Laxatives</t>
  </si>
  <si>
    <t xml:space="preserve">Pencils </t>
  </si>
  <si>
    <t>Staplers</t>
  </si>
  <si>
    <t>Paper Clips</t>
  </si>
  <si>
    <t>Ink Refills</t>
  </si>
  <si>
    <t>Notebooks</t>
  </si>
  <si>
    <t>Paper</t>
  </si>
  <si>
    <t>Week 1</t>
  </si>
  <si>
    <t>Week 2</t>
  </si>
  <si>
    <t>Week 3</t>
  </si>
  <si>
    <t>Week 4</t>
  </si>
  <si>
    <t>Week 5</t>
  </si>
  <si>
    <t>Week 6</t>
  </si>
  <si>
    <t>Fully Stocked</t>
  </si>
  <si>
    <t>Week 7</t>
  </si>
  <si>
    <t>Present</t>
  </si>
  <si>
    <t>Row Labels</t>
  </si>
  <si>
    <t>Grand Total</t>
  </si>
  <si>
    <t>Count</t>
  </si>
  <si>
    <t>Reorder Point</t>
  </si>
  <si>
    <t>Reorder Amount</t>
  </si>
  <si>
    <t>Quantity per case</t>
  </si>
  <si>
    <t>Wholesale Price Each</t>
  </si>
  <si>
    <t>Cost per Case</t>
  </si>
  <si>
    <t>Retail Price</t>
  </si>
  <si>
    <t>Margin?</t>
  </si>
  <si>
    <t>Products</t>
  </si>
  <si>
    <t>Warehouse Full Stock Invintory</t>
  </si>
  <si>
    <t>Wholesale Price Each product</t>
  </si>
  <si>
    <t>Totals /Averages</t>
  </si>
  <si>
    <t>Inventory Turnover</t>
  </si>
  <si>
    <t>Understock</t>
  </si>
  <si>
    <t>Sell Through Rate</t>
  </si>
  <si>
    <t>Profit</t>
  </si>
  <si>
    <t>Loss</t>
  </si>
  <si>
    <t>Margin per Case?</t>
  </si>
  <si>
    <t>Avg Products Needed in Stock per week</t>
  </si>
  <si>
    <t>Pencils</t>
  </si>
  <si>
    <t>Sum of Fully Stocked</t>
  </si>
  <si>
    <t>Sum of Sold in 8 weeks</t>
  </si>
  <si>
    <t>Column1</t>
  </si>
  <si>
    <t>Total Stock (8 Weeks)</t>
  </si>
  <si>
    <t>WEEK 2</t>
  </si>
  <si>
    <t>Product</t>
  </si>
  <si>
    <t>Stock Amount</t>
  </si>
  <si>
    <t>#Weeks Sold out</t>
  </si>
  <si>
    <t>Analysis</t>
  </si>
  <si>
    <t xml:space="preserve">Increase Stock Amount and reorder point </t>
  </si>
  <si>
    <t>Ink refills</t>
  </si>
  <si>
    <t xml:space="preserve">Hand Soap </t>
  </si>
  <si>
    <t>Store 1</t>
  </si>
  <si>
    <t>Store 2</t>
  </si>
  <si>
    <t>Product No Sales Average</t>
  </si>
  <si>
    <t xml:space="preserve">Product Avg </t>
  </si>
  <si>
    <t>Stock Amt</t>
  </si>
  <si>
    <t>Sold (8weeks)</t>
  </si>
  <si>
    <t>Remove product from store or reduce stock Amount to 5 and resell point by 75%</t>
  </si>
  <si>
    <t xml:space="preserve">Cleaning Solvent </t>
  </si>
  <si>
    <t xml:space="preserve">Reduce Stock Amount to 10 and reorder point by 50% </t>
  </si>
  <si>
    <t>Store1</t>
  </si>
  <si>
    <t>Prodcuts Sold</t>
  </si>
  <si>
    <t>Average Invintory Total</t>
  </si>
  <si>
    <t>Under Invintory</t>
  </si>
  <si>
    <t>Product Sell Out (per 8 week period)</t>
  </si>
  <si>
    <t>Invintory Value</t>
  </si>
  <si>
    <t>Products Sold Estimate</t>
  </si>
  <si>
    <t>Stock Amt Total</t>
  </si>
  <si>
    <t>Increase Stock Amount and reorder point</t>
  </si>
  <si>
    <t>Remove product from store or reduce stock Amount to 5 or  increase  resell point by 75%</t>
  </si>
  <si>
    <t xml:space="preserve">Dish Soap </t>
  </si>
  <si>
    <t>Store2</t>
  </si>
  <si>
    <t>store3</t>
  </si>
  <si>
    <t>Product Avg (Needed Per Week)</t>
  </si>
  <si>
    <t>Dish soap</t>
  </si>
  <si>
    <t>Increase Stock Amount and decrease reorder point</t>
  </si>
  <si>
    <t xml:space="preserve">Increase Stock Amount and decrease reorder point </t>
  </si>
  <si>
    <t>Decrease or cancel Stock Amount and reorder point</t>
  </si>
  <si>
    <t xml:space="preserve">Decrease Stock Amount and reorder point </t>
  </si>
  <si>
    <t>Store4</t>
  </si>
  <si>
    <t>Store5</t>
  </si>
  <si>
    <t xml:space="preserve">Staplers </t>
  </si>
  <si>
    <t>Dishwashing Soap</t>
  </si>
  <si>
    <t>Reduce Stock Amount to 10 and reorder point by 50%</t>
  </si>
  <si>
    <t>Aspirin</t>
  </si>
  <si>
    <t>Store6</t>
  </si>
  <si>
    <t xml:space="preserve">Antacids </t>
  </si>
  <si>
    <t>Reduce Stock Amount to 10 and reorder point by 50% Increased by 5 units</t>
  </si>
  <si>
    <t>store 7</t>
  </si>
  <si>
    <t>Store7</t>
  </si>
  <si>
    <t>Increase Stock Amount by 10 and reorder point add 5 units</t>
  </si>
  <si>
    <t>Store 8</t>
  </si>
  <si>
    <t>Store 9</t>
  </si>
  <si>
    <t>Store8</t>
  </si>
  <si>
    <t>Store9</t>
  </si>
  <si>
    <t>Increase Stock Amount by 10 and reorder point add 5 units.</t>
  </si>
  <si>
    <t>Store10</t>
  </si>
  <si>
    <t>Super Shoppers Ineffective Products</t>
  </si>
  <si>
    <t>Antacids</t>
  </si>
  <si>
    <t>Paperclips</t>
  </si>
  <si>
    <t>Super Shoppers - Out of Stock Product Frequency</t>
  </si>
  <si>
    <t>Super Shoppers - Top 3 Best Selling Products</t>
  </si>
  <si>
    <t>Recommended Average Products Needed for Stock in Store</t>
  </si>
  <si>
    <t>Store 3</t>
  </si>
  <si>
    <t>Store 4</t>
  </si>
  <si>
    <t>Store 5</t>
  </si>
  <si>
    <t>Store 6</t>
  </si>
  <si>
    <t>Store 7</t>
  </si>
  <si>
    <t>Store 10</t>
  </si>
  <si>
    <t>Total Average Products need for Invintory Per Week</t>
  </si>
  <si>
    <t>Average Products Needed(Per Day)</t>
  </si>
  <si>
    <t>Margin per Unit</t>
  </si>
  <si>
    <t>Retial Price Per Item</t>
  </si>
  <si>
    <t>Retail Price per Case</t>
  </si>
  <si>
    <t>Total Margin Percentage</t>
  </si>
  <si>
    <t>Total Stock Across All Stores</t>
  </si>
  <si>
    <t>Stock Average Comparison</t>
  </si>
  <si>
    <t>standard Deviation</t>
  </si>
  <si>
    <t>normal Distribution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</si>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</sst>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#,##0.0_);\(#,##0.0\)"/>
    <numFmt numFmtId="166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6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4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64" fontId="1" fillId="2" borderId="0" xfId="0" applyNumberFormat="1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0" fontId="6" fillId="0" borderId="4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NumberFormat="1"/>
    <xf numFmtId="0" fontId="0" fillId="5" borderId="0" xfId="0" applyFill="1"/>
    <xf numFmtId="2" fontId="0" fillId="0" borderId="0" xfId="0" applyNumberFormat="1"/>
    <xf numFmtId="0" fontId="0" fillId="0" borderId="0" xfId="0" applyBorder="1"/>
    <xf numFmtId="0" fontId="9" fillId="8" borderId="0" xfId="0" applyFont="1" applyFill="1" applyAlignment="1">
      <alignment horizontal="center" wrapText="1"/>
    </xf>
    <xf numFmtId="0" fontId="0" fillId="0" borderId="0" xfId="0" applyBorder="1" applyAlignment="1">
      <alignment horizontal="center"/>
    </xf>
    <xf numFmtId="0" fontId="9" fillId="8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wrapText="1"/>
    </xf>
    <xf numFmtId="10" fontId="0" fillId="0" borderId="8" xfId="0" applyNumberFormat="1" applyBorder="1"/>
    <xf numFmtId="0" fontId="0" fillId="6" borderId="8" xfId="0" applyFill="1" applyBorder="1"/>
    <xf numFmtId="164" fontId="0" fillId="0" borderId="8" xfId="0" applyNumberFormat="1" applyBorder="1"/>
    <xf numFmtId="0" fontId="0" fillId="8" borderId="0" xfId="0" applyFill="1"/>
    <xf numFmtId="0" fontId="1" fillId="7" borderId="8" xfId="0" applyFont="1" applyFill="1" applyBorder="1"/>
    <xf numFmtId="0" fontId="0" fillId="7" borderId="8" xfId="0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44" fontId="0" fillId="7" borderId="8" xfId="0" applyNumberFormat="1" applyFill="1" applyBorder="1" applyAlignment="1">
      <alignment horizontal="center"/>
    </xf>
    <xf numFmtId="39" fontId="0" fillId="0" borderId="0" xfId="0" applyNumberFormat="1"/>
    <xf numFmtId="44" fontId="0" fillId="0" borderId="0" xfId="1" applyFont="1"/>
    <xf numFmtId="44" fontId="0" fillId="2" borderId="0" xfId="1" applyFont="1" applyFill="1"/>
    <xf numFmtId="165" fontId="0" fillId="0" borderId="0" xfId="0" applyNumberFormat="1"/>
    <xf numFmtId="0" fontId="0" fillId="0" borderId="0" xfId="1" applyNumberFormat="1" applyFont="1"/>
    <xf numFmtId="0" fontId="0" fillId="2" borderId="0" xfId="1" applyNumberFormat="1" applyFont="1" applyFill="1"/>
    <xf numFmtId="0" fontId="12" fillId="0" borderId="0" xfId="0" applyFont="1"/>
    <xf numFmtId="0" fontId="9" fillId="0" borderId="0" xfId="0" applyFont="1"/>
    <xf numFmtId="0" fontId="9" fillId="2" borderId="0" xfId="0" applyFont="1" applyFill="1"/>
    <xf numFmtId="0" fontId="0" fillId="0" borderId="0" xfId="0" pivotButton="1"/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5" fillId="7" borderId="0" xfId="0" applyFont="1" applyFill="1"/>
    <xf numFmtId="0" fontId="6" fillId="7" borderId="0" xfId="0" applyFont="1" applyFill="1"/>
    <xf numFmtId="2" fontId="5" fillId="7" borderId="0" xfId="0" applyNumberFormat="1" applyFont="1" applyFill="1"/>
    <xf numFmtId="0" fontId="5" fillId="7" borderId="0" xfId="1" applyNumberFormat="1" applyFont="1" applyFill="1"/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9" fontId="17" fillId="0" borderId="7" xfId="0" applyNumberFormat="1" applyFont="1" applyBorder="1" applyAlignment="1">
      <alignment vertical="center" wrapText="1"/>
    </xf>
    <xf numFmtId="165" fontId="0" fillId="2" borderId="0" xfId="0" applyNumberFormat="1" applyFill="1"/>
    <xf numFmtId="165" fontId="0" fillId="2" borderId="0" xfId="1" applyNumberFormat="1" applyFont="1" applyFill="1"/>
    <xf numFmtId="165" fontId="9" fillId="0" borderId="0" xfId="0" applyNumberFormat="1" applyFont="1"/>
    <xf numFmtId="0" fontId="9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9" borderId="0" xfId="0" applyFill="1"/>
    <xf numFmtId="0" fontId="9" fillId="9" borderId="0" xfId="0" applyFont="1" applyFill="1"/>
    <xf numFmtId="0" fontId="9" fillId="5" borderId="0" xfId="0" applyFont="1" applyFill="1"/>
    <xf numFmtId="0" fontId="18" fillId="0" borderId="11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1" fontId="9" fillId="0" borderId="0" xfId="0" applyNumberFormat="1" applyFont="1"/>
    <xf numFmtId="1" fontId="9" fillId="5" borderId="0" xfId="0" applyNumberFormat="1" applyFont="1" applyFill="1"/>
    <xf numFmtId="0" fontId="9" fillId="0" borderId="0" xfId="0" applyFont="1" applyFill="1"/>
    <xf numFmtId="0" fontId="18" fillId="0" borderId="0" xfId="0" applyFont="1" applyFill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10" borderId="0" xfId="0" applyFill="1"/>
    <xf numFmtId="0" fontId="9" fillId="10" borderId="0" xfId="0" applyFont="1" applyFill="1"/>
    <xf numFmtId="0" fontId="18" fillId="0" borderId="8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21" fillId="0" borderId="8" xfId="0" applyFont="1" applyBorder="1"/>
    <xf numFmtId="0" fontId="22" fillId="0" borderId="8" xfId="0" applyFont="1" applyBorder="1" applyAlignment="1">
      <alignment horizontal="center" vertical="center" wrapText="1"/>
    </xf>
    <xf numFmtId="0" fontId="23" fillId="0" borderId="0" xfId="0" applyFont="1"/>
    <xf numFmtId="0" fontId="15" fillId="0" borderId="8" xfId="0" applyFont="1" applyBorder="1" applyAlignment="1">
      <alignment vertical="center" wrapText="1"/>
    </xf>
    <xf numFmtId="0" fontId="24" fillId="0" borderId="8" xfId="0" applyFont="1" applyBorder="1"/>
    <xf numFmtId="0" fontId="15" fillId="0" borderId="8" xfId="0" applyFont="1" applyFill="1" applyBorder="1" applyAlignment="1">
      <alignment vertical="center" wrapText="1"/>
    </xf>
    <xf numFmtId="0" fontId="23" fillId="0" borderId="8" xfId="0" applyFont="1" applyBorder="1"/>
    <xf numFmtId="0" fontId="16" fillId="0" borderId="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0" fillId="0" borderId="14" xfId="0" applyBorder="1"/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8" xfId="0" applyBorder="1"/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vertical="center" wrapText="1"/>
    </xf>
    <xf numFmtId="0" fontId="0" fillId="0" borderId="21" xfId="0" applyBorder="1"/>
    <xf numFmtId="0" fontId="13" fillId="3" borderId="2" xfId="0" applyFont="1" applyFill="1" applyBorder="1"/>
    <xf numFmtId="0" fontId="9" fillId="4" borderId="2" xfId="0" applyFont="1" applyFill="1" applyBorder="1"/>
    <xf numFmtId="0" fontId="9" fillId="0" borderId="2" xfId="0" applyFont="1" applyBorder="1"/>
    <xf numFmtId="0" fontId="5" fillId="7" borderId="2" xfId="0" applyFont="1" applyFill="1" applyBorder="1"/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0" fillId="0" borderId="24" xfId="0" applyBorder="1"/>
    <xf numFmtId="0" fontId="0" fillId="0" borderId="17" xfId="0" applyBorder="1"/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0" fillId="0" borderId="12" xfId="0" applyBorder="1"/>
    <xf numFmtId="0" fontId="18" fillId="0" borderId="27" xfId="0" applyFont="1" applyBorder="1" applyAlignment="1">
      <alignment vertical="center" wrapText="1"/>
    </xf>
    <xf numFmtId="0" fontId="0" fillId="0" borderId="28" xfId="0" applyBorder="1"/>
    <xf numFmtId="44" fontId="0" fillId="0" borderId="8" xfId="0" applyNumberFormat="1" applyBorder="1"/>
    <xf numFmtId="164" fontId="0" fillId="7" borderId="8" xfId="0" applyNumberFormat="1" applyFill="1" applyBorder="1" applyAlignment="1">
      <alignment horizontal="center"/>
    </xf>
    <xf numFmtId="9" fontId="0" fillId="7" borderId="8" xfId="0" applyNumberFormat="1" applyFill="1" applyBorder="1" applyAlignment="1">
      <alignment horizontal="center"/>
    </xf>
    <xf numFmtId="44" fontId="0" fillId="0" borderId="0" xfId="0" applyNumberFormat="1" applyBorder="1"/>
    <xf numFmtId="0" fontId="25" fillId="8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wrapText="1"/>
    </xf>
    <xf numFmtId="0" fontId="27" fillId="8" borderId="8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166" fontId="0" fillId="0" borderId="8" xfId="0" applyNumberFormat="1" applyBorder="1"/>
    <xf numFmtId="0" fontId="9" fillId="2" borderId="0" xfId="0" applyNumberFormat="1" applyFont="1" applyFill="1"/>
    <xf numFmtId="0" fontId="0" fillId="7" borderId="0" xfId="1" applyNumberFormat="1" applyFont="1" applyFill="1"/>
    <xf numFmtId="2" fontId="0" fillId="0" borderId="8" xfId="0" applyNumberFormat="1" applyBorder="1"/>
    <xf numFmtId="0" fontId="1" fillId="7" borderId="0" xfId="0" applyFont="1" applyFill="1" applyBorder="1"/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44" fontId="0" fillId="7" borderId="0" xfId="0" applyNumberFormat="1" applyFill="1" applyBorder="1" applyAlignment="1">
      <alignment horizontal="center"/>
    </xf>
    <xf numFmtId="9" fontId="0" fillId="7" borderId="0" xfId="0" applyNumberFormat="1" applyFill="1" applyBorder="1" applyAlignment="1">
      <alignment horizontal="center"/>
    </xf>
    <xf numFmtId="0" fontId="1" fillId="0" borderId="2" xfId="0" applyFont="1" applyBorder="1"/>
    <xf numFmtId="0" fontId="1" fillId="4" borderId="2" xfId="0" applyFont="1" applyFill="1" applyBorder="1"/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Currency" xfId="1" builtinId="4"/>
    <cellStyle name="Normal" xfId="0" builtinId="0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.0_);\(#,##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_);\(#,##0.0\)"/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#,##0.0_);\(#,##0.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7" formatCode="#,##0.00_);\(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9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34" Type="http://schemas.openxmlformats.org/officeDocument/2006/relationships/customXml" Target="../customXml/item8.xml"/><Relationship Id="rId42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owerPivotData" Target="model/item.data"/><Relationship Id="rId33" Type="http://schemas.openxmlformats.org/officeDocument/2006/relationships/customXml" Target="../customXml/item7.xml"/><Relationship Id="rId38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3.xml"/><Relationship Id="rId41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32" Type="http://schemas.openxmlformats.org/officeDocument/2006/relationships/customXml" Target="../customXml/item6.xml"/><Relationship Id="rId37" Type="http://schemas.openxmlformats.org/officeDocument/2006/relationships/customXml" Target="../customXml/item11.xml"/><Relationship Id="rId40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2.xml"/><Relationship Id="rId36" Type="http://schemas.openxmlformats.org/officeDocument/2006/relationships/customXml" Target="../customXml/item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Relationship Id="rId35" Type="http://schemas.openxmlformats.org/officeDocument/2006/relationships/customXml" Target="../customXml/item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[CourseProject_Store_DataSet.xlsx]store1-pc!PivotTable8</c:name>
    <c:fmtId val="1"/>
  </c:pivotSource>
  <c:chart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'store1-pc'!$C$5</c:f>
              <c:strCache>
                <c:ptCount val="1"/>
                <c:pt idx="0">
                  <c:v>Sum of Fully Stocked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'store1-pc'!$B$6:$B$31</c:f>
              <c:strCache>
                <c:ptCount val="25"/>
                <c:pt idx="0">
                  <c:v>Antacid</c:v>
                </c:pt>
                <c:pt idx="1">
                  <c:v>Asprin</c:v>
                </c:pt>
                <c:pt idx="2">
                  <c:v>Cleaning Solvent</c:v>
                </c:pt>
                <c:pt idx="3">
                  <c:v>Dish Soap</c:v>
                </c:pt>
                <c:pt idx="4">
                  <c:v>Dishwasher Soap</c:v>
                </c:pt>
                <c:pt idx="5">
                  <c:v>Hand Lotion</c:v>
                </c:pt>
                <c:pt idx="6">
                  <c:v>Hand Soap</c:v>
                </c:pt>
                <c:pt idx="7">
                  <c:v>Ink Refills</c:v>
                </c:pt>
                <c:pt idx="8">
                  <c:v>Laxatives</c:v>
                </c:pt>
                <c:pt idx="9">
                  <c:v>Motion Sickness</c:v>
                </c:pt>
                <c:pt idx="10">
                  <c:v>Mouthwash</c:v>
                </c:pt>
                <c:pt idx="11">
                  <c:v>Notebooks</c:v>
                </c:pt>
                <c:pt idx="12">
                  <c:v>Paper</c:v>
                </c:pt>
                <c:pt idx="13">
                  <c:v>Paper Clips</c:v>
                </c:pt>
                <c:pt idx="14">
                  <c:v>Paper Towels</c:v>
                </c:pt>
                <c:pt idx="15">
                  <c:v>Pencils</c:v>
                </c:pt>
                <c:pt idx="16">
                  <c:v>Pens</c:v>
                </c:pt>
                <c:pt idx="17">
                  <c:v>Scouring Pads</c:v>
                </c:pt>
                <c:pt idx="18">
                  <c:v>Shampoo</c:v>
                </c:pt>
                <c:pt idx="19">
                  <c:v>Staplers</c:v>
                </c:pt>
                <c:pt idx="20">
                  <c:v>Toilet Paper</c:v>
                </c:pt>
                <c:pt idx="21">
                  <c:v>Toothpaste</c:v>
                </c:pt>
                <c:pt idx="22">
                  <c:v>Trash Bags</c:v>
                </c:pt>
                <c:pt idx="23">
                  <c:v>Vitamins</c:v>
                </c:pt>
                <c:pt idx="24">
                  <c:v>Window Cleaner</c:v>
                </c:pt>
              </c:strCache>
            </c:strRef>
          </c:cat>
          <c:val>
            <c:numRef>
              <c:f>'store1-pc'!$C$6:$C$31</c:f>
              <c:numCache>
                <c:formatCode>General</c:formatCode>
                <c:ptCount val="25"/>
                <c:pt idx="0">
                  <c:v>20</c:v>
                </c:pt>
                <c:pt idx="1">
                  <c:v>20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20</c:v>
                </c:pt>
                <c:pt idx="6">
                  <c:v>20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15</c:v>
                </c:pt>
                <c:pt idx="12">
                  <c:v>15</c:v>
                </c:pt>
                <c:pt idx="13">
                  <c:v>10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B-421B-80F7-EFFED7D41707}"/>
            </c:ext>
          </c:extLst>
        </c:ser>
        <c:ser>
          <c:idx val="1"/>
          <c:order val="1"/>
          <c:tx>
            <c:strRef>
              <c:f>'store1-pc'!$D$5</c:f>
              <c:strCache>
                <c:ptCount val="1"/>
                <c:pt idx="0">
                  <c:v>Sum of Sold in 8 weeks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'store1-pc'!$B$6:$B$31</c:f>
              <c:strCache>
                <c:ptCount val="25"/>
                <c:pt idx="0">
                  <c:v>Antacid</c:v>
                </c:pt>
                <c:pt idx="1">
                  <c:v>Asprin</c:v>
                </c:pt>
                <c:pt idx="2">
                  <c:v>Cleaning Solvent</c:v>
                </c:pt>
                <c:pt idx="3">
                  <c:v>Dish Soap</c:v>
                </c:pt>
                <c:pt idx="4">
                  <c:v>Dishwasher Soap</c:v>
                </c:pt>
                <c:pt idx="5">
                  <c:v>Hand Lotion</c:v>
                </c:pt>
                <c:pt idx="6">
                  <c:v>Hand Soap</c:v>
                </c:pt>
                <c:pt idx="7">
                  <c:v>Ink Refills</c:v>
                </c:pt>
                <c:pt idx="8">
                  <c:v>Laxatives</c:v>
                </c:pt>
                <c:pt idx="9">
                  <c:v>Motion Sickness</c:v>
                </c:pt>
                <c:pt idx="10">
                  <c:v>Mouthwash</c:v>
                </c:pt>
                <c:pt idx="11">
                  <c:v>Notebooks</c:v>
                </c:pt>
                <c:pt idx="12">
                  <c:v>Paper</c:v>
                </c:pt>
                <c:pt idx="13">
                  <c:v>Paper Clips</c:v>
                </c:pt>
                <c:pt idx="14">
                  <c:v>Paper Towels</c:v>
                </c:pt>
                <c:pt idx="15">
                  <c:v>Pencils</c:v>
                </c:pt>
                <c:pt idx="16">
                  <c:v>Pens</c:v>
                </c:pt>
                <c:pt idx="17">
                  <c:v>Scouring Pads</c:v>
                </c:pt>
                <c:pt idx="18">
                  <c:v>Shampoo</c:v>
                </c:pt>
                <c:pt idx="19">
                  <c:v>Staplers</c:v>
                </c:pt>
                <c:pt idx="20">
                  <c:v>Toilet Paper</c:v>
                </c:pt>
                <c:pt idx="21">
                  <c:v>Toothpaste</c:v>
                </c:pt>
                <c:pt idx="22">
                  <c:v>Trash Bags</c:v>
                </c:pt>
                <c:pt idx="23">
                  <c:v>Vitamins</c:v>
                </c:pt>
                <c:pt idx="24">
                  <c:v>Window Cleaner</c:v>
                </c:pt>
              </c:strCache>
            </c:strRef>
          </c:cat>
          <c:val>
            <c:numRef>
              <c:f>'store1-pc'!$D$6:$D$31</c:f>
              <c:numCache>
                <c:formatCode>General</c:formatCode>
                <c:ptCount val="25"/>
                <c:pt idx="0">
                  <c:v>60</c:v>
                </c:pt>
                <c:pt idx="1">
                  <c:v>235</c:v>
                </c:pt>
                <c:pt idx="2">
                  <c:v>135</c:v>
                </c:pt>
                <c:pt idx="3">
                  <c:v>87</c:v>
                </c:pt>
                <c:pt idx="4">
                  <c:v>53</c:v>
                </c:pt>
                <c:pt idx="5">
                  <c:v>82</c:v>
                </c:pt>
                <c:pt idx="6">
                  <c:v>55</c:v>
                </c:pt>
                <c:pt idx="7">
                  <c:v>45</c:v>
                </c:pt>
                <c:pt idx="8">
                  <c:v>65</c:v>
                </c:pt>
                <c:pt idx="9">
                  <c:v>45</c:v>
                </c:pt>
                <c:pt idx="10">
                  <c:v>90</c:v>
                </c:pt>
                <c:pt idx="11">
                  <c:v>55</c:v>
                </c:pt>
                <c:pt idx="12">
                  <c:v>82</c:v>
                </c:pt>
                <c:pt idx="13">
                  <c:v>60</c:v>
                </c:pt>
                <c:pt idx="14">
                  <c:v>95</c:v>
                </c:pt>
                <c:pt idx="15">
                  <c:v>180</c:v>
                </c:pt>
                <c:pt idx="16">
                  <c:v>112</c:v>
                </c:pt>
                <c:pt idx="17">
                  <c:v>55</c:v>
                </c:pt>
                <c:pt idx="18">
                  <c:v>82</c:v>
                </c:pt>
                <c:pt idx="19">
                  <c:v>30</c:v>
                </c:pt>
                <c:pt idx="20">
                  <c:v>95</c:v>
                </c:pt>
                <c:pt idx="21">
                  <c:v>125</c:v>
                </c:pt>
                <c:pt idx="22">
                  <c:v>90</c:v>
                </c:pt>
                <c:pt idx="23">
                  <c:v>85</c:v>
                </c:pt>
                <c:pt idx="2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B-421B-80F7-EFFED7D417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10797544"/>
        <c:axId val="1010790984"/>
      </c:barChart>
      <c:catAx>
        <c:axId val="10107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90984"/>
        <c:crosses val="autoZero"/>
        <c:auto val="1"/>
        <c:lblAlgn val="ctr"/>
        <c:lblOffset val="100"/>
        <c:noMultiLvlLbl val="0"/>
      </c:catAx>
      <c:valAx>
        <c:axId val="101079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9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Recommended Average Products Needed for Stock in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30228459392877"/>
          <c:y val="0.36663517688121677"/>
          <c:w val="0.73569670192034065"/>
          <c:h val="0.5132713619130941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'Top Selling Products'!$J$27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Selling Products'!$I$28:$I$47</c:f>
              <c:strCache>
                <c:ptCount val="20"/>
                <c:pt idx="0">
                  <c:v>Hand Soap</c:v>
                </c:pt>
                <c:pt idx="1">
                  <c:v>Scouring Pads</c:v>
                </c:pt>
                <c:pt idx="2">
                  <c:v>Ink refills</c:v>
                </c:pt>
                <c:pt idx="3">
                  <c:v>Dishwashing Soap</c:v>
                </c:pt>
                <c:pt idx="4">
                  <c:v>Laxatives</c:v>
                </c:pt>
                <c:pt idx="5">
                  <c:v>Shampoo</c:v>
                </c:pt>
                <c:pt idx="6">
                  <c:v>Notebooks</c:v>
                </c:pt>
                <c:pt idx="7">
                  <c:v>Hand Lotion</c:v>
                </c:pt>
                <c:pt idx="8">
                  <c:v>Motion Sickness</c:v>
                </c:pt>
                <c:pt idx="9">
                  <c:v>Toothpaste</c:v>
                </c:pt>
                <c:pt idx="10">
                  <c:v>Aspirin</c:v>
                </c:pt>
                <c:pt idx="11">
                  <c:v>Mouthwash</c:v>
                </c:pt>
                <c:pt idx="12">
                  <c:v>Window Cleaner</c:v>
                </c:pt>
                <c:pt idx="13">
                  <c:v>Staplers </c:v>
                </c:pt>
                <c:pt idx="14">
                  <c:v>Dish soap</c:v>
                </c:pt>
                <c:pt idx="15">
                  <c:v>Antacids</c:v>
                </c:pt>
                <c:pt idx="16">
                  <c:v>Toilet Paper</c:v>
                </c:pt>
                <c:pt idx="17">
                  <c:v>Paperclips</c:v>
                </c:pt>
                <c:pt idx="18">
                  <c:v>Staplers</c:v>
                </c:pt>
                <c:pt idx="19">
                  <c:v>Paper Towels</c:v>
                </c:pt>
              </c:strCache>
            </c:strRef>
          </c:cat>
          <c:val>
            <c:numRef>
              <c:f>'Top Selling Products'!$J$28:$J$47</c:f>
              <c:numCache>
                <c:formatCode>General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4-43D0-AC7E-0F766FE7A0A6}"/>
            </c:ext>
          </c:extLst>
        </c:ser>
        <c:ser>
          <c:idx val="1"/>
          <c:order val="1"/>
          <c:tx>
            <c:strRef>
              <c:f>'Top Selling Products'!$K$27</c:f>
              <c:strCache>
                <c:ptCount val="1"/>
                <c:pt idx="0">
                  <c:v>Average Products Needed(Per Day)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Selling Products'!$I$28:$I$47</c:f>
              <c:strCache>
                <c:ptCount val="20"/>
                <c:pt idx="0">
                  <c:v>Hand Soap</c:v>
                </c:pt>
                <c:pt idx="1">
                  <c:v>Scouring Pads</c:v>
                </c:pt>
                <c:pt idx="2">
                  <c:v>Ink refills</c:v>
                </c:pt>
                <c:pt idx="3">
                  <c:v>Dishwashing Soap</c:v>
                </c:pt>
                <c:pt idx="4">
                  <c:v>Laxatives</c:v>
                </c:pt>
                <c:pt idx="5">
                  <c:v>Shampoo</c:v>
                </c:pt>
                <c:pt idx="6">
                  <c:v>Notebooks</c:v>
                </c:pt>
                <c:pt idx="7">
                  <c:v>Hand Lotion</c:v>
                </c:pt>
                <c:pt idx="8">
                  <c:v>Motion Sickness</c:v>
                </c:pt>
                <c:pt idx="9">
                  <c:v>Toothpaste</c:v>
                </c:pt>
                <c:pt idx="10">
                  <c:v>Aspirin</c:v>
                </c:pt>
                <c:pt idx="11">
                  <c:v>Mouthwash</c:v>
                </c:pt>
                <c:pt idx="12">
                  <c:v>Window Cleaner</c:v>
                </c:pt>
                <c:pt idx="13">
                  <c:v>Staplers </c:v>
                </c:pt>
                <c:pt idx="14">
                  <c:v>Dish soap</c:v>
                </c:pt>
                <c:pt idx="15">
                  <c:v>Antacids</c:v>
                </c:pt>
                <c:pt idx="16">
                  <c:v>Toilet Paper</c:v>
                </c:pt>
                <c:pt idx="17">
                  <c:v>Paperclips</c:v>
                </c:pt>
                <c:pt idx="18">
                  <c:v>Staplers</c:v>
                </c:pt>
                <c:pt idx="19">
                  <c:v>Paper Towels</c:v>
                </c:pt>
              </c:strCache>
            </c:strRef>
          </c:cat>
          <c:val>
            <c:numRef>
              <c:f>'Top Selling Products'!$K$28:$K$47</c:f>
              <c:numCache>
                <c:formatCode>General</c:formatCode>
                <c:ptCount val="2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9</c:v>
                </c:pt>
                <c:pt idx="8">
                  <c:v>4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4-43D0-AC7E-0F766FE7A0A6}"/>
            </c:ext>
          </c:extLst>
        </c:ser>
        <c:ser>
          <c:idx val="2"/>
          <c:order val="2"/>
          <c:tx>
            <c:strRef>
              <c:f>'Top Selling Products'!$L$27</c:f>
              <c:strCache>
                <c:ptCount val="1"/>
                <c:pt idx="0">
                  <c:v>Total Average Products need for Invintory Per Week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1"/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'Top Selling Products'!$I$28:$I$47</c:f>
              <c:strCache>
                <c:ptCount val="20"/>
                <c:pt idx="0">
                  <c:v>Hand Soap</c:v>
                </c:pt>
                <c:pt idx="1">
                  <c:v>Scouring Pads</c:v>
                </c:pt>
                <c:pt idx="2">
                  <c:v>Ink refills</c:v>
                </c:pt>
                <c:pt idx="3">
                  <c:v>Dishwashing Soap</c:v>
                </c:pt>
                <c:pt idx="4">
                  <c:v>Laxatives</c:v>
                </c:pt>
                <c:pt idx="5">
                  <c:v>Shampoo</c:v>
                </c:pt>
                <c:pt idx="6">
                  <c:v>Notebooks</c:v>
                </c:pt>
                <c:pt idx="7">
                  <c:v>Hand Lotion</c:v>
                </c:pt>
                <c:pt idx="8">
                  <c:v>Motion Sickness</c:v>
                </c:pt>
                <c:pt idx="9">
                  <c:v>Toothpaste</c:v>
                </c:pt>
                <c:pt idx="10">
                  <c:v>Aspirin</c:v>
                </c:pt>
                <c:pt idx="11">
                  <c:v>Mouthwash</c:v>
                </c:pt>
                <c:pt idx="12">
                  <c:v>Window Cleaner</c:v>
                </c:pt>
                <c:pt idx="13">
                  <c:v>Staplers </c:v>
                </c:pt>
                <c:pt idx="14">
                  <c:v>Dish soap</c:v>
                </c:pt>
                <c:pt idx="15">
                  <c:v>Antacids</c:v>
                </c:pt>
                <c:pt idx="16">
                  <c:v>Toilet Paper</c:v>
                </c:pt>
                <c:pt idx="17">
                  <c:v>Paperclips</c:v>
                </c:pt>
                <c:pt idx="18">
                  <c:v>Staplers</c:v>
                </c:pt>
                <c:pt idx="19">
                  <c:v>Paper Towels</c:v>
                </c:pt>
              </c:strCache>
            </c:strRef>
          </c:cat>
          <c:val>
            <c:numRef>
              <c:f>'Top Selling Products'!$L$28:$L$47</c:f>
              <c:numCache>
                <c:formatCode>General</c:formatCode>
                <c:ptCount val="20"/>
                <c:pt idx="0">
                  <c:v>56</c:v>
                </c:pt>
                <c:pt idx="1">
                  <c:v>42</c:v>
                </c:pt>
                <c:pt idx="2">
                  <c:v>20</c:v>
                </c:pt>
                <c:pt idx="3">
                  <c:v>15</c:v>
                </c:pt>
                <c:pt idx="4">
                  <c:v>20</c:v>
                </c:pt>
                <c:pt idx="5">
                  <c:v>12</c:v>
                </c:pt>
                <c:pt idx="6">
                  <c:v>10</c:v>
                </c:pt>
                <c:pt idx="7">
                  <c:v>0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4-43D0-AC7E-0F766FE7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0098496"/>
        <c:axId val="1720097512"/>
      </c:barChart>
      <c:catAx>
        <c:axId val="17200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97512"/>
        <c:crosses val="autoZero"/>
        <c:auto val="1"/>
        <c:lblAlgn val="ctr"/>
        <c:lblOffset val="100"/>
        <c:noMultiLvlLbl val="0"/>
      </c:catAx>
      <c:valAx>
        <c:axId val="1720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 Shoppers Lest Sold Products (All Stores)</a:t>
            </a:r>
          </a:p>
        </c:rich>
      </c:tx>
      <c:layout>
        <c:manualLayout>
          <c:xMode val="edge"/>
          <c:yMode val="edge"/>
          <c:x val="0.1520555555555555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'Lowest Selling Products'!$H$1:$H$2</c:f>
              <c:strCache>
                <c:ptCount val="2"/>
                <c:pt idx="0">
                  <c:v>Super Shoppers Ineffective Products</c:v>
                </c:pt>
                <c:pt idx="1">
                  <c:v>Count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'Lowest Selling Products'!$G$3:$G$9</c:f>
              <c:strCache>
                <c:ptCount val="7"/>
                <c:pt idx="0">
                  <c:v>Pencils</c:v>
                </c:pt>
                <c:pt idx="1">
                  <c:v>Cleaning Solvent </c:v>
                </c:pt>
                <c:pt idx="2">
                  <c:v>Dish Soap </c:v>
                </c:pt>
                <c:pt idx="3">
                  <c:v>Toothpaste</c:v>
                </c:pt>
                <c:pt idx="4">
                  <c:v>Aspirin</c:v>
                </c:pt>
                <c:pt idx="5">
                  <c:v>Antacids </c:v>
                </c:pt>
                <c:pt idx="6">
                  <c:v>Paper</c:v>
                </c:pt>
              </c:strCache>
            </c:strRef>
          </c:cat>
          <c:val>
            <c:numRef>
              <c:f>'Lowest Selling Products'!$H$3:$H$9</c:f>
              <c:numCache>
                <c:formatCode>General</c:formatCode>
                <c:ptCount val="7"/>
                <c:pt idx="0">
                  <c:v>10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5-40B2-88CC-035A18762B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15635688"/>
        <c:axId val="1715633720"/>
        <c:axId val="0"/>
      </c:bar3DChart>
      <c:catAx>
        <c:axId val="171563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33720"/>
        <c:crosses val="autoZero"/>
        <c:auto val="1"/>
        <c:lblAlgn val="ctr"/>
        <c:lblOffset val="100"/>
        <c:noMultiLvlLbl val="0"/>
      </c:catAx>
      <c:valAx>
        <c:axId val="17156337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1563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Super Shoppers - Out of Stock Product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Super Shoppers - Out of Stock Product Frequency</a:t>
          </a:r>
        </a:p>
      </cx:txPr>
    </cx:title>
    <cx:plotArea>
      <cx:plotAreaRegion>
        <cx:series layoutId="waterfall" uniqueId="{C87C93DF-E876-4A4A-B051-8359F98D4FC2}">
          <cx:tx>
            <cx:txData>
              <cx:f>_xlchart.v1.1</cx:f>
              <cx:v/>
            </cx:txData>
          </cx:tx>
          <cx:dataLabels>
            <cx:numFmt formatCode="#,##0.00" sourceLinked="0"/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valScaling/>
        <cx:tickLabels/>
      </cx:axis>
      <cx:axis id="1">
        <cx:catScaling gapWidth="0.5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  <cx:data id="1">
      <cx:strDim type="cat">
        <cx:f>_xlchart.v1.3</cx:f>
      </cx:strDim>
      <cx:numDim type="val">
        <cx:f>_xlchart.v1.7</cx:f>
      </cx:numDim>
    </cx:data>
    <cx:data id="2">
      <cx:strDim type="cat">
        <cx:f>_xlchart.v1.3</cx:f>
      </cx:strDim>
      <cx:numDim type="val">
        <cx:f>_xlchart.v1.9</cx:f>
      </cx:numDim>
    </cx:data>
    <cx:data id="3">
      <cx:strDim type="cat">
        <cx:f>_xlchart.v1.3</cx:f>
      </cx:strDim>
      <cx:numDim type="val">
        <cx:f>_xlchart.v1.11</cx:f>
      </cx:numDim>
    </cx:data>
    <cx:data id="4">
      <cx:strDim type="cat">
        <cx:f>_xlchart.v1.3</cx:f>
      </cx:strDim>
      <cx:numDim type="val">
        <cx:f>_xlchart.v1.13</cx:f>
      </cx:numDim>
    </cx:data>
    <cx:data id="5">
      <cx:strDim type="cat">
        <cx:f>_xlchart.v1.3</cx:f>
      </cx:strDim>
      <cx:numDim type="val">
        <cx:f>_xlchart.v1.15</cx:f>
      </cx:numDim>
    </cx:data>
    <cx:data id="6">
      <cx:strDim type="cat">
        <cx:f>_xlchart.v1.3</cx:f>
      </cx:strDim>
      <cx:numDim type="val">
        <cx:f>_xlchart.v1.17</cx:f>
      </cx:numDim>
    </cx:data>
    <cx:data id="7">
      <cx:strDim type="cat">
        <cx:f>_xlchart.v1.3</cx:f>
      </cx:strDim>
      <cx:numDim type="val">
        <cx:f>_xlchart.v1.19</cx:f>
      </cx:numDim>
    </cx:data>
    <cx:data id="8">
      <cx:strDim type="cat">
        <cx:f>_xlchart.v1.3</cx:f>
      </cx:strDim>
      <cx:numDim type="val">
        <cx:f>_xlchart.v1.21</cx:f>
      </cx:numDim>
    </cx:data>
    <cx:data id="9">
      <cx:strDim type="cat">
        <cx:f>_xlchart.v1.3</cx:f>
      </cx:strDim>
      <cx:numDim type="val">
        <cx:f>_xlchart.v1.23</cx:f>
      </cx:numDim>
    </cx:data>
  </cx:chartData>
  <cx:chart>
    <cx:title pos="t" align="ctr" overlay="0">
      <cx:tx>
        <cx:txData>
          <cx:v>Super Shopper - Top Selling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Super Shopper - Top Selling Products</a:t>
          </a:r>
        </a:p>
      </cx:txPr>
    </cx:title>
    <cx:plotArea>
      <cx:plotAreaRegion>
        <cx:series layoutId="clusteredColumn" uniqueId="{21106B47-D60A-469A-B517-3534C13202A4}" formatIdx="0">
          <cx:tx>
            <cx:txData>
              <cx:f>_xlchart.v1.4</cx:f>
              <cx:v>Store 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3D47C4D-590D-4EA0-9B9B-50475E7BB336}" formatIdx="1">
          <cx:axisId val="2"/>
        </cx:series>
        <cx:series layoutId="clusteredColumn" hidden="1" uniqueId="{C8BDF4B1-06AE-416D-A77C-1D61A494DC59}" formatIdx="2">
          <cx:tx>
            <cx:txData>
              <cx:f>_xlchart.v1.6</cx:f>
              <cx:v>Store 2</cx:v>
            </cx:txData>
          </cx:tx>
          <cx:dataId val="1"/>
          <cx:layoutPr>
            <cx:aggregation/>
          </cx:layoutPr>
          <cx:axisId val="1"/>
        </cx:series>
        <cx:series layoutId="paretoLine" ownerIdx="2" uniqueId="{B88C4E6D-89A7-43B2-B1D7-0F6B567F78C4}" formatIdx="3">
          <cx:axisId val="2"/>
        </cx:series>
        <cx:series layoutId="clusteredColumn" hidden="1" uniqueId="{DB747937-2729-4785-A217-BE3D0F02E764}" formatIdx="4">
          <cx:tx>
            <cx:txData>
              <cx:f>_xlchart.v1.8</cx:f>
              <cx:v>Store 3</cx:v>
            </cx:txData>
          </cx:tx>
          <cx:dataId val="2"/>
          <cx:layoutPr>
            <cx:aggregation/>
          </cx:layoutPr>
          <cx:axisId val="1"/>
        </cx:series>
        <cx:series layoutId="paretoLine" ownerIdx="4" uniqueId="{1E94EDEF-BBDA-4906-B7C1-30F663910C19}" formatIdx="5">
          <cx:axisId val="2"/>
        </cx:series>
        <cx:series layoutId="clusteredColumn" hidden="1" uniqueId="{0969671A-5489-4E27-8966-36DC3D907886}" formatIdx="6">
          <cx:tx>
            <cx:txData>
              <cx:f>_xlchart.v1.10</cx:f>
              <cx:v>Store 4</cx:v>
            </cx:txData>
          </cx:tx>
          <cx:dataId val="3"/>
          <cx:layoutPr>
            <cx:aggregation/>
          </cx:layoutPr>
          <cx:axisId val="1"/>
        </cx:series>
        <cx:series layoutId="paretoLine" ownerIdx="6" uniqueId="{38DD653B-504E-46C6-BCB8-F9BA466C0202}" formatIdx="7">
          <cx:axisId val="2"/>
        </cx:series>
        <cx:series layoutId="clusteredColumn" hidden="1" uniqueId="{F3593A66-00C3-4B9C-9C9A-EF7A03B15095}" formatIdx="8">
          <cx:tx>
            <cx:txData>
              <cx:f>_xlchart.v1.12</cx:f>
              <cx:v>Store 5</cx:v>
            </cx:txData>
          </cx:tx>
          <cx:dataId val="4"/>
          <cx:layoutPr>
            <cx:aggregation/>
          </cx:layoutPr>
          <cx:axisId val="1"/>
        </cx:series>
        <cx:series layoutId="paretoLine" ownerIdx="8" uniqueId="{A3AEC045-AED9-4630-B5DB-E1682563BF10}" formatIdx="9">
          <cx:axisId val="2"/>
        </cx:series>
        <cx:series layoutId="clusteredColumn" hidden="1" uniqueId="{F27A7D1A-25F5-49A6-A317-5CD415D6243F}" formatIdx="10">
          <cx:tx>
            <cx:txData>
              <cx:f>_xlchart.v1.14</cx:f>
              <cx:v>Store 6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982E338A-1F04-46C5-8196-B785A82BC5DC}" formatIdx="11">
          <cx:axisId val="2"/>
        </cx:series>
        <cx:series layoutId="clusteredColumn" hidden="1" uniqueId="{1E0F493E-1E12-4FE4-BEE2-B86E5E5179B0}" formatIdx="12">
          <cx:tx>
            <cx:txData>
              <cx:f>_xlchart.v1.16</cx:f>
              <cx:v>Store 7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18D1C4FC-DC61-4B66-9069-6B2A38BDC79A}" formatIdx="13">
          <cx:axisId val="2"/>
        </cx:series>
        <cx:series layoutId="clusteredColumn" hidden="1" uniqueId="{16ABD030-BC47-4F75-820C-8F277183E3E3}" formatIdx="14">
          <cx:tx>
            <cx:txData>
              <cx:f>_xlchart.v1.18</cx:f>
              <cx:v>Store 8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6F6574AD-07C0-4C0A-A4A0-9811CB36CEAA}" formatIdx="15">
          <cx:axisId val="2"/>
        </cx:series>
        <cx:series layoutId="clusteredColumn" hidden="1" uniqueId="{EF277A07-C7A3-409B-A395-170E4C942B5F}" formatIdx="16">
          <cx:tx>
            <cx:txData>
              <cx:f>_xlchart.v1.20</cx:f>
              <cx:v>Store 9</cx:v>
            </cx:txData>
          </cx:tx>
          <cx:dataId val="8"/>
          <cx:layoutPr>
            <cx:aggregation/>
          </cx:layoutPr>
          <cx:axisId val="1"/>
        </cx:series>
        <cx:series layoutId="paretoLine" ownerIdx="16" uniqueId="{AE3124C4-8800-4778-8E8D-79B105BCDB66}" formatIdx="17">
          <cx:axisId val="2"/>
        </cx:series>
        <cx:series layoutId="clusteredColumn" hidden="1" uniqueId="{8802E719-9FF6-44CA-8641-194F89531BA9}" formatIdx="18">
          <cx:tx>
            <cx:txData>
              <cx:f>_xlchart.v1.22</cx:f>
              <cx:v>Store 10</cx:v>
            </cx:txData>
          </cx:tx>
          <cx:dataId val="9"/>
          <cx:layoutPr>
            <cx:aggregation/>
          </cx:layoutPr>
          <cx:axisId val="1"/>
        </cx:series>
        <cx:series layoutId="paretoLine" ownerIdx="18" uniqueId="{6106488D-EDFD-4924-8C2C-F1ED45D4FA85}" formatIdx="19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2</xdr:row>
      <xdr:rowOff>19050</xdr:rowOff>
    </xdr:from>
    <xdr:to>
      <xdr:col>28</xdr:col>
      <xdr:colOff>609600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438DA-26FC-4391-BBD1-4BB378011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</xdr:row>
      <xdr:rowOff>600075</xdr:rowOff>
    </xdr:from>
    <xdr:to>
      <xdr:col>28</xdr:col>
      <xdr:colOff>133350</xdr:colOff>
      <xdr:row>22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02FFAD1-17C1-4DBE-8E96-97020D74F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50875" y="990600"/>
              <a:ext cx="824865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133350</xdr:rowOff>
    </xdr:from>
    <xdr:to>
      <xdr:col>8</xdr:col>
      <xdr:colOff>666750</xdr:colOff>
      <xdr:row>2</xdr:row>
      <xdr:rowOff>314325</xdr:rowOff>
    </xdr:to>
    <xdr:sp macro="" textlink="">
      <xdr:nvSpPr>
        <xdr:cNvPr id="17409" name="Text Box 1">
          <a:extLst>
            <a:ext uri="{FF2B5EF4-FFF2-40B4-BE49-F238E27FC236}">
              <a16:creationId xmlns:a16="http://schemas.microsoft.com/office/drawing/2014/main" id="{08E4C68E-E175-4C12-83E3-D7F6A8DA12AD}"/>
            </a:ext>
          </a:extLst>
        </xdr:cNvPr>
        <xdr:cNvSpPr txBox="1">
          <a:spLocks noChangeArrowheads="1"/>
        </xdr:cNvSpPr>
      </xdr:nvSpPr>
      <xdr:spPr bwMode="auto">
        <a:xfrm>
          <a:off x="6924675" y="133350"/>
          <a:ext cx="666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Super Shoppers - Out of Stock Product Frequency</a:t>
          </a:r>
        </a:p>
      </xdr:txBody>
    </xdr:sp>
    <xdr:clientData/>
  </xdr:twoCellAnchor>
  <xdr:twoCellAnchor>
    <xdr:from>
      <xdr:col>14</xdr:col>
      <xdr:colOff>285749</xdr:colOff>
      <xdr:row>27</xdr:row>
      <xdr:rowOff>219074</xdr:rowOff>
    </xdr:from>
    <xdr:to>
      <xdr:col>35</xdr:col>
      <xdr:colOff>509587</xdr:colOff>
      <xdr:row>40</xdr:row>
      <xdr:rowOff>309562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F4BA8F-817E-4706-B295-D5453D89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7</xdr:row>
      <xdr:rowOff>404812</xdr:rowOff>
    </xdr:from>
    <xdr:to>
      <xdr:col>11</xdr:col>
      <xdr:colOff>457200</xdr:colOff>
      <xdr:row>18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DC778-0BDB-453B-B70E-649A938B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1338262</xdr:colOff>
      <xdr:row>27</xdr:row>
      <xdr:rowOff>71436</xdr:rowOff>
    </xdr:from>
    <xdr:to>
      <xdr:col>8</xdr:col>
      <xdr:colOff>666750</xdr:colOff>
      <xdr:row>47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318765D-7BA4-416C-8B0A-0D59D02620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2337" y="5462586"/>
              <a:ext cx="5805488" cy="3910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eb Reactor" refreshedDate="44221.806507175927" createdVersion="5" refreshedVersion="6" minRefreshableVersion="3" recordCount="0" supportSubquery="1" supportAdvancedDrill="1" xr:uid="{83F7FEE7-25D5-4987-BB04-D992ECCCAD5C}">
  <cacheSource type="external" connectionId="1"/>
  <cacheFields count="4">
    <cacheField name="[Table2].[Products].[Products]" caption="Products" numFmtId="0" level="1">
      <sharedItems count="25">
        <s v="Antacid"/>
        <s v="Asprin"/>
        <s v="Cleaning Solvent"/>
        <s v="Dish Soap"/>
        <s v="Dishwasher Soap"/>
        <s v="Hand Lotion"/>
        <s v="Hand Soap"/>
        <s v="Ink Refills"/>
        <s v="Laxatives"/>
        <s v="Motion Sickness"/>
        <s v="Mouthwash"/>
        <s v="Notebooks"/>
        <s v="Paper"/>
        <s v="Paper Clips"/>
        <s v="Paper Towels"/>
        <s v="Pencils"/>
        <s v="Pens"/>
        <s v="Scouring Pads"/>
        <s v="Shampoo"/>
        <s v="Staplers"/>
        <s v="Toilet Paper"/>
        <s v="Toothpaste"/>
        <s v="Trash Bags"/>
        <s v="Vitamins"/>
        <s v="Window Cleaner"/>
      </sharedItems>
    </cacheField>
    <cacheField name="[Table2].[Fully Stocked].[Fully Stocked]" caption="Fully Stocked" numFmtId="0" hierarchy="1" level="1">
      <sharedItems containsSemiMixedTypes="0" containsString="0" containsNumber="1" containsInteger="1" minValue="10" maxValue="20" count="3">
        <n v="10"/>
        <n v="15"/>
        <n v="20"/>
      </sharedItems>
      <extLst>
        <ext xmlns:x15="http://schemas.microsoft.com/office/spreadsheetml/2010/11/main" uri="{4F2E5C28-24EA-4eb8-9CBF-B6C8F9C3D259}">
          <x15:cachedUniqueNames>
            <x15:cachedUniqueName index="0" name="[Table2].[Fully Stocked].&amp;[10]"/>
            <x15:cachedUniqueName index="1" name="[Table2].[Fully Stocked].&amp;[15]"/>
            <x15:cachedUniqueName index="2" name="[Table2].[Fully Stocked].&amp;[20]"/>
          </x15:cachedUniqueNames>
        </ext>
      </extLst>
    </cacheField>
    <cacheField name="[Measures].[Sum of Fully Stocked]" caption="Sum of Fully Stocked" numFmtId="0" hierarchy="29" level="32767"/>
    <cacheField name="[Measures].[Sum of Sold in 8 weeks]" caption="Sum of Sold in 8 weeks" numFmtId="0" hierarchy="37" level="32767"/>
  </cacheFields>
  <cacheHierarchies count="38">
    <cacheHierarchy uniqueName="[Table2].[Products]" caption="Products" attribute="1" defaultMemberUniqueName="[Table2].[Products].[All]" allUniqueName="[Table2].[Products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Fully Stocked]" caption="Fully Stocked" attribute="1" defaultMemberUniqueName="[Table2].[Fully Stocked].[All]" allUniqueName="[Table2].[Fully Stocked].[All]" dimensionUniqueName="[Table2]" displayFolder="" count="2" memberValueDatatype="20" unbalanced="0">
      <fieldsUsage count="2">
        <fieldUsage x="-1"/>
        <fieldUsage x="1"/>
      </fieldsUsage>
    </cacheHierarchy>
    <cacheHierarchy uniqueName="[Table2].[Week 1]" caption="Week 1" attribute="1" defaultMemberUniqueName="[Table2].[Week 1].[All]" allUniqueName="[Table2].[Week 1].[All]" dimensionUniqueName="[Table2]" displayFolder="" count="0" memberValueDatatype="20" unbalanced="0"/>
    <cacheHierarchy uniqueName="[Table2].[Week 2]" caption="Week 2" attribute="1" defaultMemberUniqueName="[Table2].[Week 2].[All]" allUniqueName="[Table2].[Week 2].[All]" dimensionUniqueName="[Table2]" displayFolder="" count="0" memberValueDatatype="20" unbalanced="0"/>
    <cacheHierarchy uniqueName="[Table2].[Week 3]" caption="Week 3" attribute="1" defaultMemberUniqueName="[Table2].[Week 3].[All]" allUniqueName="[Table2].[Week 3].[All]" dimensionUniqueName="[Table2]" displayFolder="" count="0" memberValueDatatype="20" unbalanced="0"/>
    <cacheHierarchy uniqueName="[Table2].[Week 4]" caption="Week 4" attribute="1" defaultMemberUniqueName="[Table2].[Week 4].[All]" allUniqueName="[Table2].[Week 4].[All]" dimensionUniqueName="[Table2]" displayFolder="" count="0" memberValueDatatype="20" unbalanced="0"/>
    <cacheHierarchy uniqueName="[Table2].[Week 5]" caption="Week 5" attribute="1" defaultMemberUniqueName="[Table2].[Week 5].[All]" allUniqueName="[Table2].[Week 5].[All]" dimensionUniqueName="[Table2]" displayFolder="" count="0" memberValueDatatype="20" unbalanced="0"/>
    <cacheHierarchy uniqueName="[Table2].[Week 6]" caption="Week 6" attribute="1" defaultMemberUniqueName="[Table2].[Week 6].[All]" allUniqueName="[Table2].[Week 6].[All]" dimensionUniqueName="[Table2]" displayFolder="" count="0" memberValueDatatype="20" unbalanced="0"/>
    <cacheHierarchy uniqueName="[Table2].[Week 7]" caption="Week 7" attribute="1" defaultMemberUniqueName="[Table2].[Week 7].[All]" allUniqueName="[Table2].[Week 7].[All]" dimensionUniqueName="[Table2]" displayFolder="" count="0" memberValueDatatype="20" unbalanced="0"/>
    <cacheHierarchy uniqueName="[Table2].[Present]" caption="Present" attribute="1" defaultMemberUniqueName="[Table2].[Present].[All]" allUniqueName="[Table2].[Present].[All]" dimensionUniqueName="[Table2]" displayFolder="" count="0" memberValueDatatype="20" unbalanced="0"/>
    <cacheHierarchy uniqueName="[Table2].[Sold in 8 weeks]" caption="Sold in 8 weeks" attribute="1" defaultMemberUniqueName="[Table2].[Sold in 8 weeks].[All]" allUniqueName="[Table2].[Sold in 8 weeks].[All]" dimensionUniqueName="[Table2]" displayFolder="" count="2" memberValueDatatype="20" unbalanced="0"/>
    <cacheHierarchy uniqueName="[Table2].[Understock]" caption="Understock" attribute="1" defaultMemberUniqueName="[Table2].[Understock].[All]" allUniqueName="[Table2].[Understock].[All]" dimensionUniqueName="[Table2]" displayFolder="" count="0" memberValueDatatype="20" unbalanced="0"/>
    <cacheHierarchy uniqueName="[Table2].[Inventory Turnover]" caption="Inventory Turnover" attribute="1" defaultMemberUniqueName="[Table2].[Inventory Turnover].[All]" allUniqueName="[Table2].[Inventory Turnover].[All]" dimensionUniqueName="[Table2]" displayFolder="" count="0" memberValueDatatype="5" unbalanced="0"/>
    <cacheHierarchy uniqueName="[Table2].[Profit]" caption="Profit" attribute="1" defaultMemberUniqueName="[Table2].[Profit].[All]" allUniqueName="[Table2].[Profit].[All]" dimensionUniqueName="[Table2]" displayFolder="" count="2" memberValueDatatype="5" unbalanced="0"/>
    <cacheHierarchy uniqueName="[Table2].[Loss]" caption="Loss" attribute="1" defaultMemberUniqueName="[Table2].[Loss].[All]" allUniqueName="[Table2].[Loss].[All]" dimensionUniqueName="[Table2]" displayFolder="" count="0" memberValueDatatype="5" unbalanced="0"/>
    <cacheHierarchy uniqueName="[Table2].[Avg Products Needed]" caption="Avg Products Needed" attribute="1" defaultMemberUniqueName="[Table2].[Avg Products Needed].[All]" allUniqueName="[Table2].[Avg Products Needed].[All]" dimensionUniqueName="[Table2]" displayFolder="" count="2" memberValueDatatype="5" unbalanced="0"/>
    <cacheHierarchy uniqueName="[Table2].[Avg Products Needed in Stock per week]" caption="Avg Products Needed in Stock per week" attribute="1" defaultMemberUniqueName="[Table2].[Avg Products Needed in Stock per week].[All]" allUniqueName="[Table2].[Avg Products Needed in Stock per week].[All]" dimensionUniqueName="[Table2]" displayFolder="" count="0" memberValueDatatype="5" unbalanced="0"/>
    <cacheHierarchy uniqueName="[Table2].[STR week 1]" caption="STR week 1" attribute="1" defaultMemberUniqueName="[Table2].[STR week 1].[All]" allUniqueName="[Table2].[STR week 1].[All]" dimensionUniqueName="[Table2]" displayFolder="" count="0" memberValueDatatype="20" unbalanced="0"/>
    <cacheHierarchy uniqueName="[Table2].[STR week 2]" caption="STR week 2" attribute="1" defaultMemberUniqueName="[Table2].[STR week 2].[All]" allUniqueName="[Table2].[STR week 2].[All]" dimensionUniqueName="[Table2]" displayFolder="" count="0" memberValueDatatype="20" unbalanced="0"/>
    <cacheHierarchy uniqueName="[Table2].[STR week 3]" caption="STR week 3" attribute="1" defaultMemberUniqueName="[Table2].[STR week 3].[All]" allUniqueName="[Table2].[STR week 3].[All]" dimensionUniqueName="[Table2]" displayFolder="" count="0" memberValueDatatype="20" unbalanced="0"/>
    <cacheHierarchy uniqueName="[Table2].[STR week 4]" caption="STR week 4" attribute="1" defaultMemberUniqueName="[Table2].[STR week 4].[All]" allUniqueName="[Table2].[STR week 4].[All]" dimensionUniqueName="[Table2]" displayFolder="" count="0" memberValueDatatype="20" unbalanced="0"/>
    <cacheHierarchy uniqueName="[Table2].[STR week 5]" caption="STR week 5" attribute="1" defaultMemberUniqueName="[Table2].[STR week 5].[All]" allUniqueName="[Table2].[STR week 5].[All]" dimensionUniqueName="[Table2]" displayFolder="" count="0" memberValueDatatype="20" unbalanced="0"/>
    <cacheHierarchy uniqueName="[Table2].[STR week 6]" caption="STR week 6" attribute="1" defaultMemberUniqueName="[Table2].[STR week 6].[All]" allUniqueName="[Table2].[STR week 6].[All]" dimensionUniqueName="[Table2]" displayFolder="" count="0" memberValueDatatype="20" unbalanced="0"/>
    <cacheHierarchy uniqueName="[Table2].[STR week 7]" caption="STR week 7" attribute="1" defaultMemberUniqueName="[Table2].[STR week 7].[All]" allUniqueName="[Table2].[STR week 7].[All]" dimensionUniqueName="[Table2]" displayFolder="" count="0" memberValueDatatype="20" unbalanced="0"/>
    <cacheHierarchy uniqueName="[Table2].[STR week 8]" caption="STR week 8" attribute="1" defaultMemberUniqueName="[Table2].[STR week 8].[All]" allUniqueName="[Table2].[STR week 8].[All]" dimensionUniqueName="[Table2]" displayFolder="" count="0" memberValueDatatype="20" unbalanced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Inventory Turnover]" caption="Sum of Inventory Turnover" measure="1" displayFolder="" measureGroup="Table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Profit]" caption="Sum of Profit" measure="1" displayFolder="" measureGroup="Table2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Fully Stocked]" caption="Sum of Fully Stocked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Week 1]" caption="Sum of Week 1" measure="1" displayFolder="" measureGroup="Table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Week 2]" caption="Sum of Week 2" measure="1" displayFolder="" measureGroup="Table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Week 3]" caption="Sum of Week 3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Week 4]" caption="Sum of Week 4" measure="1" displayFolder="" measureGroup="Table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Week 5]" caption="Sum of Week 5" measure="1" displayFolder="" measureGroup="Table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Week 6]" caption="Sum of Week 6" measure="1" displayFolder="" measureGroup="Table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Week 7]" caption="Sum of Week 7" measure="1" displayFolder="" measureGroup="Table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Sold in 8 weeks]" caption="Sum of Sold in 8 weeks" measure="1" displayFolder="" measureGroup="Table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3B6A1-88D8-4FB8-BD41-2EE39B16547B}" name="PivotTable8" cacheId="0" applyNumberFormats="0" applyBorderFormats="0" applyFontFormats="0" applyPatternFormats="0" applyAlignmentFormats="0" applyWidthHeightFormats="1" dataCaption="Values" tag="7a0b9cd8-f1ad-4137-9cd5-da73284733de" updatedVersion="6" minRefreshableVersion="3" useAutoFormatting="1" itemPrintTitles="1" createdVersion="5" indent="0" outline="1" outlineData="1" multipleFieldFilters="0" chartFormat="3">
  <location ref="B5:D31" firstHeaderRow="0" firstDataRow="1" firstDataCol="1"/>
  <pivotFields count="4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ully Stocked" fld="2" baseField="0" baseItem="0"/>
    <dataField name="Sum of Sold in 8 weeks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8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572031-D985-4A63-B7C3-8D7B8CB60219}" name="Table16" displayName="Table16" ref="I3:J23" totalsRowShown="0" headerRowDxfId="117" headerRowBorderDxfId="116" tableBorderDxfId="115">
  <autoFilter ref="I3:J23" xr:uid="{CDA004DD-6ECD-4BAF-A01D-6F164013D5D0}"/>
  <tableColumns count="2">
    <tableColumn id="1" xr3:uid="{DF92E840-F9BB-420A-AFAE-D54B229E2FB9}" name="Product" dataDxfId="114"/>
    <tableColumn id="2" xr3:uid="{48348683-D716-4FC1-9A33-2382DFDE16BD}" name="Count" dataDxfId="113">
      <calculatedColumnFormula>COUNTIF(A4:A90,I4)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DE3A45-9731-4A69-A9C9-FC79A1A90781}" name="Table17" displayName="Table17" ref="I27:L47" totalsRowShown="0" tableBorderDxfId="112">
  <autoFilter ref="I27:L47" xr:uid="{C7E7B642-C1A6-4FF6-8BB6-41684ABBC8BD}"/>
  <sortState xmlns:xlrd2="http://schemas.microsoft.com/office/spreadsheetml/2017/richdata2" ref="I28:L47">
    <sortCondition descending="1" ref="L27:L47"/>
  </sortState>
  <tableColumns count="4">
    <tableColumn id="1" xr3:uid="{2EF252C4-41D2-44B9-A9B0-73E291D41CC0}" name="Product" dataDxfId="111"/>
    <tableColumn id="2" xr3:uid="{B39B6586-72C6-45DC-89B1-7DEF0D7ADAC2}" name="Count" dataDxfId="110">
      <calculatedColumnFormula>COUNTIF(A28:A114,I28)</calculatedColumnFormula>
    </tableColumn>
    <tableColumn id="3" xr3:uid="{AC99554D-662E-4ECA-890F-9F899F664BC1}" name="Average Products Needed(Per Day)" dataDxfId="109"/>
    <tableColumn id="4" xr3:uid="{B5D10C7A-F4D6-4FC3-BC00-367A001C536B}" name="Total Average Products need for Invintory Per Week" dataDxfId="108">
      <calculatedColumnFormula>AVERAGE(J28*K28)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98E2574-5AD1-4D91-962E-E79BB58DBEB6}" name="Table15" displayName="Table15" ref="A1:K26" totalsRowShown="0" tableBorderDxfId="107">
  <autoFilter ref="A1:K26" xr:uid="{50B21A44-6F98-41FD-992E-44791BCAF967}"/>
  <sortState xmlns:xlrd2="http://schemas.microsoft.com/office/spreadsheetml/2017/richdata2" ref="A2:K26">
    <sortCondition ref="B1:B26"/>
  </sortState>
  <tableColumns count="11">
    <tableColumn id="1" xr3:uid="{9213A3D0-526F-4FDD-B813-EB4CF4C6E2CC}" name="Products" dataDxfId="106"/>
    <tableColumn id="2" xr3:uid="{4124CE15-C144-443E-AAF1-56D3ED8BD3A9}" name="Store 1" dataDxfId="105"/>
    <tableColumn id="3" xr3:uid="{EEF8DDEA-C4D2-4AED-A342-316DCB61AA38}" name="Store 2"/>
    <tableColumn id="4" xr3:uid="{2AE64FC4-C61B-4585-B091-92232D5AE156}" name="Store 3"/>
    <tableColumn id="5" xr3:uid="{D3A69CCB-8FFE-473B-9685-F064B7EE3E6A}" name="Store 4"/>
    <tableColumn id="6" xr3:uid="{49BB3850-FF43-41DC-AA4D-93E50ECC44F6}" name="Store 5"/>
    <tableColumn id="7" xr3:uid="{40D8DF7C-AEB9-450D-A03C-06C0073DAEFC}" name="Store 6"/>
    <tableColumn id="8" xr3:uid="{B5FBEB93-DB1D-4079-8BD6-F9F459B73665}" name="Store 7"/>
    <tableColumn id="9" xr3:uid="{7C1F2736-1793-4481-A58C-127240D5136A}" name="Store 8"/>
    <tableColumn id="10" xr3:uid="{605340D6-9F24-4691-B641-853C8E21D1E8}" name="Store 9"/>
    <tableColumn id="11" xr3:uid="{92D0378D-1C10-472B-86B0-B895FEA1C4FC}" name="Store 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94841-50A3-48FA-8374-936443A2BD0A}" name="Table2" displayName="Table2" ref="A1:U35" totalsRowCount="1">
  <autoFilter ref="A1:U34" xr:uid="{8AD9ED5B-1763-4B32-B7BC-4782A31BDAC5}">
    <filterColumn colId="2">
      <customFilters>
        <customFilter operator="notEqual" val=" "/>
      </customFilters>
    </filterColumn>
  </autoFilter>
  <sortState xmlns:xlrd2="http://schemas.microsoft.com/office/spreadsheetml/2017/richdata2" ref="A2:U30">
    <sortCondition ref="A1:A34"/>
  </sortState>
  <tableColumns count="21">
    <tableColumn id="1" xr3:uid="{16AE9489-DC31-4D3E-8708-B5045D8D7DD8}" name="Products"/>
    <tableColumn id="2" xr3:uid="{4E64631C-73E1-4EB8-9383-C894C60754B9}" name="Fully Stocked" dataDxfId="104" totalsRowDxfId="103"/>
    <tableColumn id="3" xr3:uid="{A8D81280-C106-4DC6-9B80-A85FC9F88BD9}" name="Week 1"/>
    <tableColumn id="4" xr3:uid="{B28D3C8F-EFEE-49FD-BDFA-C677FFFBDBD8}" name="Week 2"/>
    <tableColumn id="5" xr3:uid="{6C84B7C6-7D7D-42A5-962F-F8C189CD0F3E}" name="Week 3"/>
    <tableColumn id="6" xr3:uid="{0D24C83D-A1F0-48BC-94BF-14D54C9A82F0}" name="Week 4"/>
    <tableColumn id="7" xr3:uid="{4437DF48-7800-4306-95DB-1168E23FB1BD}" name="Week 5"/>
    <tableColumn id="8" xr3:uid="{EFD73005-A217-4EC0-9C9A-C9191F0474BA}" name="Week 6"/>
    <tableColumn id="9" xr3:uid="{7698F33F-1384-443B-B175-EA664045B3ED}" name="Week 7"/>
    <tableColumn id="10" xr3:uid="{9DD89251-41ED-466F-BF52-5A0BF3381681}" name="Present"/>
    <tableColumn id="11" xr3:uid="{DE1F8891-27CB-415F-B966-0F883B9192B8}" name="Total Stock (8 Weeks)" totalsRowFunction="custom" dataDxfId="102" totalsRowDxfId="101">
      <calculatedColumnFormula>SUM(B2:J2)</calculatedColumnFormula>
      <totalsRowFormula>SUM(K2:K30)</totalsRowFormula>
    </tableColumn>
    <tableColumn id="18" xr3:uid="{AE52C363-3E3E-4055-982C-C5F8841196FF}" name="Product Sell Out (per 8 week period)" dataDxfId="100" totalsRowDxfId="99">
      <calculatedColumnFormula>IFERROR(COUNTIF(C2:J2,0),"")</calculatedColumnFormula>
    </tableColumn>
    <tableColumn id="28" xr3:uid="{C97A17B4-87F7-4FD4-A333-725873148E86}" name="Prodcuts Sold" totalsRowFunction="custom" dataDxfId="98" totalsRowDxfId="97">
      <totalsRowFormula>SUM(M2:M30)</totalsRowFormula>
    </tableColumn>
    <tableColumn id="30" xr3:uid="{BA1FF84C-2ECA-4DB1-A25A-120E3EC56035}" name="Column1" dataDxfId="96" totalsRowDxfId="95"/>
    <tableColumn id="12" xr3:uid="{94FBC57E-70C5-40E5-B8BE-CDE69F52250A}" name="Understock" totalsRowFunction="custom" totalsRowDxfId="94">
      <calculatedColumnFormula>K2-B2</calculatedColumnFormula>
      <totalsRowFormula>SUM(O2:O30)</totalsRowFormula>
    </tableColumn>
    <tableColumn id="13" xr3:uid="{09C89106-6D21-4ED1-BB64-FDABDACC8654}" name="Inventory Turnover" totalsRowFunction="custom" dataDxfId="93" totalsRowDxfId="92">
      <calculatedColumnFormula>IFERROR('Total Store Analysis'!#REF!*'Store 1'!K2/B2,0)</calculatedColumnFormula>
      <totalsRowFormula>SUM(P2:P30)</totalsRowFormula>
    </tableColumn>
    <tableColumn id="14" xr3:uid="{79574CB5-AC1D-48AF-BEE4-B57D64BCFAE2}" name="Profit" totalsRowFunction="custom" dataDxfId="91" totalsRowDxfId="90" dataCellStyle="Currency">
      <calculatedColumnFormula>K2*'Total Store Analysis'!P2</calculatedColumnFormula>
      <totalsRowFormula>SUM(Q2:Q30)</totalsRowFormula>
    </tableColumn>
    <tableColumn id="15" xr3:uid="{C5A4EDB5-9B20-4CB2-9123-AA301E0198CB}" name="Loss" totalsRowFunction="custom" dataDxfId="89" totalsRowDxfId="88" dataCellStyle="Currency">
      <calculatedColumnFormula>K2/AVERAGE($C$3:$J$3)*'Total Store Analysis'!P2</calculatedColumnFormula>
      <totalsRowFormula>SUM(R2:R30)</totalsRowFormula>
    </tableColumn>
    <tableColumn id="16" xr3:uid="{0BF79502-789C-497A-8599-7F4CD9A9822D}" name="Product No Sales Average" totalsRowFunction="custom" dataDxfId="87" totalsRowDxfId="86">
      <calculatedColumnFormula>IFERROR(AVERAGE(B2:J2),0)</calculatedColumnFormula>
      <totalsRowFormula>SUM(S2:S30)</totalsRowFormula>
    </tableColumn>
    <tableColumn id="17" xr3:uid="{024947C3-FCA9-40F6-9F62-2B3BD1BD923D}" name="Avg Products Needed in Stock per week" totalsRowFunction="custom" dataDxfId="85" totalsRowDxfId="84">
      <calculatedColumnFormula>IFERROR(S2*8/B2,0)</calculatedColumnFormula>
      <totalsRowFormula>SUM(T2:T30)</totalsRowFormula>
    </tableColumn>
    <tableColumn id="29" xr3:uid="{BA4F900A-111F-4915-96F2-4E28CF018495}" name="Sell Through Rate" totalsRowFunction="custom" dataDxfId="83" totalsRowDxfId="82" dataCellStyle="Currency">
      <calculatedColumnFormula>IFERROR(Table2[[#This Row],[Prodcuts Sold]]/Table2[[#This Row],[Present]],0)</calculatedColumnFormula>
      <totalsRowFormula>AVERAGE(U2:U30)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79F154-BB6B-4D1A-AE91-026F32B7F1F6}" name="Table4" displayName="Table4" ref="A1:T30" totalsRowShown="0" headerRowDxfId="81">
  <autoFilter ref="A1:T30" xr:uid="{7E563645-860E-4ECE-A933-5A607AB8FDCE}"/>
  <sortState xmlns:xlrd2="http://schemas.microsoft.com/office/spreadsheetml/2017/richdata2" ref="A2:T30">
    <sortCondition ref="A1:A30"/>
  </sortState>
  <tableColumns count="20">
    <tableColumn id="1" xr3:uid="{8E9157E1-C498-47A5-8198-6E54FBE7F2CA}" name="Products"/>
    <tableColumn id="2" xr3:uid="{213DE53F-BD78-43A7-BC5E-19F946BC1F6F}" name="Fully Stocked" dataDxfId="80"/>
    <tableColumn id="3" xr3:uid="{C9AAC0C0-9581-44DF-8C38-1C818D5F1941}" name="Week 1"/>
    <tableColumn id="4" xr3:uid="{7BAC5872-45F6-4B61-A368-D2C6A674A414}" name="Week 2"/>
    <tableColumn id="5" xr3:uid="{08E254C5-3A30-4491-B722-1F42A978718B}" name="Week 3"/>
    <tableColumn id="6" xr3:uid="{57D6746E-D09D-4B38-B1D4-986475A29147}" name="Week 4"/>
    <tableColumn id="7" xr3:uid="{B8629F09-7560-4157-A98F-4900C6849A88}" name="Week 5"/>
    <tableColumn id="8" xr3:uid="{EA48244E-70AB-4726-872B-279AADC98867}" name="Week 6"/>
    <tableColumn id="9" xr3:uid="{8E1DA433-8011-4BD7-A7B7-026F6DFEB980}" name="Week 7"/>
    <tableColumn id="10" xr3:uid="{5036C5FB-5AF9-4CD7-BDE0-AE8FD800DF09}" name="Present"/>
    <tableColumn id="11" xr3:uid="{648C0D90-EF58-41BB-B25E-87A497132249}" name="Stock Amt Total" dataDxfId="79">
      <calculatedColumnFormula>SUM(C2:J2)</calculatedColumnFormula>
    </tableColumn>
    <tableColumn id="12" xr3:uid="{49EA9855-7982-49AE-9B39-5FE8D9507634}" name="Average Invintory Total" dataDxfId="78">
      <calculatedColumnFormula array="1">SUM(C2:J2/8)</calculatedColumnFormula>
    </tableColumn>
    <tableColumn id="13" xr3:uid="{F31946CD-D331-4124-B928-36A018A84DE0}" name="Product Sell Out (per 8 week period)" dataDxfId="77">
      <calculatedColumnFormula>IF(COUNTIF(C2:J2,0),COUNTIF(Table4[[#This Row],[Week 1]:[Present]],5),0)</calculatedColumnFormula>
    </tableColumn>
    <tableColumn id="14" xr3:uid="{8D3499C5-6A61-4778-A2BC-854C43D9D7FE}" name="Products Sold Estimate" dataDxfId="76">
      <calculatedColumnFormula>M2*B2+B2-J2</calculatedColumnFormula>
    </tableColumn>
    <tableColumn id="15" xr3:uid="{724B70D7-05E0-45D6-8679-197F38525DBF}" name="Under Invintory">
      <calculatedColumnFormula>N2-B2</calculatedColumnFormula>
    </tableColumn>
    <tableColumn id="16" xr3:uid="{989BF4F9-CC18-4D4F-99B0-E968676E9C55}" name="Invintory Value">
      <calculatedColumnFormula>IFERROR(AVERAGE('Total Store Analysis'!P2),0)</calculatedColumnFormula>
    </tableColumn>
    <tableColumn id="17" xr3:uid="{3BD0210D-18BC-4A24-8288-3DD7E723BBF9}" name="Inventory Turnover" dataDxfId="75">
      <calculatedColumnFormula>IFERROR(N2/P2,0)</calculatedColumnFormula>
    </tableColumn>
    <tableColumn id="18" xr3:uid="{47BA1D28-B116-4675-9EFA-0EE70F99EFEC}" name="Sell Through Rate" dataDxfId="74">
      <calculatedColumnFormula>IFERROR(J2/N2*100,0)</calculatedColumnFormula>
    </tableColumn>
    <tableColumn id="19" xr3:uid="{8CFEAD3E-F47E-45A6-975E-7E1B347D9793}" name="Profit" dataDxfId="73" dataCellStyle="Currency">
      <calculatedColumnFormula>IFERROR(N2*'Total Store Analysis'!K3,"")</calculatedColumnFormula>
    </tableColumn>
    <tableColumn id="20" xr3:uid="{A4137178-870D-4DF9-B593-FC327082821F}" name="Loss" dataDxfId="72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43F310-2E8F-4465-88EA-4094A98AAF62}" name="Table5" displayName="Table5" ref="A1:T30" totalsRowShown="0" headerRowDxfId="71">
  <autoFilter ref="A1:T30" xr:uid="{00D2E878-6845-40FC-B671-4BEAE7E45844}">
    <filterColumn colId="2">
      <customFilters>
        <customFilter operator="notEqual" val=" "/>
      </customFilters>
    </filterColumn>
  </autoFilter>
  <sortState xmlns:xlrd2="http://schemas.microsoft.com/office/spreadsheetml/2017/richdata2" ref="A2:T26">
    <sortCondition ref="A1:A30"/>
  </sortState>
  <tableColumns count="20">
    <tableColumn id="1" xr3:uid="{77E3DFD9-490B-4389-B55E-4F106E86B9E8}" name="Products"/>
    <tableColumn id="2" xr3:uid="{34F238EF-9A79-40CC-926C-B0B06E7F6D52}" name="Fully Stocked"/>
    <tableColumn id="3" xr3:uid="{F809E9E1-18FF-4449-BC52-0C72220580CE}" name="Week 1"/>
    <tableColumn id="4" xr3:uid="{557538FA-250B-4B85-A23E-D8F7A98847C5}" name="Week 2"/>
    <tableColumn id="5" xr3:uid="{26CB30F6-144B-48DC-990A-A0475B7DB5ED}" name="Week 3"/>
    <tableColumn id="6" xr3:uid="{2339EE13-26D1-4E87-8E9D-1E11C7D9FA6B}" name="Week 4"/>
    <tableColumn id="7" xr3:uid="{BB62348B-C5D6-4DE1-8CDE-116692D95B6B}" name="Week 5"/>
    <tableColumn id="8" xr3:uid="{DC81301E-5F46-4ED1-B378-E88A87401E9B}" name="Week 6"/>
    <tableColumn id="9" xr3:uid="{B55A8B10-3C60-40FB-BB4D-DE415D0A583D}" name="Week 7"/>
    <tableColumn id="10" xr3:uid="{D852A16F-9563-45C2-B2D2-BAAB4319A740}" name="Present"/>
    <tableColumn id="11" xr3:uid="{C99853B1-9220-4A02-877E-D3F4C77A8E83}" name="Stock Amt Total" dataDxfId="70">
      <calculatedColumnFormula>SUM(C2:J2)</calculatedColumnFormula>
    </tableColumn>
    <tableColumn id="12" xr3:uid="{13880DFB-6184-4DD3-9AD0-5D7CBE98F83A}" name="Average Invintory Total" dataDxfId="69">
      <calculatedColumnFormula array="1">SUM(C2:J2/8)</calculatedColumnFormula>
    </tableColumn>
    <tableColumn id="13" xr3:uid="{46C01F0C-04B6-4164-96E6-C9CB21D82C9F}" name="Product Sell Out (per 8 week period)" dataDxfId="68"/>
    <tableColumn id="14" xr3:uid="{DBCDA1E1-DAEF-44F7-B302-5A0C634DCFE5}" name="Products Sold Estimate" dataDxfId="67">
      <calculatedColumnFormula>M2*B2+B2-J2</calculatedColumnFormula>
    </tableColumn>
    <tableColumn id="15" xr3:uid="{00700E4F-A2C3-4A16-8E44-0B3D2DC5FB22}" name="Under Invintory">
      <calculatedColumnFormula>N2-B2</calculatedColumnFormula>
    </tableColumn>
    <tableColumn id="16" xr3:uid="{68F25FF8-C59F-4943-BDE7-3C0483E11049}" name="Invintory Value">
      <calculatedColumnFormula>IFERROR(AVERAGE('Total Store Analysis'!P2),0)</calculatedColumnFormula>
    </tableColumn>
    <tableColumn id="17" xr3:uid="{866B7592-7D77-4A1D-98F2-429436A18971}" name="Inventory Turnover" dataDxfId="66">
      <calculatedColumnFormula>IFERROR(N2/P2,0)</calculatedColumnFormula>
    </tableColumn>
    <tableColumn id="18" xr3:uid="{09637C26-76FC-4455-857C-739FEDF27449}" name="Sell Through Rate" dataDxfId="65">
      <calculatedColumnFormula>IFERROR(J2/N2*100,0)</calculatedColumnFormula>
    </tableColumn>
    <tableColumn id="19" xr3:uid="{AE4946C4-5673-4805-881E-3D600A217EF1}" name="Profit" dataDxfId="64" dataCellStyle="Currency">
      <calculatedColumnFormula>N2*'Total Store Analysis'!P2</calculatedColumnFormula>
    </tableColumn>
    <tableColumn id="20" xr3:uid="{CBB43506-AD71-4DFD-BCDB-3FDADB2CD595}" name="Loss" dataDxfId="63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2E77C9-5898-4C97-9A4B-A1A944801DB5}" name="Table6" displayName="Table6" ref="A1:T30" totalsRowShown="0" headerRowDxfId="62">
  <autoFilter ref="A1:T30" xr:uid="{6F86678F-E27A-43C2-8036-FC3AF3C83D53}"/>
  <sortState xmlns:xlrd2="http://schemas.microsoft.com/office/spreadsheetml/2017/richdata2" ref="A2:T30">
    <sortCondition ref="A1:A30"/>
  </sortState>
  <tableColumns count="20">
    <tableColumn id="1" xr3:uid="{8BB4FAE8-C8EB-427E-8672-86D7B22B869D}" name="Products"/>
    <tableColumn id="2" xr3:uid="{E5337506-B006-4DEB-B127-646D454E1B3E}" name="Fully Stocked"/>
    <tableColumn id="3" xr3:uid="{6EEE52BA-6C9F-4C05-8AB3-465DE3C73FFE}" name="Week 1"/>
    <tableColumn id="4" xr3:uid="{63113FA1-0FCB-4A77-B5F8-C3BEDD8A9DAC}" name="Week 2"/>
    <tableColumn id="5" xr3:uid="{AFBFAD71-C174-47EA-BE80-063CFAEBABA4}" name="Week 3"/>
    <tableColumn id="6" xr3:uid="{84347486-66C3-4A88-BC4E-F61B6638AA47}" name="Week 4"/>
    <tableColumn id="7" xr3:uid="{1851B55C-F732-4714-B077-4694E64F04BE}" name="Week 5"/>
    <tableColumn id="8" xr3:uid="{CAC9CD2D-ED28-4CD7-B406-6B61C3A960F8}" name="Week 6"/>
    <tableColumn id="9" xr3:uid="{189D7FFD-1545-482F-BA6E-7D229DB7894F}" name="Week 7"/>
    <tableColumn id="10" xr3:uid="{D0A79F6A-E3BB-4D0B-BCD7-527B7738F91D}" name="Present"/>
    <tableColumn id="11" xr3:uid="{911E385B-5739-4E44-9A03-A8BE85520FD1}" name="Stock Amt Total" dataDxfId="61">
      <calculatedColumnFormula>SUM(C2:J2)</calculatedColumnFormula>
    </tableColumn>
    <tableColumn id="12" xr3:uid="{F26C8612-332A-4280-89AB-D3EEF5FE9C2B}" name="Average Invintory Total" dataDxfId="60">
      <calculatedColumnFormula array="1">SUM(C2:J2/8)</calculatedColumnFormula>
    </tableColumn>
    <tableColumn id="13" xr3:uid="{9B3D4047-450B-4435-AF45-1E0A34FA8D5E}" name="Product Sell Out (per 8 week period)" dataDxfId="59">
      <calculatedColumnFormula>COUNTIF(C2:J2,0)</calculatedColumnFormula>
    </tableColumn>
    <tableColumn id="14" xr3:uid="{C89CBFAC-C079-4F6B-AFAF-408121F5D446}" name="Products Sold Estimate" dataDxfId="58">
      <calculatedColumnFormula>M2*B2+B2-J2</calculatedColumnFormula>
    </tableColumn>
    <tableColumn id="15" xr3:uid="{6BC148F6-0F4D-47F4-B991-25BBF0EF0D9B}" name="Under Invintory">
      <calculatedColumnFormula>N2-B2</calculatedColumnFormula>
    </tableColumn>
    <tableColumn id="16" xr3:uid="{42D3A33B-5C80-4701-A378-55849391D5DE}" name="Invintory Value">
      <calculatedColumnFormula>IFERROR(AVERAGE('Total Store Analysis'!P2),0)</calculatedColumnFormula>
    </tableColumn>
    <tableColumn id="17" xr3:uid="{C1C13BF8-7ADD-4506-B945-93AE27F128EA}" name="Inventory Turnover" dataDxfId="57">
      <calculatedColumnFormula>IFERROR(N2/P2,0)</calculatedColumnFormula>
    </tableColumn>
    <tableColumn id="18" xr3:uid="{1E79ED23-4988-4781-925C-164ADCD845B0}" name="Sell Through Rate" dataDxfId="56">
      <calculatedColumnFormula>IFERROR(J2/N2*100,0)</calculatedColumnFormula>
    </tableColumn>
    <tableColumn id="19" xr3:uid="{C7F5C1CA-9541-4B88-8D90-BDA8343F220D}" name="Profit" dataDxfId="55" dataCellStyle="Currency">
      <calculatedColumnFormula>N2*'Total Store Analysis'!P2</calculatedColumnFormula>
    </tableColumn>
    <tableColumn id="20" xr3:uid="{A08EA1D2-91B8-4570-B6D4-A6F022DC7559}" name="Loss" dataDxfId="54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9C90F9-EC49-4C74-992A-D17456F9F6E1}" name="Table7" displayName="Table7" ref="A1:T30" totalsRowShown="0" headerRowDxfId="53">
  <autoFilter ref="A1:T30" xr:uid="{9B8A8B79-4375-4414-BF68-D01AB6D9ACB0}"/>
  <sortState xmlns:xlrd2="http://schemas.microsoft.com/office/spreadsheetml/2017/richdata2" ref="A2:T30">
    <sortCondition ref="A1:A30"/>
  </sortState>
  <tableColumns count="20">
    <tableColumn id="1" xr3:uid="{1D07C935-7506-42B3-A559-759A08632FDE}" name="Products"/>
    <tableColumn id="2" xr3:uid="{50073295-057C-4667-9C74-0362C8084281}" name="Fully Stocked"/>
    <tableColumn id="3" xr3:uid="{A3CF4D02-7EEE-464A-BBF8-A9521084400B}" name="Week 1"/>
    <tableColumn id="4" xr3:uid="{FA24E111-25B2-4A9E-BF95-2214AF5C481E}" name="Week 2"/>
    <tableColumn id="5" xr3:uid="{53726AC0-8812-4687-8629-6171C77FC0AC}" name="Week 3"/>
    <tableColumn id="6" xr3:uid="{8EA69FA8-D803-452B-9B64-E2A4D0A4DF23}" name="Week 4"/>
    <tableColumn id="7" xr3:uid="{036C60CB-9469-4746-8A82-63E90EFF37BB}" name="Week 5"/>
    <tableColumn id="8" xr3:uid="{DFCFADA0-42F0-4607-8896-0BECA09DD35D}" name="Week 6"/>
    <tableColumn id="9" xr3:uid="{42E40D42-6443-4AD1-A616-D1CC2756AFCD}" name="Week 7"/>
    <tableColumn id="10" xr3:uid="{D2DD9078-E8AF-4461-ABD0-12109C587B18}" name="Present"/>
    <tableColumn id="11" xr3:uid="{E91B5324-055D-47A8-BC76-C1490B4443EE}" name="Stock Amt Total" dataDxfId="52">
      <calculatedColumnFormula>SUM(C2:J2)</calculatedColumnFormula>
    </tableColumn>
    <tableColumn id="12" xr3:uid="{D1602B64-C058-46D1-95AB-BFFB8A755F94}" name="Average Invintory Total" dataDxfId="51">
      <calculatedColumnFormula array="1">SUM(C2:J2/8)</calculatedColumnFormula>
    </tableColumn>
    <tableColumn id="13" xr3:uid="{277B62C0-5673-425A-97AB-976EE4A6B51E}" name="Product Sell Out (per 8 week period)" dataDxfId="50">
      <calculatedColumnFormula>COUNTIF(C2:J2,0)</calculatedColumnFormula>
    </tableColumn>
    <tableColumn id="14" xr3:uid="{F41717FE-090D-4BCE-AB00-E80ABF021DBA}" name="Products Sold Estimate" dataDxfId="49">
      <calculatedColumnFormula>M2*B2+B2-J2</calculatedColumnFormula>
    </tableColumn>
    <tableColumn id="15" xr3:uid="{15790C75-6719-44FB-85A6-4BC5D492E531}" name="Under Invintory">
      <calculatedColumnFormula>N2-B2</calculatedColumnFormula>
    </tableColumn>
    <tableColumn id="16" xr3:uid="{ECEC2365-1EAC-4AC1-B8C1-DF2E9B39013F}" name="Invintory Value">
      <calculatedColumnFormula>IFERROR(AVERAGE('Total Store Analysis'!P2),0)</calculatedColumnFormula>
    </tableColumn>
    <tableColumn id="17" xr3:uid="{C43515CC-665C-451D-8626-85EA258074C7}" name="Inventory Turnover" dataDxfId="48">
      <calculatedColumnFormula>IFERROR(N2/P2,0)</calculatedColumnFormula>
    </tableColumn>
    <tableColumn id="18" xr3:uid="{AC7CA94A-C519-4BFB-B18F-D7BC048B1F67}" name="Sell Through Rate" dataDxfId="47">
      <calculatedColumnFormula>IFERROR(J2/N2*100,0)</calculatedColumnFormula>
    </tableColumn>
    <tableColumn id="19" xr3:uid="{C8DFB61E-EA4B-4351-A619-12D28BE1082F}" name="Profit" dataDxfId="46" dataCellStyle="Currency">
      <calculatedColumnFormula>N2*'Total Store Analysis'!P2</calculatedColumnFormula>
    </tableColumn>
    <tableColumn id="20" xr3:uid="{3C19649D-01A9-4E51-BA0A-07360964E0A1}" name="Loss" dataDxfId="45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54A1D8-B100-412B-82C4-58B8FC794783}" name="Table8" displayName="Table8" ref="A1:T30" totalsRowShown="0" headerRowDxfId="44">
  <autoFilter ref="A1:T30" xr:uid="{3FEB3048-1190-4974-8597-78B008352813}"/>
  <sortState xmlns:xlrd2="http://schemas.microsoft.com/office/spreadsheetml/2017/richdata2" ref="A2:T30">
    <sortCondition ref="A1:A30"/>
  </sortState>
  <tableColumns count="20">
    <tableColumn id="1" xr3:uid="{C18F7B80-0B6D-4673-97A1-7CAF1AEB021C}" name="Products"/>
    <tableColumn id="2" xr3:uid="{31A1157F-BF3B-4949-8EE0-FB66BE3C4E84}" name="Fully Stocked"/>
    <tableColumn id="3" xr3:uid="{CFD9B918-0645-4199-838C-08D61D06E8A5}" name="Week 1"/>
    <tableColumn id="4" xr3:uid="{84D500E8-EF91-43E1-8EBE-5E8C355884F4}" name="Week 2"/>
    <tableColumn id="5" xr3:uid="{1E837787-B177-4C33-B64B-E39FF3D911CF}" name="Week 3"/>
    <tableColumn id="6" xr3:uid="{B47C3C90-F146-441A-A3C5-6646087A72BB}" name="Week 4"/>
    <tableColumn id="7" xr3:uid="{134DD4D3-CCF7-4B35-8CD4-EE75FA5D2E52}" name="Week 5"/>
    <tableColumn id="8" xr3:uid="{C9D1A868-F66D-4DB3-AC56-C65987E090A6}" name="Week 6"/>
    <tableColumn id="9" xr3:uid="{9A38FBCA-1EC1-48CF-A5B1-361F7CE590FB}" name="Week 7"/>
    <tableColumn id="10" xr3:uid="{6DA1051A-886E-4FDA-B365-B6D912D71308}" name="Present"/>
    <tableColumn id="11" xr3:uid="{161F6F89-89B4-4368-B020-8B8958F989A8}" name="Stock Amt Total" dataDxfId="43">
      <calculatedColumnFormula>SUM(C2:J2)</calculatedColumnFormula>
    </tableColumn>
    <tableColumn id="12" xr3:uid="{8D99D860-CE77-4FFD-8A25-7FC7FBEE9DA0}" name="Average Invintory Total" dataDxfId="42">
      <calculatedColumnFormula array="1">SUM(C2:J2/8)</calculatedColumnFormula>
    </tableColumn>
    <tableColumn id="13" xr3:uid="{1106A772-BC3D-4AA6-981B-977EF394BCAF}" name="Product Sell Out (per 8 week period)" dataDxfId="41">
      <calculatedColumnFormula>COUNTIF(C2:J2,0)</calculatedColumnFormula>
    </tableColumn>
    <tableColumn id="14" xr3:uid="{80FD6B51-FD34-40DD-BB6A-8F9D07337F6D}" name="Products Sold Estimate" dataDxfId="40">
      <calculatedColumnFormula>M2*B2+B2-J2</calculatedColumnFormula>
    </tableColumn>
    <tableColumn id="15" xr3:uid="{D1ECB95B-65DB-42C7-858C-155C025284A6}" name="Under Invintory">
      <calculatedColumnFormula>N2-B2</calculatedColumnFormula>
    </tableColumn>
    <tableColumn id="16" xr3:uid="{E76A9C94-BFAD-46F3-AF3E-F832DF18181A}" name="Invintory Value">
      <calculatedColumnFormula>IFERROR(AVERAGE('Total Store Analysis'!P2),0)</calculatedColumnFormula>
    </tableColumn>
    <tableColumn id="17" xr3:uid="{F089E252-F993-4D64-A1AB-8D2A3471C586}" name="Inventory Turnover" dataDxfId="39">
      <calculatedColumnFormula>IFERROR(N2/P2,0)</calculatedColumnFormula>
    </tableColumn>
    <tableColumn id="18" xr3:uid="{854F45A6-B751-4159-9330-81007758B5C3}" name="Sell Through Rate" dataDxfId="38">
      <calculatedColumnFormula>IFERROR(J2/N2*100,0)</calculatedColumnFormula>
    </tableColumn>
    <tableColumn id="19" xr3:uid="{7B902A4A-6A26-4C47-BC30-589F7A174357}" name="Profit" dataDxfId="37" dataCellStyle="Currency">
      <calculatedColumnFormula>N2*'Total Store Analysis'!P2</calculatedColumnFormula>
    </tableColumn>
    <tableColumn id="20" xr3:uid="{F6A792CA-F66D-4859-9A15-AA1CFD670340}" name="Loss" dataDxfId="36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F93192-950C-413B-AD56-A35CF7DEADBA}" name="Table9" displayName="Table9" ref="A1:T30" totalsRowShown="0" headerRowDxfId="35">
  <autoFilter ref="A1:T30" xr:uid="{D83D8292-E9FA-4A7A-A1EC-533B2B2EEFFA}"/>
  <sortState xmlns:xlrd2="http://schemas.microsoft.com/office/spreadsheetml/2017/richdata2" ref="A2:T30">
    <sortCondition ref="A1:A30"/>
  </sortState>
  <tableColumns count="20">
    <tableColumn id="1" xr3:uid="{4BA41F14-28FE-42DA-92DF-B2DA9B0FF66E}" name="Products"/>
    <tableColumn id="2" xr3:uid="{F8C9C6AC-5576-4351-AFDD-0199C6BD133C}" name="Fully Stocked"/>
    <tableColumn id="3" xr3:uid="{0977F847-BAF6-43CA-8A9B-F10B511E9742}" name="Week 1"/>
    <tableColumn id="4" xr3:uid="{AF9EEEBD-55B2-453C-8831-DBA226599841}" name="Week 2"/>
    <tableColumn id="5" xr3:uid="{8EE2D4E0-4D11-4F73-BE44-A25CAA7C9292}" name="Week 3"/>
    <tableColumn id="6" xr3:uid="{1D66C28C-D7B0-4D63-B975-28182FE3D622}" name="Week 4"/>
    <tableColumn id="7" xr3:uid="{515A25AC-F07C-4B52-9A66-2746698D4578}" name="Week 5"/>
    <tableColumn id="8" xr3:uid="{83A05D0B-202B-4CBC-A869-FD5B51EE7E42}" name="Week 6"/>
    <tableColumn id="9" xr3:uid="{46BCE989-4CFC-428F-ADF6-F20F5A95067C}" name="Week 7"/>
    <tableColumn id="10" xr3:uid="{12DF9225-C11E-45FA-A742-273F472109B0}" name="Present"/>
    <tableColumn id="11" xr3:uid="{9EC0CED2-6E82-4F56-A811-B425FC91AE90}" name="Stock Amt Total" dataDxfId="34">
      <calculatedColumnFormula>SUM(C2:J2)</calculatedColumnFormula>
    </tableColumn>
    <tableColumn id="12" xr3:uid="{F88C2F94-5459-4893-A81A-D3D6B1F66A55}" name="Average Invintory Total" dataDxfId="33">
      <calculatedColumnFormula array="1">SUM(C2:J2/8)</calculatedColumnFormula>
    </tableColumn>
    <tableColumn id="13" xr3:uid="{04D2B268-4C0B-4739-A469-363481F2CEF5}" name="Product Sell Out (per 8 week period)" dataDxfId="32">
      <calculatedColumnFormula>COUNTIF(C2:J2,0)</calculatedColumnFormula>
    </tableColumn>
    <tableColumn id="14" xr3:uid="{EECDDE6B-249F-4F87-BBEC-F3A2F057F9CA}" name="Products Sold Estimate" dataDxfId="31">
      <calculatedColumnFormula>M2*B2+B2-J2</calculatedColumnFormula>
    </tableColumn>
    <tableColumn id="15" xr3:uid="{1D6C75F8-2CA6-4F45-A9AE-6BE33D354A57}" name="Under Invintory">
      <calculatedColumnFormula>N2-B2</calculatedColumnFormula>
    </tableColumn>
    <tableColumn id="16" xr3:uid="{60226C10-A59F-4DA7-814C-2E266AB57A0F}" name="Invintory Value">
      <calculatedColumnFormula>IFERROR(AVERAGE('Total Store Analysis'!P2),0)</calculatedColumnFormula>
    </tableColumn>
    <tableColumn id="17" xr3:uid="{10BB6EFA-4376-4B75-8414-73CEF1BF2C56}" name="Inventory Turnover" dataDxfId="30">
      <calculatedColumnFormula>IFERROR(N2/P2,0)</calculatedColumnFormula>
    </tableColumn>
    <tableColumn id="18" xr3:uid="{CC0E45A1-110C-453F-95B7-4107F73AC789}" name="Sell Through Rate" dataDxfId="29">
      <calculatedColumnFormula>IFERROR(J2/N2*100,0)</calculatedColumnFormula>
    </tableColumn>
    <tableColumn id="19" xr3:uid="{2CD5B9CA-C281-4C69-914F-07F2B56B3278}" name="Profit" dataDxfId="28" dataCellStyle="Currency">
      <calculatedColumnFormula>N2*'Total Store Analysis'!P2</calculatedColumnFormula>
    </tableColumn>
    <tableColumn id="20" xr3:uid="{0F215739-EB77-4A5F-B4C6-648E731385A8}" name="Loss" dataDxfId="27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9C99F1-521A-466B-A5C6-710415B71199}" name="Table10" displayName="Table10" ref="A1:T30" totalsRowShown="0" headerRowDxfId="26">
  <autoFilter ref="A1:T30" xr:uid="{49AF394C-4B09-4985-BCA2-03C946E12A0D}"/>
  <sortState xmlns:xlrd2="http://schemas.microsoft.com/office/spreadsheetml/2017/richdata2" ref="A2:T30">
    <sortCondition ref="A1:A30"/>
  </sortState>
  <tableColumns count="20">
    <tableColumn id="1" xr3:uid="{A48BF0EF-0077-4B3D-91C9-1E4A01DAA7DA}" name="Products"/>
    <tableColumn id="2" xr3:uid="{634557D4-22FE-475B-BDAD-D69B457ED9E5}" name="Fully Stocked"/>
    <tableColumn id="3" xr3:uid="{02827F48-C363-44EE-ABE7-C7E4BDA93E4C}" name="Week 1"/>
    <tableColumn id="4" xr3:uid="{204E73DD-8231-4B3C-AA4C-70F967641987}" name="Week 2"/>
    <tableColumn id="5" xr3:uid="{62084F2A-BD17-48C2-88B7-6BB187527BA2}" name="Week 3"/>
    <tableColumn id="6" xr3:uid="{A289ECB5-52E8-445D-8DE2-3508F49A75CF}" name="Week 4"/>
    <tableColumn id="7" xr3:uid="{4F117B9B-FC7B-4905-B407-076E9DCCD951}" name="Week 5"/>
    <tableColumn id="8" xr3:uid="{AC154162-B8CD-40E2-929E-F69795E103C6}" name="Week 6"/>
    <tableColumn id="9" xr3:uid="{E8C62B02-80A4-4347-AAB6-E07E208BAF17}" name="Week 7"/>
    <tableColumn id="10" xr3:uid="{A7E8229F-6B92-44CF-A366-F58348532FDC}" name="Present"/>
    <tableColumn id="11" xr3:uid="{38DA9036-7592-4257-94D9-AC3268FC8EA9}" name="Stock Amt Total" dataDxfId="25">
      <calculatedColumnFormula>SUM(C2:J2)</calculatedColumnFormula>
    </tableColumn>
    <tableColumn id="12" xr3:uid="{4615C756-26A3-41DA-8AC7-199BD12D962C}" name="Average Invintory Total" dataDxfId="24">
      <calculatedColumnFormula array="1">SUM(C2:J2/8)</calculatedColumnFormula>
    </tableColumn>
    <tableColumn id="13" xr3:uid="{F75DC638-A99D-4949-BB04-A39D349817FE}" name="Product Sell Out (per 8 week period)" dataDxfId="23">
      <calculatedColumnFormula>COUNTIF(C2:J2,0)</calculatedColumnFormula>
    </tableColumn>
    <tableColumn id="14" xr3:uid="{37D400D9-69A1-4615-AA60-FDCEB5BE38DE}" name="Products Sold Estimate" dataDxfId="22">
      <calculatedColumnFormula>M2*B2+B2-J2</calculatedColumnFormula>
    </tableColumn>
    <tableColumn id="15" xr3:uid="{649BEF7B-52E0-43FB-8850-FB7B194A2428}" name="Under Invintory">
      <calculatedColumnFormula>N2-B2</calculatedColumnFormula>
    </tableColumn>
    <tableColumn id="16" xr3:uid="{51BC5041-DC7C-4DB2-9A79-3FF11569065F}" name="Invintory Value">
      <calculatedColumnFormula>IFERROR(AVERAGE('Total Store Analysis'!P2),0)</calculatedColumnFormula>
    </tableColumn>
    <tableColumn id="17" xr3:uid="{E30B7384-9871-4E7E-97F0-774AE609F3D8}" name="Inventory Turnover" dataDxfId="21">
      <calculatedColumnFormula>IFERROR(N2/P2,0)</calculatedColumnFormula>
    </tableColumn>
    <tableColumn id="18" xr3:uid="{A1AAE947-B07C-4CC6-AFFC-82451E719AFC}" name="Sell Through Rate" dataDxfId="20">
      <calculatedColumnFormula>IFERROR(J2/N2*100,0)</calculatedColumnFormula>
    </tableColumn>
    <tableColumn id="19" xr3:uid="{D1C4C420-8AC6-40C6-8A2B-A872014F79C6}" name="Profit" dataDxfId="19" dataCellStyle="Currency">
      <calculatedColumnFormula>N2*'Total Store Analysis'!P2</calculatedColumnFormula>
    </tableColumn>
    <tableColumn id="20" xr3:uid="{7FAF6BB2-DDF6-4A5F-92DD-F0920660427E}" name="Loss" dataDxfId="18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09CBAC3-A924-484B-90E9-C06FB40D0B67}" name="Table11" displayName="Table11" ref="A1:T30" totalsRowShown="0" headerRowDxfId="17">
  <autoFilter ref="A1:T30" xr:uid="{6D0541C8-2D40-4E0E-A578-19A56713EAE9}"/>
  <sortState xmlns:xlrd2="http://schemas.microsoft.com/office/spreadsheetml/2017/richdata2" ref="A2:T30">
    <sortCondition ref="A1:A30"/>
  </sortState>
  <tableColumns count="20">
    <tableColumn id="1" xr3:uid="{2D073870-8332-433A-826B-D0EA137982D8}" name="Products"/>
    <tableColumn id="2" xr3:uid="{D68D9773-A10F-4458-922F-C7455704060E}" name="Fully Stocked"/>
    <tableColumn id="3" xr3:uid="{173AEF49-4171-497A-8C09-7D24547B8595}" name="Week 1"/>
    <tableColumn id="4" xr3:uid="{B337C73A-2FAC-4AD6-9AC6-129CBF0FACEB}" name="Week 2"/>
    <tableColumn id="5" xr3:uid="{FC244810-0101-4957-B7F2-E77F74AE43C1}" name="Week 3"/>
    <tableColumn id="6" xr3:uid="{B9DA0B4B-020B-4821-9D53-6701772B5063}" name="Week 4"/>
    <tableColumn id="7" xr3:uid="{705A8D1D-852C-4B58-A2BD-B44EF587A41E}" name="Week 5"/>
    <tableColumn id="8" xr3:uid="{DA2E1012-124F-4F1D-ABA1-4C312C2EC871}" name="Week 6"/>
    <tableColumn id="9" xr3:uid="{FB12F7E3-5EF6-4E16-9492-9227E8F9F4B5}" name="Week 7"/>
    <tableColumn id="10" xr3:uid="{256B677F-D2FD-4B3E-840D-FFD5F7782A1C}" name="Present"/>
    <tableColumn id="11" xr3:uid="{3031D787-0461-473C-BB48-9BF191B109D2}" name="Stock Amt Total" dataDxfId="16">
      <calculatedColumnFormula>SUM(C2:J2)</calculatedColumnFormula>
    </tableColumn>
    <tableColumn id="12" xr3:uid="{602EE7EC-90CD-4666-B595-8E71AC57D470}" name="Average Invintory Total" dataDxfId="15">
      <calculatedColumnFormula array="1">SUM(C2:J2/8)</calculatedColumnFormula>
    </tableColumn>
    <tableColumn id="13" xr3:uid="{55F5D31F-EEA5-42E5-91DF-A63A9A2F58B9}" name="Product Sell Out (per 8 week period)" dataDxfId="14">
      <calculatedColumnFormula>COUNTIF(C2:J2,0)</calculatedColumnFormula>
    </tableColumn>
    <tableColumn id="14" xr3:uid="{D9B91F73-0A8B-467B-B355-AD4A42C2E2DC}" name="Products Sold Estimate" dataDxfId="13">
      <calculatedColumnFormula>M2*B2+B2-J2</calculatedColumnFormula>
    </tableColumn>
    <tableColumn id="15" xr3:uid="{9AAD79F0-D10A-4748-AA5E-9D5B40569E6F}" name="Under Invintory">
      <calculatedColumnFormula>N2-B2</calculatedColumnFormula>
    </tableColumn>
    <tableColumn id="16" xr3:uid="{6501B1F0-503B-48E6-91BD-A0226B441F87}" name="Invintory Value">
      <calculatedColumnFormula>IFERROR(AVERAGE('Total Store Analysis'!P2),0)</calculatedColumnFormula>
    </tableColumn>
    <tableColumn id="17" xr3:uid="{4FD8ED3D-D8E4-4D49-9E4D-894577E016F1}" name="Inventory Turnover" dataDxfId="12">
      <calculatedColumnFormula>IFERROR(N2/P2,0)</calculatedColumnFormula>
    </tableColumn>
    <tableColumn id="18" xr3:uid="{3765FBED-1E02-40A5-88B1-2A3E4CF6A1DC}" name="Sell Through Rate" dataDxfId="11">
      <calculatedColumnFormula>IFERROR(J2/N2*100,0)</calculatedColumnFormula>
    </tableColumn>
    <tableColumn id="19" xr3:uid="{20C1E17A-EBF3-47DE-A6DD-11773CBADB12}" name="Profit" dataDxfId="10" dataCellStyle="Currency">
      <calculatedColumnFormula>N2*'Total Store Analysis'!P2</calculatedColumnFormula>
    </tableColumn>
    <tableColumn id="20" xr3:uid="{9A8C0E65-F5D0-48F1-9BE4-C05DA4A8A12C}" name="Loss" dataDxfId="9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7097E8-A9CD-4DAA-BEB6-5F22D0FA0A13}" name="Table12" displayName="Table12" ref="A1:T30" totalsRowShown="0" headerRowDxfId="8">
  <autoFilter ref="A1:T30" xr:uid="{5CA61315-D06C-4B06-AC39-45EFB91AC3C0}"/>
  <sortState xmlns:xlrd2="http://schemas.microsoft.com/office/spreadsheetml/2017/richdata2" ref="A2:T30">
    <sortCondition ref="A1:A30"/>
  </sortState>
  <tableColumns count="20">
    <tableColumn id="1" xr3:uid="{56E9024A-5640-4008-8660-9231035B215F}" name="Products"/>
    <tableColumn id="2" xr3:uid="{9E1E86E3-9C61-4000-A99B-3860B0C2EA42}" name="Fully Stocked"/>
    <tableColumn id="3" xr3:uid="{F3DF6764-F0AA-4FC2-841D-FFB77B408E8D}" name="Week 1"/>
    <tableColumn id="4" xr3:uid="{FEBA97EF-8639-47BA-A03F-3F3D5F9DB24B}" name="Week 2"/>
    <tableColumn id="5" xr3:uid="{3E6A809F-B182-4AF0-A50A-1AC75163EDAD}" name="Week 3"/>
    <tableColumn id="6" xr3:uid="{EF1902F0-FE1B-46F9-A1AB-EB525608738E}" name="Week 4"/>
    <tableColumn id="7" xr3:uid="{5B2BF874-D97C-4368-9057-744FF6118338}" name="Week 5"/>
    <tableColumn id="8" xr3:uid="{FDBED44C-5E67-4A2D-9BB7-7CA71459167F}" name="Week 6"/>
    <tableColumn id="9" xr3:uid="{EDD65635-2BA0-4322-ADD9-B2795E9A4474}" name="Week 7"/>
    <tableColumn id="10" xr3:uid="{2D47B8D8-CF05-426D-B61D-63C79B569858}" name="Present"/>
    <tableColumn id="11" xr3:uid="{614AE154-7883-490E-B44F-6045FAE8D6AD}" name="Stock Amt Total" dataDxfId="7">
      <calculatedColumnFormula>SUM(C2:J2)</calculatedColumnFormula>
    </tableColumn>
    <tableColumn id="12" xr3:uid="{AC3E131E-6BDF-43F9-8F42-EF91102283DE}" name="Average Invintory Total" dataDxfId="6">
      <calculatedColumnFormula array="1">SUM(C2:J2/8)</calculatedColumnFormula>
    </tableColumn>
    <tableColumn id="13" xr3:uid="{F8CE95E0-7C9C-4A92-9BBF-BF568F93326C}" name="Product Sell Out (per 8 week period)" dataDxfId="5">
      <calculatedColumnFormula>COUNTIF(C2:J2,0)</calculatedColumnFormula>
    </tableColumn>
    <tableColumn id="14" xr3:uid="{F5FFBBFA-2ADB-47C9-A609-87A4F2EAC07C}" name="Products Sold Estimate" dataDxfId="4">
      <calculatedColumnFormula>M2*B2+B2-J2</calculatedColumnFormula>
    </tableColumn>
    <tableColumn id="15" xr3:uid="{B812555E-31B4-4334-AAC8-61CF996ABD31}" name="Under Invintory">
      <calculatedColumnFormula>N2-B2</calculatedColumnFormula>
    </tableColumn>
    <tableColumn id="16" xr3:uid="{71ACD4DB-054C-41CA-93A3-A75590FF9EF1}" name="Invintory Value">
      <calculatedColumnFormula>IFERROR(AVERAGE('Total Store Analysis'!P2),0)</calculatedColumnFormula>
    </tableColumn>
    <tableColumn id="17" xr3:uid="{8E3BEDA2-32A6-489D-945F-BEF5306830BF}" name="Inventory Turnover" dataDxfId="3">
      <calculatedColumnFormula>IFERROR(N2/P2,0)</calculatedColumnFormula>
    </tableColumn>
    <tableColumn id="18" xr3:uid="{B2AABC5C-FD3E-4401-9DA2-1F1D1F6A1A03}" name="Sell Through Rate" dataDxfId="2">
      <calculatedColumnFormula>IFERROR(J2/N2*100,0)</calculatedColumnFormula>
    </tableColumn>
    <tableColumn id="19" xr3:uid="{CBD7C931-3011-4480-A78A-43B129E25473}" name="Profit" dataDxfId="1" dataCellStyle="Currency">
      <calculatedColumnFormula>N2*'Total Store Analysis'!P2</calculatedColumnFormula>
    </tableColumn>
    <tableColumn id="20" xr3:uid="{078ED5E4-3800-4E21-BD9D-A8E0E0CDCB52}" name="Loss" dataDxfId="0" dataCellStyle="Currency">
      <calculatedColumnFormula>N2/AVERAGE($C$3:$J$3)*'Total Store Analysis'!P2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1C42-CF97-4F30-8DB3-90C06D02EF89}">
  <dimension ref="A1:F30"/>
  <sheetViews>
    <sheetView zoomScale="75" zoomScaleNormal="75" workbookViewId="0">
      <selection activeCell="G36" sqref="A18:G36"/>
    </sheetView>
  </sheetViews>
  <sheetFormatPr defaultRowHeight="15" x14ac:dyDescent="0.25"/>
  <cols>
    <col min="1" max="1" width="18.140625" bestFit="1" customWidth="1"/>
    <col min="2" max="2" width="18.7109375" customWidth="1"/>
    <col min="3" max="3" width="14.42578125" customWidth="1"/>
  </cols>
  <sheetData>
    <row r="1" spans="1:6" ht="30" x14ac:dyDescent="0.25">
      <c r="A1" t="s">
        <v>48</v>
      </c>
      <c r="B1" s="13" t="s">
        <v>43</v>
      </c>
      <c r="C1" s="1" t="s">
        <v>44</v>
      </c>
      <c r="D1" s="1" t="s">
        <v>45</v>
      </c>
      <c r="E1" s="1" t="s">
        <v>46</v>
      </c>
      <c r="F1" s="26" t="s">
        <v>47</v>
      </c>
    </row>
    <row r="2" spans="1:6" x14ac:dyDescent="0.25">
      <c r="A2" s="2" t="s">
        <v>0</v>
      </c>
      <c r="B2" s="15"/>
      <c r="C2" s="2"/>
      <c r="D2" s="2"/>
      <c r="E2" s="2"/>
      <c r="F2" s="2"/>
    </row>
    <row r="3" spans="1:6" x14ac:dyDescent="0.25">
      <c r="A3" t="s">
        <v>1</v>
      </c>
      <c r="B3" s="17">
        <v>50</v>
      </c>
      <c r="C3" s="19">
        <v>3</v>
      </c>
      <c r="D3" s="19">
        <f>B3*C3</f>
        <v>150</v>
      </c>
      <c r="E3" s="19">
        <v>180</v>
      </c>
      <c r="F3" s="20">
        <f>E3-D3</f>
        <v>30</v>
      </c>
    </row>
    <row r="4" spans="1:6" x14ac:dyDescent="0.25">
      <c r="A4" t="s">
        <v>3</v>
      </c>
      <c r="B4" s="17">
        <v>25</v>
      </c>
      <c r="C4" s="19">
        <v>2.5</v>
      </c>
      <c r="D4" s="19">
        <f t="shared" ref="D4:D30" si="0">B4*C4</f>
        <v>62.5</v>
      </c>
      <c r="E4" s="19">
        <v>75</v>
      </c>
      <c r="F4" s="20">
        <f t="shared" ref="F4:F30" si="1">E4-D4</f>
        <v>12.5</v>
      </c>
    </row>
    <row r="5" spans="1:6" x14ac:dyDescent="0.25">
      <c r="A5" t="s">
        <v>4</v>
      </c>
      <c r="B5" s="17">
        <v>50</v>
      </c>
      <c r="C5" s="19">
        <v>2</v>
      </c>
      <c r="D5" s="19">
        <f t="shared" si="0"/>
        <v>100</v>
      </c>
      <c r="E5" s="19">
        <v>120</v>
      </c>
      <c r="F5" s="20">
        <f t="shared" si="1"/>
        <v>20</v>
      </c>
    </row>
    <row r="6" spans="1:6" x14ac:dyDescent="0.25">
      <c r="A6" t="s">
        <v>5</v>
      </c>
      <c r="B6" s="17">
        <v>50</v>
      </c>
      <c r="C6" s="19">
        <v>3.5</v>
      </c>
      <c r="D6" s="19">
        <f t="shared" si="0"/>
        <v>175</v>
      </c>
      <c r="E6" s="19">
        <v>210</v>
      </c>
      <c r="F6" s="20">
        <f t="shared" si="1"/>
        <v>35</v>
      </c>
    </row>
    <row r="7" spans="1:6" x14ac:dyDescent="0.25">
      <c r="A7" t="s">
        <v>2</v>
      </c>
      <c r="B7" s="17">
        <v>50</v>
      </c>
      <c r="C7" s="19">
        <v>4</v>
      </c>
      <c r="D7" s="19">
        <f t="shared" si="0"/>
        <v>200</v>
      </c>
      <c r="E7" s="19">
        <v>240</v>
      </c>
      <c r="F7" s="20">
        <f t="shared" si="1"/>
        <v>40</v>
      </c>
    </row>
    <row r="8" spans="1:6" x14ac:dyDescent="0.25">
      <c r="A8" t="s">
        <v>16</v>
      </c>
      <c r="B8" s="17">
        <v>50</v>
      </c>
      <c r="C8" s="19">
        <v>3.5</v>
      </c>
      <c r="D8" s="19">
        <f t="shared" si="0"/>
        <v>175</v>
      </c>
      <c r="E8" s="19">
        <v>210</v>
      </c>
      <c r="F8" s="20">
        <f t="shared" si="1"/>
        <v>35</v>
      </c>
    </row>
    <row r="9" spans="1:6" x14ac:dyDescent="0.25">
      <c r="A9" s="2" t="s">
        <v>6</v>
      </c>
      <c r="B9" s="15"/>
      <c r="C9" s="21"/>
      <c r="D9" s="21"/>
      <c r="E9" s="21"/>
      <c r="F9" s="21"/>
    </row>
    <row r="10" spans="1:6" x14ac:dyDescent="0.25">
      <c r="A10" t="s">
        <v>7</v>
      </c>
      <c r="B10" s="17">
        <v>50</v>
      </c>
      <c r="C10" s="19">
        <v>3</v>
      </c>
      <c r="D10" s="19">
        <f t="shared" si="0"/>
        <v>150</v>
      </c>
      <c r="E10" s="19">
        <v>180</v>
      </c>
      <c r="F10" s="20">
        <f t="shared" si="1"/>
        <v>30</v>
      </c>
    </row>
    <row r="11" spans="1:6" x14ac:dyDescent="0.25">
      <c r="A11" t="s">
        <v>17</v>
      </c>
      <c r="B11" s="17">
        <v>50</v>
      </c>
      <c r="C11" s="19">
        <v>3.5</v>
      </c>
      <c r="D11" s="19">
        <f t="shared" si="0"/>
        <v>175</v>
      </c>
      <c r="E11" s="19">
        <v>210</v>
      </c>
      <c r="F11" s="20">
        <f t="shared" si="1"/>
        <v>35</v>
      </c>
    </row>
    <row r="12" spans="1:6" x14ac:dyDescent="0.25">
      <c r="A12" t="s">
        <v>8</v>
      </c>
      <c r="B12" s="17">
        <v>50</v>
      </c>
      <c r="C12" s="19">
        <v>4</v>
      </c>
      <c r="D12" s="19">
        <f t="shared" si="0"/>
        <v>200</v>
      </c>
      <c r="E12" s="19">
        <v>240</v>
      </c>
      <c r="F12" s="20">
        <f t="shared" si="1"/>
        <v>40</v>
      </c>
    </row>
    <row r="13" spans="1:6" x14ac:dyDescent="0.25">
      <c r="A13" t="s">
        <v>9</v>
      </c>
      <c r="B13" s="17">
        <v>50</v>
      </c>
      <c r="C13" s="19">
        <v>5.5</v>
      </c>
      <c r="D13" s="19">
        <f t="shared" si="0"/>
        <v>275</v>
      </c>
      <c r="E13" s="19">
        <v>330</v>
      </c>
      <c r="F13" s="20">
        <f t="shared" si="1"/>
        <v>55</v>
      </c>
    </row>
    <row r="14" spans="1:6" x14ac:dyDescent="0.25">
      <c r="A14" t="s">
        <v>15</v>
      </c>
      <c r="B14" s="17">
        <v>50</v>
      </c>
      <c r="C14" s="19">
        <v>4</v>
      </c>
      <c r="D14" s="19">
        <f t="shared" si="0"/>
        <v>200</v>
      </c>
      <c r="E14" s="19">
        <v>240</v>
      </c>
      <c r="F14" s="20">
        <f t="shared" si="1"/>
        <v>40</v>
      </c>
    </row>
    <row r="15" spans="1:6" x14ac:dyDescent="0.25">
      <c r="A15" t="s">
        <v>10</v>
      </c>
      <c r="B15" s="17">
        <v>50</v>
      </c>
      <c r="C15" s="19">
        <v>1</v>
      </c>
      <c r="D15" s="19">
        <f t="shared" si="0"/>
        <v>50</v>
      </c>
      <c r="E15" s="19">
        <v>60</v>
      </c>
      <c r="F15" s="20">
        <f t="shared" si="1"/>
        <v>10</v>
      </c>
    </row>
    <row r="16" spans="1:6" x14ac:dyDescent="0.25">
      <c r="A16" t="s">
        <v>11</v>
      </c>
      <c r="B16" s="17">
        <v>25</v>
      </c>
      <c r="C16" s="19">
        <v>4.5</v>
      </c>
      <c r="D16" s="19">
        <f t="shared" si="0"/>
        <v>112.5</v>
      </c>
      <c r="E16" s="19">
        <v>135</v>
      </c>
      <c r="F16" s="20">
        <f t="shared" si="1"/>
        <v>22.5</v>
      </c>
    </row>
    <row r="17" spans="1:6" x14ac:dyDescent="0.25">
      <c r="A17" s="2" t="s">
        <v>13</v>
      </c>
      <c r="B17" s="15"/>
      <c r="C17" s="21"/>
      <c r="D17" s="21"/>
      <c r="E17" s="21"/>
      <c r="F17" s="21"/>
    </row>
    <row r="18" spans="1:6" x14ac:dyDescent="0.25">
      <c r="A18" t="s">
        <v>12</v>
      </c>
      <c r="B18" s="17">
        <v>50</v>
      </c>
      <c r="C18" s="19">
        <v>6</v>
      </c>
      <c r="D18" s="19">
        <f t="shared" si="0"/>
        <v>300</v>
      </c>
      <c r="E18" s="19">
        <v>360</v>
      </c>
      <c r="F18" s="20">
        <f t="shared" si="1"/>
        <v>60</v>
      </c>
    </row>
    <row r="19" spans="1:6" x14ac:dyDescent="0.25">
      <c r="A19" t="s">
        <v>19</v>
      </c>
      <c r="B19" s="17">
        <v>50</v>
      </c>
      <c r="C19" s="19">
        <v>5.5</v>
      </c>
      <c r="D19" s="19">
        <f t="shared" si="0"/>
        <v>275</v>
      </c>
      <c r="E19" s="19">
        <v>330</v>
      </c>
      <c r="F19" s="20">
        <f t="shared" si="1"/>
        <v>55</v>
      </c>
    </row>
    <row r="20" spans="1:6" x14ac:dyDescent="0.25">
      <c r="A20" t="s">
        <v>14</v>
      </c>
      <c r="B20" s="17">
        <v>20</v>
      </c>
      <c r="C20" s="19">
        <v>5</v>
      </c>
      <c r="D20" s="19">
        <f t="shared" si="0"/>
        <v>100</v>
      </c>
      <c r="E20" s="19">
        <v>120</v>
      </c>
      <c r="F20" s="20">
        <f t="shared" si="1"/>
        <v>20</v>
      </c>
    </row>
    <row r="21" spans="1:6" x14ac:dyDescent="0.25">
      <c r="A21" t="s">
        <v>22</v>
      </c>
      <c r="B21" s="17">
        <v>25</v>
      </c>
      <c r="C21" s="19">
        <v>7</v>
      </c>
      <c r="D21" s="19">
        <f t="shared" si="0"/>
        <v>175</v>
      </c>
      <c r="E21" s="19">
        <v>210</v>
      </c>
      <c r="F21" s="20">
        <f t="shared" si="1"/>
        <v>35</v>
      </c>
    </row>
    <row r="22" spans="1:6" x14ac:dyDescent="0.25">
      <c r="A22" t="s">
        <v>18</v>
      </c>
      <c r="B22" s="17">
        <v>25</v>
      </c>
      <c r="C22" s="19">
        <v>6.5</v>
      </c>
      <c r="D22" s="19">
        <f t="shared" si="0"/>
        <v>162.5</v>
      </c>
      <c r="E22" s="19">
        <v>195</v>
      </c>
      <c r="F22" s="20">
        <f t="shared" si="1"/>
        <v>32.5</v>
      </c>
    </row>
    <row r="23" spans="1:6" x14ac:dyDescent="0.25">
      <c r="A23" s="2" t="s">
        <v>20</v>
      </c>
      <c r="B23" s="15"/>
      <c r="C23" s="21"/>
      <c r="D23" s="21"/>
      <c r="E23" s="21"/>
      <c r="F23" s="21"/>
    </row>
    <row r="24" spans="1:6" x14ac:dyDescent="0.25">
      <c r="A24" t="s">
        <v>21</v>
      </c>
      <c r="B24" s="17">
        <v>50</v>
      </c>
      <c r="C24" s="19">
        <v>1.5</v>
      </c>
      <c r="D24" s="19">
        <f t="shared" si="0"/>
        <v>75</v>
      </c>
      <c r="E24" s="19">
        <v>90</v>
      </c>
      <c r="F24" s="20">
        <f t="shared" si="1"/>
        <v>15</v>
      </c>
    </row>
    <row r="25" spans="1:6" x14ac:dyDescent="0.25">
      <c r="A25" t="s">
        <v>26</v>
      </c>
      <c r="B25" s="17">
        <v>50</v>
      </c>
      <c r="C25" s="19">
        <v>0.5</v>
      </c>
      <c r="D25" s="19">
        <f t="shared" si="0"/>
        <v>25</v>
      </c>
      <c r="E25" s="19">
        <v>30</v>
      </c>
      <c r="F25" s="20">
        <f t="shared" si="1"/>
        <v>5</v>
      </c>
    </row>
    <row r="26" spans="1:6" x14ac:dyDescent="0.25">
      <c r="A26" t="s">
        <v>23</v>
      </c>
      <c r="B26" s="17">
        <v>50</v>
      </c>
      <c r="C26" s="19">
        <v>1</v>
      </c>
      <c r="D26" s="19">
        <f t="shared" si="0"/>
        <v>50</v>
      </c>
      <c r="E26" s="19">
        <v>60</v>
      </c>
      <c r="F26" s="20">
        <f t="shared" si="1"/>
        <v>10</v>
      </c>
    </row>
    <row r="27" spans="1:6" x14ac:dyDescent="0.25">
      <c r="A27" t="s">
        <v>27</v>
      </c>
      <c r="B27" s="17">
        <v>25</v>
      </c>
      <c r="C27" s="19">
        <v>3</v>
      </c>
      <c r="D27" s="19">
        <f t="shared" si="0"/>
        <v>75</v>
      </c>
      <c r="E27" s="19">
        <v>90</v>
      </c>
      <c r="F27" s="20">
        <f t="shared" si="1"/>
        <v>15</v>
      </c>
    </row>
    <row r="28" spans="1:6" x14ac:dyDescent="0.25">
      <c r="A28" t="s">
        <v>28</v>
      </c>
      <c r="B28" s="17">
        <v>25</v>
      </c>
      <c r="C28" s="19">
        <v>4.5</v>
      </c>
      <c r="D28" s="19">
        <f t="shared" si="0"/>
        <v>112.5</v>
      </c>
      <c r="E28" s="19">
        <v>135</v>
      </c>
      <c r="F28" s="20">
        <f t="shared" si="1"/>
        <v>22.5</v>
      </c>
    </row>
    <row r="29" spans="1:6" x14ac:dyDescent="0.25">
      <c r="A29" t="s">
        <v>24</v>
      </c>
      <c r="B29" s="17">
        <v>10</v>
      </c>
      <c r="C29" s="19">
        <v>8</v>
      </c>
      <c r="D29" s="19">
        <f t="shared" si="0"/>
        <v>80</v>
      </c>
      <c r="E29" s="19">
        <v>96</v>
      </c>
      <c r="F29" s="20">
        <f t="shared" si="1"/>
        <v>16</v>
      </c>
    </row>
    <row r="30" spans="1:6" ht="15.75" thickBot="1" x14ac:dyDescent="0.3">
      <c r="A30" t="s">
        <v>25</v>
      </c>
      <c r="B30" s="22">
        <v>50</v>
      </c>
      <c r="C30" s="25">
        <v>3.5</v>
      </c>
      <c r="D30" s="25">
        <f t="shared" si="0"/>
        <v>175</v>
      </c>
      <c r="E30" s="25">
        <v>210</v>
      </c>
      <c r="F30" s="20">
        <f t="shared" si="1"/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7C40-703D-456B-AB1B-2111F9A351F2}">
  <dimension ref="A1:E30"/>
  <sheetViews>
    <sheetView zoomScale="75" zoomScaleNormal="75" workbookViewId="0">
      <selection activeCell="B3" sqref="B3:B30"/>
    </sheetView>
  </sheetViews>
  <sheetFormatPr defaultRowHeight="15" x14ac:dyDescent="0.25"/>
  <cols>
    <col min="1" max="1" width="18.140625" bestFit="1" customWidth="1"/>
    <col min="2" max="2" width="18.140625" customWidth="1"/>
    <col min="3" max="3" width="16.85546875" customWidth="1"/>
    <col min="4" max="4" width="32" customWidth="1"/>
  </cols>
  <sheetData>
    <row r="1" spans="1:5" ht="30" x14ac:dyDescent="0.25">
      <c r="A1" t="s">
        <v>48</v>
      </c>
      <c r="B1" s="13" t="s">
        <v>35</v>
      </c>
      <c r="C1" s="1" t="s">
        <v>41</v>
      </c>
      <c r="D1" s="14" t="s">
        <v>42</v>
      </c>
      <c r="E1" s="13" t="s">
        <v>43</v>
      </c>
    </row>
    <row r="2" spans="1:5" x14ac:dyDescent="0.25">
      <c r="A2" s="2" t="s">
        <v>0</v>
      </c>
      <c r="B2" s="15"/>
      <c r="C2" s="2"/>
      <c r="D2" s="16"/>
      <c r="E2" s="15"/>
    </row>
    <row r="3" spans="1:5" x14ac:dyDescent="0.25">
      <c r="A3" t="s">
        <v>1</v>
      </c>
      <c r="B3" s="17">
        <v>100</v>
      </c>
      <c r="C3">
        <v>50</v>
      </c>
      <c r="D3" s="18">
        <v>50</v>
      </c>
      <c r="E3" s="17">
        <v>50</v>
      </c>
    </row>
    <row r="4" spans="1:5" x14ac:dyDescent="0.25">
      <c r="A4" t="s">
        <v>3</v>
      </c>
      <c r="B4" s="17">
        <v>50</v>
      </c>
      <c r="C4">
        <v>25</v>
      </c>
      <c r="D4" s="18">
        <v>25</v>
      </c>
      <c r="E4" s="17">
        <v>25</v>
      </c>
    </row>
    <row r="5" spans="1:5" x14ac:dyDescent="0.25">
      <c r="A5" t="s">
        <v>4</v>
      </c>
      <c r="B5" s="17">
        <v>100</v>
      </c>
      <c r="C5">
        <v>50</v>
      </c>
      <c r="D5" s="18">
        <v>50</v>
      </c>
      <c r="E5" s="17">
        <v>50</v>
      </c>
    </row>
    <row r="6" spans="1:5" x14ac:dyDescent="0.25">
      <c r="A6" t="s">
        <v>5</v>
      </c>
      <c r="B6" s="17">
        <v>100</v>
      </c>
      <c r="C6">
        <v>50</v>
      </c>
      <c r="D6" s="18">
        <v>50</v>
      </c>
      <c r="E6" s="17">
        <v>50</v>
      </c>
    </row>
    <row r="7" spans="1:5" x14ac:dyDescent="0.25">
      <c r="A7" t="s">
        <v>2</v>
      </c>
      <c r="B7" s="17">
        <v>100</v>
      </c>
      <c r="C7">
        <v>50</v>
      </c>
      <c r="D7" s="18">
        <v>50</v>
      </c>
      <c r="E7" s="17">
        <v>50</v>
      </c>
    </row>
    <row r="8" spans="1:5" x14ac:dyDescent="0.25">
      <c r="A8" t="s">
        <v>16</v>
      </c>
      <c r="B8" s="17">
        <v>100</v>
      </c>
      <c r="C8">
        <v>50</v>
      </c>
      <c r="D8" s="18">
        <v>50</v>
      </c>
      <c r="E8" s="17">
        <v>50</v>
      </c>
    </row>
    <row r="9" spans="1:5" x14ac:dyDescent="0.25">
      <c r="A9" s="2" t="s">
        <v>6</v>
      </c>
      <c r="B9" s="15"/>
      <c r="C9" s="2"/>
      <c r="D9" s="16"/>
      <c r="E9" s="15"/>
    </row>
    <row r="10" spans="1:5" x14ac:dyDescent="0.25">
      <c r="A10" t="s">
        <v>7</v>
      </c>
      <c r="B10" s="17">
        <v>100</v>
      </c>
      <c r="C10">
        <v>50</v>
      </c>
      <c r="D10" s="18">
        <v>50</v>
      </c>
      <c r="E10" s="17">
        <v>50</v>
      </c>
    </row>
    <row r="11" spans="1:5" x14ac:dyDescent="0.25">
      <c r="A11" t="s">
        <v>17</v>
      </c>
      <c r="B11" s="17">
        <v>100</v>
      </c>
      <c r="C11">
        <v>50</v>
      </c>
      <c r="D11" s="18">
        <v>50</v>
      </c>
      <c r="E11" s="17">
        <v>50</v>
      </c>
    </row>
    <row r="12" spans="1:5" x14ac:dyDescent="0.25">
      <c r="A12" t="s">
        <v>8</v>
      </c>
      <c r="B12" s="17">
        <v>100</v>
      </c>
      <c r="C12">
        <v>50</v>
      </c>
      <c r="D12" s="18">
        <v>50</v>
      </c>
      <c r="E12" s="17">
        <v>50</v>
      </c>
    </row>
    <row r="13" spans="1:5" x14ac:dyDescent="0.25">
      <c r="A13" t="s">
        <v>9</v>
      </c>
      <c r="B13" s="17">
        <v>100</v>
      </c>
      <c r="C13">
        <v>50</v>
      </c>
      <c r="D13" s="18">
        <v>50</v>
      </c>
      <c r="E13" s="17">
        <v>50</v>
      </c>
    </row>
    <row r="14" spans="1:5" x14ac:dyDescent="0.25">
      <c r="A14" t="s">
        <v>15</v>
      </c>
      <c r="B14" s="17">
        <v>100</v>
      </c>
      <c r="C14">
        <v>50</v>
      </c>
      <c r="D14" s="18">
        <v>50</v>
      </c>
      <c r="E14" s="17">
        <v>50</v>
      </c>
    </row>
    <row r="15" spans="1:5" x14ac:dyDescent="0.25">
      <c r="A15" t="s">
        <v>10</v>
      </c>
      <c r="B15" s="17">
        <v>100</v>
      </c>
      <c r="C15">
        <v>50</v>
      </c>
      <c r="D15" s="18">
        <v>50</v>
      </c>
      <c r="E15" s="17">
        <v>50</v>
      </c>
    </row>
    <row r="16" spans="1:5" x14ac:dyDescent="0.25">
      <c r="A16" t="s">
        <v>11</v>
      </c>
      <c r="B16" s="17">
        <v>50</v>
      </c>
      <c r="C16">
        <v>25</v>
      </c>
      <c r="D16" s="18">
        <v>25</v>
      </c>
      <c r="E16" s="17">
        <v>25</v>
      </c>
    </row>
    <row r="17" spans="1:5" x14ac:dyDescent="0.25">
      <c r="A17" s="2" t="s">
        <v>13</v>
      </c>
      <c r="B17" s="15"/>
      <c r="C17" s="2"/>
      <c r="D17" s="16"/>
      <c r="E17" s="15"/>
    </row>
    <row r="18" spans="1:5" x14ac:dyDescent="0.25">
      <c r="A18" t="s">
        <v>12</v>
      </c>
      <c r="B18" s="17">
        <v>100</v>
      </c>
      <c r="C18">
        <v>50</v>
      </c>
      <c r="D18" s="18">
        <v>50</v>
      </c>
      <c r="E18" s="17">
        <v>50</v>
      </c>
    </row>
    <row r="19" spans="1:5" x14ac:dyDescent="0.25">
      <c r="A19" t="s">
        <v>19</v>
      </c>
      <c r="B19" s="17">
        <v>100</v>
      </c>
      <c r="C19">
        <v>50</v>
      </c>
      <c r="D19" s="18">
        <v>50</v>
      </c>
      <c r="E19" s="17">
        <v>50</v>
      </c>
    </row>
    <row r="20" spans="1:5" x14ac:dyDescent="0.25">
      <c r="A20" t="s">
        <v>14</v>
      </c>
      <c r="B20" s="17">
        <v>40</v>
      </c>
      <c r="C20">
        <v>20</v>
      </c>
      <c r="D20" s="18">
        <v>20</v>
      </c>
      <c r="E20" s="17">
        <v>20</v>
      </c>
    </row>
    <row r="21" spans="1:5" x14ac:dyDescent="0.25">
      <c r="A21" t="s">
        <v>22</v>
      </c>
      <c r="B21" s="17">
        <v>50</v>
      </c>
      <c r="C21">
        <v>25</v>
      </c>
      <c r="D21" s="18">
        <v>25</v>
      </c>
      <c r="E21" s="17">
        <v>25</v>
      </c>
    </row>
    <row r="22" spans="1:5" x14ac:dyDescent="0.25">
      <c r="A22" t="s">
        <v>18</v>
      </c>
      <c r="B22" s="17">
        <v>50</v>
      </c>
      <c r="C22">
        <v>25</v>
      </c>
      <c r="D22" s="18">
        <v>25</v>
      </c>
      <c r="E22" s="17">
        <v>25</v>
      </c>
    </row>
    <row r="23" spans="1:5" x14ac:dyDescent="0.25">
      <c r="A23" s="2" t="s">
        <v>20</v>
      </c>
      <c r="B23" s="15"/>
      <c r="C23" s="2"/>
      <c r="D23" s="16"/>
      <c r="E23" s="15"/>
    </row>
    <row r="24" spans="1:5" x14ac:dyDescent="0.25">
      <c r="A24" t="s">
        <v>21</v>
      </c>
      <c r="B24" s="17">
        <v>100</v>
      </c>
      <c r="C24">
        <v>50</v>
      </c>
      <c r="D24" s="18">
        <v>50</v>
      </c>
      <c r="E24" s="17">
        <v>50</v>
      </c>
    </row>
    <row r="25" spans="1:5" x14ac:dyDescent="0.25">
      <c r="A25" t="s">
        <v>26</v>
      </c>
      <c r="B25" s="17">
        <v>150</v>
      </c>
      <c r="C25">
        <v>100</v>
      </c>
      <c r="D25" s="18">
        <v>50</v>
      </c>
      <c r="E25" s="17">
        <v>50</v>
      </c>
    </row>
    <row r="26" spans="1:5" x14ac:dyDescent="0.25">
      <c r="A26" t="s">
        <v>23</v>
      </c>
      <c r="B26" s="17">
        <v>100</v>
      </c>
      <c r="C26">
        <v>50</v>
      </c>
      <c r="D26" s="18">
        <v>50</v>
      </c>
      <c r="E26" s="17">
        <v>50</v>
      </c>
    </row>
    <row r="27" spans="1:5" x14ac:dyDescent="0.25">
      <c r="A27" t="s">
        <v>27</v>
      </c>
      <c r="B27" s="17">
        <v>50</v>
      </c>
      <c r="C27">
        <v>25</v>
      </c>
      <c r="D27" s="18">
        <v>25</v>
      </c>
      <c r="E27" s="17">
        <v>25</v>
      </c>
    </row>
    <row r="28" spans="1:5" x14ac:dyDescent="0.25">
      <c r="A28" t="s">
        <v>28</v>
      </c>
      <c r="B28" s="17">
        <v>50</v>
      </c>
      <c r="C28">
        <v>25</v>
      </c>
      <c r="D28" s="18">
        <v>25</v>
      </c>
      <c r="E28" s="17">
        <v>25</v>
      </c>
    </row>
    <row r="29" spans="1:5" x14ac:dyDescent="0.25">
      <c r="A29" t="s">
        <v>24</v>
      </c>
      <c r="B29" s="17">
        <v>20</v>
      </c>
      <c r="C29">
        <v>10</v>
      </c>
      <c r="D29" s="18">
        <v>10</v>
      </c>
      <c r="E29" s="17">
        <v>10</v>
      </c>
    </row>
    <row r="30" spans="1:5" ht="15.75" thickBot="1" x14ac:dyDescent="0.3">
      <c r="A30" t="s">
        <v>25</v>
      </c>
      <c r="B30" s="22">
        <v>150</v>
      </c>
      <c r="C30" s="23">
        <v>100</v>
      </c>
      <c r="D30" s="24">
        <v>50</v>
      </c>
      <c r="E30" s="2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81DE-4182-4754-AB7A-E4E77785D758}">
  <dimension ref="A1"/>
  <sheetViews>
    <sheetView topLeftCell="A19" workbookViewId="0">
      <selection activeCell="F47" sqref="F4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199F-25D7-4F08-879E-21489D9F85AF}">
  <dimension ref="B5:D50"/>
  <sheetViews>
    <sheetView topLeftCell="E1" workbookViewId="0">
      <selection activeCell="AC22" sqref="AC22"/>
    </sheetView>
  </sheetViews>
  <sheetFormatPr defaultRowHeight="15" x14ac:dyDescent="0.25"/>
  <cols>
    <col min="2" max="2" width="16.140625" bestFit="1" customWidth="1"/>
    <col min="3" max="3" width="19.5703125" bestFit="1" customWidth="1"/>
    <col min="4" max="4" width="21.5703125" bestFit="1" customWidth="1"/>
    <col min="5" max="13" width="3" bestFit="1" customWidth="1"/>
    <col min="14" max="18" width="4" bestFit="1" customWidth="1"/>
    <col min="19" max="19" width="11.28515625" bestFit="1" customWidth="1"/>
    <col min="20" max="22" width="5.85546875" bestFit="1" customWidth="1"/>
    <col min="23" max="23" width="11.28515625" bestFit="1" customWidth="1"/>
    <col min="24" max="24" width="11" bestFit="1" customWidth="1"/>
    <col min="25" max="25" width="10.140625" bestFit="1" customWidth="1"/>
    <col min="26" max="26" width="8.85546875" bestFit="1" customWidth="1"/>
    <col min="27" max="27" width="16" bestFit="1" customWidth="1"/>
    <col min="28" max="28" width="11.28515625" bestFit="1" customWidth="1"/>
    <col min="29" max="29" width="26.5703125" bestFit="1" customWidth="1"/>
    <col min="30" max="32" width="19.42578125" bestFit="1" customWidth="1"/>
    <col min="33" max="33" width="26.5703125" bestFit="1" customWidth="1"/>
    <col min="34" max="201" width="21.5703125" bestFit="1" customWidth="1"/>
    <col min="202" max="208" width="19.42578125" bestFit="1" customWidth="1"/>
    <col min="209" max="209" width="26.5703125" bestFit="1" customWidth="1"/>
  </cols>
  <sheetData>
    <row r="5" spans="2:4" x14ac:dyDescent="0.25">
      <c r="B5" s="57" t="s">
        <v>38</v>
      </c>
      <c r="C5" t="s">
        <v>60</v>
      </c>
      <c r="D5" t="s">
        <v>61</v>
      </c>
    </row>
    <row r="6" spans="2:4" x14ac:dyDescent="0.25">
      <c r="B6" s="27" t="s">
        <v>14</v>
      </c>
      <c r="C6" s="30">
        <v>20</v>
      </c>
      <c r="D6" s="30">
        <v>60</v>
      </c>
    </row>
    <row r="7" spans="2:4" x14ac:dyDescent="0.25">
      <c r="B7" s="27" t="s">
        <v>12</v>
      </c>
      <c r="C7" s="30">
        <v>20</v>
      </c>
      <c r="D7" s="30">
        <v>235</v>
      </c>
    </row>
    <row r="8" spans="2:4" x14ac:dyDescent="0.25">
      <c r="B8" s="27" t="s">
        <v>11</v>
      </c>
      <c r="C8" s="30">
        <v>15</v>
      </c>
      <c r="D8" s="30">
        <v>135</v>
      </c>
    </row>
    <row r="9" spans="2:4" x14ac:dyDescent="0.25">
      <c r="B9" s="27" t="s">
        <v>1</v>
      </c>
      <c r="C9" s="30">
        <v>20</v>
      </c>
      <c r="D9" s="30">
        <v>87</v>
      </c>
    </row>
    <row r="10" spans="2:4" x14ac:dyDescent="0.25">
      <c r="B10" s="27" t="s">
        <v>3</v>
      </c>
      <c r="C10" s="30">
        <v>15</v>
      </c>
      <c r="D10" s="30">
        <v>53</v>
      </c>
    </row>
    <row r="11" spans="2:4" x14ac:dyDescent="0.25">
      <c r="B11" s="27" t="s">
        <v>15</v>
      </c>
      <c r="C11" s="30">
        <v>20</v>
      </c>
      <c r="D11" s="30">
        <v>82</v>
      </c>
    </row>
    <row r="12" spans="2:4" x14ac:dyDescent="0.25">
      <c r="B12" s="27" t="s">
        <v>8</v>
      </c>
      <c r="C12" s="30">
        <v>20</v>
      </c>
      <c r="D12" s="30">
        <v>55</v>
      </c>
    </row>
    <row r="13" spans="2:4" x14ac:dyDescent="0.25">
      <c r="B13" s="27" t="s">
        <v>26</v>
      </c>
      <c r="C13" s="30">
        <v>10</v>
      </c>
      <c r="D13" s="30">
        <v>45</v>
      </c>
    </row>
    <row r="14" spans="2:4" x14ac:dyDescent="0.25">
      <c r="B14" s="27" t="s">
        <v>22</v>
      </c>
      <c r="C14" s="30">
        <v>10</v>
      </c>
      <c r="D14" s="30">
        <v>65</v>
      </c>
    </row>
    <row r="15" spans="2:4" x14ac:dyDescent="0.25">
      <c r="B15" s="27" t="s">
        <v>18</v>
      </c>
      <c r="C15" s="30">
        <v>10</v>
      </c>
      <c r="D15" s="30">
        <v>45</v>
      </c>
    </row>
    <row r="16" spans="2:4" x14ac:dyDescent="0.25">
      <c r="B16" s="27" t="s">
        <v>17</v>
      </c>
      <c r="C16" s="30">
        <v>20</v>
      </c>
      <c r="D16" s="30">
        <v>90</v>
      </c>
    </row>
    <row r="17" spans="2:4" x14ac:dyDescent="0.25">
      <c r="B17" s="27" t="s">
        <v>27</v>
      </c>
      <c r="C17" s="30">
        <v>15</v>
      </c>
      <c r="D17" s="30">
        <v>55</v>
      </c>
    </row>
    <row r="18" spans="2:4" x14ac:dyDescent="0.25">
      <c r="B18" s="27" t="s">
        <v>28</v>
      </c>
      <c r="C18" s="30">
        <v>15</v>
      </c>
      <c r="D18" s="30">
        <v>82</v>
      </c>
    </row>
    <row r="19" spans="2:4" x14ac:dyDescent="0.25">
      <c r="B19" s="27" t="s">
        <v>25</v>
      </c>
      <c r="C19" s="30">
        <v>10</v>
      </c>
      <c r="D19" s="30">
        <v>60</v>
      </c>
    </row>
    <row r="20" spans="2:4" x14ac:dyDescent="0.25">
      <c r="B20" s="27" t="s">
        <v>2</v>
      </c>
      <c r="C20" s="30">
        <v>20</v>
      </c>
      <c r="D20" s="30">
        <v>95</v>
      </c>
    </row>
    <row r="21" spans="2:4" x14ac:dyDescent="0.25">
      <c r="B21" s="27" t="s">
        <v>59</v>
      </c>
      <c r="C21" s="30">
        <v>20</v>
      </c>
      <c r="D21" s="30">
        <v>180</v>
      </c>
    </row>
    <row r="22" spans="2:4" x14ac:dyDescent="0.25">
      <c r="B22" s="27" t="s">
        <v>21</v>
      </c>
      <c r="C22" s="30">
        <v>20</v>
      </c>
      <c r="D22" s="30">
        <v>112</v>
      </c>
    </row>
    <row r="23" spans="2:4" x14ac:dyDescent="0.25">
      <c r="B23" s="27" t="s">
        <v>4</v>
      </c>
      <c r="C23" s="30">
        <v>20</v>
      </c>
      <c r="D23" s="30">
        <v>55</v>
      </c>
    </row>
    <row r="24" spans="2:4" x14ac:dyDescent="0.25">
      <c r="B24" s="27" t="s">
        <v>9</v>
      </c>
      <c r="C24" s="30">
        <v>20</v>
      </c>
      <c r="D24" s="30">
        <v>82</v>
      </c>
    </row>
    <row r="25" spans="2:4" x14ac:dyDescent="0.25">
      <c r="B25" s="27" t="s">
        <v>24</v>
      </c>
      <c r="C25" s="30">
        <v>10</v>
      </c>
      <c r="D25" s="30">
        <v>30</v>
      </c>
    </row>
    <row r="26" spans="2:4" x14ac:dyDescent="0.25">
      <c r="B26" s="27" t="s">
        <v>10</v>
      </c>
      <c r="C26" s="30">
        <v>20</v>
      </c>
      <c r="D26" s="30">
        <v>95</v>
      </c>
    </row>
    <row r="27" spans="2:4" x14ac:dyDescent="0.25">
      <c r="B27" s="27" t="s">
        <v>7</v>
      </c>
      <c r="C27" s="30">
        <v>20</v>
      </c>
      <c r="D27" s="30">
        <v>125</v>
      </c>
    </row>
    <row r="28" spans="2:4" x14ac:dyDescent="0.25">
      <c r="B28" s="27" t="s">
        <v>16</v>
      </c>
      <c r="C28" s="30">
        <v>20</v>
      </c>
      <c r="D28" s="30">
        <v>90</v>
      </c>
    </row>
    <row r="29" spans="2:4" x14ac:dyDescent="0.25">
      <c r="B29" s="27" t="s">
        <v>19</v>
      </c>
      <c r="C29" s="30">
        <v>20</v>
      </c>
      <c r="D29" s="30">
        <v>85</v>
      </c>
    </row>
    <row r="30" spans="2:4" x14ac:dyDescent="0.25">
      <c r="B30" s="27" t="s">
        <v>5</v>
      </c>
      <c r="C30" s="30">
        <v>20</v>
      </c>
      <c r="D30" s="30">
        <v>65</v>
      </c>
    </row>
    <row r="31" spans="2:4" x14ac:dyDescent="0.25">
      <c r="B31" s="27" t="s">
        <v>39</v>
      </c>
      <c r="C31" s="30">
        <v>430</v>
      </c>
      <c r="D31" s="30">
        <v>2163</v>
      </c>
    </row>
    <row r="43" spans="2:3" x14ac:dyDescent="0.25">
      <c r="B43" t="s">
        <v>64</v>
      </c>
    </row>
    <row r="44" spans="2:3" x14ac:dyDescent="0.25">
      <c r="B44" s="11" t="s">
        <v>3</v>
      </c>
      <c r="C44" s="12">
        <v>0</v>
      </c>
    </row>
    <row r="45" spans="2:3" x14ac:dyDescent="0.25">
      <c r="B45" s="9" t="s">
        <v>2</v>
      </c>
      <c r="C45" s="10">
        <v>0</v>
      </c>
    </row>
    <row r="46" spans="2:3" x14ac:dyDescent="0.25">
      <c r="B46" s="11" t="s">
        <v>8</v>
      </c>
      <c r="C46" s="12">
        <v>0</v>
      </c>
    </row>
    <row r="47" spans="2:3" x14ac:dyDescent="0.25">
      <c r="B47" s="9" t="s">
        <v>18</v>
      </c>
      <c r="C47" s="10">
        <v>0</v>
      </c>
    </row>
    <row r="48" spans="2:3" x14ac:dyDescent="0.25">
      <c r="B48" s="11" t="s">
        <v>26</v>
      </c>
      <c r="C48" s="12">
        <v>0</v>
      </c>
    </row>
    <row r="49" spans="2:3" x14ac:dyDescent="0.25">
      <c r="B49" s="9" t="s">
        <v>27</v>
      </c>
      <c r="C49" s="10">
        <v>0</v>
      </c>
    </row>
    <row r="50" spans="2:3" x14ac:dyDescent="0.25">
      <c r="B50" s="11" t="s">
        <v>28</v>
      </c>
      <c r="C50" s="12">
        <v>0</v>
      </c>
    </row>
  </sheetData>
  <conditionalFormatting sqref="C44:C5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F88C-2A5F-46A5-9A38-958B9BC1AE0E}">
  <dimension ref="A2:M90"/>
  <sheetViews>
    <sheetView showGridLines="0" topLeftCell="A25" zoomScale="40" zoomScaleNormal="40" workbookViewId="0">
      <selection activeCell="O43" sqref="O43"/>
    </sheetView>
  </sheetViews>
  <sheetFormatPr defaultRowHeight="15" x14ac:dyDescent="0.25"/>
  <cols>
    <col min="1" max="1" width="23" customWidth="1"/>
    <col min="2" max="2" width="14.5703125" bestFit="1" customWidth="1"/>
    <col min="3" max="3" width="5.42578125" customWidth="1"/>
    <col min="4" max="4" width="17.140625" customWidth="1"/>
    <col min="5" max="5" width="12.28515625" customWidth="1"/>
    <col min="7" max="7" width="13.140625" bestFit="1" customWidth="1"/>
    <col min="9" max="13" width="54.28515625" customWidth="1"/>
  </cols>
  <sheetData>
    <row r="2" spans="1:13" ht="15.75" thickBot="1" x14ac:dyDescent="0.3">
      <c r="A2" s="7" t="s">
        <v>72</v>
      </c>
      <c r="I2" s="146" t="s">
        <v>121</v>
      </c>
      <c r="J2" s="146"/>
      <c r="L2" s="146" t="s">
        <v>122</v>
      </c>
      <c r="M2" s="146"/>
    </row>
    <row r="3" spans="1:13" ht="48.75" thickBot="1" x14ac:dyDescent="0.3">
      <c r="A3" s="64" t="s">
        <v>65</v>
      </c>
      <c r="B3" s="65" t="s">
        <v>66</v>
      </c>
      <c r="C3" s="65" t="s">
        <v>67</v>
      </c>
      <c r="D3" s="65" t="s">
        <v>75</v>
      </c>
      <c r="E3" s="65" t="s">
        <v>68</v>
      </c>
      <c r="G3" s="64"/>
      <c r="H3" s="103"/>
      <c r="I3" s="109" t="s">
        <v>65</v>
      </c>
      <c r="J3" s="110" t="s">
        <v>40</v>
      </c>
      <c r="L3" s="106" t="s">
        <v>65</v>
      </c>
      <c r="M3" s="107" t="s">
        <v>40</v>
      </c>
    </row>
    <row r="4" spans="1:13" ht="16.5" customHeight="1" thickBot="1" x14ac:dyDescent="0.3">
      <c r="A4" s="66" t="s">
        <v>24</v>
      </c>
      <c r="B4" s="67">
        <v>10</v>
      </c>
      <c r="C4" s="67">
        <v>5</v>
      </c>
      <c r="D4" s="67">
        <v>6.7</v>
      </c>
      <c r="E4" s="67" t="s">
        <v>69</v>
      </c>
      <c r="G4" s="99"/>
      <c r="H4" s="98"/>
      <c r="I4" s="104" t="s">
        <v>4</v>
      </c>
      <c r="J4" s="105">
        <f t="shared" ref="J4:J23" si="0">COUNTIF(A4:A90,I4)</f>
        <v>8</v>
      </c>
      <c r="L4" s="104" t="s">
        <v>4</v>
      </c>
      <c r="M4" s="105">
        <v>8</v>
      </c>
    </row>
    <row r="5" spans="1:13" ht="16.5" customHeight="1" thickBot="1" x14ac:dyDescent="0.3">
      <c r="A5" s="66" t="s">
        <v>18</v>
      </c>
      <c r="B5" s="67">
        <v>10</v>
      </c>
      <c r="C5" s="67">
        <v>3</v>
      </c>
      <c r="D5" s="67">
        <v>5</v>
      </c>
      <c r="E5" s="67" t="s">
        <v>69</v>
      </c>
      <c r="G5" s="99"/>
      <c r="H5" s="98"/>
      <c r="I5" s="93" t="s">
        <v>70</v>
      </c>
      <c r="J5" s="29">
        <f t="shared" si="0"/>
        <v>8</v>
      </c>
      <c r="L5" s="93" t="s">
        <v>70</v>
      </c>
      <c r="M5" s="29">
        <v>8</v>
      </c>
    </row>
    <row r="6" spans="1:13" ht="16.5" customHeight="1" thickBot="1" x14ac:dyDescent="0.3">
      <c r="A6" s="66" t="s">
        <v>70</v>
      </c>
      <c r="B6" s="67">
        <v>10</v>
      </c>
      <c r="C6" s="67">
        <v>4</v>
      </c>
      <c r="D6" s="67">
        <v>5</v>
      </c>
      <c r="E6" s="67" t="s">
        <v>69</v>
      </c>
      <c r="G6" s="99"/>
      <c r="H6" s="98"/>
      <c r="I6" s="93" t="s">
        <v>103</v>
      </c>
      <c r="J6" s="29">
        <f t="shared" si="0"/>
        <v>7</v>
      </c>
      <c r="L6" s="93" t="s">
        <v>103</v>
      </c>
      <c r="M6" s="29">
        <v>7</v>
      </c>
    </row>
    <row r="7" spans="1:13" ht="16.5" customHeight="1" thickBot="1" x14ac:dyDescent="0.3">
      <c r="A7" s="93" t="s">
        <v>103</v>
      </c>
      <c r="B7" s="67">
        <v>15</v>
      </c>
      <c r="C7" s="67">
        <v>4</v>
      </c>
      <c r="D7" s="67">
        <v>9.1</v>
      </c>
      <c r="E7" s="67" t="s">
        <v>69</v>
      </c>
      <c r="G7" s="99"/>
      <c r="H7" s="98"/>
      <c r="I7" s="93" t="s">
        <v>8</v>
      </c>
      <c r="J7" s="29">
        <f t="shared" si="0"/>
        <v>5</v>
      </c>
    </row>
    <row r="8" spans="1:13" ht="16.5" customHeight="1" thickBot="1" x14ac:dyDescent="0.3">
      <c r="A8" s="66" t="s">
        <v>71</v>
      </c>
      <c r="B8" s="67">
        <v>20</v>
      </c>
      <c r="C8" s="67">
        <v>4</v>
      </c>
      <c r="D8" s="67">
        <v>13.9</v>
      </c>
      <c r="E8" s="67" t="s">
        <v>69</v>
      </c>
      <c r="G8" s="99"/>
      <c r="H8" s="98"/>
      <c r="I8" s="93" t="s">
        <v>22</v>
      </c>
      <c r="J8" s="29">
        <f t="shared" si="0"/>
        <v>4</v>
      </c>
    </row>
    <row r="9" spans="1:13" ht="16.5" customHeight="1" thickBot="1" x14ac:dyDescent="0.3">
      <c r="A9" s="66" t="s">
        <v>27</v>
      </c>
      <c r="B9" s="67">
        <v>15</v>
      </c>
      <c r="C9" s="67">
        <v>3</v>
      </c>
      <c r="D9" s="67">
        <v>8.9</v>
      </c>
      <c r="E9" s="67" t="s">
        <v>69</v>
      </c>
      <c r="G9" s="99"/>
      <c r="H9" s="98"/>
      <c r="I9" s="93" t="s">
        <v>18</v>
      </c>
      <c r="J9" s="29">
        <f t="shared" si="0"/>
        <v>3</v>
      </c>
    </row>
    <row r="10" spans="1:13" ht="15.75" x14ac:dyDescent="0.25">
      <c r="G10" s="99"/>
      <c r="H10" s="98"/>
      <c r="I10" s="93" t="s">
        <v>9</v>
      </c>
      <c r="J10" s="29">
        <f t="shared" si="0"/>
        <v>3</v>
      </c>
    </row>
    <row r="11" spans="1:13" ht="16.5" thickBot="1" x14ac:dyDescent="0.3">
      <c r="A11" s="7" t="s">
        <v>73</v>
      </c>
      <c r="G11" s="97"/>
      <c r="H11" s="98"/>
      <c r="I11" s="93" t="s">
        <v>95</v>
      </c>
      <c r="J11" s="29">
        <f t="shared" si="0"/>
        <v>2</v>
      </c>
    </row>
    <row r="12" spans="1:13" ht="16.5" thickBot="1" x14ac:dyDescent="0.3">
      <c r="A12" s="58" t="s">
        <v>65</v>
      </c>
      <c r="B12" s="59" t="s">
        <v>66</v>
      </c>
      <c r="C12" s="59" t="s">
        <v>67</v>
      </c>
      <c r="D12" s="59" t="s">
        <v>75</v>
      </c>
      <c r="E12" s="59" t="s">
        <v>68</v>
      </c>
      <c r="G12" s="99"/>
      <c r="H12" s="98"/>
      <c r="I12" s="93" t="s">
        <v>27</v>
      </c>
      <c r="J12" s="29">
        <f t="shared" si="0"/>
        <v>2</v>
      </c>
    </row>
    <row r="13" spans="1:13" ht="16.5" thickBot="1" x14ac:dyDescent="0.3">
      <c r="A13" s="79" t="s">
        <v>70</v>
      </c>
      <c r="B13" s="80">
        <v>10</v>
      </c>
      <c r="C13" s="80">
        <v>5</v>
      </c>
      <c r="D13" s="80">
        <v>3</v>
      </c>
      <c r="E13" s="80" t="s">
        <v>69</v>
      </c>
      <c r="G13" s="99"/>
      <c r="H13" s="98"/>
      <c r="I13" s="93" t="s">
        <v>7</v>
      </c>
      <c r="J13" s="29">
        <f t="shared" si="0"/>
        <v>3</v>
      </c>
    </row>
    <row r="14" spans="1:13" ht="12.75" customHeight="1" thickBot="1" x14ac:dyDescent="0.3">
      <c r="A14" s="79" t="s">
        <v>18</v>
      </c>
      <c r="B14" s="80">
        <v>10</v>
      </c>
      <c r="C14" s="80">
        <v>2</v>
      </c>
      <c r="D14" s="80">
        <v>5</v>
      </c>
      <c r="E14" s="80" t="s">
        <v>69</v>
      </c>
      <c r="G14" s="99"/>
      <c r="H14" s="98"/>
      <c r="I14" s="93" t="s">
        <v>5</v>
      </c>
      <c r="J14" s="29">
        <f t="shared" si="0"/>
        <v>3</v>
      </c>
    </row>
    <row r="15" spans="1:13" ht="16.5" thickBot="1" x14ac:dyDescent="0.3">
      <c r="A15" s="79" t="s">
        <v>10</v>
      </c>
      <c r="B15" s="80">
        <v>20</v>
      </c>
      <c r="C15" s="80">
        <v>2</v>
      </c>
      <c r="D15" s="80">
        <v>7</v>
      </c>
      <c r="E15" s="80" t="s">
        <v>69</v>
      </c>
      <c r="G15" s="99"/>
      <c r="H15" s="98"/>
      <c r="I15" s="93" t="s">
        <v>24</v>
      </c>
      <c r="J15" s="29">
        <f t="shared" si="0"/>
        <v>0</v>
      </c>
    </row>
    <row r="16" spans="1:13" ht="16.5" thickBot="1" x14ac:dyDescent="0.3">
      <c r="A16" s="79" t="s">
        <v>8</v>
      </c>
      <c r="B16" s="80">
        <v>20</v>
      </c>
      <c r="C16" s="80">
        <v>2</v>
      </c>
      <c r="D16" s="80">
        <v>11</v>
      </c>
      <c r="E16" s="80" t="s">
        <v>69</v>
      </c>
      <c r="G16" s="99"/>
      <c r="H16" s="98"/>
      <c r="I16" s="93" t="s">
        <v>119</v>
      </c>
      <c r="J16" s="29">
        <f t="shared" si="0"/>
        <v>1</v>
      </c>
    </row>
    <row r="17" spans="1:12" ht="16.5" thickBot="1" x14ac:dyDescent="0.3">
      <c r="A17" s="79" t="s">
        <v>7</v>
      </c>
      <c r="B17" s="80">
        <v>20</v>
      </c>
      <c r="C17" s="80">
        <v>2</v>
      </c>
      <c r="D17" s="80">
        <v>10</v>
      </c>
      <c r="E17" s="80" t="s">
        <v>69</v>
      </c>
      <c r="G17" s="99"/>
      <c r="H17" s="98"/>
      <c r="I17" s="93" t="s">
        <v>105</v>
      </c>
      <c r="J17" s="29">
        <f t="shared" si="0"/>
        <v>1</v>
      </c>
    </row>
    <row r="18" spans="1:12" ht="16.5" thickBot="1" x14ac:dyDescent="0.3">
      <c r="A18" s="79" t="s">
        <v>2</v>
      </c>
      <c r="B18" s="80">
        <v>20</v>
      </c>
      <c r="C18" s="80">
        <v>2</v>
      </c>
      <c r="D18" s="80">
        <v>6</v>
      </c>
      <c r="E18" s="80" t="s">
        <v>69</v>
      </c>
      <c r="G18" s="99"/>
      <c r="H18" s="98"/>
      <c r="I18" s="93" t="s">
        <v>15</v>
      </c>
      <c r="J18" s="29">
        <f t="shared" si="0"/>
        <v>1</v>
      </c>
    </row>
    <row r="19" spans="1:12" ht="16.5" thickBot="1" x14ac:dyDescent="0.3">
      <c r="A19" s="79" t="s">
        <v>5</v>
      </c>
      <c r="B19" s="80">
        <v>20</v>
      </c>
      <c r="C19" s="80">
        <v>3</v>
      </c>
      <c r="D19" s="80">
        <v>3</v>
      </c>
      <c r="E19" s="80" t="s">
        <v>89</v>
      </c>
      <c r="G19" s="99"/>
      <c r="H19" s="98"/>
      <c r="I19" s="93" t="s">
        <v>17</v>
      </c>
      <c r="J19" s="29">
        <f t="shared" si="0"/>
        <v>1</v>
      </c>
    </row>
    <row r="20" spans="1:12" ht="15.75" x14ac:dyDescent="0.25">
      <c r="G20" s="99"/>
      <c r="H20" s="98"/>
      <c r="I20" s="93" t="s">
        <v>2</v>
      </c>
      <c r="J20" s="29">
        <f t="shared" si="0"/>
        <v>0</v>
      </c>
    </row>
    <row r="21" spans="1:12" ht="16.5" thickBot="1" x14ac:dyDescent="0.3">
      <c r="A21" s="84" t="s">
        <v>93</v>
      </c>
      <c r="G21" s="99"/>
      <c r="H21" s="98"/>
      <c r="I21" s="93" t="s">
        <v>120</v>
      </c>
      <c r="J21" s="29">
        <f t="shared" si="0"/>
        <v>1</v>
      </c>
    </row>
    <row r="22" spans="1:12" ht="21.75" thickBot="1" x14ac:dyDescent="0.3">
      <c r="A22" s="85" t="s">
        <v>65</v>
      </c>
      <c r="B22" s="86" t="s">
        <v>66</v>
      </c>
      <c r="C22" s="86" t="s">
        <v>67</v>
      </c>
      <c r="D22" s="86" t="s">
        <v>94</v>
      </c>
      <c r="E22" s="86" t="s">
        <v>68</v>
      </c>
      <c r="G22" s="99"/>
      <c r="H22" s="98"/>
      <c r="I22" s="93" t="s">
        <v>102</v>
      </c>
      <c r="J22" s="29">
        <f t="shared" si="0"/>
        <v>1</v>
      </c>
    </row>
    <row r="23" spans="1:12" ht="16.5" thickBot="1" x14ac:dyDescent="0.3">
      <c r="A23" s="93" t="s">
        <v>95</v>
      </c>
      <c r="B23" s="88">
        <v>20</v>
      </c>
      <c r="C23" s="88">
        <v>3</v>
      </c>
      <c r="D23" s="88">
        <v>5.25</v>
      </c>
      <c r="E23" s="88" t="s">
        <v>96</v>
      </c>
      <c r="G23" s="99"/>
      <c r="H23" s="98"/>
      <c r="I23" s="111" t="s">
        <v>10</v>
      </c>
      <c r="J23" s="112">
        <f t="shared" si="0"/>
        <v>1</v>
      </c>
    </row>
    <row r="24" spans="1:12" ht="16.5" thickBot="1" x14ac:dyDescent="0.3">
      <c r="A24" s="87" t="s">
        <v>7</v>
      </c>
      <c r="B24" s="88">
        <v>20</v>
      </c>
      <c r="C24" s="88">
        <v>3</v>
      </c>
      <c r="D24" s="88">
        <v>7.5</v>
      </c>
      <c r="E24" s="88" t="s">
        <v>97</v>
      </c>
      <c r="G24" s="97"/>
      <c r="H24" s="98"/>
      <c r="I24" s="54"/>
    </row>
    <row r="25" spans="1:12" ht="45.75" thickBot="1" x14ac:dyDescent="0.3">
      <c r="A25" s="87" t="s">
        <v>4</v>
      </c>
      <c r="B25" s="88">
        <v>20</v>
      </c>
      <c r="C25" s="88">
        <v>4</v>
      </c>
      <c r="D25" s="88">
        <v>4.3</v>
      </c>
      <c r="E25" s="88" t="s">
        <v>96</v>
      </c>
      <c r="G25" s="99"/>
      <c r="H25" s="98"/>
      <c r="I25" s="54"/>
    </row>
    <row r="26" spans="1:12" ht="15.75" thickBot="1" x14ac:dyDescent="0.3">
      <c r="G26" s="99"/>
      <c r="H26" s="98"/>
      <c r="I26" s="146" t="s">
        <v>123</v>
      </c>
      <c r="J26" s="146"/>
      <c r="K26" s="146"/>
      <c r="L26" s="146"/>
    </row>
    <row r="27" spans="1:12" ht="15.75" thickBot="1" x14ac:dyDescent="0.3">
      <c r="A27" s="89" t="s">
        <v>100</v>
      </c>
      <c r="G27" s="99"/>
      <c r="H27" s="98"/>
      <c r="I27" s="121" t="s">
        <v>65</v>
      </c>
      <c r="J27" s="122" t="s">
        <v>40</v>
      </c>
      <c r="K27" s="123" t="s">
        <v>131</v>
      </c>
      <c r="L27" s="17" t="s">
        <v>130</v>
      </c>
    </row>
    <row r="28" spans="1:12" ht="42.75" thickBot="1" x14ac:dyDescent="0.3">
      <c r="A28" s="85" t="s">
        <v>65</v>
      </c>
      <c r="B28" s="86" t="s">
        <v>66</v>
      </c>
      <c r="C28" s="86" t="s">
        <v>67</v>
      </c>
      <c r="D28" s="86" t="s">
        <v>94</v>
      </c>
      <c r="E28" s="86" t="s">
        <v>68</v>
      </c>
      <c r="G28" s="99"/>
      <c r="H28" s="98"/>
      <c r="I28" s="117" t="s">
        <v>8</v>
      </c>
      <c r="J28" s="108">
        <f t="shared" ref="J28:J47" si="1">COUNTIF(A28:A114,I28)</f>
        <v>4</v>
      </c>
      <c r="K28" s="108">
        <v>14</v>
      </c>
      <c r="L28" s="119">
        <f t="shared" ref="L28:L47" si="2">AVERAGE(J28*K28)</f>
        <v>56</v>
      </c>
    </row>
    <row r="29" spans="1:12" ht="34.5" thickBot="1" x14ac:dyDescent="0.3">
      <c r="A29" s="87" t="s">
        <v>70</v>
      </c>
      <c r="B29" s="88">
        <v>10</v>
      </c>
      <c r="C29" s="88">
        <v>3</v>
      </c>
      <c r="D29" s="88">
        <v>4</v>
      </c>
      <c r="E29" s="88" t="s">
        <v>69</v>
      </c>
      <c r="G29" s="99"/>
      <c r="H29" s="98"/>
      <c r="I29" s="118" t="s">
        <v>4</v>
      </c>
      <c r="J29" s="29">
        <f t="shared" si="1"/>
        <v>7</v>
      </c>
      <c r="K29" s="29">
        <v>6</v>
      </c>
      <c r="L29" s="120">
        <f t="shared" si="2"/>
        <v>42</v>
      </c>
    </row>
    <row r="30" spans="1:12" ht="34.5" thickBot="1" x14ac:dyDescent="0.3">
      <c r="A30" s="93" t="s">
        <v>103</v>
      </c>
      <c r="B30" s="88">
        <v>15</v>
      </c>
      <c r="C30" s="88">
        <v>3</v>
      </c>
      <c r="D30" s="88">
        <v>3</v>
      </c>
      <c r="E30" s="88" t="s">
        <v>69</v>
      </c>
      <c r="G30" s="99"/>
      <c r="H30" s="98"/>
      <c r="I30" s="118" t="s">
        <v>70</v>
      </c>
      <c r="J30" s="29">
        <f t="shared" si="1"/>
        <v>5</v>
      </c>
      <c r="K30" s="29">
        <v>4</v>
      </c>
      <c r="L30" s="120">
        <f t="shared" si="2"/>
        <v>20</v>
      </c>
    </row>
    <row r="31" spans="1:12" ht="34.5" thickBot="1" x14ac:dyDescent="0.3">
      <c r="A31" s="87" t="s">
        <v>4</v>
      </c>
      <c r="B31" s="88">
        <v>20</v>
      </c>
      <c r="C31" s="88">
        <v>4</v>
      </c>
      <c r="D31" s="88">
        <v>4</v>
      </c>
      <c r="E31" s="88" t="s">
        <v>69</v>
      </c>
      <c r="G31" s="101"/>
      <c r="H31" s="98"/>
      <c r="I31" s="118" t="s">
        <v>103</v>
      </c>
      <c r="J31" s="29">
        <f t="shared" si="1"/>
        <v>5</v>
      </c>
      <c r="K31" s="29">
        <v>3</v>
      </c>
      <c r="L31" s="120">
        <f t="shared" si="2"/>
        <v>15</v>
      </c>
    </row>
    <row r="32" spans="1:12" ht="34.5" thickBot="1" x14ac:dyDescent="0.3">
      <c r="A32" s="87" t="s">
        <v>9</v>
      </c>
      <c r="B32" s="88">
        <v>20</v>
      </c>
      <c r="C32" s="88">
        <v>3</v>
      </c>
      <c r="D32" s="88">
        <v>6</v>
      </c>
      <c r="E32" s="88" t="s">
        <v>69</v>
      </c>
      <c r="G32" s="99"/>
      <c r="H32" s="98"/>
      <c r="I32" s="118" t="s">
        <v>22</v>
      </c>
      <c r="J32" s="29">
        <f t="shared" si="1"/>
        <v>4</v>
      </c>
      <c r="K32" s="29">
        <v>5</v>
      </c>
      <c r="L32" s="120">
        <f t="shared" si="2"/>
        <v>20</v>
      </c>
    </row>
    <row r="33" spans="1:12" ht="34.5" thickBot="1" x14ac:dyDescent="0.3">
      <c r="A33" s="87" t="s">
        <v>22</v>
      </c>
      <c r="B33" s="88">
        <v>10</v>
      </c>
      <c r="C33" s="88">
        <v>3</v>
      </c>
      <c r="D33" s="88">
        <v>5</v>
      </c>
      <c r="E33" s="88" t="s">
        <v>69</v>
      </c>
      <c r="G33" s="102"/>
      <c r="H33" s="98"/>
      <c r="I33" s="118" t="s">
        <v>9</v>
      </c>
      <c r="J33" s="29">
        <f t="shared" si="1"/>
        <v>2</v>
      </c>
      <c r="K33" s="29">
        <v>6</v>
      </c>
      <c r="L33" s="120">
        <f t="shared" si="2"/>
        <v>12</v>
      </c>
    </row>
    <row r="34" spans="1:12" ht="34.5" thickBot="1" x14ac:dyDescent="0.3">
      <c r="A34" s="87" t="s">
        <v>15</v>
      </c>
      <c r="B34" s="88">
        <v>20</v>
      </c>
      <c r="C34" s="88">
        <v>3</v>
      </c>
      <c r="D34" s="88">
        <v>9</v>
      </c>
      <c r="E34" s="88" t="s">
        <v>69</v>
      </c>
      <c r="G34" s="99"/>
      <c r="H34" s="98"/>
      <c r="I34" s="118" t="s">
        <v>27</v>
      </c>
      <c r="J34" s="29">
        <f t="shared" si="1"/>
        <v>2</v>
      </c>
      <c r="K34" s="29">
        <v>5</v>
      </c>
      <c r="L34" s="120">
        <f t="shared" si="2"/>
        <v>10</v>
      </c>
    </row>
    <row r="35" spans="1:12" ht="15.75" x14ac:dyDescent="0.25">
      <c r="G35" s="99"/>
      <c r="H35" s="98"/>
      <c r="I35" s="118" t="s">
        <v>15</v>
      </c>
      <c r="J35" s="29">
        <f t="shared" si="1"/>
        <v>0</v>
      </c>
      <c r="K35" s="29">
        <v>9</v>
      </c>
      <c r="L35" s="120">
        <f t="shared" si="2"/>
        <v>0</v>
      </c>
    </row>
    <row r="36" spans="1:12" ht="16.5" thickBot="1" x14ac:dyDescent="0.3">
      <c r="A36" s="89" t="s">
        <v>101</v>
      </c>
      <c r="G36" s="101"/>
      <c r="H36" s="98"/>
      <c r="I36" s="118" t="s">
        <v>18</v>
      </c>
      <c r="J36" s="29">
        <f t="shared" si="1"/>
        <v>2</v>
      </c>
      <c r="K36" s="29">
        <v>4</v>
      </c>
      <c r="L36" s="120">
        <f t="shared" si="2"/>
        <v>8</v>
      </c>
    </row>
    <row r="37" spans="1:12" ht="42.75" thickBot="1" x14ac:dyDescent="0.3">
      <c r="A37" s="85" t="s">
        <v>65</v>
      </c>
      <c r="B37" s="86" t="s">
        <v>66</v>
      </c>
      <c r="C37" s="86" t="s">
        <v>67</v>
      </c>
      <c r="D37" s="86" t="s">
        <v>94</v>
      </c>
      <c r="E37" s="86" t="s">
        <v>68</v>
      </c>
      <c r="G37" s="99"/>
      <c r="H37" s="98"/>
      <c r="I37" s="118" t="s">
        <v>7</v>
      </c>
      <c r="J37" s="29">
        <f t="shared" si="1"/>
        <v>1</v>
      </c>
      <c r="K37" s="29">
        <v>8</v>
      </c>
      <c r="L37" s="120">
        <f t="shared" si="2"/>
        <v>8</v>
      </c>
    </row>
    <row r="38" spans="1:12" ht="16.5" thickBot="1" x14ac:dyDescent="0.3">
      <c r="A38" s="87" t="s">
        <v>4</v>
      </c>
      <c r="B38" s="88">
        <v>20</v>
      </c>
      <c r="C38" s="88">
        <v>5</v>
      </c>
      <c r="D38" s="88">
        <v>4</v>
      </c>
      <c r="E38" s="88"/>
      <c r="G38" s="99"/>
      <c r="H38" s="98"/>
      <c r="I38" s="118" t="s">
        <v>105</v>
      </c>
      <c r="J38" s="29">
        <f t="shared" si="1"/>
        <v>1</v>
      </c>
      <c r="K38" s="29">
        <v>7</v>
      </c>
      <c r="L38" s="120">
        <f t="shared" si="2"/>
        <v>7</v>
      </c>
    </row>
    <row r="39" spans="1:12" ht="34.5" thickBot="1" x14ac:dyDescent="0.3">
      <c r="A39" s="87" t="s">
        <v>70</v>
      </c>
      <c r="B39" s="88">
        <v>10</v>
      </c>
      <c r="C39" s="88">
        <v>4</v>
      </c>
      <c r="D39" s="88">
        <v>4</v>
      </c>
      <c r="E39" s="88" t="s">
        <v>69</v>
      </c>
      <c r="G39" s="99"/>
      <c r="H39" s="98"/>
      <c r="I39" s="118" t="s">
        <v>17</v>
      </c>
      <c r="J39" s="29">
        <f t="shared" si="1"/>
        <v>1</v>
      </c>
      <c r="K39" s="29">
        <v>7</v>
      </c>
      <c r="L39" s="120">
        <f t="shared" si="2"/>
        <v>7</v>
      </c>
    </row>
    <row r="40" spans="1:12" ht="34.5" thickBot="1" x14ac:dyDescent="0.3">
      <c r="A40" s="87" t="s">
        <v>8</v>
      </c>
      <c r="B40" s="88">
        <v>20</v>
      </c>
      <c r="C40" s="88">
        <v>4</v>
      </c>
      <c r="D40" s="88">
        <v>4</v>
      </c>
      <c r="E40" s="88" t="s">
        <v>69</v>
      </c>
      <c r="G40" s="99"/>
      <c r="H40" s="98"/>
      <c r="I40" s="118" t="s">
        <v>5</v>
      </c>
      <c r="J40" s="29">
        <f t="shared" si="1"/>
        <v>2</v>
      </c>
      <c r="K40" s="29">
        <v>3</v>
      </c>
      <c r="L40" s="120">
        <f t="shared" si="2"/>
        <v>6</v>
      </c>
    </row>
    <row r="41" spans="1:12" ht="34.5" thickBot="1" x14ac:dyDescent="0.3">
      <c r="A41" s="87" t="s">
        <v>102</v>
      </c>
      <c r="B41" s="88">
        <v>10</v>
      </c>
      <c r="C41" s="88">
        <v>4</v>
      </c>
      <c r="D41" s="88">
        <v>5</v>
      </c>
      <c r="E41" s="88" t="s">
        <v>89</v>
      </c>
      <c r="G41" s="99"/>
      <c r="H41" s="98"/>
      <c r="I41" s="118" t="s">
        <v>102</v>
      </c>
      <c r="J41" s="29">
        <f t="shared" si="1"/>
        <v>1</v>
      </c>
      <c r="K41" s="29">
        <v>5</v>
      </c>
      <c r="L41" s="120">
        <f t="shared" si="2"/>
        <v>5</v>
      </c>
    </row>
    <row r="42" spans="1:12" ht="34.5" thickBot="1" x14ac:dyDescent="0.3">
      <c r="A42" s="87" t="s">
        <v>27</v>
      </c>
      <c r="B42" s="88">
        <v>15</v>
      </c>
      <c r="C42" s="88">
        <v>4</v>
      </c>
      <c r="D42" s="88">
        <v>5</v>
      </c>
      <c r="E42" s="88" t="s">
        <v>89</v>
      </c>
      <c r="G42" s="99"/>
      <c r="H42" s="98"/>
      <c r="I42" s="118" t="s">
        <v>95</v>
      </c>
      <c r="J42" s="29">
        <f t="shared" si="1"/>
        <v>1</v>
      </c>
      <c r="K42" s="29">
        <v>5</v>
      </c>
      <c r="L42" s="120">
        <f t="shared" si="2"/>
        <v>5</v>
      </c>
    </row>
    <row r="43" spans="1:12" ht="34.5" thickBot="1" x14ac:dyDescent="0.3">
      <c r="A43" s="93" t="s">
        <v>103</v>
      </c>
      <c r="B43" s="88">
        <v>15</v>
      </c>
      <c r="C43" s="88">
        <v>4</v>
      </c>
      <c r="D43" s="88">
        <v>5</v>
      </c>
      <c r="E43" s="88" t="s">
        <v>69</v>
      </c>
      <c r="G43" s="99"/>
      <c r="H43" s="98"/>
      <c r="I43" s="118" t="s">
        <v>119</v>
      </c>
      <c r="J43" s="29">
        <f t="shared" si="1"/>
        <v>1</v>
      </c>
      <c r="K43" s="29">
        <v>4</v>
      </c>
      <c r="L43" s="120">
        <f t="shared" si="2"/>
        <v>4</v>
      </c>
    </row>
    <row r="44" spans="1:12" ht="34.5" thickBot="1" x14ac:dyDescent="0.3">
      <c r="A44" s="87" t="s">
        <v>18</v>
      </c>
      <c r="B44" s="88">
        <v>10</v>
      </c>
      <c r="C44" s="88">
        <v>3</v>
      </c>
      <c r="D44" s="88">
        <v>4</v>
      </c>
      <c r="E44" s="88" t="s">
        <v>69</v>
      </c>
      <c r="G44" s="99"/>
      <c r="H44" s="98"/>
      <c r="I44" s="118" t="s">
        <v>10</v>
      </c>
      <c r="J44" s="29">
        <f t="shared" si="1"/>
        <v>1</v>
      </c>
      <c r="K44" s="29">
        <v>4</v>
      </c>
      <c r="L44" s="120">
        <f t="shared" si="2"/>
        <v>4</v>
      </c>
    </row>
    <row r="45" spans="1:12" ht="15.75" x14ac:dyDescent="0.25">
      <c r="G45" s="99"/>
      <c r="H45" s="98"/>
      <c r="I45" s="118" t="s">
        <v>120</v>
      </c>
      <c r="J45" s="29">
        <f t="shared" si="1"/>
        <v>1</v>
      </c>
      <c r="K45" s="29">
        <v>3</v>
      </c>
      <c r="L45" s="120">
        <f t="shared" si="2"/>
        <v>3</v>
      </c>
    </row>
    <row r="46" spans="1:12" ht="16.5" thickBot="1" x14ac:dyDescent="0.3">
      <c r="A46" s="89" t="s">
        <v>106</v>
      </c>
      <c r="G46" s="99"/>
      <c r="H46" s="98"/>
      <c r="I46" s="118" t="s">
        <v>24</v>
      </c>
      <c r="J46" s="29">
        <f t="shared" si="1"/>
        <v>0</v>
      </c>
      <c r="K46" s="29">
        <v>7</v>
      </c>
      <c r="L46" s="120">
        <f t="shared" si="2"/>
        <v>0</v>
      </c>
    </row>
    <row r="47" spans="1:12" ht="42.75" thickBot="1" x14ac:dyDescent="0.3">
      <c r="A47" s="85" t="s">
        <v>65</v>
      </c>
      <c r="B47" s="86" t="s">
        <v>66</v>
      </c>
      <c r="C47" s="86" t="s">
        <v>67</v>
      </c>
      <c r="D47" s="86" t="s">
        <v>94</v>
      </c>
      <c r="E47" s="86" t="s">
        <v>68</v>
      </c>
      <c r="G47" s="100"/>
      <c r="H47" s="98"/>
      <c r="I47" s="124" t="s">
        <v>2</v>
      </c>
      <c r="J47" s="112">
        <f t="shared" si="1"/>
        <v>0</v>
      </c>
      <c r="K47" s="112">
        <v>6</v>
      </c>
      <c r="L47" s="125">
        <f t="shared" si="2"/>
        <v>0</v>
      </c>
    </row>
    <row r="48" spans="1:12" ht="34.5" thickBot="1" x14ac:dyDescent="0.3">
      <c r="A48" s="87" t="s">
        <v>4</v>
      </c>
      <c r="B48" s="88">
        <v>20</v>
      </c>
      <c r="C48" s="88">
        <v>4</v>
      </c>
      <c r="D48" s="88">
        <v>4</v>
      </c>
      <c r="E48" s="88" t="s">
        <v>69</v>
      </c>
      <c r="G48" s="99"/>
      <c r="H48" s="98"/>
      <c r="I48" s="54"/>
    </row>
    <row r="49" spans="1:9" ht="34.5" thickBot="1" x14ac:dyDescent="0.3">
      <c r="A49" s="87" t="s">
        <v>70</v>
      </c>
      <c r="B49" s="88">
        <v>10</v>
      </c>
      <c r="C49" s="88">
        <v>3</v>
      </c>
      <c r="D49" s="88">
        <v>4</v>
      </c>
      <c r="E49" s="88" t="s">
        <v>69</v>
      </c>
      <c r="G49" s="101"/>
      <c r="H49" s="98"/>
      <c r="I49" s="54"/>
    </row>
    <row r="50" spans="1:9" ht="34.5" thickBot="1" x14ac:dyDescent="0.3">
      <c r="A50" s="93" t="s">
        <v>103</v>
      </c>
      <c r="B50" s="88">
        <v>15</v>
      </c>
      <c r="C50" s="88">
        <v>3</v>
      </c>
      <c r="D50" s="88">
        <v>4</v>
      </c>
      <c r="E50" s="88" t="s">
        <v>69</v>
      </c>
      <c r="G50" s="101"/>
      <c r="H50" s="98"/>
      <c r="I50" s="54"/>
    </row>
    <row r="51" spans="1:9" ht="34.5" thickBot="1" x14ac:dyDescent="0.3">
      <c r="A51" s="87" t="s">
        <v>5</v>
      </c>
      <c r="B51" s="88">
        <v>20</v>
      </c>
      <c r="C51" s="88">
        <v>3</v>
      </c>
      <c r="D51" s="88">
        <v>5</v>
      </c>
      <c r="E51" s="88" t="s">
        <v>69</v>
      </c>
      <c r="G51" s="99"/>
      <c r="H51" s="98"/>
      <c r="I51" s="54"/>
    </row>
    <row r="52" spans="1:9" ht="34.5" thickBot="1" x14ac:dyDescent="0.3">
      <c r="A52" s="87" t="s">
        <v>9</v>
      </c>
      <c r="B52" s="88">
        <v>20</v>
      </c>
      <c r="C52" s="88">
        <v>3</v>
      </c>
      <c r="D52" s="88">
        <v>7</v>
      </c>
      <c r="E52" s="88" t="s">
        <v>69</v>
      </c>
      <c r="G52" s="101"/>
      <c r="H52" s="98"/>
      <c r="I52" s="54"/>
    </row>
    <row r="53" spans="1:9" ht="15.75" x14ac:dyDescent="0.25">
      <c r="G53" s="99"/>
      <c r="H53" s="98"/>
      <c r="I53" s="54"/>
    </row>
    <row r="54" spans="1:9" ht="16.5" thickBot="1" x14ac:dyDescent="0.3">
      <c r="A54" s="89" t="s">
        <v>110</v>
      </c>
      <c r="G54" s="101"/>
      <c r="H54" s="98"/>
      <c r="I54" s="54"/>
    </row>
    <row r="55" spans="1:9" ht="42.75" thickBot="1" x14ac:dyDescent="0.3">
      <c r="A55" s="85" t="s">
        <v>65</v>
      </c>
      <c r="B55" s="86" t="s">
        <v>66</v>
      </c>
      <c r="C55" s="86" t="s">
        <v>67</v>
      </c>
      <c r="D55" s="86" t="s">
        <v>94</v>
      </c>
      <c r="E55" s="86" t="s">
        <v>68</v>
      </c>
      <c r="G55" s="101"/>
      <c r="H55" s="98"/>
      <c r="I55" s="54"/>
    </row>
    <row r="56" spans="1:9" ht="16.5" thickBot="1" x14ac:dyDescent="0.3">
      <c r="A56" s="87" t="s">
        <v>4</v>
      </c>
      <c r="B56" s="88">
        <v>20</v>
      </c>
      <c r="C56" s="88">
        <v>4</v>
      </c>
      <c r="D56" s="88">
        <v>4</v>
      </c>
      <c r="E56" s="88"/>
      <c r="G56" s="99"/>
      <c r="H56" s="98"/>
      <c r="I56" s="54"/>
    </row>
    <row r="57" spans="1:9" ht="45.75" thickBot="1" x14ac:dyDescent="0.3">
      <c r="A57" s="93" t="s">
        <v>95</v>
      </c>
      <c r="B57" s="88">
        <v>20</v>
      </c>
      <c r="C57" s="88">
        <v>3</v>
      </c>
      <c r="D57" s="88">
        <v>5</v>
      </c>
      <c r="E57" s="88" t="s">
        <v>111</v>
      </c>
      <c r="G57" s="99"/>
      <c r="H57" s="98"/>
      <c r="I57" s="54"/>
    </row>
    <row r="58" spans="1:9" ht="45.75" thickBot="1" x14ac:dyDescent="0.3">
      <c r="A58" s="87" t="s">
        <v>8</v>
      </c>
      <c r="B58" s="88">
        <v>20</v>
      </c>
      <c r="C58" s="88">
        <v>3</v>
      </c>
      <c r="D58" s="88">
        <v>4</v>
      </c>
      <c r="E58" s="88" t="s">
        <v>111</v>
      </c>
      <c r="G58" s="99"/>
      <c r="H58" s="98"/>
      <c r="I58" s="54"/>
    </row>
    <row r="59" spans="1:9" ht="45.75" thickBot="1" x14ac:dyDescent="0.3">
      <c r="A59" s="93" t="s">
        <v>103</v>
      </c>
      <c r="B59" s="88">
        <v>15</v>
      </c>
      <c r="C59" s="88">
        <v>3</v>
      </c>
      <c r="D59" s="88">
        <v>5</v>
      </c>
      <c r="E59" s="88" t="s">
        <v>111</v>
      </c>
      <c r="G59" s="102"/>
      <c r="H59" s="98"/>
      <c r="I59" s="54"/>
    </row>
    <row r="60" spans="1:9" ht="45.75" thickBot="1" x14ac:dyDescent="0.3">
      <c r="A60" s="87" t="s">
        <v>7</v>
      </c>
      <c r="B60" s="88">
        <v>15</v>
      </c>
      <c r="C60" s="88">
        <v>3</v>
      </c>
      <c r="D60" s="88">
        <v>5</v>
      </c>
      <c r="E60" s="88" t="s">
        <v>111</v>
      </c>
      <c r="G60" s="97"/>
      <c r="H60" s="98"/>
      <c r="I60" s="54"/>
    </row>
    <row r="61" spans="1:9" ht="45.75" thickBot="1" x14ac:dyDescent="0.3">
      <c r="A61" s="87" t="s">
        <v>25</v>
      </c>
      <c r="B61" s="88">
        <v>10</v>
      </c>
      <c r="C61" s="88">
        <v>3</v>
      </c>
      <c r="D61" s="88">
        <v>8</v>
      </c>
      <c r="E61" s="88" t="s">
        <v>111</v>
      </c>
      <c r="G61" s="99"/>
      <c r="H61" s="98"/>
    </row>
    <row r="62" spans="1:9" ht="45.75" thickBot="1" x14ac:dyDescent="0.3">
      <c r="A62" s="87" t="s">
        <v>22</v>
      </c>
      <c r="B62" s="88">
        <v>10</v>
      </c>
      <c r="C62" s="88">
        <v>3</v>
      </c>
      <c r="D62" s="88">
        <v>5</v>
      </c>
      <c r="E62" s="88" t="s">
        <v>111</v>
      </c>
    </row>
    <row r="64" spans="1:9" ht="15.75" thickBot="1" x14ac:dyDescent="0.3">
      <c r="A64" s="89" t="s">
        <v>114</v>
      </c>
    </row>
    <row r="65" spans="1:5" ht="42.75" thickBot="1" x14ac:dyDescent="0.3">
      <c r="A65" s="85" t="s">
        <v>65</v>
      </c>
      <c r="B65" s="86" t="s">
        <v>66</v>
      </c>
      <c r="C65" s="86" t="s">
        <v>67</v>
      </c>
      <c r="D65" s="86" t="s">
        <v>94</v>
      </c>
      <c r="E65" s="86" t="s">
        <v>68</v>
      </c>
    </row>
    <row r="66" spans="1:5" ht="57" thickBot="1" x14ac:dyDescent="0.3">
      <c r="A66" s="87" t="s">
        <v>4</v>
      </c>
      <c r="B66" s="88">
        <v>20</v>
      </c>
      <c r="C66" s="88">
        <v>5</v>
      </c>
      <c r="D66" s="88">
        <v>4</v>
      </c>
      <c r="E66" s="88" t="s">
        <v>116</v>
      </c>
    </row>
    <row r="67" spans="1:5" ht="57" thickBot="1" x14ac:dyDescent="0.3">
      <c r="A67" s="87" t="s">
        <v>70</v>
      </c>
      <c r="B67" s="88">
        <v>10</v>
      </c>
      <c r="C67" s="88">
        <v>4</v>
      </c>
      <c r="D67" s="88">
        <v>6</v>
      </c>
      <c r="E67" s="88" t="s">
        <v>116</v>
      </c>
    </row>
    <row r="68" spans="1:5" ht="57" thickBot="1" x14ac:dyDescent="0.3">
      <c r="A68" s="87" t="s">
        <v>9</v>
      </c>
      <c r="B68" s="88">
        <v>20</v>
      </c>
      <c r="C68" s="88">
        <v>4</v>
      </c>
      <c r="D68" s="88">
        <v>4</v>
      </c>
      <c r="E68" s="88" t="s">
        <v>116</v>
      </c>
    </row>
    <row r="69" spans="1:5" ht="57" thickBot="1" x14ac:dyDescent="0.3">
      <c r="A69" s="87" t="s">
        <v>22</v>
      </c>
      <c r="B69" s="88">
        <v>10</v>
      </c>
      <c r="C69" s="88">
        <v>3</v>
      </c>
      <c r="D69" s="88">
        <v>5</v>
      </c>
      <c r="E69" s="88" t="s">
        <v>116</v>
      </c>
    </row>
    <row r="70" spans="1:5" ht="15.75" thickBot="1" x14ac:dyDescent="0.3">
      <c r="A70" t="s">
        <v>115</v>
      </c>
    </row>
    <row r="71" spans="1:5" ht="42.75" thickBot="1" x14ac:dyDescent="0.3">
      <c r="A71" s="85" t="s">
        <v>65</v>
      </c>
      <c r="B71" s="86" t="s">
        <v>66</v>
      </c>
      <c r="C71" s="86" t="s">
        <v>67</v>
      </c>
      <c r="D71" s="86" t="s">
        <v>94</v>
      </c>
      <c r="E71" s="86" t="s">
        <v>68</v>
      </c>
    </row>
    <row r="72" spans="1:5" ht="57" thickBot="1" x14ac:dyDescent="0.3">
      <c r="A72" s="87" t="s">
        <v>4</v>
      </c>
      <c r="B72" s="88">
        <v>20</v>
      </c>
      <c r="C72" s="88">
        <v>5</v>
      </c>
      <c r="D72" s="88">
        <v>4</v>
      </c>
      <c r="E72" s="88" t="s">
        <v>116</v>
      </c>
    </row>
    <row r="73" spans="1:5" ht="57" thickBot="1" x14ac:dyDescent="0.3">
      <c r="A73" s="87" t="s">
        <v>70</v>
      </c>
      <c r="B73" s="88">
        <v>10</v>
      </c>
      <c r="C73" s="88">
        <v>4</v>
      </c>
      <c r="D73" s="88">
        <v>4</v>
      </c>
      <c r="E73" s="88" t="s">
        <v>116</v>
      </c>
    </row>
    <row r="74" spans="1:5" ht="57" thickBot="1" x14ac:dyDescent="0.3">
      <c r="A74" s="87" t="s">
        <v>8</v>
      </c>
      <c r="B74" s="88">
        <v>20</v>
      </c>
      <c r="C74" s="88">
        <v>4</v>
      </c>
      <c r="D74" s="88">
        <v>4</v>
      </c>
      <c r="E74" s="88" t="s">
        <v>116</v>
      </c>
    </row>
    <row r="75" spans="1:5" ht="57" thickBot="1" x14ac:dyDescent="0.3">
      <c r="A75" s="87" t="s">
        <v>105</v>
      </c>
      <c r="B75" s="88">
        <v>20</v>
      </c>
      <c r="C75" s="88">
        <v>3</v>
      </c>
      <c r="D75" s="88">
        <v>7</v>
      </c>
      <c r="E75" s="88" t="s">
        <v>116</v>
      </c>
    </row>
    <row r="76" spans="1:5" ht="57" thickBot="1" x14ac:dyDescent="0.3">
      <c r="A76" s="93" t="s">
        <v>103</v>
      </c>
      <c r="B76" s="88">
        <v>15</v>
      </c>
      <c r="C76" s="88">
        <v>4</v>
      </c>
      <c r="D76" s="88">
        <v>5</v>
      </c>
      <c r="E76" s="88" t="s">
        <v>116</v>
      </c>
    </row>
    <row r="77" spans="1:5" ht="57" thickBot="1" x14ac:dyDescent="0.3">
      <c r="A77" s="87" t="s">
        <v>18</v>
      </c>
      <c r="B77" s="88">
        <v>10</v>
      </c>
      <c r="C77" s="88">
        <v>3</v>
      </c>
      <c r="D77" s="88">
        <v>4</v>
      </c>
      <c r="E77" s="88" t="s">
        <v>116</v>
      </c>
    </row>
    <row r="78" spans="1:5" ht="15.75" thickBot="1" x14ac:dyDescent="0.3">
      <c r="A78" s="90" t="s">
        <v>117</v>
      </c>
    </row>
    <row r="79" spans="1:5" ht="42.75" thickBot="1" x14ac:dyDescent="0.3">
      <c r="A79" s="85" t="s">
        <v>65</v>
      </c>
      <c r="B79" s="86" t="s">
        <v>66</v>
      </c>
      <c r="C79" s="86" t="s">
        <v>67</v>
      </c>
      <c r="D79" s="86" t="s">
        <v>94</v>
      </c>
      <c r="E79" s="86" t="s">
        <v>68</v>
      </c>
    </row>
    <row r="80" spans="1:5" ht="57" thickBot="1" x14ac:dyDescent="0.3">
      <c r="A80" s="87" t="s">
        <v>4</v>
      </c>
      <c r="B80" s="88">
        <v>20</v>
      </c>
      <c r="C80" s="88">
        <v>5</v>
      </c>
      <c r="D80" s="88">
        <v>6</v>
      </c>
      <c r="E80" s="88" t="s">
        <v>116</v>
      </c>
    </row>
    <row r="81" spans="1:5" ht="57" thickBot="1" x14ac:dyDescent="0.3">
      <c r="A81" s="87" t="s">
        <v>70</v>
      </c>
      <c r="B81" s="88">
        <v>10</v>
      </c>
      <c r="C81" s="88">
        <v>5</v>
      </c>
      <c r="D81" s="88">
        <v>3</v>
      </c>
      <c r="E81" s="88" t="s">
        <v>116</v>
      </c>
    </row>
    <row r="82" spans="1:5" ht="57" thickBot="1" x14ac:dyDescent="0.3">
      <c r="A82" s="87" t="s">
        <v>8</v>
      </c>
      <c r="B82" s="88">
        <v>20</v>
      </c>
      <c r="C82" s="88">
        <v>4</v>
      </c>
      <c r="D82" s="88">
        <v>4</v>
      </c>
      <c r="E82" s="88" t="s">
        <v>116</v>
      </c>
    </row>
    <row r="83" spans="1:5" ht="57" thickBot="1" x14ac:dyDescent="0.3">
      <c r="A83" s="87" t="s">
        <v>10</v>
      </c>
      <c r="B83" s="88">
        <v>10</v>
      </c>
      <c r="C83" s="88">
        <v>4</v>
      </c>
      <c r="D83" s="88">
        <v>4</v>
      </c>
      <c r="E83" s="88" t="s">
        <v>116</v>
      </c>
    </row>
    <row r="84" spans="1:5" ht="57" thickBot="1" x14ac:dyDescent="0.3">
      <c r="A84" s="87" t="s">
        <v>119</v>
      </c>
      <c r="B84" s="88"/>
      <c r="C84" s="88">
        <v>4</v>
      </c>
      <c r="D84" s="88">
        <v>4</v>
      </c>
      <c r="E84" s="88" t="s">
        <v>116</v>
      </c>
    </row>
    <row r="85" spans="1:5" ht="57" thickBot="1" x14ac:dyDescent="0.3">
      <c r="A85" s="87" t="s">
        <v>27</v>
      </c>
      <c r="B85" s="88">
        <v>15</v>
      </c>
      <c r="C85" s="88">
        <v>4</v>
      </c>
      <c r="D85" s="88">
        <v>5</v>
      </c>
      <c r="E85" s="88" t="s">
        <v>116</v>
      </c>
    </row>
    <row r="86" spans="1:5" ht="57" thickBot="1" x14ac:dyDescent="0.3">
      <c r="A86" s="93" t="s">
        <v>103</v>
      </c>
      <c r="B86" s="88">
        <v>15</v>
      </c>
      <c r="C86" s="88">
        <v>4</v>
      </c>
      <c r="D86" s="88">
        <v>3</v>
      </c>
      <c r="E86" s="88" t="s">
        <v>116</v>
      </c>
    </row>
    <row r="87" spans="1:5" ht="57" thickBot="1" x14ac:dyDescent="0.3">
      <c r="A87" s="87" t="s">
        <v>5</v>
      </c>
      <c r="B87" s="88"/>
      <c r="C87" s="88">
        <v>3</v>
      </c>
      <c r="D87" s="88">
        <v>5</v>
      </c>
      <c r="E87" s="88" t="s">
        <v>116</v>
      </c>
    </row>
    <row r="88" spans="1:5" ht="57" thickBot="1" x14ac:dyDescent="0.3">
      <c r="A88" s="87" t="s">
        <v>17</v>
      </c>
      <c r="B88" s="88"/>
      <c r="C88" s="88">
        <v>3</v>
      </c>
      <c r="D88" s="88">
        <v>7</v>
      </c>
      <c r="E88" s="88" t="s">
        <v>116</v>
      </c>
    </row>
    <row r="89" spans="1:5" ht="57" thickBot="1" x14ac:dyDescent="0.3">
      <c r="A89" s="87" t="s">
        <v>22</v>
      </c>
      <c r="B89" s="88">
        <v>10</v>
      </c>
      <c r="C89" s="88">
        <v>3</v>
      </c>
      <c r="D89" s="88">
        <v>3</v>
      </c>
      <c r="E89" s="88" t="s">
        <v>116</v>
      </c>
    </row>
    <row r="90" spans="1:5" ht="57" thickBot="1" x14ac:dyDescent="0.3">
      <c r="A90" s="87" t="s">
        <v>120</v>
      </c>
      <c r="B90" s="88"/>
      <c r="C90" s="88">
        <v>3</v>
      </c>
      <c r="D90" s="88">
        <v>3</v>
      </c>
      <c r="E90" s="88" t="s">
        <v>116</v>
      </c>
    </row>
  </sheetData>
  <mergeCells count="3">
    <mergeCell ref="I2:J2"/>
    <mergeCell ref="L2:M2"/>
    <mergeCell ref="I26:L2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803C-FB02-4148-889C-89502AFF0D87}">
  <dimension ref="A1:H50"/>
  <sheetViews>
    <sheetView workbookViewId="0">
      <selection activeCell="G9" sqref="G1:H9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11.42578125" bestFit="1" customWidth="1"/>
    <col min="4" max="4" width="9.85546875" bestFit="1" customWidth="1"/>
    <col min="5" max="5" width="34.7109375" customWidth="1"/>
    <col min="7" max="8" width="42.7109375" customWidth="1"/>
  </cols>
  <sheetData>
    <row r="1" spans="1:8" ht="15.75" thickBot="1" x14ac:dyDescent="0.3">
      <c r="A1" s="7" t="s">
        <v>81</v>
      </c>
      <c r="G1" s="147" t="s">
        <v>118</v>
      </c>
      <c r="H1" s="147"/>
    </row>
    <row r="2" spans="1:8" ht="15.75" thickBot="1" x14ac:dyDescent="0.3">
      <c r="A2" s="64" t="s">
        <v>65</v>
      </c>
      <c r="B2" s="65" t="s">
        <v>76</v>
      </c>
      <c r="C2" s="65" t="s">
        <v>77</v>
      </c>
      <c r="D2" s="65" t="s">
        <v>75</v>
      </c>
      <c r="E2" s="65" t="s">
        <v>68</v>
      </c>
      <c r="G2" s="95" t="s">
        <v>65</v>
      </c>
      <c r="H2" s="95" t="s">
        <v>40</v>
      </c>
    </row>
    <row r="3" spans="1:8" ht="24.75" thickBot="1" x14ac:dyDescent="0.3">
      <c r="A3" s="66" t="s">
        <v>59</v>
      </c>
      <c r="B3" s="67">
        <v>20</v>
      </c>
      <c r="C3" s="67">
        <v>0</v>
      </c>
      <c r="D3" s="68">
        <v>0</v>
      </c>
      <c r="E3" s="67" t="s">
        <v>78</v>
      </c>
      <c r="G3" s="94" t="s">
        <v>59</v>
      </c>
      <c r="H3" s="96">
        <f t="shared" ref="H3:H8" si="0">COUNTIF(A:A,G3)</f>
        <v>10</v>
      </c>
    </row>
    <row r="4" spans="1:8" ht="24.75" thickBot="1" x14ac:dyDescent="0.3">
      <c r="A4" s="66" t="s">
        <v>79</v>
      </c>
      <c r="B4" s="67">
        <v>15</v>
      </c>
      <c r="C4" s="67">
        <v>3</v>
      </c>
      <c r="D4" s="68">
        <v>0</v>
      </c>
      <c r="E4" s="67" t="s">
        <v>80</v>
      </c>
      <c r="G4" s="94" t="s">
        <v>79</v>
      </c>
      <c r="H4" s="96">
        <f t="shared" si="0"/>
        <v>8</v>
      </c>
    </row>
    <row r="5" spans="1:8" ht="15.75" thickBot="1" x14ac:dyDescent="0.3">
      <c r="A5" s="7" t="s">
        <v>92</v>
      </c>
      <c r="G5" s="94" t="s">
        <v>91</v>
      </c>
      <c r="H5" s="96">
        <f t="shared" si="0"/>
        <v>1</v>
      </c>
    </row>
    <row r="6" spans="1:8" ht="32.25" thickBot="1" x14ac:dyDescent="0.3">
      <c r="A6" s="58" t="s">
        <v>65</v>
      </c>
      <c r="B6" s="59" t="s">
        <v>76</v>
      </c>
      <c r="C6" s="59" t="s">
        <v>77</v>
      </c>
      <c r="D6" s="59" t="s">
        <v>75</v>
      </c>
      <c r="E6" s="59" t="s">
        <v>68</v>
      </c>
      <c r="G6" s="94" t="s">
        <v>7</v>
      </c>
      <c r="H6" s="96">
        <f t="shared" si="0"/>
        <v>1</v>
      </c>
    </row>
    <row r="7" spans="1:8" ht="48" thickBot="1" x14ac:dyDescent="0.3">
      <c r="A7" s="79" t="s">
        <v>59</v>
      </c>
      <c r="B7" s="80">
        <v>20</v>
      </c>
      <c r="C7" s="80">
        <v>0</v>
      </c>
      <c r="D7" s="80">
        <v>20</v>
      </c>
      <c r="E7" s="80" t="s">
        <v>90</v>
      </c>
      <c r="G7" s="94" t="s">
        <v>105</v>
      </c>
      <c r="H7" s="96">
        <f t="shared" si="0"/>
        <v>1</v>
      </c>
    </row>
    <row r="8" spans="1:8" ht="32.25" thickBot="1" x14ac:dyDescent="0.3">
      <c r="A8" s="79" t="s">
        <v>91</v>
      </c>
      <c r="B8" s="80">
        <v>15</v>
      </c>
      <c r="C8" s="80">
        <v>3</v>
      </c>
      <c r="D8" s="80">
        <v>9.25</v>
      </c>
      <c r="E8" s="80" t="s">
        <v>80</v>
      </c>
      <c r="G8" s="94" t="s">
        <v>107</v>
      </c>
      <c r="H8" s="96">
        <f t="shared" si="0"/>
        <v>1</v>
      </c>
    </row>
    <row r="9" spans="1:8" x14ac:dyDescent="0.25">
      <c r="G9" s="94" t="s">
        <v>28</v>
      </c>
      <c r="H9" s="96">
        <f>COUNTIF(A:A,G9)</f>
        <v>1</v>
      </c>
    </row>
    <row r="10" spans="1:8" ht="15.75" thickBot="1" x14ac:dyDescent="0.3">
      <c r="A10" s="7" t="s">
        <v>93</v>
      </c>
    </row>
    <row r="11" spans="1:8" ht="32.25" thickBot="1" x14ac:dyDescent="0.3">
      <c r="A11" s="85" t="s">
        <v>65</v>
      </c>
      <c r="B11" s="86" t="s">
        <v>66</v>
      </c>
      <c r="C11" s="86" t="s">
        <v>67</v>
      </c>
      <c r="D11" s="86" t="s">
        <v>94</v>
      </c>
      <c r="E11" s="86" t="s">
        <v>68</v>
      </c>
    </row>
    <row r="12" spans="1:8" ht="23.25" thickBot="1" x14ac:dyDescent="0.3">
      <c r="A12" s="87" t="s">
        <v>59</v>
      </c>
      <c r="B12" s="88">
        <v>20</v>
      </c>
      <c r="C12" s="88">
        <v>0</v>
      </c>
      <c r="D12" s="88">
        <v>20</v>
      </c>
      <c r="E12" s="88" t="s">
        <v>98</v>
      </c>
    </row>
    <row r="13" spans="1:8" ht="15.75" thickBot="1" x14ac:dyDescent="0.3">
      <c r="A13" s="87" t="s">
        <v>11</v>
      </c>
      <c r="B13" s="88">
        <v>15</v>
      </c>
      <c r="C13" s="88">
        <v>0</v>
      </c>
      <c r="D13" s="88">
        <v>15</v>
      </c>
      <c r="E13" s="88" t="s">
        <v>99</v>
      </c>
    </row>
    <row r="15" spans="1:8" ht="15.75" thickBot="1" x14ac:dyDescent="0.3">
      <c r="A15" t="s">
        <v>100</v>
      </c>
    </row>
    <row r="16" spans="1:8" ht="32.25" thickBot="1" x14ac:dyDescent="0.3">
      <c r="A16" s="85" t="s">
        <v>65</v>
      </c>
      <c r="B16" s="86" t="s">
        <v>76</v>
      </c>
      <c r="C16" s="86" t="s">
        <v>77</v>
      </c>
      <c r="D16" s="86" t="s">
        <v>94</v>
      </c>
      <c r="E16" s="86" t="s">
        <v>68</v>
      </c>
    </row>
    <row r="17" spans="1:5" ht="23.25" thickBot="1" x14ac:dyDescent="0.3">
      <c r="A17" s="87" t="s">
        <v>59</v>
      </c>
      <c r="B17" s="88">
        <v>20</v>
      </c>
      <c r="C17" s="88">
        <v>0</v>
      </c>
      <c r="D17" s="88">
        <v>20</v>
      </c>
      <c r="E17" s="88" t="s">
        <v>90</v>
      </c>
    </row>
    <row r="18" spans="1:5" ht="23.25" thickBot="1" x14ac:dyDescent="0.3">
      <c r="A18" s="87" t="s">
        <v>79</v>
      </c>
      <c r="B18" s="88">
        <v>15</v>
      </c>
      <c r="C18" s="88">
        <v>0</v>
      </c>
      <c r="D18" s="88">
        <v>15</v>
      </c>
      <c r="E18" s="88" t="s">
        <v>80</v>
      </c>
    </row>
    <row r="20" spans="1:5" ht="15.75" thickBot="1" x14ac:dyDescent="0.3">
      <c r="A20" t="s">
        <v>101</v>
      </c>
    </row>
    <row r="21" spans="1:5" ht="32.25" thickBot="1" x14ac:dyDescent="0.3">
      <c r="A21" s="85" t="s">
        <v>65</v>
      </c>
      <c r="B21" s="86" t="s">
        <v>76</v>
      </c>
      <c r="C21" s="86" t="s">
        <v>77</v>
      </c>
      <c r="D21" s="86" t="s">
        <v>94</v>
      </c>
      <c r="E21" s="86" t="s">
        <v>68</v>
      </c>
    </row>
    <row r="22" spans="1:5" ht="23.25" thickBot="1" x14ac:dyDescent="0.3">
      <c r="A22" s="87" t="s">
        <v>59</v>
      </c>
      <c r="B22" s="88">
        <v>20</v>
      </c>
      <c r="C22" s="88">
        <v>0</v>
      </c>
      <c r="D22" s="88">
        <v>20</v>
      </c>
      <c r="E22" s="88" t="s">
        <v>90</v>
      </c>
    </row>
    <row r="23" spans="1:5" ht="23.25" thickBot="1" x14ac:dyDescent="0.3">
      <c r="A23" s="87" t="s">
        <v>79</v>
      </c>
      <c r="B23" s="88">
        <v>15</v>
      </c>
      <c r="C23" s="88">
        <v>0</v>
      </c>
      <c r="D23" s="88">
        <v>15</v>
      </c>
      <c r="E23" s="88" t="s">
        <v>80</v>
      </c>
    </row>
    <row r="24" spans="1:5" ht="23.25" thickBot="1" x14ac:dyDescent="0.3">
      <c r="A24" s="87" t="s">
        <v>7</v>
      </c>
      <c r="B24" s="88">
        <v>20</v>
      </c>
      <c r="C24" s="88">
        <v>0</v>
      </c>
      <c r="D24" s="88">
        <v>13</v>
      </c>
      <c r="E24" s="88" t="s">
        <v>104</v>
      </c>
    </row>
    <row r="25" spans="1:5" ht="23.25" thickBot="1" x14ac:dyDescent="0.3">
      <c r="A25" s="87" t="s">
        <v>105</v>
      </c>
      <c r="B25" s="88">
        <v>20</v>
      </c>
      <c r="C25" s="88">
        <v>0</v>
      </c>
      <c r="D25" s="88">
        <v>13</v>
      </c>
      <c r="E25" s="88" t="s">
        <v>104</v>
      </c>
    </row>
    <row r="27" spans="1:5" ht="15.75" thickBot="1" x14ac:dyDescent="0.3">
      <c r="A27" s="89" t="s">
        <v>106</v>
      </c>
    </row>
    <row r="28" spans="1:5" ht="32.25" thickBot="1" x14ac:dyDescent="0.3">
      <c r="A28" s="85" t="s">
        <v>65</v>
      </c>
      <c r="B28" s="86" t="s">
        <v>76</v>
      </c>
      <c r="C28" s="86" t="s">
        <v>77</v>
      </c>
      <c r="D28" s="86" t="s">
        <v>94</v>
      </c>
      <c r="E28" s="86" t="s">
        <v>68</v>
      </c>
    </row>
    <row r="29" spans="1:5" ht="23.25" thickBot="1" x14ac:dyDescent="0.3">
      <c r="A29" s="87" t="s">
        <v>59</v>
      </c>
      <c r="B29" s="88">
        <v>20</v>
      </c>
      <c r="C29" s="88">
        <v>0</v>
      </c>
      <c r="D29" s="88">
        <v>20</v>
      </c>
      <c r="E29" s="88" t="s">
        <v>90</v>
      </c>
    </row>
    <row r="30" spans="1:5" ht="23.25" thickBot="1" x14ac:dyDescent="0.3">
      <c r="A30" s="87" t="s">
        <v>79</v>
      </c>
      <c r="B30" s="88">
        <v>15</v>
      </c>
      <c r="C30" s="88">
        <v>0</v>
      </c>
      <c r="D30" s="88">
        <v>15</v>
      </c>
      <c r="E30" s="88" t="s">
        <v>80</v>
      </c>
    </row>
    <row r="31" spans="1:5" ht="23.25" thickBot="1" x14ac:dyDescent="0.3">
      <c r="A31" s="87" t="s">
        <v>107</v>
      </c>
      <c r="B31" s="88">
        <v>15</v>
      </c>
      <c r="C31" s="88">
        <v>0</v>
      </c>
      <c r="D31" s="88">
        <v>9</v>
      </c>
      <c r="E31" s="88" t="s">
        <v>108</v>
      </c>
    </row>
    <row r="32" spans="1:5" ht="23.25" thickBot="1" x14ac:dyDescent="0.3">
      <c r="A32" s="87" t="s">
        <v>28</v>
      </c>
      <c r="B32" s="88">
        <v>20</v>
      </c>
      <c r="C32" s="88">
        <v>0</v>
      </c>
      <c r="D32" s="88">
        <v>9</v>
      </c>
      <c r="E32" s="88" t="s">
        <v>104</v>
      </c>
    </row>
    <row r="34" spans="1:5" ht="15.75" thickBot="1" x14ac:dyDescent="0.3">
      <c r="A34" s="89" t="s">
        <v>109</v>
      </c>
    </row>
    <row r="35" spans="1:5" ht="32.25" thickBot="1" x14ac:dyDescent="0.3">
      <c r="A35" s="85" t="s">
        <v>65</v>
      </c>
      <c r="B35" s="86" t="s">
        <v>76</v>
      </c>
      <c r="C35" s="86" t="s">
        <v>77</v>
      </c>
      <c r="D35" s="86" t="s">
        <v>94</v>
      </c>
      <c r="E35" s="86" t="s">
        <v>68</v>
      </c>
    </row>
    <row r="36" spans="1:5" ht="23.25" thickBot="1" x14ac:dyDescent="0.3">
      <c r="A36" s="87" t="s">
        <v>59</v>
      </c>
      <c r="B36" s="88">
        <v>20</v>
      </c>
      <c r="C36" s="88">
        <v>0</v>
      </c>
      <c r="D36" s="88">
        <v>20</v>
      </c>
      <c r="E36" s="88" t="s">
        <v>90</v>
      </c>
    </row>
    <row r="37" spans="1:5" ht="23.25" thickBot="1" x14ac:dyDescent="0.3">
      <c r="A37" s="87" t="s">
        <v>79</v>
      </c>
      <c r="B37" s="88">
        <v>15</v>
      </c>
      <c r="C37" s="88">
        <v>0</v>
      </c>
      <c r="D37" s="88">
        <v>15</v>
      </c>
      <c r="E37" s="88" t="s">
        <v>80</v>
      </c>
    </row>
    <row r="39" spans="1:5" ht="15.75" thickBot="1" x14ac:dyDescent="0.3">
      <c r="A39" s="89" t="s">
        <v>112</v>
      </c>
    </row>
    <row r="40" spans="1:5" ht="32.25" thickBot="1" x14ac:dyDescent="0.3">
      <c r="A40" s="85" t="s">
        <v>65</v>
      </c>
      <c r="B40" s="86" t="s">
        <v>76</v>
      </c>
      <c r="C40" s="86" t="s">
        <v>77</v>
      </c>
      <c r="D40" s="86" t="s">
        <v>94</v>
      </c>
      <c r="E40" s="86" t="s">
        <v>68</v>
      </c>
    </row>
    <row r="41" spans="1:5" ht="23.25" thickBot="1" x14ac:dyDescent="0.3">
      <c r="A41" s="87" t="s">
        <v>59</v>
      </c>
      <c r="B41" s="88">
        <v>20</v>
      </c>
      <c r="C41" s="88">
        <v>0</v>
      </c>
      <c r="D41" s="88">
        <v>20</v>
      </c>
      <c r="E41" s="88" t="s">
        <v>90</v>
      </c>
    </row>
    <row r="42" spans="1:5" ht="23.25" thickBot="1" x14ac:dyDescent="0.3">
      <c r="A42" s="87" t="s">
        <v>79</v>
      </c>
      <c r="B42" s="88">
        <v>15</v>
      </c>
      <c r="C42" s="88">
        <v>0</v>
      </c>
      <c r="D42" s="88">
        <v>15</v>
      </c>
      <c r="E42" s="88" t="s">
        <v>80</v>
      </c>
    </row>
    <row r="43" spans="1:5" ht="15.75" thickBot="1" x14ac:dyDescent="0.3">
      <c r="A43" t="s">
        <v>113</v>
      </c>
    </row>
    <row r="44" spans="1:5" ht="32.25" thickBot="1" x14ac:dyDescent="0.3">
      <c r="A44" s="85" t="s">
        <v>65</v>
      </c>
      <c r="B44" s="86" t="s">
        <v>76</v>
      </c>
      <c r="C44" s="86" t="s">
        <v>77</v>
      </c>
      <c r="D44" s="86" t="s">
        <v>94</v>
      </c>
      <c r="E44" s="86" t="s">
        <v>68</v>
      </c>
    </row>
    <row r="45" spans="1:5" ht="23.25" thickBot="1" x14ac:dyDescent="0.3">
      <c r="A45" s="87" t="s">
        <v>59</v>
      </c>
      <c r="B45" s="88">
        <v>20</v>
      </c>
      <c r="C45" s="88">
        <v>0</v>
      </c>
      <c r="D45" s="88">
        <v>20</v>
      </c>
      <c r="E45" s="88" t="s">
        <v>90</v>
      </c>
    </row>
    <row r="46" spans="1:5" ht="23.25" thickBot="1" x14ac:dyDescent="0.3">
      <c r="A46" s="87" t="s">
        <v>79</v>
      </c>
      <c r="B46" s="88">
        <v>15</v>
      </c>
      <c r="C46" s="88">
        <v>0</v>
      </c>
      <c r="D46" s="88">
        <v>15</v>
      </c>
      <c r="E46" s="88" t="s">
        <v>80</v>
      </c>
    </row>
    <row r="47" spans="1:5" ht="15.75" thickBot="1" x14ac:dyDescent="0.3">
      <c r="A47" s="89" t="s">
        <v>117</v>
      </c>
    </row>
    <row r="48" spans="1:5" ht="32.25" thickBot="1" x14ac:dyDescent="0.3">
      <c r="A48" s="85" t="s">
        <v>65</v>
      </c>
      <c r="B48" s="86" t="s">
        <v>76</v>
      </c>
      <c r="C48" s="86" t="s">
        <v>77</v>
      </c>
      <c r="D48" s="86" t="s">
        <v>94</v>
      </c>
      <c r="E48" s="86" t="s">
        <v>68</v>
      </c>
    </row>
    <row r="49" spans="1:5" ht="23.25" thickBot="1" x14ac:dyDescent="0.3">
      <c r="A49" s="87" t="s">
        <v>59</v>
      </c>
      <c r="B49" s="88">
        <v>20</v>
      </c>
      <c r="C49" s="88">
        <v>0</v>
      </c>
      <c r="D49" s="88">
        <v>20</v>
      </c>
      <c r="E49" s="88" t="s">
        <v>90</v>
      </c>
    </row>
    <row r="50" spans="1:5" ht="23.25" thickBot="1" x14ac:dyDescent="0.3">
      <c r="A50" s="87" t="s">
        <v>79</v>
      </c>
      <c r="B50" s="88">
        <v>15</v>
      </c>
      <c r="C50" s="88">
        <v>0</v>
      </c>
      <c r="D50" s="88">
        <v>15</v>
      </c>
      <c r="E50" s="88" t="s">
        <v>80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A5F1-FB60-48F0-8795-727C7ACCCEB2}">
  <dimension ref="A1:K26"/>
  <sheetViews>
    <sheetView topLeftCell="A28" workbookViewId="0">
      <selection activeCell="D43" sqref="D43"/>
    </sheetView>
  </sheetViews>
  <sheetFormatPr defaultRowHeight="15" x14ac:dyDescent="0.25"/>
  <cols>
    <col min="1" max="2" width="20.7109375" customWidth="1"/>
    <col min="3" max="3" width="23.28515625" customWidth="1"/>
    <col min="4" max="11" width="24.28515625" customWidth="1"/>
    <col min="12" max="17" width="20.7109375" customWidth="1"/>
  </cols>
  <sheetData>
    <row r="1" spans="1:11" ht="15.75" x14ac:dyDescent="0.25">
      <c r="A1" s="8" t="s">
        <v>48</v>
      </c>
      <c r="B1" s="113" t="s">
        <v>72</v>
      </c>
      <c r="C1" t="s">
        <v>73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112</v>
      </c>
      <c r="J1" t="s">
        <v>113</v>
      </c>
      <c r="K1" t="s">
        <v>129</v>
      </c>
    </row>
    <row r="2" spans="1:11" ht="15.75" x14ac:dyDescent="0.25">
      <c r="A2" s="12" t="s">
        <v>11</v>
      </c>
      <c r="B2" s="11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5.75" x14ac:dyDescent="0.25">
      <c r="A3" s="10" t="s">
        <v>23</v>
      </c>
      <c r="B3" s="115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5.75" x14ac:dyDescent="0.25">
      <c r="A4" s="10" t="s">
        <v>12</v>
      </c>
      <c r="B4" s="115">
        <v>15</v>
      </c>
      <c r="C4">
        <v>60</v>
      </c>
      <c r="D4">
        <v>30</v>
      </c>
      <c r="E4">
        <v>55</v>
      </c>
      <c r="F4">
        <v>5</v>
      </c>
      <c r="G4">
        <v>60</v>
      </c>
      <c r="H4">
        <v>30</v>
      </c>
      <c r="I4">
        <v>55</v>
      </c>
      <c r="J4">
        <v>70</v>
      </c>
      <c r="K4">
        <v>60</v>
      </c>
    </row>
    <row r="5" spans="1:11" ht="15.75" x14ac:dyDescent="0.25">
      <c r="A5" s="116" t="s">
        <v>26</v>
      </c>
      <c r="B5" s="115">
        <v>15</v>
      </c>
      <c r="C5">
        <v>60</v>
      </c>
      <c r="D5">
        <v>25</v>
      </c>
      <c r="E5">
        <v>40</v>
      </c>
      <c r="F5">
        <v>40</v>
      </c>
      <c r="G5">
        <v>35</v>
      </c>
      <c r="H5">
        <v>15</v>
      </c>
      <c r="I5">
        <v>40</v>
      </c>
      <c r="J5">
        <v>30</v>
      </c>
      <c r="K5">
        <v>60</v>
      </c>
    </row>
    <row r="6" spans="1:11" ht="15.75" x14ac:dyDescent="0.25">
      <c r="A6" s="10" t="s">
        <v>25</v>
      </c>
      <c r="B6" s="115">
        <v>15</v>
      </c>
      <c r="C6">
        <v>10</v>
      </c>
      <c r="D6">
        <v>25</v>
      </c>
      <c r="E6">
        <v>25</v>
      </c>
      <c r="F6">
        <v>0</v>
      </c>
      <c r="G6">
        <v>10</v>
      </c>
      <c r="H6">
        <v>35</v>
      </c>
      <c r="I6">
        <v>20</v>
      </c>
      <c r="J6">
        <v>10</v>
      </c>
      <c r="K6">
        <v>40</v>
      </c>
    </row>
    <row r="7" spans="1:11" ht="15.75" x14ac:dyDescent="0.25">
      <c r="A7" s="12" t="s">
        <v>2</v>
      </c>
      <c r="B7" s="114">
        <v>15</v>
      </c>
      <c r="C7">
        <v>60</v>
      </c>
      <c r="D7">
        <v>30</v>
      </c>
      <c r="E7">
        <v>30</v>
      </c>
      <c r="F7">
        <v>52</v>
      </c>
      <c r="G7">
        <v>40</v>
      </c>
      <c r="H7">
        <v>35</v>
      </c>
      <c r="I7">
        <v>20</v>
      </c>
      <c r="J7">
        <v>52</v>
      </c>
      <c r="K7">
        <v>20</v>
      </c>
    </row>
    <row r="8" spans="1:11" ht="15.75" x14ac:dyDescent="0.25">
      <c r="A8" s="12" t="s">
        <v>21</v>
      </c>
      <c r="B8" s="114">
        <v>18</v>
      </c>
      <c r="C8">
        <v>35</v>
      </c>
      <c r="D8">
        <v>10</v>
      </c>
      <c r="E8">
        <v>10</v>
      </c>
      <c r="F8">
        <v>40</v>
      </c>
      <c r="G8">
        <v>35</v>
      </c>
      <c r="H8">
        <v>10</v>
      </c>
      <c r="I8">
        <v>15</v>
      </c>
      <c r="J8">
        <v>0</v>
      </c>
      <c r="K8">
        <v>35</v>
      </c>
    </row>
    <row r="9" spans="1:11" ht="15.75" x14ac:dyDescent="0.25">
      <c r="A9" s="12" t="s">
        <v>22</v>
      </c>
      <c r="B9" s="114">
        <v>20</v>
      </c>
      <c r="C9">
        <v>15</v>
      </c>
      <c r="D9">
        <v>30</v>
      </c>
      <c r="E9">
        <v>40</v>
      </c>
      <c r="F9">
        <v>15</v>
      </c>
      <c r="G9">
        <v>15</v>
      </c>
      <c r="H9">
        <v>40</v>
      </c>
      <c r="I9">
        <v>40</v>
      </c>
      <c r="J9">
        <v>15</v>
      </c>
      <c r="K9">
        <v>40</v>
      </c>
    </row>
    <row r="10" spans="1:11" ht="15.75" x14ac:dyDescent="0.25">
      <c r="A10" s="116" t="s">
        <v>18</v>
      </c>
      <c r="B10" s="115">
        <v>20</v>
      </c>
      <c r="C10">
        <v>30</v>
      </c>
      <c r="D10">
        <v>20</v>
      </c>
      <c r="E10">
        <v>15</v>
      </c>
      <c r="F10">
        <v>30</v>
      </c>
      <c r="G10">
        <v>30</v>
      </c>
      <c r="H10">
        <v>10</v>
      </c>
      <c r="I10">
        <v>15</v>
      </c>
      <c r="J10">
        <v>30</v>
      </c>
      <c r="K10">
        <v>20</v>
      </c>
    </row>
    <row r="11" spans="1:11" ht="15.75" x14ac:dyDescent="0.25">
      <c r="A11" s="116" t="s">
        <v>24</v>
      </c>
      <c r="B11" s="115">
        <v>20</v>
      </c>
      <c r="C11">
        <v>30</v>
      </c>
      <c r="D11">
        <v>-5</v>
      </c>
      <c r="E11">
        <v>10</v>
      </c>
      <c r="F11">
        <v>50</v>
      </c>
      <c r="G11">
        <v>15</v>
      </c>
      <c r="H11">
        <v>20</v>
      </c>
      <c r="I11">
        <v>10</v>
      </c>
      <c r="J11">
        <v>40</v>
      </c>
      <c r="K11">
        <v>30</v>
      </c>
    </row>
    <row r="12" spans="1:11" ht="15.75" x14ac:dyDescent="0.25">
      <c r="A12" s="10" t="s">
        <v>7</v>
      </c>
      <c r="B12" s="115">
        <v>20</v>
      </c>
      <c r="C12">
        <v>48</v>
      </c>
      <c r="D12">
        <v>65</v>
      </c>
      <c r="E12">
        <v>55</v>
      </c>
      <c r="F12">
        <v>8</v>
      </c>
      <c r="G12">
        <v>30</v>
      </c>
      <c r="H12">
        <v>65</v>
      </c>
      <c r="I12">
        <v>40</v>
      </c>
      <c r="J12">
        <v>8</v>
      </c>
      <c r="K12">
        <v>10</v>
      </c>
    </row>
    <row r="13" spans="1:11" ht="15.75" x14ac:dyDescent="0.25">
      <c r="A13" s="12" t="s">
        <v>16</v>
      </c>
      <c r="B13" s="114">
        <v>25</v>
      </c>
      <c r="C13">
        <v>50</v>
      </c>
      <c r="D13">
        <v>50</v>
      </c>
      <c r="E13">
        <v>55</v>
      </c>
      <c r="F13">
        <v>45</v>
      </c>
      <c r="G13">
        <v>50</v>
      </c>
      <c r="H13">
        <v>30</v>
      </c>
      <c r="I13">
        <v>30</v>
      </c>
      <c r="J13">
        <v>45</v>
      </c>
      <c r="K13">
        <v>50</v>
      </c>
    </row>
    <row r="14" spans="1:11" ht="15.75" x14ac:dyDescent="0.25">
      <c r="A14" s="12" t="s">
        <v>17</v>
      </c>
      <c r="B14" s="114">
        <v>30</v>
      </c>
      <c r="C14">
        <v>30</v>
      </c>
      <c r="D14">
        <v>55</v>
      </c>
      <c r="E14">
        <v>35</v>
      </c>
      <c r="F14">
        <v>30</v>
      </c>
      <c r="G14">
        <v>30</v>
      </c>
      <c r="H14">
        <v>50</v>
      </c>
      <c r="I14">
        <v>35</v>
      </c>
      <c r="J14">
        <v>30</v>
      </c>
      <c r="K14">
        <v>75</v>
      </c>
    </row>
    <row r="15" spans="1:11" ht="15.75" x14ac:dyDescent="0.25">
      <c r="A15" s="116" t="s">
        <v>27</v>
      </c>
      <c r="B15" s="115">
        <v>30</v>
      </c>
      <c r="C15">
        <v>45</v>
      </c>
      <c r="D15">
        <v>5</v>
      </c>
      <c r="E15">
        <v>15</v>
      </c>
      <c r="F15">
        <v>75</v>
      </c>
      <c r="G15">
        <v>30</v>
      </c>
      <c r="H15">
        <v>20</v>
      </c>
      <c r="I15">
        <v>15</v>
      </c>
      <c r="J15">
        <v>35</v>
      </c>
      <c r="K15">
        <v>75</v>
      </c>
    </row>
    <row r="16" spans="1:11" ht="15.75" x14ac:dyDescent="0.25">
      <c r="A16" s="10" t="s">
        <v>1</v>
      </c>
      <c r="B16" s="115">
        <v>35</v>
      </c>
      <c r="C16">
        <v>48</v>
      </c>
      <c r="D16">
        <v>80</v>
      </c>
      <c r="E16">
        <v>55</v>
      </c>
      <c r="F16">
        <v>48</v>
      </c>
      <c r="G16">
        <v>48</v>
      </c>
      <c r="H16">
        <v>80</v>
      </c>
      <c r="I16">
        <v>40</v>
      </c>
      <c r="J16">
        <v>55</v>
      </c>
      <c r="K16">
        <v>50</v>
      </c>
    </row>
    <row r="17" spans="1:11" ht="15.75" x14ac:dyDescent="0.25">
      <c r="A17" s="10" t="s">
        <v>15</v>
      </c>
      <c r="B17" s="115">
        <v>35</v>
      </c>
      <c r="C17">
        <v>45</v>
      </c>
      <c r="D17">
        <v>30</v>
      </c>
      <c r="E17">
        <v>70</v>
      </c>
      <c r="F17">
        <v>45</v>
      </c>
      <c r="G17">
        <v>50</v>
      </c>
      <c r="H17">
        <v>50</v>
      </c>
      <c r="I17">
        <v>55</v>
      </c>
      <c r="J17">
        <v>45</v>
      </c>
      <c r="K17">
        <v>50</v>
      </c>
    </row>
    <row r="18" spans="1:11" ht="15.75" x14ac:dyDescent="0.25">
      <c r="A18" s="12" t="s">
        <v>28</v>
      </c>
      <c r="B18" s="114">
        <v>35</v>
      </c>
      <c r="C18">
        <v>5</v>
      </c>
      <c r="D18">
        <v>10</v>
      </c>
      <c r="E18">
        <v>10</v>
      </c>
      <c r="F18">
        <v>40</v>
      </c>
      <c r="G18">
        <v>5</v>
      </c>
      <c r="H18">
        <v>10</v>
      </c>
      <c r="I18">
        <v>30</v>
      </c>
      <c r="J18">
        <v>15</v>
      </c>
      <c r="K18">
        <v>0</v>
      </c>
    </row>
    <row r="19" spans="1:11" ht="15.75" x14ac:dyDescent="0.25">
      <c r="A19" s="12" t="s">
        <v>9</v>
      </c>
      <c r="B19" s="114">
        <v>35</v>
      </c>
      <c r="C19">
        <v>70</v>
      </c>
      <c r="D19">
        <v>55</v>
      </c>
      <c r="E19">
        <v>75</v>
      </c>
      <c r="F19">
        <v>30</v>
      </c>
      <c r="G19">
        <v>60</v>
      </c>
      <c r="H19">
        <v>40</v>
      </c>
      <c r="I19">
        <v>75</v>
      </c>
      <c r="J19">
        <v>30</v>
      </c>
      <c r="K19">
        <v>20</v>
      </c>
    </row>
    <row r="20" spans="1:11" ht="15.75" x14ac:dyDescent="0.25">
      <c r="A20" s="12" t="s">
        <v>14</v>
      </c>
      <c r="B20" s="114">
        <v>40</v>
      </c>
      <c r="C20">
        <v>15</v>
      </c>
      <c r="D20">
        <v>40</v>
      </c>
      <c r="E20">
        <v>55</v>
      </c>
      <c r="F20">
        <v>60</v>
      </c>
      <c r="G20">
        <v>15</v>
      </c>
      <c r="H20">
        <v>0</v>
      </c>
      <c r="I20">
        <v>55</v>
      </c>
      <c r="J20">
        <v>5</v>
      </c>
      <c r="K20">
        <v>100</v>
      </c>
    </row>
    <row r="21" spans="1:11" ht="15.75" x14ac:dyDescent="0.25">
      <c r="A21" s="10" t="s">
        <v>4</v>
      </c>
      <c r="B21" s="115">
        <v>40</v>
      </c>
      <c r="C21">
        <v>60</v>
      </c>
      <c r="D21">
        <v>40</v>
      </c>
      <c r="E21">
        <v>100</v>
      </c>
      <c r="F21">
        <v>120</v>
      </c>
      <c r="G21">
        <v>60</v>
      </c>
      <c r="H21">
        <v>100</v>
      </c>
      <c r="I21">
        <v>100</v>
      </c>
      <c r="J21">
        <v>120</v>
      </c>
      <c r="K21">
        <v>120</v>
      </c>
    </row>
    <row r="22" spans="1:11" ht="15.75" x14ac:dyDescent="0.25">
      <c r="A22" s="116" t="s">
        <v>3</v>
      </c>
      <c r="B22" s="114">
        <v>45</v>
      </c>
      <c r="C22">
        <v>50</v>
      </c>
      <c r="D22">
        <v>55</v>
      </c>
      <c r="E22">
        <v>55</v>
      </c>
      <c r="F22">
        <v>60</v>
      </c>
      <c r="G22">
        <v>55</v>
      </c>
      <c r="H22">
        <v>55</v>
      </c>
      <c r="I22">
        <v>40</v>
      </c>
      <c r="J22">
        <v>45</v>
      </c>
      <c r="K22">
        <v>50</v>
      </c>
    </row>
    <row r="23" spans="1:11" ht="15.75" x14ac:dyDescent="0.25">
      <c r="A23" s="12" t="s">
        <v>10</v>
      </c>
      <c r="B23" s="114">
        <v>55</v>
      </c>
      <c r="C23">
        <v>50</v>
      </c>
      <c r="D23">
        <v>55</v>
      </c>
      <c r="E23">
        <v>55</v>
      </c>
      <c r="F23">
        <v>60</v>
      </c>
      <c r="G23">
        <v>25</v>
      </c>
      <c r="H23">
        <v>55</v>
      </c>
      <c r="I23">
        <v>5</v>
      </c>
      <c r="J23">
        <v>5</v>
      </c>
      <c r="K23">
        <v>100</v>
      </c>
    </row>
    <row r="24" spans="1:11" ht="15.75" x14ac:dyDescent="0.25">
      <c r="A24" s="12" t="s">
        <v>5</v>
      </c>
      <c r="B24" s="114">
        <v>60</v>
      </c>
      <c r="C24">
        <v>80</v>
      </c>
      <c r="D24">
        <v>55</v>
      </c>
      <c r="E24">
        <v>55</v>
      </c>
      <c r="F24">
        <v>80</v>
      </c>
      <c r="G24">
        <v>80</v>
      </c>
      <c r="H24">
        <v>40</v>
      </c>
      <c r="I24">
        <v>55</v>
      </c>
      <c r="J24">
        <v>40</v>
      </c>
      <c r="K24">
        <v>80</v>
      </c>
    </row>
    <row r="25" spans="1:11" ht="15.75" x14ac:dyDescent="0.25">
      <c r="A25" s="10" t="s">
        <v>19</v>
      </c>
      <c r="B25" s="115">
        <v>65</v>
      </c>
      <c r="C25">
        <v>55</v>
      </c>
      <c r="D25">
        <v>30</v>
      </c>
      <c r="E25">
        <v>60</v>
      </c>
      <c r="F25">
        <v>70</v>
      </c>
      <c r="G25">
        <v>55</v>
      </c>
      <c r="H25">
        <v>30</v>
      </c>
      <c r="I25">
        <v>60</v>
      </c>
      <c r="J25">
        <v>25</v>
      </c>
      <c r="K25">
        <v>50</v>
      </c>
    </row>
    <row r="26" spans="1:11" ht="15.75" x14ac:dyDescent="0.25">
      <c r="A26" s="116" t="s">
        <v>8</v>
      </c>
      <c r="B26" s="114">
        <v>70</v>
      </c>
      <c r="C26">
        <v>55</v>
      </c>
      <c r="D26">
        <v>60</v>
      </c>
      <c r="E26">
        <v>35</v>
      </c>
      <c r="F26">
        <v>90</v>
      </c>
      <c r="G26">
        <v>55</v>
      </c>
      <c r="H26">
        <v>80</v>
      </c>
      <c r="I26">
        <v>25</v>
      </c>
      <c r="J26">
        <v>70</v>
      </c>
      <c r="K26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opLeftCell="F19" zoomScale="75" zoomScaleNormal="75" workbookViewId="0">
      <selection activeCell="J39" sqref="J39"/>
    </sheetView>
  </sheetViews>
  <sheetFormatPr defaultRowHeight="15" x14ac:dyDescent="0.25"/>
  <cols>
    <col min="1" max="1" width="14.7109375" customWidth="1"/>
    <col min="2" max="2" width="14.85546875" style="7" customWidth="1"/>
    <col min="3" max="10" width="14.7109375" customWidth="1"/>
    <col min="11" max="11" width="22.85546875" customWidth="1"/>
    <col min="12" max="12" width="17.85546875" customWidth="1"/>
    <col min="13" max="13" width="32.7109375" customWidth="1"/>
    <col min="14" max="14" width="24" customWidth="1"/>
    <col min="15" max="15" width="25.7109375" customWidth="1"/>
    <col min="16" max="16" width="14.7109375" customWidth="1"/>
    <col min="17" max="17" width="14.140625" customWidth="1"/>
    <col min="18" max="18" width="14.42578125" customWidth="1"/>
    <col min="19" max="19" width="40.42578125" customWidth="1"/>
    <col min="20" max="20" width="16" customWidth="1"/>
  </cols>
  <sheetData>
    <row r="1" spans="1:21" ht="47.25" x14ac:dyDescent="0.25">
      <c r="A1" t="s">
        <v>48</v>
      </c>
      <c r="B1" s="6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55" t="s">
        <v>63</v>
      </c>
      <c r="L1" s="74" t="s">
        <v>85</v>
      </c>
      <c r="M1" s="55" t="s">
        <v>82</v>
      </c>
      <c r="N1" t="s">
        <v>62</v>
      </c>
      <c r="O1" t="s">
        <v>53</v>
      </c>
      <c r="P1" t="s">
        <v>52</v>
      </c>
      <c r="Q1" t="s">
        <v>55</v>
      </c>
      <c r="R1" t="s">
        <v>56</v>
      </c>
      <c r="S1" t="s">
        <v>74</v>
      </c>
      <c r="T1" s="1" t="s">
        <v>58</v>
      </c>
      <c r="U1" s="1" t="s">
        <v>54</v>
      </c>
    </row>
    <row r="2" spans="1:21" s="3" customFormat="1" ht="15.75" x14ac:dyDescent="0.25">
      <c r="A2" t="s">
        <v>14</v>
      </c>
      <c r="B2" s="7">
        <v>20</v>
      </c>
      <c r="C2">
        <v>10</v>
      </c>
      <c r="D2">
        <v>10</v>
      </c>
      <c r="E2">
        <v>0</v>
      </c>
      <c r="F2">
        <v>0</v>
      </c>
      <c r="G2">
        <v>5</v>
      </c>
      <c r="H2">
        <v>5</v>
      </c>
      <c r="I2">
        <v>10</v>
      </c>
      <c r="J2">
        <v>0</v>
      </c>
      <c r="K2" s="55">
        <f t="shared" ref="K2:K30" si="0">SUM(C2:J2)</f>
        <v>40</v>
      </c>
      <c r="L2" s="55">
        <f>IFERROR(COUNTIF(C2:J2,0),"")</f>
        <v>3</v>
      </c>
      <c r="M2">
        <f>IF(D39&lt;C39,C39-D39,0)+IF(E39&lt;D39,D39-E39,0)+IF(F39&lt;E39,E39-F39,0)+IF(G39&lt;F39,F39-G39,0)+IF(H39&lt;G39,G39-H39,0)+IF(I39&lt;H39,H39-I39,0)+IF(I39&lt;H39,H39-I39,0)</f>
        <v>20</v>
      </c>
      <c r="N2" s="135"/>
      <c r="O2">
        <f>Table2[[#This Row],[Fully Stocked]]/K2</f>
        <v>0.5</v>
      </c>
      <c r="P2" s="32">
        <f>IFERROR('Total Store Analysis'!#REF!*'Store 1'!K24/B2,0)</f>
        <v>0</v>
      </c>
      <c r="Q2" s="49">
        <f>Table2[[#This Row],[Prodcuts Sold]]*'Total Store Analysis'!P44</f>
        <v>0</v>
      </c>
      <c r="R2" s="52" t="e">
        <f>K2/AVERAGE($C$3:$J$3)*'Total Store Analysis'!#REF!</f>
        <v>#REF!</v>
      </c>
      <c r="S2" s="48">
        <f t="shared" ref="S2:S30" si="1">IFERROR(AVERAGE(B2:J2),0)</f>
        <v>6.666666666666667</v>
      </c>
      <c r="T2" s="51">
        <f>IFERROR(S2-Table2[[#This Row],[Fully Stocked]],0)</f>
        <v>-13.333333333333332</v>
      </c>
      <c r="U2" s="51">
        <f>IFERROR(Table2[[#This Row],[Prodcuts Sold]]/Table2[[#This Row],[Present]],0)</f>
        <v>0</v>
      </c>
    </row>
    <row r="3" spans="1:21" ht="15.75" x14ac:dyDescent="0.25">
      <c r="A3" t="s">
        <v>12</v>
      </c>
      <c r="B3" s="7">
        <v>20</v>
      </c>
      <c r="C3">
        <v>15</v>
      </c>
      <c r="D3">
        <v>15</v>
      </c>
      <c r="E3">
        <v>15</v>
      </c>
      <c r="F3">
        <v>15</v>
      </c>
      <c r="G3">
        <v>5</v>
      </c>
      <c r="H3">
        <v>20</v>
      </c>
      <c r="I3">
        <v>15</v>
      </c>
      <c r="J3">
        <v>15</v>
      </c>
      <c r="K3" s="55">
        <f t="shared" si="0"/>
        <v>115</v>
      </c>
      <c r="L3" s="55">
        <f t="shared" ref="L3:L34" si="2">IFERROR(COUNTIF(C3:J3,0),"")</f>
        <v>0</v>
      </c>
      <c r="M3" s="55">
        <v>15</v>
      </c>
      <c r="N3" s="135"/>
      <c r="O3">
        <f>Table2[[#This Row],[Fully Stocked]]/K3*8</f>
        <v>1.3913043478260869</v>
      </c>
      <c r="P3" s="32">
        <f>IFERROR('Total Store Analysis'!#REF!*'Store 1'!K22/B3,0)</f>
        <v>0</v>
      </c>
      <c r="Q3" s="49" t="e">
        <f>Table2[[#This Row],[Prodcuts Sold]]*'Total Store Analysis'!#REF!</f>
        <v>#REF!</v>
      </c>
      <c r="R3" s="52" t="e">
        <f>K3/AVERAGE($C$3:$J$3)*'Total Store Analysis'!#REF!</f>
        <v>#REF!</v>
      </c>
      <c r="S3" s="48">
        <f t="shared" si="1"/>
        <v>15</v>
      </c>
      <c r="T3" s="51">
        <f>IFERROR(S3-Table2[[#This Row],[Fully Stocked]],0)</f>
        <v>-5</v>
      </c>
      <c r="U3" s="51">
        <f>IFERROR(Table2[[#This Row],[Prodcuts Sold]]/Table2[[#This Row],[Present]],0)</f>
        <v>1</v>
      </c>
    </row>
    <row r="4" spans="1:21" ht="15.75" x14ac:dyDescent="0.25">
      <c r="K4" s="55">
        <f>SUM(B4:J4)</f>
        <v>0</v>
      </c>
      <c r="L4" s="55">
        <f t="shared" si="2"/>
        <v>0</v>
      </c>
      <c r="M4" s="56"/>
      <c r="N4" s="135"/>
      <c r="O4">
        <f>K4-B4</f>
        <v>0</v>
      </c>
      <c r="P4" s="32">
        <f>IFERROR('Total Store Analysis'!#REF!*'Store 1'!K4/B4,0)</f>
        <v>0</v>
      </c>
      <c r="Q4" s="49">
        <f>K4*'Total Store Analysis'!P4</f>
        <v>0</v>
      </c>
      <c r="R4" s="52">
        <f>K4/AVERAGE($C$3:$J$3)*'Total Store Analysis'!P4</f>
        <v>0</v>
      </c>
      <c r="S4" s="48">
        <f t="shared" si="1"/>
        <v>0</v>
      </c>
      <c r="T4" s="51">
        <f>IFERROR(S4*8/B4,0)</f>
        <v>0</v>
      </c>
      <c r="U4" s="70">
        <f>IFERROR(Table2[[#This Row],[Prodcuts Sold]]/Table2[[#This Row],[Present]],0)</f>
        <v>0</v>
      </c>
    </row>
    <row r="5" spans="1:21" ht="15.75" x14ac:dyDescent="0.25">
      <c r="A5" t="s">
        <v>11</v>
      </c>
      <c r="B5" s="7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si="0"/>
        <v>120</v>
      </c>
      <c r="L5" s="55">
        <f t="shared" si="2"/>
        <v>0</v>
      </c>
      <c r="M5" s="55">
        <v>0</v>
      </c>
      <c r="N5" s="135"/>
      <c r="O5">
        <f>Table2[[#This Row],[Fully Stocked]]/K5</f>
        <v>0.125</v>
      </c>
      <c r="P5" s="32">
        <f>IFERROR('Total Store Analysis'!#REF!*'Store 1'!K20/B5,0)</f>
        <v>0</v>
      </c>
      <c r="Q5" s="49" t="e">
        <f>Table2[[#This Row],[Prodcuts Sold]]*'Total Store Analysis'!#REF!</f>
        <v>#REF!</v>
      </c>
      <c r="R5" s="52" t="e">
        <f>K5/AVERAGE($C$3:$J$3)*'Total Store Analysis'!#REF!</f>
        <v>#REF!</v>
      </c>
      <c r="S5" s="48">
        <f t="shared" si="1"/>
        <v>15</v>
      </c>
      <c r="T5" s="51">
        <f>IFERROR(S5-Table2[[#This Row],[Fully Stocked]],0)</f>
        <v>0</v>
      </c>
      <c r="U5" s="51">
        <f>IFERROR(Table2[[#This Row],[Prodcuts Sold]]/Table2[[#This Row],[Present]],0)</f>
        <v>0</v>
      </c>
    </row>
    <row r="6" spans="1:21" ht="15.75" x14ac:dyDescent="0.25">
      <c r="A6" t="s">
        <v>1</v>
      </c>
      <c r="B6" s="7">
        <v>20</v>
      </c>
      <c r="C6">
        <v>15</v>
      </c>
      <c r="D6">
        <v>12</v>
      </c>
      <c r="E6">
        <v>10</v>
      </c>
      <c r="F6">
        <v>15</v>
      </c>
      <c r="G6">
        <v>0</v>
      </c>
      <c r="H6">
        <v>0</v>
      </c>
      <c r="I6">
        <v>10</v>
      </c>
      <c r="J6">
        <v>5</v>
      </c>
      <c r="K6" s="55">
        <f t="shared" si="0"/>
        <v>67</v>
      </c>
      <c r="L6" s="55">
        <f t="shared" si="2"/>
        <v>2</v>
      </c>
      <c r="M6" s="55">
        <v>35</v>
      </c>
      <c r="N6" s="135"/>
      <c r="O6">
        <f>Table2[[#This Row],[Fully Stocked]]/K6</f>
        <v>0.29850746268656714</v>
      </c>
      <c r="P6" s="32">
        <f>IFERROR('Total Store Analysis'!#REF!*'Store 1'!K3/B6,0)</f>
        <v>0</v>
      </c>
      <c r="Q6" s="49">
        <f>Table2[[#This Row],[Prodcuts Sold]]*'Total Store Analysis'!P41</f>
        <v>0</v>
      </c>
      <c r="R6" s="52" t="e">
        <f>K6/AVERAGE($C$3:$J$3)*'Total Store Analysis'!#REF!</f>
        <v>#REF!</v>
      </c>
      <c r="S6" s="48">
        <f t="shared" si="1"/>
        <v>9.6666666666666661</v>
      </c>
      <c r="T6" s="51">
        <f>IFERROR(S6-Table2[[#This Row],[Fully Stocked]],0)</f>
        <v>-10.333333333333334</v>
      </c>
      <c r="U6" s="51">
        <f>IFERROR(Table2[[#This Row],[Prodcuts Sold]]/Table2[[#This Row],[Present]],0)</f>
        <v>7</v>
      </c>
    </row>
    <row r="7" spans="1:21" ht="15.75" x14ac:dyDescent="0.25">
      <c r="A7" s="60" t="s">
        <v>3</v>
      </c>
      <c r="B7" s="61">
        <v>15</v>
      </c>
      <c r="C7" s="60">
        <v>5</v>
      </c>
      <c r="D7" s="60">
        <v>0</v>
      </c>
      <c r="E7" s="60">
        <v>8</v>
      </c>
      <c r="F7" s="60">
        <v>0</v>
      </c>
      <c r="G7" s="60">
        <v>10</v>
      </c>
      <c r="H7" s="60">
        <v>0</v>
      </c>
      <c r="I7" s="60">
        <v>0</v>
      </c>
      <c r="J7" s="60">
        <v>15</v>
      </c>
      <c r="K7" s="55">
        <f t="shared" si="0"/>
        <v>38</v>
      </c>
      <c r="L7" s="55">
        <f t="shared" si="2"/>
        <v>4</v>
      </c>
      <c r="M7" s="55">
        <v>45</v>
      </c>
      <c r="N7" s="135"/>
      <c r="O7">
        <f>Table2[[#This Row],[Fully Stocked]]/K7</f>
        <v>0.39473684210526316</v>
      </c>
      <c r="P7" s="62">
        <f>IFERROR('Total Store Analysis'!#REF!*'Store 1'!K5/B7,0)</f>
        <v>0</v>
      </c>
      <c r="Q7" s="49">
        <f>Table2[[#This Row],[Prodcuts Sold]]*'Total Store Analysis'!P49</f>
        <v>0</v>
      </c>
      <c r="R7" s="63" t="e">
        <f>K7/AVERAGE($C$3:$J$3)*'Total Store Analysis'!#REF!</f>
        <v>#REF!</v>
      </c>
      <c r="S7" s="48">
        <f t="shared" si="1"/>
        <v>5.8888888888888893</v>
      </c>
      <c r="T7" s="51">
        <f>IFERROR(S7-Table2[[#This Row],[Fully Stocked]],0)</f>
        <v>-9.1111111111111107</v>
      </c>
      <c r="U7" s="51">
        <f>IFERROR(Table2[[#This Row],[Prodcuts Sold]]/Table2[[#This Row],[Present]],0)</f>
        <v>3</v>
      </c>
    </row>
    <row r="8" spans="1:21" ht="15.75" x14ac:dyDescent="0.25">
      <c r="A8" t="s">
        <v>15</v>
      </c>
      <c r="B8" s="7">
        <v>20</v>
      </c>
      <c r="C8">
        <v>5</v>
      </c>
      <c r="D8">
        <v>15</v>
      </c>
      <c r="E8">
        <v>12</v>
      </c>
      <c r="F8">
        <v>0</v>
      </c>
      <c r="G8">
        <v>0</v>
      </c>
      <c r="H8">
        <v>10</v>
      </c>
      <c r="I8">
        <v>5</v>
      </c>
      <c r="J8">
        <v>15</v>
      </c>
      <c r="K8" s="55">
        <f t="shared" si="0"/>
        <v>62</v>
      </c>
      <c r="L8" s="55">
        <f t="shared" si="2"/>
        <v>2</v>
      </c>
      <c r="M8" s="55">
        <v>35</v>
      </c>
      <c r="N8" s="135"/>
      <c r="O8">
        <f>Table2[[#This Row],[Fully Stocked]]/K8</f>
        <v>0.32258064516129031</v>
      </c>
      <c r="P8" s="32">
        <f>IFERROR('Total Store Analysis'!#REF!*'Store 1'!K18/B8,0)</f>
        <v>0</v>
      </c>
      <c r="Q8" s="49">
        <f>Table2[[#This Row],[Prodcuts Sold]]*'Total Store Analysis'!P40</f>
        <v>0</v>
      </c>
      <c r="R8" s="52" t="e">
        <f>K8/AVERAGE($C$3:$J$3)*'Total Store Analysis'!#REF!</f>
        <v>#REF!</v>
      </c>
      <c r="S8" s="48">
        <f t="shared" si="1"/>
        <v>9.1111111111111107</v>
      </c>
      <c r="T8" s="51">
        <f>IFERROR(S8-Table2[[#This Row],[Fully Stocked]],0)</f>
        <v>-10.888888888888889</v>
      </c>
      <c r="U8" s="51">
        <f>IFERROR(Table2[[#This Row],[Prodcuts Sold]]/Table2[[#This Row],[Present]],0)</f>
        <v>2.3333333333333335</v>
      </c>
    </row>
    <row r="9" spans="1:21" ht="15.75" x14ac:dyDescent="0.25">
      <c r="A9" s="60" t="s">
        <v>8</v>
      </c>
      <c r="B9" s="61">
        <v>20</v>
      </c>
      <c r="C9" s="60">
        <v>5</v>
      </c>
      <c r="D9" s="60">
        <v>0</v>
      </c>
      <c r="E9" s="60">
        <v>15</v>
      </c>
      <c r="F9" s="60">
        <v>0</v>
      </c>
      <c r="G9" s="60">
        <v>0</v>
      </c>
      <c r="H9" s="60">
        <v>5</v>
      </c>
      <c r="I9" s="60">
        <v>0</v>
      </c>
      <c r="J9" s="60">
        <v>10</v>
      </c>
      <c r="K9" s="55">
        <f t="shared" si="0"/>
        <v>35</v>
      </c>
      <c r="L9" s="55">
        <f t="shared" si="2"/>
        <v>4</v>
      </c>
      <c r="M9" s="55">
        <v>70</v>
      </c>
      <c r="N9" s="135"/>
      <c r="O9">
        <f>Table2[[#This Row],[Fully Stocked]]/K9</f>
        <v>0.5714285714285714</v>
      </c>
      <c r="P9" s="62">
        <f>IFERROR('Total Store Analysis'!#REF!*'Store 1'!K14/B9,0)</f>
        <v>0</v>
      </c>
      <c r="Q9" s="49">
        <f>Table2[[#This Row],[Prodcuts Sold]]*'Total Store Analysis'!P48</f>
        <v>0</v>
      </c>
      <c r="R9" s="63" t="e">
        <f>K9/AVERAGE($C$3:$J$3)*'Total Store Analysis'!#REF!</f>
        <v>#REF!</v>
      </c>
      <c r="S9" s="48">
        <f t="shared" si="1"/>
        <v>6.1111111111111107</v>
      </c>
      <c r="T9" s="51">
        <f>IFERROR(S9-Table2[[#This Row],[Fully Stocked]],0)</f>
        <v>-13.888888888888889</v>
      </c>
      <c r="U9" s="51">
        <f>IFERROR(Table2[[#This Row],[Prodcuts Sold]]/Table2[[#This Row],[Present]],0)</f>
        <v>7</v>
      </c>
    </row>
    <row r="10" spans="1:21" s="3" customFormat="1" ht="15.75" x14ac:dyDescent="0.25">
      <c r="A10" s="60" t="s">
        <v>26</v>
      </c>
      <c r="B10" s="61">
        <v>10</v>
      </c>
      <c r="C10" s="60">
        <v>10</v>
      </c>
      <c r="D10" s="60">
        <v>0</v>
      </c>
      <c r="E10" s="60">
        <v>0</v>
      </c>
      <c r="F10" s="60">
        <v>0</v>
      </c>
      <c r="G10" s="60">
        <v>0</v>
      </c>
      <c r="H10" s="60">
        <v>5</v>
      </c>
      <c r="I10" s="60">
        <v>10</v>
      </c>
      <c r="J10" s="60">
        <v>10</v>
      </c>
      <c r="K10" s="55">
        <f t="shared" si="0"/>
        <v>35</v>
      </c>
      <c r="L10" s="55">
        <f t="shared" si="2"/>
        <v>4</v>
      </c>
      <c r="M10" s="55">
        <v>15</v>
      </c>
      <c r="N10" s="135"/>
      <c r="O10">
        <f>Table2[[#This Row],[Fully Stocked]]/K10</f>
        <v>0.2857142857142857</v>
      </c>
      <c r="P10" s="62">
        <f>IFERROR('Total Store Analysis'!#REF!*'Store 1'!K29/B10,0)</f>
        <v>0</v>
      </c>
      <c r="Q10" s="49">
        <f>Table2[[#This Row],[Prodcuts Sold]]*'Total Store Analysis'!P50</f>
        <v>0</v>
      </c>
      <c r="R10" s="63" t="e">
        <f>K10/AVERAGE($C$3:$J$3)*'Total Store Analysis'!#REF!</f>
        <v>#REF!</v>
      </c>
      <c r="S10" s="48">
        <f t="shared" si="1"/>
        <v>5</v>
      </c>
      <c r="T10" s="51">
        <f>IFERROR(S10-Table2[[#This Row],[Fully Stocked]],0)</f>
        <v>-5</v>
      </c>
      <c r="U10" s="51">
        <f>IFERROR(Table2[[#This Row],[Prodcuts Sold]]/Table2[[#This Row],[Present]],0)</f>
        <v>1.5</v>
      </c>
    </row>
    <row r="11" spans="1:21" s="3" customFormat="1" ht="15.75" x14ac:dyDescent="0.25">
      <c r="A11" s="60"/>
      <c r="B11" s="61"/>
      <c r="C11" s="60"/>
      <c r="D11" s="60"/>
      <c r="E11" s="60"/>
      <c r="F11" s="60"/>
      <c r="G11" s="60"/>
      <c r="H11" s="60"/>
      <c r="I11" s="60"/>
      <c r="J11" s="60"/>
      <c r="K11" s="55">
        <f>SUM(B11:J11)</f>
        <v>0</v>
      </c>
      <c r="L11" s="55">
        <f t="shared" si="2"/>
        <v>0</v>
      </c>
      <c r="M11" s="56"/>
      <c r="N11" s="135"/>
      <c r="O11">
        <f>K11-B11</f>
        <v>0</v>
      </c>
      <c r="P11" s="62">
        <f>IFERROR('Total Store Analysis'!#REF!*'Store 1'!K11/B11,0)</f>
        <v>0</v>
      </c>
      <c r="Q11" s="49">
        <f>K11*'Total Store Analysis'!P11</f>
        <v>0</v>
      </c>
      <c r="R11" s="136">
        <f>K11/AVERAGE($C$3:$J$3)*'Total Store Analysis'!P11</f>
        <v>0</v>
      </c>
      <c r="S11" s="48">
        <f t="shared" si="1"/>
        <v>0</v>
      </c>
      <c r="T11" s="51">
        <f>IFERROR(S11*8/B11,0)</f>
        <v>0</v>
      </c>
      <c r="U11" s="70">
        <f>IFERROR(Table2[[#This Row],[Prodcuts Sold]]/Table2[[#This Row],[Present]],0)</f>
        <v>0</v>
      </c>
    </row>
    <row r="12" spans="1:21" ht="15.75" x14ac:dyDescent="0.25">
      <c r="A12" t="s">
        <v>22</v>
      </c>
      <c r="B12" s="7">
        <v>10</v>
      </c>
      <c r="C12">
        <v>10</v>
      </c>
      <c r="D12">
        <v>10</v>
      </c>
      <c r="E12">
        <v>10</v>
      </c>
      <c r="F12">
        <v>5</v>
      </c>
      <c r="G12">
        <v>0</v>
      </c>
      <c r="H12">
        <v>10</v>
      </c>
      <c r="I12">
        <v>0</v>
      </c>
      <c r="J12">
        <v>10</v>
      </c>
      <c r="K12" s="55">
        <f t="shared" si="0"/>
        <v>55</v>
      </c>
      <c r="L12" s="55">
        <f t="shared" si="2"/>
        <v>2</v>
      </c>
      <c r="M12" s="55">
        <v>20</v>
      </c>
      <c r="N12" s="135"/>
      <c r="O12">
        <f>Table2[[#This Row],[Fully Stocked]]/K12</f>
        <v>0.18181818181818182</v>
      </c>
      <c r="P12" s="32">
        <f>IFERROR('Total Store Analysis'!#REF!*'Store 1'!K25/B12,0)</f>
        <v>0</v>
      </c>
      <c r="Q12" s="49">
        <f>Table2[[#This Row],[Prodcuts Sold]]*'Total Store Analysis'!P42</f>
        <v>0</v>
      </c>
      <c r="R12" s="52" t="e">
        <f>K12/AVERAGE($C$3:$J$3)*'Total Store Analysis'!#REF!</f>
        <v>#REF!</v>
      </c>
      <c r="S12" s="48">
        <f t="shared" si="1"/>
        <v>7.2222222222222223</v>
      </c>
      <c r="T12" s="51">
        <f>IFERROR(S12-Table2[[#This Row],[Fully Stocked]],0)</f>
        <v>-2.7777777777777777</v>
      </c>
      <c r="U12" s="51">
        <f>IFERROR(Table2[[#This Row],[Prodcuts Sold]]/Table2[[#This Row],[Present]],0)</f>
        <v>2</v>
      </c>
    </row>
    <row r="13" spans="1:21" ht="15.75" x14ac:dyDescent="0.25">
      <c r="A13" s="60" t="s">
        <v>18</v>
      </c>
      <c r="B13" s="61">
        <v>10</v>
      </c>
      <c r="C13" s="60">
        <v>5</v>
      </c>
      <c r="D13" s="60">
        <v>0</v>
      </c>
      <c r="E13" s="60">
        <v>0</v>
      </c>
      <c r="F13" s="60">
        <v>10</v>
      </c>
      <c r="G13" s="60">
        <v>10</v>
      </c>
      <c r="H13" s="60">
        <v>5</v>
      </c>
      <c r="I13" s="60">
        <v>0</v>
      </c>
      <c r="J13" s="60">
        <v>5</v>
      </c>
      <c r="K13" s="55">
        <f t="shared" si="0"/>
        <v>35</v>
      </c>
      <c r="L13" s="55">
        <f t="shared" si="2"/>
        <v>3</v>
      </c>
      <c r="M13" s="55">
        <v>20</v>
      </c>
      <c r="N13" s="135"/>
      <c r="O13">
        <f>Table2[[#This Row],[Fully Stocked]]/K13</f>
        <v>0.2857142857142857</v>
      </c>
      <c r="P13" s="62">
        <f>IFERROR('Total Store Analysis'!#REF!*'Store 1'!K26/B13,0)</f>
        <v>0</v>
      </c>
      <c r="Q13" s="49">
        <f>Table2[[#This Row],[Prodcuts Sold]]*'Total Store Analysis'!P51</f>
        <v>0</v>
      </c>
      <c r="R13" s="63" t="e">
        <f>K13/AVERAGE($C$3:$J$3)*'Total Store Analysis'!#REF!</f>
        <v>#REF!</v>
      </c>
      <c r="S13" s="48">
        <f t="shared" si="1"/>
        <v>5</v>
      </c>
      <c r="T13" s="51">
        <f>IFERROR(S13-Table2[[#This Row],[Fully Stocked]],0)</f>
        <v>-5</v>
      </c>
      <c r="U13" s="51">
        <f>IFERROR(Table2[[#This Row],[Prodcuts Sold]]/Table2[[#This Row],[Present]],0)</f>
        <v>4</v>
      </c>
    </row>
    <row r="14" spans="1:21" ht="15.75" x14ac:dyDescent="0.25">
      <c r="A14" t="s">
        <v>17</v>
      </c>
      <c r="B14" s="7">
        <v>20</v>
      </c>
      <c r="C14">
        <v>15</v>
      </c>
      <c r="D14">
        <v>10</v>
      </c>
      <c r="E14">
        <v>5</v>
      </c>
      <c r="F14">
        <v>0</v>
      </c>
      <c r="G14">
        <v>10</v>
      </c>
      <c r="H14">
        <v>10</v>
      </c>
      <c r="I14">
        <v>10</v>
      </c>
      <c r="J14">
        <v>10</v>
      </c>
      <c r="K14" s="55">
        <f t="shared" si="0"/>
        <v>70</v>
      </c>
      <c r="L14" s="55">
        <f t="shared" si="2"/>
        <v>1</v>
      </c>
      <c r="M14" s="55">
        <v>30</v>
      </c>
      <c r="N14" s="135"/>
      <c r="O14">
        <f>Table2[[#This Row],[Fully Stocked]]/K14</f>
        <v>0.2857142857142857</v>
      </c>
      <c r="P14" s="32">
        <f>IFERROR('Total Store Analysis'!#REF!*'Store 1'!K13/B14,0)</f>
        <v>0</v>
      </c>
      <c r="Q14" s="49">
        <f>Table2[[#This Row],[Prodcuts Sold]]*'Total Store Analysis'!P35</f>
        <v>0</v>
      </c>
      <c r="R14" s="52" t="e">
        <f>K14/AVERAGE($C$3:$J$3)*'Total Store Analysis'!#REF!</f>
        <v>#REF!</v>
      </c>
      <c r="S14" s="48">
        <f t="shared" si="1"/>
        <v>10</v>
      </c>
      <c r="T14" s="51">
        <f>IFERROR(S14-Table2[[#This Row],[Fully Stocked]],0)</f>
        <v>-10</v>
      </c>
      <c r="U14" s="51">
        <f>IFERROR(Table2[[#This Row],[Prodcuts Sold]]/Table2[[#This Row],[Present]],0)</f>
        <v>3</v>
      </c>
    </row>
    <row r="15" spans="1:21" ht="15.75" x14ac:dyDescent="0.25">
      <c r="A15" s="60" t="s">
        <v>27</v>
      </c>
      <c r="B15" s="61">
        <v>15</v>
      </c>
      <c r="C15" s="60">
        <v>10</v>
      </c>
      <c r="D15" s="60">
        <v>0</v>
      </c>
      <c r="E15" s="60">
        <v>0</v>
      </c>
      <c r="F15" s="60">
        <v>0</v>
      </c>
      <c r="G15" s="60">
        <v>10</v>
      </c>
      <c r="H15" s="60">
        <v>10</v>
      </c>
      <c r="I15" s="60">
        <v>10</v>
      </c>
      <c r="J15" s="60">
        <v>0</v>
      </c>
      <c r="K15" s="55">
        <f t="shared" si="0"/>
        <v>40</v>
      </c>
      <c r="L15" s="55">
        <f t="shared" si="2"/>
        <v>4</v>
      </c>
      <c r="M15" s="55">
        <v>30</v>
      </c>
      <c r="N15" s="135"/>
      <c r="O15">
        <f>Table2[[#This Row],[Fully Stocked]]/K15</f>
        <v>0.375</v>
      </c>
      <c r="P15" s="62">
        <f>IFERROR('Total Store Analysis'!#REF!*'Store 1'!K31/B15,0)</f>
        <v>0</v>
      </c>
      <c r="Q15" s="49">
        <f>Table2[[#This Row],[Prodcuts Sold]]*'Total Store Analysis'!P47</f>
        <v>0</v>
      </c>
      <c r="R15" s="63" t="e">
        <f>K15/AVERAGE($C$3:$J$3)*'Total Store Analysis'!#REF!</f>
        <v>#REF!</v>
      </c>
      <c r="S15" s="48">
        <f t="shared" si="1"/>
        <v>6.1111111111111107</v>
      </c>
      <c r="T15" s="51">
        <f>IFERROR(S15-Table2[[#This Row],[Fully Stocked]],0)</f>
        <v>-8.8888888888888893</v>
      </c>
      <c r="U15" s="51">
        <f>IFERROR(Table2[[#This Row],[Prodcuts Sold]]/Table2[[#This Row],[Present]],0)</f>
        <v>0</v>
      </c>
    </row>
    <row r="16" spans="1:21" ht="15.75" x14ac:dyDescent="0.25">
      <c r="A16" s="60"/>
      <c r="B16" s="61"/>
      <c r="C16" s="60"/>
      <c r="D16" s="60"/>
      <c r="E16" s="60"/>
      <c r="F16" s="60"/>
      <c r="G16" s="60"/>
      <c r="H16" s="60"/>
      <c r="I16" s="60"/>
      <c r="J16" s="60"/>
      <c r="K16" s="55">
        <f>SUM(B16:J16)</f>
        <v>0</v>
      </c>
      <c r="L16" s="55">
        <f t="shared" si="2"/>
        <v>0</v>
      </c>
      <c r="M16" s="56"/>
      <c r="N16" s="135"/>
      <c r="O16">
        <f>K16-B16</f>
        <v>0</v>
      </c>
      <c r="P16" s="62">
        <f>IFERROR('Total Store Analysis'!#REF!*'Store 1'!K16/B16,0)</f>
        <v>0</v>
      </c>
      <c r="Q16" s="49">
        <f>K16*'Total Store Analysis'!P16</f>
        <v>0</v>
      </c>
      <c r="R16" s="136">
        <f>K16/AVERAGE($C$3:$J$3)*'Total Store Analysis'!P16</f>
        <v>0</v>
      </c>
      <c r="S16" s="48">
        <f t="shared" si="1"/>
        <v>0</v>
      </c>
      <c r="T16" s="51">
        <f>IFERROR(S16*8/B16,0)</f>
        <v>0</v>
      </c>
      <c r="U16" s="70">
        <f>IFERROR(Table2[[#This Row],[Prodcuts Sold]]/Table2[[#This Row],[Present]],0)</f>
        <v>0</v>
      </c>
    </row>
    <row r="17" spans="1:21" ht="15.75" x14ac:dyDescent="0.25">
      <c r="A17" s="60"/>
      <c r="B17" s="61"/>
      <c r="C17" s="60"/>
      <c r="D17" s="60"/>
      <c r="E17" s="60"/>
      <c r="F17" s="60"/>
      <c r="G17" s="60"/>
      <c r="H17" s="60"/>
      <c r="I17" s="60"/>
      <c r="J17" s="60"/>
      <c r="K17" s="55">
        <f>SUM(B17:J17)</f>
        <v>0</v>
      </c>
      <c r="L17" s="55">
        <f t="shared" si="2"/>
        <v>0</v>
      </c>
      <c r="M17" s="56"/>
      <c r="N17" s="135"/>
      <c r="O17">
        <f>K17-B17</f>
        <v>0</v>
      </c>
      <c r="P17" s="62">
        <f>IFERROR('Total Store Analysis'!#REF!*'Store 1'!K17/B17,0)</f>
        <v>0</v>
      </c>
      <c r="Q17" s="49">
        <f>K17*'Total Store Analysis'!P16</f>
        <v>0</v>
      </c>
      <c r="R17" s="136">
        <f>K17/AVERAGE($C$3:$J$3)*'Total Store Analysis'!P16</f>
        <v>0</v>
      </c>
      <c r="S17" s="48">
        <f t="shared" si="1"/>
        <v>0</v>
      </c>
      <c r="T17" s="51">
        <f>IFERROR(S17*8/B17,0)</f>
        <v>0</v>
      </c>
      <c r="U17" s="70">
        <f>IFERROR(Table2[[#This Row],[Prodcuts Sold]]/Table2[[#This Row],[Present]],0)</f>
        <v>0</v>
      </c>
    </row>
    <row r="18" spans="1:21" ht="15.75" x14ac:dyDescent="0.25">
      <c r="A18" t="s">
        <v>28</v>
      </c>
      <c r="B18" s="7">
        <v>15</v>
      </c>
      <c r="C18">
        <v>12</v>
      </c>
      <c r="D18">
        <v>0</v>
      </c>
      <c r="E18">
        <v>15</v>
      </c>
      <c r="F18">
        <v>10</v>
      </c>
      <c r="G18">
        <v>5</v>
      </c>
      <c r="H18">
        <v>0</v>
      </c>
      <c r="I18">
        <v>15</v>
      </c>
      <c r="J18">
        <v>10</v>
      </c>
      <c r="K18" s="55">
        <f t="shared" si="0"/>
        <v>67</v>
      </c>
      <c r="L18" s="55">
        <f t="shared" si="2"/>
        <v>2</v>
      </c>
      <c r="M18" s="55">
        <v>35</v>
      </c>
      <c r="N18" s="135"/>
      <c r="O18">
        <f>Table2[[#This Row],[Fully Stocked]]/K18</f>
        <v>0.22388059701492538</v>
      </c>
      <c r="P18" s="32">
        <f>IFERROR('Total Store Analysis'!#REF!*'Store 1'!K32/B18,0)</f>
        <v>0</v>
      </c>
      <c r="Q18" s="49">
        <f>Table2[[#This Row],[Prodcuts Sold]]*'Total Store Analysis'!P39</f>
        <v>0</v>
      </c>
      <c r="R18" s="52" t="e">
        <f>K18/AVERAGE($C$3:$J$3)*'Total Store Analysis'!#REF!</f>
        <v>#REF!</v>
      </c>
      <c r="S18" s="48">
        <f t="shared" si="1"/>
        <v>9.1111111111111107</v>
      </c>
      <c r="T18" s="51">
        <f>IFERROR(S18-Table2[[#This Row],[Fully Stocked]],0)</f>
        <v>-5.8888888888888893</v>
      </c>
      <c r="U18" s="51">
        <f>IFERROR(Table2[[#This Row],[Prodcuts Sold]]/Table2[[#This Row],[Present]],0)</f>
        <v>3.5</v>
      </c>
    </row>
    <row r="19" spans="1:21" ht="15.75" x14ac:dyDescent="0.25">
      <c r="A19" t="s">
        <v>25</v>
      </c>
      <c r="B19" s="7">
        <v>10</v>
      </c>
      <c r="C19">
        <v>10</v>
      </c>
      <c r="D19">
        <v>5</v>
      </c>
      <c r="E19">
        <v>0</v>
      </c>
      <c r="F19">
        <v>10</v>
      </c>
      <c r="G19">
        <v>5</v>
      </c>
      <c r="H19">
        <v>5</v>
      </c>
      <c r="I19">
        <v>5</v>
      </c>
      <c r="J19">
        <v>10</v>
      </c>
      <c r="K19" s="55">
        <f t="shared" si="0"/>
        <v>50</v>
      </c>
      <c r="L19" s="55">
        <f t="shared" si="2"/>
        <v>1</v>
      </c>
      <c r="M19" s="55">
        <v>15</v>
      </c>
      <c r="N19" s="135"/>
      <c r="O19">
        <f>Table2[[#This Row],[Fully Stocked]]/K19</f>
        <v>0.2</v>
      </c>
      <c r="P19" s="32">
        <f>IFERROR('Total Store Analysis'!#REF!*'Store 1'!K34/B19,0)</f>
        <v>0</v>
      </c>
      <c r="Q19" s="49">
        <f>Table2[[#This Row],[Prodcuts Sold]]*'Total Store Analysis'!P45</f>
        <v>0</v>
      </c>
      <c r="R19" s="52" t="e">
        <f>K19/AVERAGE($C$3:$J$3)*'Total Store Analysis'!#REF!</f>
        <v>#REF!</v>
      </c>
      <c r="S19" s="48">
        <f t="shared" si="1"/>
        <v>6.666666666666667</v>
      </c>
      <c r="T19" s="51">
        <f>IFERROR(S19-Table2[[#This Row],[Fully Stocked]],0)</f>
        <v>-3.333333333333333</v>
      </c>
      <c r="U19" s="51">
        <f>IFERROR(Table2[[#This Row],[Prodcuts Sold]]/Table2[[#This Row],[Present]],0)</f>
        <v>1.5</v>
      </c>
    </row>
    <row r="20" spans="1:21" ht="15.75" x14ac:dyDescent="0.25">
      <c r="A20" t="s">
        <v>2</v>
      </c>
      <c r="B20" s="7">
        <v>20</v>
      </c>
      <c r="C20">
        <v>15</v>
      </c>
      <c r="D20">
        <v>0</v>
      </c>
      <c r="E20">
        <v>5</v>
      </c>
      <c r="F20">
        <v>10</v>
      </c>
      <c r="G20">
        <v>10</v>
      </c>
      <c r="H20">
        <v>0</v>
      </c>
      <c r="I20">
        <v>15</v>
      </c>
      <c r="J20">
        <v>20</v>
      </c>
      <c r="K20" s="55">
        <f t="shared" si="0"/>
        <v>75</v>
      </c>
      <c r="L20" s="55">
        <f t="shared" si="2"/>
        <v>2</v>
      </c>
      <c r="M20" s="55">
        <v>15</v>
      </c>
      <c r="N20" s="135"/>
      <c r="O20">
        <f>Table2[[#This Row],[Fully Stocked]]/K20</f>
        <v>0.26666666666666666</v>
      </c>
      <c r="P20" s="32">
        <f>IFERROR('Total Store Analysis'!#REF!*'Store 1'!K8/B20,0)</f>
        <v>0</v>
      </c>
      <c r="Q20" s="49" t="e">
        <f>Table2[[#This Row],[Prodcuts Sold]]*'Total Store Analysis'!#REF!</f>
        <v>#REF!</v>
      </c>
      <c r="R20" s="52" t="e">
        <f>K20/AVERAGE($C$3:$J$3)*'Total Store Analysis'!#REF!</f>
        <v>#REF!</v>
      </c>
      <c r="S20" s="48">
        <f t="shared" si="1"/>
        <v>10.555555555555555</v>
      </c>
      <c r="T20" s="51">
        <f>IFERROR(S20-Table2[[#This Row],[Fully Stocked]],0)</f>
        <v>-9.4444444444444446</v>
      </c>
      <c r="U20" s="51">
        <f>IFERROR(Table2[[#This Row],[Prodcuts Sold]]/Table2[[#This Row],[Present]],0)</f>
        <v>0.75</v>
      </c>
    </row>
    <row r="21" spans="1:21" s="3" customFormat="1" ht="15.75" x14ac:dyDescent="0.25">
      <c r="A21" t="s">
        <v>23</v>
      </c>
      <c r="B21" s="7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0"/>
        <v>160</v>
      </c>
      <c r="L21" s="55">
        <f t="shared" si="2"/>
        <v>0</v>
      </c>
      <c r="M21" s="55">
        <v>0</v>
      </c>
      <c r="N21" s="135"/>
      <c r="O21">
        <f>Table2[[#This Row],[Fully Stocked]]/K21</f>
        <v>0.125</v>
      </c>
      <c r="P21" s="32">
        <f>IFERROR('Total Store Analysis'!#REF!*'Store 1'!K30/B21,0)</f>
        <v>0</v>
      </c>
      <c r="Q21" s="49" t="e">
        <f>Table2[[#This Row],[Prodcuts Sold]]*'Total Store Analysis'!#REF!</f>
        <v>#REF!</v>
      </c>
      <c r="R21" s="52" t="e">
        <f>K21/AVERAGE($C$3:$J$3)*'Total Store Analysis'!#REF!</f>
        <v>#REF!</v>
      </c>
      <c r="S21" s="48">
        <f t="shared" si="1"/>
        <v>20</v>
      </c>
      <c r="T21" s="51">
        <f>IFERROR(S21-Table2[[#This Row],[Fully Stocked]],0)</f>
        <v>0</v>
      </c>
      <c r="U21" s="51">
        <f>IFERROR(Table2[[#This Row],[Prodcuts Sold]]/Table2[[#This Row],[Present]],0)</f>
        <v>0</v>
      </c>
    </row>
    <row r="22" spans="1:21" ht="15.75" x14ac:dyDescent="0.25">
      <c r="A22" t="s">
        <v>21</v>
      </c>
      <c r="B22" s="7">
        <v>20</v>
      </c>
      <c r="C22">
        <v>15</v>
      </c>
      <c r="D22">
        <v>15</v>
      </c>
      <c r="E22">
        <v>15</v>
      </c>
      <c r="F22">
        <v>5</v>
      </c>
      <c r="G22">
        <v>15</v>
      </c>
      <c r="H22">
        <v>15</v>
      </c>
      <c r="I22">
        <v>12</v>
      </c>
      <c r="J22">
        <v>0</v>
      </c>
      <c r="K22" s="55">
        <f t="shared" si="0"/>
        <v>92</v>
      </c>
      <c r="L22" s="55">
        <f t="shared" si="2"/>
        <v>1</v>
      </c>
      <c r="M22" s="55">
        <v>18</v>
      </c>
      <c r="N22" s="135"/>
      <c r="O22">
        <f>Table2[[#This Row],[Fully Stocked]]/K22</f>
        <v>0.21739130434782608</v>
      </c>
      <c r="P22" s="32">
        <f>IFERROR('Total Store Analysis'!#REF!*'Store 1'!K28/B22,0)</f>
        <v>0</v>
      </c>
      <c r="Q22" s="49" t="e">
        <f>Table2[[#This Row],[Prodcuts Sold]]*'Total Store Analysis'!#REF!</f>
        <v>#REF!</v>
      </c>
      <c r="R22" s="52" t="e">
        <f>K22/AVERAGE($C$3:$J$3)*'Total Store Analysis'!#REF!</f>
        <v>#REF!</v>
      </c>
      <c r="S22" s="48">
        <f t="shared" si="1"/>
        <v>12.444444444444445</v>
      </c>
      <c r="T22" s="51">
        <f>IFERROR(S22-Table2[[#This Row],[Fully Stocked]],0)</f>
        <v>-7.5555555555555554</v>
      </c>
      <c r="U22" s="51">
        <f>IFERROR(Table2[[#This Row],[Prodcuts Sold]]/Table2[[#This Row],[Present]],0)</f>
        <v>0</v>
      </c>
    </row>
    <row r="23" spans="1:21" ht="15.75" x14ac:dyDescent="0.25">
      <c r="A23" t="s">
        <v>4</v>
      </c>
      <c r="B23" s="7">
        <v>20</v>
      </c>
      <c r="C23">
        <v>15</v>
      </c>
      <c r="D23">
        <v>10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 s="55">
        <f t="shared" si="0"/>
        <v>35</v>
      </c>
      <c r="L23" s="55">
        <f t="shared" si="2"/>
        <v>5</v>
      </c>
      <c r="M23" s="55">
        <v>40</v>
      </c>
      <c r="N23" s="135"/>
      <c r="O23">
        <f>Table2[[#This Row],[Fully Stocked]]/K23</f>
        <v>0.5714285714285714</v>
      </c>
      <c r="P23" s="32">
        <f>IFERROR('Total Store Analysis'!#REF!*'Store 1'!K6/B23,0)</f>
        <v>0</v>
      </c>
      <c r="Q23" s="49">
        <f>Table2[[#This Row],[Prodcuts Sold]]*'Total Store Analysis'!P46</f>
        <v>0</v>
      </c>
      <c r="R23" s="52" t="e">
        <f>K23/AVERAGE($C$3:$J$3)*'Total Store Analysis'!#REF!</f>
        <v>#REF!</v>
      </c>
      <c r="S23" s="48">
        <f t="shared" si="1"/>
        <v>6.1111111111111107</v>
      </c>
      <c r="T23" s="51">
        <f>IFERROR(S23-Table2[[#This Row],[Fully Stocked]],0)</f>
        <v>-13.888888888888889</v>
      </c>
      <c r="U23" s="51">
        <f>IFERROR(Table2[[#This Row],[Prodcuts Sold]]/Table2[[#This Row],[Present]],0)</f>
        <v>0</v>
      </c>
    </row>
    <row r="24" spans="1:21" ht="15.75" x14ac:dyDescent="0.25">
      <c r="A24" t="s">
        <v>9</v>
      </c>
      <c r="B24" s="7">
        <v>20</v>
      </c>
      <c r="C24">
        <v>12</v>
      </c>
      <c r="D24">
        <v>10</v>
      </c>
      <c r="E24">
        <v>5</v>
      </c>
      <c r="F24">
        <v>0</v>
      </c>
      <c r="G24">
        <v>10</v>
      </c>
      <c r="H24">
        <v>5</v>
      </c>
      <c r="I24">
        <v>10</v>
      </c>
      <c r="J24">
        <v>10</v>
      </c>
      <c r="K24" s="55">
        <f t="shared" si="0"/>
        <v>62</v>
      </c>
      <c r="L24" s="55">
        <f t="shared" si="2"/>
        <v>1</v>
      </c>
      <c r="M24" s="55">
        <v>35</v>
      </c>
      <c r="N24" s="135"/>
      <c r="O24">
        <f>Table2[[#This Row],[Fully Stocked]]/K24</f>
        <v>0.32258064516129031</v>
      </c>
      <c r="P24" s="32">
        <f>IFERROR('Total Store Analysis'!#REF!*'Store 1'!K15/B24,0)</f>
        <v>0</v>
      </c>
      <c r="Q24" s="49">
        <f>Table2[[#This Row],[Prodcuts Sold]]*'Total Store Analysis'!P38</f>
        <v>0</v>
      </c>
      <c r="R24" s="52" t="e">
        <f>K24/AVERAGE($C$3:$J$3)*'Total Store Analysis'!#REF!</f>
        <v>#REF!</v>
      </c>
      <c r="S24" s="48">
        <f t="shared" si="1"/>
        <v>9.1111111111111107</v>
      </c>
      <c r="T24" s="51">
        <f>IFERROR(S24-Table2[[#This Row],[Fully Stocked]],0)</f>
        <v>-10.888888888888889</v>
      </c>
      <c r="U24" s="51">
        <f>IFERROR(Table2[[#This Row],[Prodcuts Sold]]/Table2[[#This Row],[Present]],0)</f>
        <v>3.5</v>
      </c>
    </row>
    <row r="25" spans="1:21" ht="15.75" x14ac:dyDescent="0.25">
      <c r="A25" s="60" t="s">
        <v>24</v>
      </c>
      <c r="B25" s="61">
        <v>10</v>
      </c>
      <c r="C25" s="60">
        <v>0</v>
      </c>
      <c r="D25" s="60">
        <v>5</v>
      </c>
      <c r="E25" s="60">
        <v>0</v>
      </c>
      <c r="F25" s="60">
        <v>0</v>
      </c>
      <c r="G25" s="60">
        <v>10</v>
      </c>
      <c r="H25" s="60">
        <v>5</v>
      </c>
      <c r="I25" s="60">
        <v>0</v>
      </c>
      <c r="J25" s="60">
        <v>0</v>
      </c>
      <c r="K25" s="55">
        <f t="shared" si="0"/>
        <v>20</v>
      </c>
      <c r="L25" s="55">
        <f t="shared" si="2"/>
        <v>5</v>
      </c>
      <c r="M25" s="55">
        <v>20</v>
      </c>
      <c r="N25" s="135"/>
      <c r="O25">
        <f>Table2[[#This Row],[Fully Stocked]]/K25</f>
        <v>0.5</v>
      </c>
      <c r="P25" s="62">
        <f>IFERROR('Total Store Analysis'!#REF!*'Store 1'!K33/B25,0)</f>
        <v>0</v>
      </c>
      <c r="Q25" s="49">
        <f>Table2[[#This Row],[Prodcuts Sold]]*'Total Store Analysis'!P52</f>
        <v>0</v>
      </c>
      <c r="R25" s="63" t="e">
        <f>K25/AVERAGE($C$3:$J$3)*'Total Store Analysis'!#REF!</f>
        <v>#REF!</v>
      </c>
      <c r="S25" s="48">
        <f t="shared" si="1"/>
        <v>3.3333333333333335</v>
      </c>
      <c r="T25" s="51">
        <f>IFERROR(S25-Table2[[#This Row],[Fully Stocked]],0)</f>
        <v>-6.6666666666666661</v>
      </c>
      <c r="U25" s="51">
        <f>IFERROR(Table2[[#This Row],[Prodcuts Sold]]/Table2[[#This Row],[Present]],0)</f>
        <v>0</v>
      </c>
    </row>
    <row r="26" spans="1:21" ht="15.75" x14ac:dyDescent="0.25">
      <c r="A26" t="s">
        <v>10</v>
      </c>
      <c r="B26" s="7">
        <v>20</v>
      </c>
      <c r="C26">
        <v>0</v>
      </c>
      <c r="D26">
        <v>15</v>
      </c>
      <c r="E26">
        <v>10</v>
      </c>
      <c r="F26">
        <v>0</v>
      </c>
      <c r="G26">
        <v>15</v>
      </c>
      <c r="H26">
        <v>20</v>
      </c>
      <c r="I26">
        <v>0</v>
      </c>
      <c r="J26">
        <v>15</v>
      </c>
      <c r="K26" s="55">
        <f t="shared" si="0"/>
        <v>75</v>
      </c>
      <c r="L26" s="55">
        <f t="shared" si="2"/>
        <v>3</v>
      </c>
      <c r="M26" s="55">
        <v>55</v>
      </c>
      <c r="N26" s="135"/>
      <c r="O26">
        <f>Table2[[#This Row],[Fully Stocked]]/K26</f>
        <v>0.26666666666666666</v>
      </c>
      <c r="P26" s="32">
        <f>IFERROR('Total Store Analysis'!#REF!*'Store 1'!K19/B26,0)</f>
        <v>0</v>
      </c>
      <c r="Q26" s="49">
        <f>Table2[[#This Row],[Prodcuts Sold]]*'Total Store Analysis'!P34</f>
        <v>0</v>
      </c>
      <c r="R26" s="52" t="e">
        <f>K26/AVERAGE($C$3:$J$3)*'Total Store Analysis'!#REF!</f>
        <v>#REF!</v>
      </c>
      <c r="S26" s="48">
        <f t="shared" si="1"/>
        <v>10.555555555555555</v>
      </c>
      <c r="T26" s="51">
        <f>IFERROR(S26-Table2[[#This Row],[Fully Stocked]],0)</f>
        <v>-9.4444444444444446</v>
      </c>
      <c r="U26" s="51">
        <f>IFERROR(Table2[[#This Row],[Prodcuts Sold]]/Table2[[#This Row],[Present]],0)</f>
        <v>3.6666666666666665</v>
      </c>
    </row>
    <row r="27" spans="1:21" s="3" customFormat="1" ht="15.75" x14ac:dyDescent="0.25">
      <c r="A27" t="s">
        <v>7</v>
      </c>
      <c r="B27" s="7">
        <v>20</v>
      </c>
      <c r="C27">
        <v>10</v>
      </c>
      <c r="D27">
        <v>15</v>
      </c>
      <c r="E27">
        <v>15</v>
      </c>
      <c r="F27">
        <v>15</v>
      </c>
      <c r="G27">
        <v>15</v>
      </c>
      <c r="H27">
        <v>10</v>
      </c>
      <c r="I27">
        <v>15</v>
      </c>
      <c r="J27">
        <v>10</v>
      </c>
      <c r="K27" s="55">
        <f t="shared" si="0"/>
        <v>105</v>
      </c>
      <c r="L27" s="55">
        <f t="shared" si="2"/>
        <v>0</v>
      </c>
      <c r="M27" s="55">
        <v>20</v>
      </c>
      <c r="N27" s="135"/>
      <c r="O27">
        <f>Table2[[#This Row],[Fully Stocked]]/K27</f>
        <v>0.19047619047619047</v>
      </c>
      <c r="P27" s="32">
        <f>IFERROR('Total Store Analysis'!#REF!*'Store 1'!K12/B27,0)</f>
        <v>0</v>
      </c>
      <c r="Q27" s="49" t="e">
        <f>Table2[[#This Row],[Prodcuts Sold]]*'Total Store Analysis'!#REF!</f>
        <v>#REF!</v>
      </c>
      <c r="R27" s="52" t="e">
        <f>K27/AVERAGE($C$3:$J$3)*'Total Store Analysis'!#REF!</f>
        <v>#REF!</v>
      </c>
      <c r="S27" s="48">
        <f t="shared" si="1"/>
        <v>13.888888888888889</v>
      </c>
      <c r="T27" s="51">
        <f>IFERROR(S27-Table2[[#This Row],[Fully Stocked]],0)</f>
        <v>-6.1111111111111107</v>
      </c>
      <c r="U27" s="51">
        <f>IFERROR(Table2[[#This Row],[Prodcuts Sold]]/Table2[[#This Row],[Present]],0)</f>
        <v>2</v>
      </c>
    </row>
    <row r="28" spans="1:21" ht="15.75" x14ac:dyDescent="0.25">
      <c r="A28" t="s">
        <v>16</v>
      </c>
      <c r="B28" s="7">
        <v>20</v>
      </c>
      <c r="C28">
        <v>10</v>
      </c>
      <c r="D28">
        <v>15</v>
      </c>
      <c r="E28">
        <v>10</v>
      </c>
      <c r="F28">
        <v>5</v>
      </c>
      <c r="G28">
        <v>0</v>
      </c>
      <c r="H28">
        <v>0</v>
      </c>
      <c r="I28">
        <v>15</v>
      </c>
      <c r="J28">
        <v>15</v>
      </c>
      <c r="K28" s="55">
        <f t="shared" si="0"/>
        <v>70</v>
      </c>
      <c r="L28" s="55">
        <f t="shared" si="2"/>
        <v>2</v>
      </c>
      <c r="M28" s="55">
        <v>25</v>
      </c>
      <c r="N28" s="135"/>
      <c r="O28">
        <f>Table2[[#This Row],[Fully Stocked]]/K28</f>
        <v>0.2857142857142857</v>
      </c>
      <c r="P28" s="32">
        <f>IFERROR('Total Store Analysis'!#REF!*'Store 1'!K9/B28,0)</f>
        <v>0</v>
      </c>
      <c r="Q28" s="49">
        <f>Table2[[#This Row],[Prodcuts Sold]]*'Total Store Analysis'!P36</f>
        <v>0</v>
      </c>
      <c r="R28" s="52" t="e">
        <f>K28/AVERAGE($C$3:$J$3)*'Total Store Analysis'!#REF!</f>
        <v>#REF!</v>
      </c>
      <c r="S28" s="48">
        <f t="shared" si="1"/>
        <v>10</v>
      </c>
      <c r="T28" s="51">
        <f>IFERROR(S28-Table2[[#This Row],[Fully Stocked]],0)</f>
        <v>-10</v>
      </c>
      <c r="U28" s="51">
        <f>IFERROR(Table2[[#This Row],[Prodcuts Sold]]/Table2[[#This Row],[Present]],0)</f>
        <v>1.6666666666666667</v>
      </c>
    </row>
    <row r="29" spans="1:21" ht="15.75" x14ac:dyDescent="0.25">
      <c r="A29" t="s">
        <v>19</v>
      </c>
      <c r="B29" s="7">
        <v>20</v>
      </c>
      <c r="C29">
        <v>0</v>
      </c>
      <c r="D29">
        <v>15</v>
      </c>
      <c r="E29">
        <v>0</v>
      </c>
      <c r="F29">
        <v>10</v>
      </c>
      <c r="G29">
        <v>15</v>
      </c>
      <c r="H29">
        <v>15</v>
      </c>
      <c r="I29">
        <v>0</v>
      </c>
      <c r="J29">
        <v>10</v>
      </c>
      <c r="K29" s="55">
        <f t="shared" si="0"/>
        <v>65</v>
      </c>
      <c r="L29" s="55">
        <f t="shared" si="2"/>
        <v>3</v>
      </c>
      <c r="M29" s="55">
        <v>65</v>
      </c>
      <c r="N29" s="135"/>
      <c r="O29">
        <f>Table2[[#This Row],[Fully Stocked]]/K29</f>
        <v>0.30769230769230771</v>
      </c>
      <c r="P29" s="32">
        <f>IFERROR('Total Store Analysis'!#REF!*'Store 1'!K23/B29,0)</f>
        <v>0</v>
      </c>
      <c r="Q29" s="49">
        <f>Table2[[#This Row],[Prodcuts Sold]]*'Total Store Analysis'!P37</f>
        <v>0</v>
      </c>
      <c r="R29" s="52" t="e">
        <f>K29/AVERAGE($C$3:$J$3)*'Total Store Analysis'!#REF!</f>
        <v>#REF!</v>
      </c>
      <c r="S29" s="48">
        <f t="shared" si="1"/>
        <v>9.4444444444444446</v>
      </c>
      <c r="T29" s="51">
        <f>IFERROR(S29-Table2[[#This Row],[Fully Stocked]],0)</f>
        <v>-10.555555555555555</v>
      </c>
      <c r="U29" s="51">
        <f>IFERROR(Table2[[#This Row],[Prodcuts Sold]]/Table2[[#This Row],[Present]],0)</f>
        <v>6.5</v>
      </c>
    </row>
    <row r="30" spans="1:21" ht="15.75" x14ac:dyDescent="0.25">
      <c r="A30" t="s">
        <v>5</v>
      </c>
      <c r="B30" s="7">
        <v>20</v>
      </c>
      <c r="C30">
        <v>0</v>
      </c>
      <c r="D30">
        <v>10</v>
      </c>
      <c r="E30">
        <v>0</v>
      </c>
      <c r="F30">
        <v>10</v>
      </c>
      <c r="G30">
        <v>5</v>
      </c>
      <c r="H30">
        <v>10</v>
      </c>
      <c r="I30">
        <v>10</v>
      </c>
      <c r="J30">
        <v>0</v>
      </c>
      <c r="K30" s="55">
        <f t="shared" si="0"/>
        <v>45</v>
      </c>
      <c r="L30" s="55">
        <f t="shared" si="2"/>
        <v>3</v>
      </c>
      <c r="M30" s="55">
        <v>60</v>
      </c>
      <c r="N30" s="135"/>
      <c r="O30">
        <f>Table2[[#This Row],[Fully Stocked]]/K30</f>
        <v>0.44444444444444442</v>
      </c>
      <c r="P30" s="32">
        <f>IFERROR('Total Store Analysis'!#REF!*'Store 1'!K7/B30,0)</f>
        <v>0</v>
      </c>
      <c r="Q30" s="49">
        <f>Table2[[#This Row],[Prodcuts Sold]]*'Total Store Analysis'!P43</f>
        <v>0</v>
      </c>
      <c r="R30" s="52" t="e">
        <f>K30/AVERAGE($C$3:$J$3)*'Total Store Analysis'!#REF!</f>
        <v>#REF!</v>
      </c>
      <c r="S30" s="48">
        <f t="shared" si="1"/>
        <v>7.2222222222222223</v>
      </c>
      <c r="T30" s="51">
        <f>IFERROR(S30-Table2[[#This Row],[Fully Stocked]],0)</f>
        <v>-12.777777777777779</v>
      </c>
      <c r="U30" s="51">
        <f>IFERROR(Table2[[#This Row],[Prodcuts Sold]]/Table2[[#This Row],[Present]],0)</f>
        <v>0</v>
      </c>
    </row>
    <row r="31" spans="1:21" ht="15.75" hidden="1" x14ac:dyDescent="0.25">
      <c r="A31" s="2" t="s">
        <v>0</v>
      </c>
      <c r="B31" s="2"/>
      <c r="C31" s="3"/>
      <c r="D31" s="3"/>
      <c r="E31" s="3"/>
      <c r="F31" s="3"/>
      <c r="G31" s="3"/>
      <c r="H31" s="3"/>
      <c r="I31" s="3"/>
      <c r="J31" s="3"/>
      <c r="K31" s="56"/>
      <c r="L31" s="56">
        <f t="shared" si="2"/>
        <v>0</v>
      </c>
      <c r="M31" s="56"/>
      <c r="N31" s="56">
        <f>IFERROR(COUNTIF(C31:J31,0),"")</f>
        <v>0</v>
      </c>
      <c r="O31" s="3"/>
      <c r="P31" s="3"/>
      <c r="Q31" s="3"/>
      <c r="R31" s="3"/>
      <c r="S31" s="3"/>
      <c r="T31" s="3"/>
      <c r="U31" s="69">
        <f>IFERROR(Table2[[#This Row],[Prodcuts Sold]]/Table2[[#This Row],[Present]],0)</f>
        <v>0</v>
      </c>
    </row>
    <row r="32" spans="1:21" ht="15.75" hidden="1" x14ac:dyDescent="0.25">
      <c r="A32" s="2" t="s">
        <v>6</v>
      </c>
      <c r="B32" s="2"/>
      <c r="C32" s="3"/>
      <c r="D32" s="3"/>
      <c r="E32" s="3"/>
      <c r="F32" s="3"/>
      <c r="G32" s="3"/>
      <c r="H32" s="3"/>
      <c r="I32" s="3"/>
      <c r="J32" s="3"/>
      <c r="K32" s="56"/>
      <c r="L32" s="56">
        <f t="shared" si="2"/>
        <v>0</v>
      </c>
      <c r="M32" s="56"/>
      <c r="N32" s="56">
        <f>IFERROR(COUNTIF(C32:J32,0),"")</f>
        <v>0</v>
      </c>
      <c r="O32" s="3"/>
      <c r="P32" s="3"/>
      <c r="Q32" s="50"/>
      <c r="R32" s="53"/>
      <c r="S32" s="53"/>
      <c r="T32" s="53"/>
      <c r="U32" s="70">
        <f>IFERROR(Table2[[#This Row],[Prodcuts Sold]]/Table2[[#This Row],[Present]],0)</f>
        <v>0</v>
      </c>
    </row>
    <row r="33" spans="1:21" ht="15.75" hidden="1" x14ac:dyDescent="0.25">
      <c r="A33" s="4" t="s">
        <v>13</v>
      </c>
      <c r="B33" s="4"/>
      <c r="C33" s="3"/>
      <c r="D33" s="3"/>
      <c r="E33" s="3"/>
      <c r="F33" s="3"/>
      <c r="G33" s="3"/>
      <c r="H33" s="3"/>
      <c r="I33" s="3"/>
      <c r="J33" s="3"/>
      <c r="K33" s="56"/>
      <c r="L33" s="56">
        <f t="shared" si="2"/>
        <v>0</v>
      </c>
      <c r="M33" s="56"/>
      <c r="N33" s="56">
        <f>IFERROR(COUNTIF(C33:J33,0),"")</f>
        <v>0</v>
      </c>
      <c r="O33" s="3"/>
      <c r="P33" s="3"/>
      <c r="Q33" s="50"/>
      <c r="R33" s="53"/>
      <c r="S33" s="53"/>
      <c r="T33" s="53"/>
      <c r="U33" s="70">
        <f>IFERROR(Table2[[#This Row],[Prodcuts Sold]]/Table2[[#This Row],[Present]],0)</f>
        <v>0</v>
      </c>
    </row>
    <row r="34" spans="1:21" ht="15.75" hidden="1" x14ac:dyDescent="0.25">
      <c r="A34" s="2" t="s">
        <v>20</v>
      </c>
      <c r="B34" s="2"/>
      <c r="C34" s="3"/>
      <c r="D34" s="3"/>
      <c r="E34" s="3"/>
      <c r="F34" s="3"/>
      <c r="G34" s="3"/>
      <c r="H34" s="3"/>
      <c r="I34" s="3"/>
      <c r="J34" s="3"/>
      <c r="K34" s="56"/>
      <c r="L34" s="56">
        <f t="shared" si="2"/>
        <v>0</v>
      </c>
      <c r="M34" s="56"/>
      <c r="N34" s="56">
        <f>IFERROR(COUNTIF(C34:J34,0),"")</f>
        <v>0</v>
      </c>
      <c r="O34" s="3"/>
      <c r="P34" s="3"/>
      <c r="Q34" s="50"/>
      <c r="R34" s="53"/>
      <c r="S34" s="53"/>
      <c r="T34" s="53"/>
      <c r="U34" s="70">
        <f>IFERROR(Table2[[#This Row],[Prodcuts Sold]]/Table2[[#This Row],[Present]],0)</f>
        <v>0</v>
      </c>
    </row>
    <row r="35" spans="1:21" ht="15.75" x14ac:dyDescent="0.25">
      <c r="K35" s="55">
        <f>SUM(K2:K30)</f>
        <v>1633</v>
      </c>
      <c r="L35" s="55"/>
      <c r="M35" s="55">
        <f>SUM(M2:M30)</f>
        <v>738</v>
      </c>
      <c r="N35" s="55"/>
      <c r="O35" s="55">
        <f t="shared" ref="O35:T35" si="3">SUM(O2:O30)</f>
        <v>8.9394605877819941</v>
      </c>
      <c r="P35" s="55">
        <f t="shared" si="3"/>
        <v>0</v>
      </c>
      <c r="Q35" s="55" t="e">
        <f t="shared" si="3"/>
        <v>#REF!</v>
      </c>
      <c r="R35" s="55" t="e">
        <f t="shared" si="3"/>
        <v>#REF!</v>
      </c>
      <c r="S35" s="55">
        <f t="shared" si="3"/>
        <v>229.22222222222229</v>
      </c>
      <c r="T35" s="55">
        <f t="shared" si="3"/>
        <v>-200.77777777777774</v>
      </c>
      <c r="U35" s="71">
        <f>AVERAGE(U2:U30)</f>
        <v>1.8591954022988504</v>
      </c>
    </row>
    <row r="39" spans="1:21" x14ac:dyDescent="0.25">
      <c r="B39" s="144">
        <v>20</v>
      </c>
      <c r="C39" s="10">
        <v>15</v>
      </c>
      <c r="D39" s="10">
        <v>15</v>
      </c>
      <c r="E39" s="10">
        <v>15</v>
      </c>
      <c r="F39" s="10">
        <v>15</v>
      </c>
      <c r="G39" s="10">
        <v>5</v>
      </c>
      <c r="H39" s="10">
        <v>20</v>
      </c>
      <c r="I39" s="10">
        <v>15</v>
      </c>
      <c r="J39" s="10">
        <v>15</v>
      </c>
      <c r="S39">
        <f>SUM(K39:R39)</f>
        <v>0</v>
      </c>
    </row>
    <row r="41" spans="1:21" ht="15.75" x14ac:dyDescent="0.25">
      <c r="B41" s="145">
        <v>20</v>
      </c>
      <c r="C41" s="12">
        <v>10</v>
      </c>
      <c r="D41" s="12">
        <v>10</v>
      </c>
      <c r="E41" s="12">
        <v>0</v>
      </c>
      <c r="F41" s="12">
        <v>0</v>
      </c>
      <c r="G41" s="12">
        <v>5</v>
      </c>
      <c r="H41" s="12">
        <v>5</v>
      </c>
      <c r="I41" s="12">
        <v>10</v>
      </c>
      <c r="J41" s="12">
        <v>0</v>
      </c>
      <c r="T41" s="114">
        <v>3</v>
      </c>
    </row>
    <row r="42" spans="1:21" x14ac:dyDescent="0.25">
      <c r="S42">
        <f>IF(T41=0,M2+(T41*B41),M2+(T41*B41)-B41)</f>
        <v>60</v>
      </c>
    </row>
  </sheetData>
  <dataConsolidate/>
  <phoneticPr fontId="11" type="noConversion"/>
  <conditionalFormatting sqref="B2:J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9:J3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1:J4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zoomScale="75" zoomScaleNormal="75" workbookViewId="0">
      <selection activeCell="M1" sqref="M1:M30"/>
    </sheetView>
  </sheetViews>
  <sheetFormatPr defaultRowHeight="15" x14ac:dyDescent="0.25"/>
  <cols>
    <col min="1" max="1" width="18.140625" bestFit="1" customWidth="1"/>
    <col min="2" max="2" width="15.85546875" customWidth="1"/>
    <col min="3" max="7" width="10.42578125" customWidth="1"/>
    <col min="8" max="9" width="14.5703125" bestFit="1" customWidth="1"/>
    <col min="10" max="10" width="10.28515625" customWidth="1"/>
    <col min="11" max="11" width="25" customWidth="1"/>
    <col min="12" max="12" width="25.28515625" customWidth="1"/>
    <col min="13" max="13" width="37.28515625" customWidth="1"/>
    <col min="14" max="14" width="32.5703125" customWidth="1"/>
    <col min="15" max="16" width="18" customWidth="1"/>
    <col min="17" max="17" width="21.140625" customWidth="1"/>
    <col min="18" max="18" width="19.85546875" customWidth="1"/>
    <col min="19" max="19" width="12.5703125" bestFit="1" customWidth="1"/>
    <col min="20" max="20" width="15" customWidth="1"/>
  </cols>
  <sheetData>
    <row r="1" spans="1:20" s="5" customFormat="1" ht="31.5" x14ac:dyDescent="0.25">
      <c r="A1" s="74" t="s">
        <v>48</v>
      </c>
      <c r="B1" s="74" t="s">
        <v>35</v>
      </c>
      <c r="C1" s="74" t="s">
        <v>29</v>
      </c>
      <c r="D1" s="74" t="s">
        <v>30</v>
      </c>
      <c r="E1" s="74" t="s">
        <v>31</v>
      </c>
      <c r="F1" s="74" t="s">
        <v>32</v>
      </c>
      <c r="G1" s="74" t="s">
        <v>33</v>
      </c>
      <c r="H1" s="74" t="s">
        <v>34</v>
      </c>
      <c r="I1" s="74" t="s">
        <v>36</v>
      </c>
      <c r="J1" s="75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 s="76">
        <v>20</v>
      </c>
      <c r="C2">
        <v>10</v>
      </c>
      <c r="D2">
        <v>5</v>
      </c>
      <c r="E2">
        <v>10</v>
      </c>
      <c r="F2">
        <v>10</v>
      </c>
      <c r="G2">
        <v>4</v>
      </c>
      <c r="H2">
        <v>6</v>
      </c>
      <c r="I2">
        <v>15</v>
      </c>
      <c r="J2">
        <v>5</v>
      </c>
      <c r="K2" s="55">
        <f t="shared" ref="K2:K10" si="0">SUM(C2:J2)</f>
        <v>65</v>
      </c>
      <c r="L2" s="55" cm="1">
        <f t="array" ref="L2">SUM(C2:J2/8)</f>
        <v>8.125</v>
      </c>
      <c r="M2" s="55">
        <f>IF(COUNTIF(C2:J2,0),COUNTIF(Table4[[#This Row],[Week 1]:[Present]],5),0)</f>
        <v>0</v>
      </c>
      <c r="N2" s="72">
        <f>M2*B2+B2-J2</f>
        <v>15</v>
      </c>
      <c r="O2">
        <f>N2-B2</f>
        <v>-5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33.333333333333329</v>
      </c>
      <c r="S2" s="49">
        <f>IFERROR(N2*'Total Store Analysis'!K3,"")</f>
        <v>54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 s="76">
        <v>20</v>
      </c>
      <c r="C3">
        <v>10</v>
      </c>
      <c r="D3">
        <v>5</v>
      </c>
      <c r="E3">
        <v>15</v>
      </c>
      <c r="F3">
        <v>15</v>
      </c>
      <c r="G3">
        <v>0</v>
      </c>
      <c r="H3">
        <v>12</v>
      </c>
      <c r="I3">
        <v>10</v>
      </c>
      <c r="J3">
        <v>0</v>
      </c>
      <c r="K3" s="55">
        <f t="shared" si="0"/>
        <v>67</v>
      </c>
      <c r="L3" s="55" cm="1">
        <f t="array" ref="L3">SUM(C3:J3/8)</f>
        <v>8.375</v>
      </c>
      <c r="M3" s="55">
        <f>IF(COUNTIF(C3:J3,0),COUNTIF(Table4[[#This Row],[Week 1]:[Present]],5),0)</f>
        <v>1</v>
      </c>
      <c r="N3" s="72">
        <f>M3*B3+B3-J3</f>
        <v>40</v>
      </c>
      <c r="O3">
        <f>N3-B3</f>
        <v>20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>
        <f>IFERROR(N3*'Total Store Analysis'!K4,"")</f>
        <v>120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3"/>
      <c r="C4" s="3"/>
      <c r="D4" s="3"/>
      <c r="E4" s="3"/>
      <c r="F4" s="3"/>
      <c r="G4" s="3"/>
      <c r="H4" s="3"/>
      <c r="I4" s="3"/>
      <c r="J4" s="3"/>
      <c r="K4" s="55">
        <f t="shared" si="0"/>
        <v>0</v>
      </c>
      <c r="L4" s="3"/>
      <c r="M4" s="55">
        <f>IF(COUNTIF(C4:J4,0),COUNTIF(Table4[[#This Row],[Week 1]:[Present]],5),0)</f>
        <v>0</v>
      </c>
      <c r="N4" s="73"/>
      <c r="O4" s="3"/>
      <c r="P4" s="3"/>
      <c r="Q4" s="3"/>
      <c r="R4" s="3"/>
      <c r="S4" s="49">
        <f>IFERROR(N4*'Total Store Analysis'!K5,"")</f>
        <v>0</v>
      </c>
      <c r="T4" s="3"/>
    </row>
    <row r="5" spans="1:20" ht="15.75" x14ac:dyDescent="0.25">
      <c r="A5" t="s">
        <v>11</v>
      </c>
      <c r="B5" s="76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si="0"/>
        <v>120</v>
      </c>
      <c r="L5" s="55" cm="1">
        <f t="array" ref="L5">SUM(C5:J5/8)</f>
        <v>15</v>
      </c>
      <c r="M5" s="55">
        <f>IF(COUNTIF(C5:J5,0),COUNTIF(Table4[[#This Row],[Week 1]:[Present]],5),0)</f>
        <v>0</v>
      </c>
      <c r="N5" s="72">
        <f t="shared" ref="N5:N10" si="1">M5*B5+B5-J5</f>
        <v>0</v>
      </c>
      <c r="O5">
        <f t="shared" ref="O5:O10" si="2">N5-B5</f>
        <v>-15</v>
      </c>
      <c r="P5">
        <f>IFERROR(AVERAGE('Total Store Analysis'!#REF!),0)</f>
        <v>0</v>
      </c>
      <c r="Q5" s="32">
        <f t="shared" ref="Q5:Q10" si="3">IFERROR(N5/P5,0)</f>
        <v>0</v>
      </c>
      <c r="R5" s="32">
        <f t="shared" ref="R5:R10" si="4">IFERROR(J5/N5*100,0)</f>
        <v>0</v>
      </c>
      <c r="S5" s="49">
        <f>IFERROR(N5*'Total Store Analysis'!K6,"")</f>
        <v>0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 s="76">
        <v>20</v>
      </c>
      <c r="C6">
        <v>15</v>
      </c>
      <c r="D6">
        <v>0</v>
      </c>
      <c r="E6">
        <v>10</v>
      </c>
      <c r="F6">
        <v>15</v>
      </c>
      <c r="G6">
        <v>10</v>
      </c>
      <c r="H6">
        <v>0</v>
      </c>
      <c r="I6">
        <v>12</v>
      </c>
      <c r="J6">
        <v>12</v>
      </c>
      <c r="K6" s="55">
        <f t="shared" si="0"/>
        <v>74</v>
      </c>
      <c r="L6" s="55" cm="1">
        <f t="array" ref="L6">SUM(C6:J6/8)</f>
        <v>9.25</v>
      </c>
      <c r="M6" s="55">
        <f>IF(COUNTIF(C6:J6,0),COUNTIF(Table4[[#This Row],[Week 1]:[Present]],5),0)</f>
        <v>0</v>
      </c>
      <c r="N6" s="72">
        <f t="shared" si="1"/>
        <v>8</v>
      </c>
      <c r="O6">
        <f t="shared" si="2"/>
        <v>-12</v>
      </c>
      <c r="P6">
        <f>IFERROR(AVERAGE('Total Store Analysis'!#REF!),0)</f>
        <v>0</v>
      </c>
      <c r="Q6" s="32">
        <f t="shared" si="3"/>
        <v>0</v>
      </c>
      <c r="R6" s="32">
        <f t="shared" si="4"/>
        <v>150</v>
      </c>
      <c r="S6" s="49">
        <f>IFERROR(N6*'Total Store Analysis'!K7,"")</f>
        <v>38.4</v>
      </c>
      <c r="T6" s="52" t="e">
        <f>N6/AVERAGE($C$3:$J$3)*'Total Store Analysis'!#REF!</f>
        <v>#REF!</v>
      </c>
    </row>
    <row r="7" spans="1:20" ht="15.75" x14ac:dyDescent="0.25">
      <c r="A7" t="s">
        <v>3</v>
      </c>
      <c r="B7" s="76">
        <v>15</v>
      </c>
      <c r="C7">
        <v>5</v>
      </c>
      <c r="D7">
        <v>0</v>
      </c>
      <c r="E7">
        <v>8</v>
      </c>
      <c r="F7">
        <v>0</v>
      </c>
      <c r="G7">
        <v>12</v>
      </c>
      <c r="H7">
        <v>0</v>
      </c>
      <c r="I7">
        <v>5</v>
      </c>
      <c r="J7">
        <v>10</v>
      </c>
      <c r="K7" s="55">
        <f t="shared" si="0"/>
        <v>40</v>
      </c>
      <c r="L7" s="55" cm="1">
        <f t="array" ref="L7">SUM(C7:J7/8)</f>
        <v>5</v>
      </c>
      <c r="M7" s="55">
        <f>IF(COUNTIF(C7:J7,0),COUNTIF(Table4[[#This Row],[Week 1]:[Present]],5),0)</f>
        <v>2</v>
      </c>
      <c r="N7" s="72">
        <f t="shared" si="1"/>
        <v>35</v>
      </c>
      <c r="O7">
        <f t="shared" si="2"/>
        <v>20</v>
      </c>
      <c r="P7">
        <f>IFERROR(AVERAGE('Total Store Analysis'!#REF!),0)</f>
        <v>0</v>
      </c>
      <c r="Q7" s="32">
        <f t="shared" si="3"/>
        <v>0</v>
      </c>
      <c r="R7" s="32">
        <f t="shared" si="4"/>
        <v>28.571428571428569</v>
      </c>
      <c r="S7" s="49">
        <f>IFERROR(N7*'Total Store Analysis'!K8,"")</f>
        <v>147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 s="76">
        <v>20</v>
      </c>
      <c r="C8">
        <v>6</v>
      </c>
      <c r="D8">
        <v>15</v>
      </c>
      <c r="E8">
        <v>12</v>
      </c>
      <c r="F8">
        <v>0</v>
      </c>
      <c r="G8">
        <v>0</v>
      </c>
      <c r="H8">
        <v>6</v>
      </c>
      <c r="I8">
        <v>12</v>
      </c>
      <c r="J8">
        <v>15</v>
      </c>
      <c r="K8" s="55">
        <f t="shared" si="0"/>
        <v>66</v>
      </c>
      <c r="L8" s="55" cm="1">
        <f t="array" ref="L8">SUM(C8:J8/8)</f>
        <v>8.25</v>
      </c>
      <c r="M8" s="55">
        <f>IF(COUNTIF(C8:J8,0),COUNTIF(Table4[[#This Row],[Week 1]:[Present]],5),0)</f>
        <v>0</v>
      </c>
      <c r="N8" s="72">
        <f t="shared" si="1"/>
        <v>5</v>
      </c>
      <c r="O8">
        <f t="shared" si="2"/>
        <v>-15</v>
      </c>
      <c r="P8">
        <f>IFERROR(AVERAGE('Total Store Analysis'!#REF!),0)</f>
        <v>0</v>
      </c>
      <c r="Q8" s="32">
        <f t="shared" si="3"/>
        <v>0</v>
      </c>
      <c r="R8" s="32">
        <f t="shared" si="4"/>
        <v>300</v>
      </c>
      <c r="S8" s="49" t="str">
        <f>IFERROR(N8*'Total Store Analysis'!K9,"")</f>
        <v/>
      </c>
      <c r="T8" s="52" t="e">
        <f>N8/AVERAGE($C$3:$J$3)*'Total Store Analysis'!#REF!</f>
        <v>#REF!</v>
      </c>
    </row>
    <row r="9" spans="1:20" ht="15.75" x14ac:dyDescent="0.25">
      <c r="A9" s="31" t="s">
        <v>8</v>
      </c>
      <c r="B9" s="31">
        <v>20</v>
      </c>
      <c r="C9" s="31">
        <v>0</v>
      </c>
      <c r="D9" s="31">
        <v>5</v>
      </c>
      <c r="E9" s="31">
        <v>15</v>
      </c>
      <c r="F9" s="31">
        <v>0</v>
      </c>
      <c r="G9" s="31">
        <v>5</v>
      </c>
      <c r="H9" s="31">
        <v>50</v>
      </c>
      <c r="I9" s="31">
        <v>5</v>
      </c>
      <c r="J9" s="31">
        <v>5</v>
      </c>
      <c r="K9" s="78">
        <f t="shared" si="0"/>
        <v>85</v>
      </c>
      <c r="L9" s="78" cm="1">
        <f t="array" ref="L9">SUM(C9:J9/8)</f>
        <v>10.625</v>
      </c>
      <c r="M9" s="55">
        <f>IF(COUNTIF(C9:J9,0),COUNTIF(Table4[[#This Row],[Week 1]:[Present]],5),0)</f>
        <v>4</v>
      </c>
      <c r="N9" s="72">
        <f t="shared" si="1"/>
        <v>95</v>
      </c>
      <c r="O9">
        <f t="shared" si="2"/>
        <v>75</v>
      </c>
      <c r="P9">
        <f>IFERROR(AVERAGE('Total Store Analysis'!#REF!),0)</f>
        <v>0</v>
      </c>
      <c r="Q9" s="32">
        <f t="shared" si="3"/>
        <v>0</v>
      </c>
      <c r="R9" s="32">
        <f t="shared" si="4"/>
        <v>5.2631578947368416</v>
      </c>
      <c r="S9" s="49">
        <f>IFERROR(N9*'Total Store Analysis'!K10,"")</f>
        <v>342</v>
      </c>
      <c r="T9" s="52" t="e">
        <f>N9/AVERAGE($C$3:$J$3)*'Total Store Analysis'!#REF!</f>
        <v>#REF!</v>
      </c>
    </row>
    <row r="10" spans="1:20" ht="15.75" x14ac:dyDescent="0.25">
      <c r="A10" s="31" t="s">
        <v>26</v>
      </c>
      <c r="B10" s="31">
        <v>10</v>
      </c>
      <c r="C10" s="31">
        <v>0</v>
      </c>
      <c r="D10" s="31">
        <v>8</v>
      </c>
      <c r="E10" s="31">
        <v>0</v>
      </c>
      <c r="F10" s="31">
        <v>0</v>
      </c>
      <c r="G10" s="31">
        <v>8</v>
      </c>
      <c r="H10" s="31">
        <v>8</v>
      </c>
      <c r="I10" s="31">
        <v>0</v>
      </c>
      <c r="J10" s="31">
        <v>0</v>
      </c>
      <c r="K10" s="78">
        <f t="shared" si="0"/>
        <v>24</v>
      </c>
      <c r="L10" s="78" cm="1">
        <f t="array" ref="L10">SUM(C10:J10/8)</f>
        <v>3</v>
      </c>
      <c r="M10" s="55">
        <f>IF(COUNTIF(C10:J10,0),COUNTIF(Table4[[#This Row],[Week 1]:[Present]],5),0)</f>
        <v>0</v>
      </c>
      <c r="N10" s="72">
        <f t="shared" si="1"/>
        <v>10</v>
      </c>
      <c r="O10">
        <f t="shared" si="2"/>
        <v>0</v>
      </c>
      <c r="P10">
        <f>IFERROR(AVERAGE('Total Store Analysis'!#REF!),0)</f>
        <v>0</v>
      </c>
      <c r="Q10" s="32">
        <f t="shared" si="3"/>
        <v>0</v>
      </c>
      <c r="R10" s="32">
        <f t="shared" si="4"/>
        <v>0</v>
      </c>
      <c r="S10" s="49">
        <f>IFERROR(N10*'Total Store Analysis'!K11,"")</f>
        <v>42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55">
        <f>IF(COUNTIF(C11:J11,0),COUNTIF(Table4[[#This Row],[Week 1]:[Present]],5),0)</f>
        <v>0</v>
      </c>
      <c r="N11" s="56"/>
      <c r="O11" s="3"/>
      <c r="P11" s="3"/>
      <c r="Q11" s="3"/>
      <c r="R11" s="3"/>
      <c r="S11" s="49">
        <f>IFERROR(N11*'Total Store Analysis'!K12,"")</f>
        <v>0</v>
      </c>
      <c r="T11" s="3"/>
    </row>
    <row r="12" spans="1:20" ht="15.75" x14ac:dyDescent="0.25">
      <c r="A12" t="s">
        <v>22</v>
      </c>
      <c r="B12" s="76">
        <v>10</v>
      </c>
      <c r="C12">
        <v>5</v>
      </c>
      <c r="D12">
        <v>5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 s="55">
        <f t="shared" ref="K12:K30" si="5">SUM(C12:J12)</f>
        <v>30</v>
      </c>
      <c r="L12" s="55" cm="1">
        <f t="array" ref="L12">SUM(C12:J12/8)</f>
        <v>3.75</v>
      </c>
      <c r="M12" s="55">
        <f>IF(COUNTIF(C12:J12,0),COUNTIF(Table4[[#This Row],[Week 1]:[Present]],5),0)</f>
        <v>6</v>
      </c>
      <c r="N12" s="72">
        <f>M12*B12+B12-J12</f>
        <v>65</v>
      </c>
      <c r="O12">
        <f>N12-B12</f>
        <v>55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7.6923076923076925</v>
      </c>
      <c r="S12" s="49">
        <f>IFERROR(N12*'Total Store Analysis'!K13,"")</f>
        <v>429</v>
      </c>
      <c r="T12" s="52" t="e">
        <f>N12/AVERAGE($C$3:$J$3)*'Total Store Analysis'!#REF!</f>
        <v>#REF!</v>
      </c>
    </row>
    <row r="13" spans="1:20" ht="15.75" x14ac:dyDescent="0.25">
      <c r="A13" s="31" t="s">
        <v>18</v>
      </c>
      <c r="B13" s="31">
        <v>10</v>
      </c>
      <c r="C13" s="31">
        <v>0</v>
      </c>
      <c r="D13" s="31">
        <v>5</v>
      </c>
      <c r="E13" s="31">
        <v>5</v>
      </c>
      <c r="F13" s="31">
        <v>10</v>
      </c>
      <c r="G13" s="31">
        <v>10</v>
      </c>
      <c r="H13" s="31">
        <v>5</v>
      </c>
      <c r="I13" s="31">
        <v>5</v>
      </c>
      <c r="J13" s="31">
        <v>0</v>
      </c>
      <c r="K13" s="78">
        <f t="shared" si="5"/>
        <v>40</v>
      </c>
      <c r="L13" s="78" cm="1">
        <f t="array" ref="L13">SUM(C13:J13/8)</f>
        <v>5</v>
      </c>
      <c r="M13" s="55">
        <f>IF(COUNTIF(C13:J13,0),COUNTIF(Table4[[#This Row],[Week 1]:[Present]],5),0)</f>
        <v>4</v>
      </c>
      <c r="N13" s="72">
        <f>M13*B13+B13-J13</f>
        <v>50</v>
      </c>
      <c r="O13">
        <f>N13-B13</f>
        <v>40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>
        <f>IFERROR(N13*'Total Store Analysis'!K14,"")</f>
        <v>240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 s="76">
        <v>20</v>
      </c>
      <c r="C14">
        <v>8</v>
      </c>
      <c r="D14">
        <v>10</v>
      </c>
      <c r="E14">
        <v>5</v>
      </c>
      <c r="F14">
        <v>0</v>
      </c>
      <c r="G14">
        <v>10</v>
      </c>
      <c r="H14">
        <v>8</v>
      </c>
      <c r="I14">
        <v>10</v>
      </c>
      <c r="J14">
        <v>10</v>
      </c>
      <c r="K14" s="55">
        <f t="shared" si="5"/>
        <v>61</v>
      </c>
      <c r="L14" s="55" cm="1">
        <f t="array" ref="L14">SUM(C14:J14/8)</f>
        <v>7.625</v>
      </c>
      <c r="M14" s="55">
        <f>IF(COUNTIF(C14:J14,0),COUNTIF(Table4[[#This Row],[Week 1]:[Present]],5),0)</f>
        <v>1</v>
      </c>
      <c r="N14" s="72">
        <f>M14*B14+B14-J14</f>
        <v>30</v>
      </c>
      <c r="O14">
        <f>N14-B14</f>
        <v>10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33.333333333333329</v>
      </c>
      <c r="S14" s="49">
        <f>IFERROR(N14*'Total Store Analysis'!K15,"")</f>
        <v>36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 s="76">
        <v>15</v>
      </c>
      <c r="C15">
        <v>10</v>
      </c>
      <c r="D15">
        <v>0</v>
      </c>
      <c r="E15">
        <v>0</v>
      </c>
      <c r="F15">
        <v>0</v>
      </c>
      <c r="G15">
        <v>10</v>
      </c>
      <c r="H15">
        <v>10</v>
      </c>
      <c r="I15">
        <v>5</v>
      </c>
      <c r="J15">
        <v>0</v>
      </c>
      <c r="K15" s="55">
        <f t="shared" si="5"/>
        <v>35</v>
      </c>
      <c r="L15" s="55" cm="1">
        <f t="array" ref="L15">SUM(C15:J15/8)</f>
        <v>4.375</v>
      </c>
      <c r="M15" s="55">
        <f>IF(COUNTIF(C15:J15,0),COUNTIF(Table4[[#This Row],[Week 1]:[Present]],5),0)</f>
        <v>1</v>
      </c>
      <c r="N15" s="72">
        <f>M15*B15+B15-J15</f>
        <v>30</v>
      </c>
      <c r="O15">
        <f>N15-B15</f>
        <v>15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0</v>
      </c>
      <c r="S15" s="49">
        <f>IFERROR(N15*'Total Store Analysis'!K16,"")</f>
        <v>162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55">
        <f t="shared" si="5"/>
        <v>0</v>
      </c>
      <c r="L16" s="3"/>
      <c r="M16" s="55">
        <f>IF(COUNTIF(C16:J16,0),COUNTIF(Table4[[#This Row],[Week 1]:[Present]],5),0)</f>
        <v>0</v>
      </c>
      <c r="N16" s="73"/>
      <c r="O16" s="3"/>
      <c r="P16" s="3"/>
      <c r="Q16" s="3"/>
      <c r="R16" s="3"/>
      <c r="S16" s="49" t="str">
        <f>IFERROR(N16*'Total Store Analysis'!K17,"")</f>
        <v/>
      </c>
      <c r="T16" s="3"/>
    </row>
    <row r="17" spans="1:20" ht="24" customHeight="1" x14ac:dyDescent="0.25">
      <c r="A17" s="4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55">
        <f t="shared" si="5"/>
        <v>0</v>
      </c>
      <c r="L17" s="3"/>
      <c r="M17" s="55">
        <f>IF(COUNTIF(C17:J17,0),COUNTIF(Table4[[#This Row],[Week 1]:[Present]],5),0)</f>
        <v>0</v>
      </c>
      <c r="N17" s="73"/>
      <c r="O17" s="3"/>
      <c r="P17" s="3"/>
      <c r="Q17" s="3"/>
      <c r="R17" s="3"/>
      <c r="S17" s="49">
        <f>IFERROR(N17*'Total Store Analysis'!K18,"")</f>
        <v>0</v>
      </c>
      <c r="T17" s="3"/>
    </row>
    <row r="18" spans="1:20" ht="15.75" x14ac:dyDescent="0.25">
      <c r="A18" t="s">
        <v>28</v>
      </c>
      <c r="B18" s="76">
        <v>15</v>
      </c>
      <c r="C18">
        <v>10</v>
      </c>
      <c r="D18">
        <v>5</v>
      </c>
      <c r="E18">
        <v>15</v>
      </c>
      <c r="F18">
        <v>10</v>
      </c>
      <c r="G18">
        <v>5</v>
      </c>
      <c r="H18">
        <v>5</v>
      </c>
      <c r="I18">
        <v>10</v>
      </c>
      <c r="J18">
        <v>10</v>
      </c>
      <c r="K18" s="55">
        <f t="shared" si="5"/>
        <v>70</v>
      </c>
      <c r="L18" s="55" cm="1">
        <f t="array" ref="L18">SUM(C18:J18/8)</f>
        <v>8.75</v>
      </c>
      <c r="M18" s="55">
        <f>IF(COUNTIF(C18:J18,0),COUNTIF(Table4[[#This Row],[Week 1]:[Present]],5),0)</f>
        <v>0</v>
      </c>
      <c r="N18" s="72">
        <f t="shared" ref="N18:N30" si="6">M18*B18+B18-J18</f>
        <v>5</v>
      </c>
      <c r="O18">
        <f t="shared" ref="O18:O30" si="7">N18-B18</f>
        <v>-10</v>
      </c>
      <c r="P18">
        <f>IFERROR(AVERAGE('Total Store Analysis'!#REF!),0)</f>
        <v>0</v>
      </c>
      <c r="Q18" s="32">
        <f t="shared" ref="Q18:Q30" si="8">IFERROR(N18/P18,0)</f>
        <v>0</v>
      </c>
      <c r="R18" s="32">
        <f t="shared" ref="R18:R30" si="9">IFERROR(J18/N18*100,0)</f>
        <v>200</v>
      </c>
      <c r="S18" s="49">
        <f>IFERROR(N18*'Total Store Analysis'!K19,"")</f>
        <v>33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 s="76">
        <v>10</v>
      </c>
      <c r="C19">
        <v>6</v>
      </c>
      <c r="D19">
        <v>0</v>
      </c>
      <c r="E19">
        <v>5</v>
      </c>
      <c r="F19">
        <v>5</v>
      </c>
      <c r="G19">
        <v>10</v>
      </c>
      <c r="H19">
        <v>5</v>
      </c>
      <c r="I19">
        <v>5</v>
      </c>
      <c r="J19">
        <v>10</v>
      </c>
      <c r="K19" s="55">
        <f t="shared" si="5"/>
        <v>46</v>
      </c>
      <c r="L19" s="55" cm="1">
        <f t="array" ref="L19">SUM(C19:J19/8)</f>
        <v>5.75</v>
      </c>
      <c r="M19" s="55">
        <f>IF(COUNTIF(C19:J19,0),COUNTIF(Table4[[#This Row],[Week 1]:[Present]],5),0)</f>
        <v>4</v>
      </c>
      <c r="N19" s="72">
        <f t="shared" si="6"/>
        <v>40</v>
      </c>
      <c r="O19">
        <f t="shared" si="7"/>
        <v>30</v>
      </c>
      <c r="P19">
        <f>IFERROR(AVERAGE('Total Store Analysis'!#REF!),0)</f>
        <v>0</v>
      </c>
      <c r="Q19" s="32">
        <f t="shared" si="8"/>
        <v>0</v>
      </c>
      <c r="R19" s="32">
        <f t="shared" si="9"/>
        <v>25</v>
      </c>
      <c r="S19" s="49">
        <f>IFERROR(N19*'Total Store Analysis'!K20,"")</f>
        <v>240</v>
      </c>
      <c r="T19" s="52" t="e">
        <f>N19/AVERAGE($C$3:$J$3)*'Total Store Analysis'!#REF!</f>
        <v>#REF!</v>
      </c>
    </row>
    <row r="20" spans="1:20" ht="15.75" x14ac:dyDescent="0.25">
      <c r="A20" s="31" t="s">
        <v>2</v>
      </c>
      <c r="B20" s="31">
        <v>20</v>
      </c>
      <c r="C20" s="31">
        <v>0</v>
      </c>
      <c r="D20" s="31">
        <v>5</v>
      </c>
      <c r="E20" s="31">
        <v>6</v>
      </c>
      <c r="F20" s="31">
        <v>12</v>
      </c>
      <c r="G20" s="31">
        <v>10</v>
      </c>
      <c r="H20" s="31">
        <v>5</v>
      </c>
      <c r="I20" s="31">
        <v>15</v>
      </c>
      <c r="J20" s="31">
        <v>0</v>
      </c>
      <c r="K20" s="78">
        <f t="shared" si="5"/>
        <v>53</v>
      </c>
      <c r="L20" s="78" cm="1">
        <f t="array" ref="L20">SUM(C20:J20/8)</f>
        <v>6.625</v>
      </c>
      <c r="M20" s="55">
        <f>IF(COUNTIF(C20:J20,0),COUNTIF(Table4[[#This Row],[Week 1]:[Present]],5),0)</f>
        <v>2</v>
      </c>
      <c r="N20" s="72">
        <f t="shared" si="6"/>
        <v>60</v>
      </c>
      <c r="O20">
        <f t="shared" si="7"/>
        <v>40</v>
      </c>
      <c r="P20">
        <f>IFERROR(AVERAGE('Total Store Analysis'!#REF!),0)</f>
        <v>0</v>
      </c>
      <c r="Q20" s="32">
        <f t="shared" si="8"/>
        <v>0</v>
      </c>
      <c r="R20" s="32">
        <f t="shared" si="9"/>
        <v>0</v>
      </c>
      <c r="S20" s="49">
        <f>IFERROR(N20*'Total Store Analysis'!K21,"")</f>
        <v>504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 s="76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5"/>
        <v>160</v>
      </c>
      <c r="L21" s="55" cm="1">
        <f t="array" ref="L21">SUM(C21:J21/8)</f>
        <v>20</v>
      </c>
      <c r="M21" s="55">
        <f>IF(COUNTIF(C21:J21,0),COUNTIF(Table4[[#This Row],[Week 1]:[Present]],5),0)</f>
        <v>0</v>
      </c>
      <c r="N21" s="72">
        <f t="shared" si="6"/>
        <v>0</v>
      </c>
      <c r="O21">
        <f t="shared" si="7"/>
        <v>-20</v>
      </c>
      <c r="P21">
        <f>IFERROR(AVERAGE('Total Store Analysis'!#REF!),0)</f>
        <v>0</v>
      </c>
      <c r="Q21" s="32">
        <f t="shared" si="8"/>
        <v>0</v>
      </c>
      <c r="R21" s="32">
        <f t="shared" si="9"/>
        <v>0</v>
      </c>
      <c r="S21" s="49">
        <f>IFERROR(N21*'Total Store Analysis'!K22,"")</f>
        <v>0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 s="76">
        <v>20</v>
      </c>
      <c r="C22">
        <v>10</v>
      </c>
      <c r="D22">
        <v>15</v>
      </c>
      <c r="E22">
        <v>10</v>
      </c>
      <c r="F22">
        <v>0</v>
      </c>
      <c r="G22">
        <v>15</v>
      </c>
      <c r="H22">
        <v>10</v>
      </c>
      <c r="I22">
        <v>5</v>
      </c>
      <c r="J22">
        <v>5</v>
      </c>
      <c r="K22" s="55">
        <f t="shared" si="5"/>
        <v>70</v>
      </c>
      <c r="L22" s="55" cm="1">
        <f t="array" ref="L22">SUM(C22:J22/8)</f>
        <v>8.75</v>
      </c>
      <c r="M22" s="55">
        <f>IF(COUNTIF(C22:J22,0),COUNTIF(Table4[[#This Row],[Week 1]:[Present]],5),0)</f>
        <v>2</v>
      </c>
      <c r="N22" s="72">
        <f t="shared" si="6"/>
        <v>55</v>
      </c>
      <c r="O22">
        <f t="shared" si="7"/>
        <v>35</v>
      </c>
      <c r="P22">
        <f>IFERROR(AVERAGE('Total Store Analysis'!#REF!),0)</f>
        <v>0</v>
      </c>
      <c r="Q22" s="32">
        <f t="shared" si="8"/>
        <v>0</v>
      </c>
      <c r="R22" s="32">
        <f t="shared" si="9"/>
        <v>9.0909090909090917</v>
      </c>
      <c r="S22" s="49" t="str">
        <f>IFERROR(N22*'Total Store Analysis'!K23,"")</f>
        <v/>
      </c>
      <c r="T22" s="52" t="e">
        <f>N22/AVERAGE($C$3:$J$3)*'Total Store Analysis'!#REF!</f>
        <v>#REF!</v>
      </c>
    </row>
    <row r="23" spans="1:20" ht="15.75" x14ac:dyDescent="0.25">
      <c r="A23" t="s">
        <v>4</v>
      </c>
      <c r="B23" s="76">
        <v>20</v>
      </c>
      <c r="C23">
        <v>15</v>
      </c>
      <c r="D23">
        <v>0</v>
      </c>
      <c r="E23">
        <v>10</v>
      </c>
      <c r="F23">
        <v>10</v>
      </c>
      <c r="G23">
        <v>0</v>
      </c>
      <c r="H23">
        <v>0</v>
      </c>
      <c r="I23">
        <v>0</v>
      </c>
      <c r="J23">
        <v>0</v>
      </c>
      <c r="K23" s="55">
        <f t="shared" si="5"/>
        <v>35</v>
      </c>
      <c r="L23" s="55" cm="1">
        <f t="array" ref="L23">SUM(C23:J23/8)</f>
        <v>4.375</v>
      </c>
      <c r="M23" s="55">
        <f>IF(COUNTIF(C23:J23,0),COUNTIF(Table4[[#This Row],[Week 1]:[Present]],5),0)</f>
        <v>0</v>
      </c>
      <c r="N23" s="72">
        <f t="shared" si="6"/>
        <v>20</v>
      </c>
      <c r="O23">
        <f t="shared" si="7"/>
        <v>0</v>
      </c>
      <c r="P23">
        <f>IFERROR(AVERAGE('Total Store Analysis'!#REF!),0)</f>
        <v>0</v>
      </c>
      <c r="Q23" s="32">
        <f t="shared" si="8"/>
        <v>0</v>
      </c>
      <c r="R23" s="32">
        <f t="shared" si="9"/>
        <v>0</v>
      </c>
      <c r="S23" s="49">
        <f>IFERROR(N23*'Total Store Analysis'!K24,"")</f>
        <v>36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 s="76">
        <v>20</v>
      </c>
      <c r="C24">
        <v>5</v>
      </c>
      <c r="D24">
        <v>0</v>
      </c>
      <c r="E24">
        <v>5</v>
      </c>
      <c r="F24">
        <v>0</v>
      </c>
      <c r="G24">
        <v>5</v>
      </c>
      <c r="H24">
        <v>0</v>
      </c>
      <c r="I24">
        <v>5</v>
      </c>
      <c r="J24">
        <v>10</v>
      </c>
      <c r="K24" s="55">
        <f t="shared" si="5"/>
        <v>30</v>
      </c>
      <c r="L24" s="55" cm="1">
        <f t="array" ref="L24">SUM(C24:J24/8)</f>
        <v>3.75</v>
      </c>
      <c r="M24" s="55">
        <f>IF(COUNTIF(C24:J24,0),COUNTIF(Table4[[#This Row],[Week 1]:[Present]],5),0)</f>
        <v>4</v>
      </c>
      <c r="N24" s="72">
        <f t="shared" si="6"/>
        <v>90</v>
      </c>
      <c r="O24">
        <f t="shared" si="7"/>
        <v>70</v>
      </c>
      <c r="P24">
        <f>IFERROR(AVERAGE('Total Store Analysis'!#REF!),0)</f>
        <v>0</v>
      </c>
      <c r="Q24" s="32">
        <f t="shared" si="8"/>
        <v>0</v>
      </c>
      <c r="R24" s="32">
        <f t="shared" si="9"/>
        <v>11.111111111111111</v>
      </c>
      <c r="S24" s="49">
        <f>IFERROR(N24*'Total Store Analysis'!K25,"")</f>
        <v>54</v>
      </c>
      <c r="T24" s="52" t="e">
        <f>N24/AVERAGE($C$3:$J$3)*'Total Store Analysis'!#REF!</f>
        <v>#REF!</v>
      </c>
    </row>
    <row r="25" spans="1:20" ht="15.75" x14ac:dyDescent="0.25">
      <c r="A25" s="31" t="s">
        <v>24</v>
      </c>
      <c r="B25" s="31">
        <v>10</v>
      </c>
      <c r="C25" s="31">
        <v>5</v>
      </c>
      <c r="D25" s="31">
        <v>5</v>
      </c>
      <c r="E25" s="31">
        <v>0</v>
      </c>
      <c r="F25" s="31">
        <v>0</v>
      </c>
      <c r="G25" s="31">
        <v>5</v>
      </c>
      <c r="H25" s="31">
        <v>5</v>
      </c>
      <c r="I25" s="31">
        <v>5</v>
      </c>
      <c r="J25" s="31">
        <v>0</v>
      </c>
      <c r="K25" s="78">
        <f t="shared" si="5"/>
        <v>25</v>
      </c>
      <c r="L25" s="78" cm="1">
        <f t="array" ref="L25">SUM(C25:J25/8)</f>
        <v>3.125</v>
      </c>
      <c r="M25" s="55">
        <f>IF(COUNTIF(C25:J25,0),COUNTIF(Table4[[#This Row],[Week 1]:[Present]],5),0)</f>
        <v>5</v>
      </c>
      <c r="N25" s="72">
        <f t="shared" si="6"/>
        <v>60</v>
      </c>
      <c r="O25">
        <f t="shared" si="7"/>
        <v>50</v>
      </c>
      <c r="P25">
        <f>IFERROR(AVERAGE('Total Store Analysis'!#REF!),0)</f>
        <v>0</v>
      </c>
      <c r="Q25" s="32">
        <f t="shared" si="8"/>
        <v>0</v>
      </c>
      <c r="R25" s="32">
        <f t="shared" si="9"/>
        <v>0</v>
      </c>
      <c r="S25" s="49">
        <f>IFERROR(N25*'Total Store Analysis'!K26,"")</f>
        <v>72</v>
      </c>
      <c r="T25" s="52" t="e">
        <f>N25/AVERAGE($C$3:$J$3)*'Total Store Analysis'!#REF!</f>
        <v>#REF!</v>
      </c>
    </row>
    <row r="26" spans="1:20" ht="15.75" x14ac:dyDescent="0.25">
      <c r="A26" s="31" t="s">
        <v>10</v>
      </c>
      <c r="B26" s="31">
        <v>20</v>
      </c>
      <c r="C26" s="31">
        <v>0</v>
      </c>
      <c r="D26" s="31">
        <v>10</v>
      </c>
      <c r="E26" s="31">
        <v>5</v>
      </c>
      <c r="F26" s="31">
        <v>10</v>
      </c>
      <c r="G26" s="31">
        <v>10</v>
      </c>
      <c r="H26" s="31">
        <v>10</v>
      </c>
      <c r="I26" s="31">
        <v>0</v>
      </c>
      <c r="J26" s="31">
        <v>10</v>
      </c>
      <c r="K26" s="78">
        <f t="shared" si="5"/>
        <v>55</v>
      </c>
      <c r="L26" s="78" cm="1">
        <f t="array" ref="L26">SUM(C26:J26/8)</f>
        <v>6.875</v>
      </c>
      <c r="M26" s="55">
        <f>IF(COUNTIF(C26:J26,0),COUNTIF(Table4[[#This Row],[Week 1]:[Present]],5),0)</f>
        <v>1</v>
      </c>
      <c r="N26" s="72">
        <f t="shared" si="6"/>
        <v>30</v>
      </c>
      <c r="O26">
        <f t="shared" si="7"/>
        <v>10</v>
      </c>
      <c r="P26">
        <f>IFERROR(AVERAGE('Total Store Analysis'!#REF!),0)</f>
        <v>0</v>
      </c>
      <c r="Q26" s="32">
        <f t="shared" si="8"/>
        <v>0</v>
      </c>
      <c r="R26" s="32">
        <f t="shared" si="9"/>
        <v>33.333333333333329</v>
      </c>
      <c r="S26" s="49">
        <f>IFERROR(N26*'Total Store Analysis'!K27,"")</f>
        <v>108</v>
      </c>
      <c r="T26" s="52" t="e">
        <f>N26/AVERAGE($C$3:$J$3)*'Total Store Analysis'!#REF!</f>
        <v>#REF!</v>
      </c>
    </row>
    <row r="27" spans="1:20" ht="15.75" x14ac:dyDescent="0.25">
      <c r="A27" s="31" t="s">
        <v>7</v>
      </c>
      <c r="B27" s="31">
        <v>20</v>
      </c>
      <c r="C27" s="31">
        <v>0</v>
      </c>
      <c r="D27" s="31">
        <v>15</v>
      </c>
      <c r="E27" s="31">
        <v>15</v>
      </c>
      <c r="F27" s="31">
        <v>15</v>
      </c>
      <c r="G27" s="31">
        <v>0</v>
      </c>
      <c r="H27" s="31">
        <v>10</v>
      </c>
      <c r="I27" s="31">
        <v>15</v>
      </c>
      <c r="J27" s="31">
        <v>12</v>
      </c>
      <c r="K27" s="78">
        <f t="shared" si="5"/>
        <v>82</v>
      </c>
      <c r="L27" s="78" cm="1">
        <f t="array" ref="L27">SUM(C27:J27/8)</f>
        <v>10.25</v>
      </c>
      <c r="M27" s="55">
        <f>IF(COUNTIF(C27:J27,0),COUNTIF(Table4[[#This Row],[Week 1]:[Present]],5),0)</f>
        <v>0</v>
      </c>
      <c r="N27" s="72">
        <f t="shared" si="6"/>
        <v>8</v>
      </c>
      <c r="O27">
        <f t="shared" si="7"/>
        <v>-12</v>
      </c>
      <c r="P27">
        <f>IFERROR(AVERAGE('Total Store Analysis'!#REF!),0)</f>
        <v>0</v>
      </c>
      <c r="Q27" s="32">
        <f t="shared" si="8"/>
        <v>0</v>
      </c>
      <c r="R27" s="32">
        <f t="shared" si="9"/>
        <v>150</v>
      </c>
      <c r="S27" s="49">
        <f>IFERROR(N27*'Total Store Analysis'!K28,"")</f>
        <v>43.2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 s="76">
        <v>20</v>
      </c>
      <c r="C28">
        <v>10</v>
      </c>
      <c r="D28">
        <v>0</v>
      </c>
      <c r="E28">
        <v>10</v>
      </c>
      <c r="F28">
        <v>5</v>
      </c>
      <c r="G28">
        <v>10</v>
      </c>
      <c r="H28">
        <v>0</v>
      </c>
      <c r="I28">
        <v>10</v>
      </c>
      <c r="J28">
        <v>10</v>
      </c>
      <c r="K28" s="55">
        <f t="shared" si="5"/>
        <v>55</v>
      </c>
      <c r="L28" s="55" cm="1">
        <f t="array" ref="L28">SUM(C28:J28/8)</f>
        <v>6.875</v>
      </c>
      <c r="M28" s="55">
        <f>IF(COUNTIF(C28:J28,0),COUNTIF(Table4[[#This Row],[Week 1]:[Present]],5),0)</f>
        <v>1</v>
      </c>
      <c r="N28" s="72">
        <f t="shared" si="6"/>
        <v>30</v>
      </c>
      <c r="O28">
        <f t="shared" si="7"/>
        <v>10</v>
      </c>
      <c r="P28">
        <f>IFERROR(AVERAGE('Total Store Analysis'!#REF!),0)</f>
        <v>0</v>
      </c>
      <c r="Q28" s="32">
        <f t="shared" si="8"/>
        <v>0</v>
      </c>
      <c r="R28" s="32">
        <f t="shared" si="9"/>
        <v>33.333333333333329</v>
      </c>
      <c r="S28" s="49">
        <f>IFERROR(N28*'Total Store Analysis'!K29,"")</f>
        <v>288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 s="76">
        <v>20</v>
      </c>
      <c r="C29">
        <v>5</v>
      </c>
      <c r="D29">
        <v>10</v>
      </c>
      <c r="E29">
        <v>5</v>
      </c>
      <c r="F29">
        <v>0</v>
      </c>
      <c r="G29">
        <v>10</v>
      </c>
      <c r="H29">
        <v>0</v>
      </c>
      <c r="I29">
        <v>5</v>
      </c>
      <c r="J29">
        <v>5</v>
      </c>
      <c r="K29" s="55">
        <f t="shared" si="5"/>
        <v>40</v>
      </c>
      <c r="L29" s="55" cm="1">
        <f t="array" ref="L29">SUM(C29:J29/8)</f>
        <v>5</v>
      </c>
      <c r="M29" s="55">
        <f>IF(COUNTIF(C29:J29,0),COUNTIF(Table4[[#This Row],[Week 1]:[Present]],5),0)</f>
        <v>4</v>
      </c>
      <c r="N29" s="72">
        <f t="shared" si="6"/>
        <v>95</v>
      </c>
      <c r="O29">
        <f t="shared" si="7"/>
        <v>75</v>
      </c>
      <c r="P29">
        <f>IFERROR(AVERAGE('Total Store Analysis'!#REF!),0)</f>
        <v>0</v>
      </c>
      <c r="Q29" s="32">
        <f t="shared" si="8"/>
        <v>0</v>
      </c>
      <c r="R29" s="32">
        <f t="shared" si="9"/>
        <v>5.2631578947368416</v>
      </c>
      <c r="S29" s="49">
        <f>IFERROR(N29*'Total Store Analysis'!K30,"")</f>
        <v>399</v>
      </c>
      <c r="T29" s="52" t="e">
        <f>N29/AVERAGE($C$3:$J$3)*'Total Store Analysis'!#REF!</f>
        <v>#REF!</v>
      </c>
    </row>
    <row r="30" spans="1:20" ht="15.75" x14ac:dyDescent="0.25">
      <c r="A30" s="31" t="s">
        <v>5</v>
      </c>
      <c r="B30" s="31">
        <v>20</v>
      </c>
      <c r="C30" s="31">
        <v>0</v>
      </c>
      <c r="D30" s="31">
        <v>10</v>
      </c>
      <c r="E30" s="31">
        <v>0</v>
      </c>
      <c r="F30" s="31">
        <v>10</v>
      </c>
      <c r="G30" s="31">
        <v>12</v>
      </c>
      <c r="H30" s="31">
        <v>5</v>
      </c>
      <c r="I30" s="31">
        <v>10</v>
      </c>
      <c r="J30" s="31">
        <v>0</v>
      </c>
      <c r="K30" s="78">
        <f t="shared" si="5"/>
        <v>47</v>
      </c>
      <c r="L30" s="78" cm="1">
        <f t="array" ref="L30">SUM(C30:J30/8)</f>
        <v>5.875</v>
      </c>
      <c r="M30" s="55">
        <f>IF(COUNTIF(C30:J30,0),COUNTIF(Table4[[#This Row],[Week 1]:[Present]],5),0)</f>
        <v>1</v>
      </c>
      <c r="N30" s="72">
        <f t="shared" si="6"/>
        <v>40</v>
      </c>
      <c r="O30">
        <f t="shared" si="7"/>
        <v>20</v>
      </c>
      <c r="P30">
        <f>IFERROR(AVERAGE('Total Store Analysis'!#REF!),0)</f>
        <v>0</v>
      </c>
      <c r="Q30" s="32">
        <f t="shared" si="8"/>
        <v>0</v>
      </c>
      <c r="R30" s="32">
        <f t="shared" si="9"/>
        <v>0</v>
      </c>
      <c r="S30" s="49">
        <f>IFERROR(N30*'Total Store Analysis'!K31,"")</f>
        <v>4608</v>
      </c>
      <c r="T30" s="52" t="e">
        <f>N30/AVERAGE($C$3:$J$3)*'Total Store Analysis'!#REF!</f>
        <v>#REF!</v>
      </c>
    </row>
    <row r="31" spans="1:20" ht="15.75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  <c r="O31" s="76"/>
      <c r="P31" s="76"/>
      <c r="Q31" s="76"/>
      <c r="R31" s="76"/>
      <c r="S31" s="76"/>
      <c r="T31" s="76"/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zoomScale="75" zoomScaleNormal="75" workbookViewId="0">
      <selection activeCell="M2" sqref="M2:M26"/>
    </sheetView>
  </sheetViews>
  <sheetFormatPr defaultRowHeight="15" x14ac:dyDescent="0.25"/>
  <cols>
    <col min="1" max="1" width="18.1406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34" customWidth="1"/>
    <col min="13" max="13" width="37.28515625" customWidth="1"/>
    <col min="14" max="14" width="32.5703125" customWidth="1"/>
    <col min="15" max="16" width="18" customWidth="1"/>
    <col min="17" max="17" width="21.140625" customWidth="1"/>
    <col min="18" max="18" width="19.85546875" customWidth="1"/>
    <col min="19" max="19" width="9.85546875" customWidth="1"/>
    <col min="20" max="20" width="15" customWidth="1"/>
  </cols>
  <sheetData>
    <row r="1" spans="1:20" ht="31.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15</v>
      </c>
      <c r="D2">
        <v>10</v>
      </c>
      <c r="E2">
        <v>5</v>
      </c>
      <c r="F2">
        <v>5</v>
      </c>
      <c r="G2">
        <v>10</v>
      </c>
      <c r="H2">
        <v>10</v>
      </c>
      <c r="I2">
        <v>5</v>
      </c>
      <c r="J2">
        <v>0</v>
      </c>
      <c r="K2" s="55">
        <f t="shared" ref="K2:K26" si="0">SUM(C2:J2)</f>
        <v>60</v>
      </c>
      <c r="L2" s="55" cm="1">
        <f t="array" ref="L2">SUM(C2:J2/8)</f>
        <v>7.5</v>
      </c>
      <c r="M2" s="55">
        <f t="shared" ref="M2:M26" si="1">COUNTIF(C2:J2,0)</f>
        <v>1</v>
      </c>
      <c r="N2" s="72">
        <f t="shared" ref="N2:N26" si="2">M2*B2+B2-J2</f>
        <v>40</v>
      </c>
      <c r="O2">
        <f t="shared" ref="O2:O26" si="3">N2-B2</f>
        <v>20</v>
      </c>
      <c r="P2">
        <f>IFERROR(AVERAGE('Total Store Analysis'!#REF!),0)</f>
        <v>0</v>
      </c>
      <c r="Q2" s="32">
        <f t="shared" ref="Q2:Q26" si="4">IFERROR(N2/P2,0)</f>
        <v>0</v>
      </c>
      <c r="R2" s="32">
        <f t="shared" ref="R2:R26" si="5"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15</v>
      </c>
      <c r="D3">
        <v>10</v>
      </c>
      <c r="E3">
        <v>20</v>
      </c>
      <c r="F3">
        <v>15</v>
      </c>
      <c r="G3">
        <v>10</v>
      </c>
      <c r="H3">
        <v>0</v>
      </c>
      <c r="I3">
        <v>10</v>
      </c>
      <c r="J3">
        <v>10</v>
      </c>
      <c r="K3" s="55">
        <f t="shared" si="0"/>
        <v>90</v>
      </c>
      <c r="L3" s="55" cm="1">
        <f t="array" ref="L3">SUM(C3:J3/8)</f>
        <v>11.25</v>
      </c>
      <c r="M3" s="55">
        <f t="shared" si="1"/>
        <v>1</v>
      </c>
      <c r="N3" s="72">
        <f t="shared" si="2"/>
        <v>30</v>
      </c>
      <c r="O3">
        <f t="shared" si="3"/>
        <v>10</v>
      </c>
      <c r="P3">
        <f>IFERROR(AVERAGE('Total Store Analysis'!#REF!),0)</f>
        <v>0</v>
      </c>
      <c r="Q3" s="32">
        <f t="shared" si="4"/>
        <v>0</v>
      </c>
      <c r="R3" s="32">
        <f t="shared" si="5"/>
        <v>33.333333333333329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t="s">
        <v>11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s="55">
        <f t="shared" si="0"/>
        <v>120</v>
      </c>
      <c r="L4" s="55" cm="1">
        <f t="array" ref="L4">SUM(C4:J4/8)</f>
        <v>15</v>
      </c>
      <c r="M4" s="55">
        <f t="shared" si="1"/>
        <v>0</v>
      </c>
      <c r="N4" s="72">
        <f t="shared" si="2"/>
        <v>0</v>
      </c>
      <c r="O4">
        <f t="shared" si="3"/>
        <v>-15</v>
      </c>
      <c r="P4">
        <f>IFERROR(AVERAGE('Total Store Analysis'!#REF!),0)</f>
        <v>0</v>
      </c>
      <c r="Q4" s="32">
        <f t="shared" si="4"/>
        <v>0</v>
      </c>
      <c r="R4" s="32">
        <f t="shared" si="5"/>
        <v>0</v>
      </c>
      <c r="S4" s="49" t="e">
        <f>N4*'Total Store Analysis'!#REF!</f>
        <v>#REF!</v>
      </c>
      <c r="T4" s="52" t="e">
        <f>N4/AVERAGE($C$3:$J$3)*'Total Store Analysis'!#REF!</f>
        <v>#REF!</v>
      </c>
    </row>
    <row r="5" spans="1:20" ht="15.75" x14ac:dyDescent="0.25">
      <c r="A5" t="s">
        <v>1</v>
      </c>
      <c r="B5">
        <v>20</v>
      </c>
      <c r="C5">
        <v>10</v>
      </c>
      <c r="D5">
        <v>5</v>
      </c>
      <c r="E5">
        <v>5</v>
      </c>
      <c r="F5">
        <v>10</v>
      </c>
      <c r="G5">
        <v>0</v>
      </c>
      <c r="H5">
        <v>0</v>
      </c>
      <c r="I5">
        <v>12</v>
      </c>
      <c r="J5">
        <v>0</v>
      </c>
      <c r="K5" s="55">
        <f t="shared" si="0"/>
        <v>42</v>
      </c>
      <c r="L5" s="55" cm="1">
        <f t="array" ref="L5">SUM(C5:J5/8)</f>
        <v>5.25</v>
      </c>
      <c r="M5" s="55">
        <f t="shared" si="1"/>
        <v>3</v>
      </c>
      <c r="N5" s="72">
        <f t="shared" si="2"/>
        <v>80</v>
      </c>
      <c r="O5">
        <f t="shared" si="3"/>
        <v>60</v>
      </c>
      <c r="P5">
        <f>IFERROR(AVERAGE('Total Store Analysis'!#REF!),0)</f>
        <v>0</v>
      </c>
      <c r="Q5" s="32">
        <f t="shared" si="4"/>
        <v>0</v>
      </c>
      <c r="R5" s="32">
        <f t="shared" si="5"/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3</v>
      </c>
      <c r="B6">
        <v>15</v>
      </c>
      <c r="C6">
        <v>5</v>
      </c>
      <c r="D6">
        <v>5</v>
      </c>
      <c r="E6">
        <v>0</v>
      </c>
      <c r="F6">
        <v>5</v>
      </c>
      <c r="G6">
        <v>5</v>
      </c>
      <c r="H6">
        <v>0</v>
      </c>
      <c r="I6">
        <v>0</v>
      </c>
      <c r="J6">
        <v>5</v>
      </c>
      <c r="K6" s="55">
        <f t="shared" si="0"/>
        <v>25</v>
      </c>
      <c r="L6" s="55" cm="1">
        <f t="array" ref="L6">SUM(C6:J6/8)</f>
        <v>3.125</v>
      </c>
      <c r="M6" s="55">
        <f t="shared" si="1"/>
        <v>3</v>
      </c>
      <c r="N6" s="72">
        <f t="shared" si="2"/>
        <v>55</v>
      </c>
      <c r="O6">
        <f t="shared" si="3"/>
        <v>40</v>
      </c>
      <c r="P6">
        <f>IFERROR(AVERAGE('Total Store Analysis'!#REF!),0)</f>
        <v>0</v>
      </c>
      <c r="Q6" s="32">
        <f t="shared" si="4"/>
        <v>0</v>
      </c>
      <c r="R6" s="32">
        <f t="shared" si="5"/>
        <v>9.0909090909090917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15</v>
      </c>
      <c r="B7">
        <v>20</v>
      </c>
      <c r="C7">
        <v>15</v>
      </c>
      <c r="D7">
        <v>10</v>
      </c>
      <c r="E7">
        <v>15</v>
      </c>
      <c r="F7">
        <v>0</v>
      </c>
      <c r="G7">
        <v>15</v>
      </c>
      <c r="H7">
        <v>10</v>
      </c>
      <c r="I7">
        <v>5</v>
      </c>
      <c r="J7">
        <v>10</v>
      </c>
      <c r="K7" s="55">
        <f t="shared" si="0"/>
        <v>80</v>
      </c>
      <c r="L7" s="55" cm="1">
        <f t="array" ref="L7">SUM(C7:J7/8)</f>
        <v>10</v>
      </c>
      <c r="M7" s="55">
        <f t="shared" si="1"/>
        <v>1</v>
      </c>
      <c r="N7" s="72">
        <f t="shared" si="2"/>
        <v>30</v>
      </c>
      <c r="O7">
        <f t="shared" si="3"/>
        <v>10</v>
      </c>
      <c r="P7">
        <f>IFERROR(AVERAGE('Total Store Analysis'!#REF!),0)</f>
        <v>0</v>
      </c>
      <c r="Q7" s="32">
        <f t="shared" si="4"/>
        <v>0</v>
      </c>
      <c r="R7" s="32">
        <f t="shared" si="5"/>
        <v>33.333333333333329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8</v>
      </c>
      <c r="B8">
        <v>20</v>
      </c>
      <c r="C8">
        <v>15</v>
      </c>
      <c r="D8">
        <v>5</v>
      </c>
      <c r="E8">
        <v>10</v>
      </c>
      <c r="F8">
        <v>0</v>
      </c>
      <c r="G8">
        <v>5</v>
      </c>
      <c r="H8">
        <v>5</v>
      </c>
      <c r="I8">
        <v>5</v>
      </c>
      <c r="J8">
        <v>0</v>
      </c>
      <c r="K8" s="55">
        <f t="shared" si="0"/>
        <v>45</v>
      </c>
      <c r="L8" s="55" cm="1">
        <f t="array" ref="L8">SUM(C8:J8/8)</f>
        <v>5.625</v>
      </c>
      <c r="M8" s="55">
        <f t="shared" si="1"/>
        <v>2</v>
      </c>
      <c r="N8" s="72">
        <f t="shared" si="2"/>
        <v>60</v>
      </c>
      <c r="O8">
        <f t="shared" si="3"/>
        <v>40</v>
      </c>
      <c r="P8">
        <f>IFERROR(AVERAGE('Total Store Analysis'!#REF!),0)</f>
        <v>0</v>
      </c>
      <c r="Q8" s="32">
        <f t="shared" si="4"/>
        <v>0</v>
      </c>
      <c r="R8" s="32">
        <f t="shared" si="5"/>
        <v>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x14ac:dyDescent="0.25">
      <c r="A9" t="s">
        <v>26</v>
      </c>
      <c r="B9">
        <v>10</v>
      </c>
      <c r="C9">
        <v>5</v>
      </c>
      <c r="D9">
        <v>5</v>
      </c>
      <c r="E9">
        <v>0</v>
      </c>
      <c r="F9">
        <v>10</v>
      </c>
      <c r="G9">
        <v>10</v>
      </c>
      <c r="H9">
        <v>0</v>
      </c>
      <c r="I9">
        <v>5</v>
      </c>
      <c r="J9">
        <v>5</v>
      </c>
      <c r="K9" s="55">
        <f t="shared" si="0"/>
        <v>40</v>
      </c>
      <c r="L9" s="55" cm="1">
        <f t="array" ref="L9">SUM(C9:J9/8)</f>
        <v>5</v>
      </c>
      <c r="M9" s="55">
        <f t="shared" si="1"/>
        <v>2</v>
      </c>
      <c r="N9" s="72">
        <f t="shared" si="2"/>
        <v>25</v>
      </c>
      <c r="O9">
        <f t="shared" si="3"/>
        <v>15</v>
      </c>
      <c r="P9">
        <f>IFERROR(AVERAGE('Total Store Analysis'!#REF!),0)</f>
        <v>0</v>
      </c>
      <c r="Q9" s="32">
        <f t="shared" si="4"/>
        <v>0</v>
      </c>
      <c r="R9" s="32">
        <f t="shared" si="5"/>
        <v>20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22</v>
      </c>
      <c r="B10">
        <v>10</v>
      </c>
      <c r="C10">
        <v>10</v>
      </c>
      <c r="D10">
        <v>10</v>
      </c>
      <c r="E10">
        <v>5</v>
      </c>
      <c r="F10">
        <v>5</v>
      </c>
      <c r="G10">
        <v>0</v>
      </c>
      <c r="H10">
        <v>0</v>
      </c>
      <c r="I10">
        <v>5</v>
      </c>
      <c r="J10">
        <v>0</v>
      </c>
      <c r="K10" s="55">
        <f t="shared" si="0"/>
        <v>35</v>
      </c>
      <c r="L10" s="55" cm="1">
        <f t="array" ref="L10">SUM(C10:J10/8)</f>
        <v>4.375</v>
      </c>
      <c r="M10" s="55">
        <f t="shared" si="1"/>
        <v>3</v>
      </c>
      <c r="N10" s="72">
        <f t="shared" si="2"/>
        <v>40</v>
      </c>
      <c r="O10">
        <f t="shared" si="3"/>
        <v>30</v>
      </c>
      <c r="P10">
        <f>IFERROR(AVERAGE('Total Store Analysis'!#REF!),0)</f>
        <v>0</v>
      </c>
      <c r="Q10" s="32">
        <f t="shared" si="4"/>
        <v>0</v>
      </c>
      <c r="R10" s="32">
        <f t="shared" si="5"/>
        <v>0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t="s">
        <v>18</v>
      </c>
      <c r="B11">
        <v>10</v>
      </c>
      <c r="C11">
        <v>5</v>
      </c>
      <c r="D11">
        <v>0</v>
      </c>
      <c r="E11">
        <v>0</v>
      </c>
      <c r="F11">
        <v>5</v>
      </c>
      <c r="G11">
        <v>5</v>
      </c>
      <c r="H11">
        <v>10</v>
      </c>
      <c r="I11">
        <v>10</v>
      </c>
      <c r="J11">
        <v>10</v>
      </c>
      <c r="K11" s="55">
        <f t="shared" si="0"/>
        <v>45</v>
      </c>
      <c r="L11" s="55" cm="1">
        <f t="array" ref="L11">SUM(C11:J11/8)</f>
        <v>5.625</v>
      </c>
      <c r="M11" s="55">
        <f t="shared" si="1"/>
        <v>2</v>
      </c>
      <c r="N11" s="72">
        <f t="shared" si="2"/>
        <v>20</v>
      </c>
      <c r="O11">
        <f t="shared" si="3"/>
        <v>10</v>
      </c>
      <c r="P11">
        <f>IFERROR(AVERAGE('Total Store Analysis'!#REF!),0)</f>
        <v>0</v>
      </c>
      <c r="Q11" s="32">
        <f t="shared" si="4"/>
        <v>0</v>
      </c>
      <c r="R11" s="32">
        <f t="shared" si="5"/>
        <v>50</v>
      </c>
      <c r="S11" s="49" t="e">
        <f>N11*'Total Store Analysis'!#REF!</f>
        <v>#REF!</v>
      </c>
      <c r="T11" s="52" t="e">
        <f>N11/AVERAGE($C$3:$J$3)*'Total Store Analysis'!#REF!</f>
        <v>#REF!</v>
      </c>
    </row>
    <row r="12" spans="1:20" ht="15.75" x14ac:dyDescent="0.25">
      <c r="A12" t="s">
        <v>17</v>
      </c>
      <c r="B12">
        <v>20</v>
      </c>
      <c r="C12">
        <v>10</v>
      </c>
      <c r="D12">
        <v>5</v>
      </c>
      <c r="E12">
        <v>0</v>
      </c>
      <c r="F12">
        <v>0</v>
      </c>
      <c r="G12">
        <v>10</v>
      </c>
      <c r="H12">
        <v>10</v>
      </c>
      <c r="I12">
        <v>5</v>
      </c>
      <c r="J12">
        <v>5</v>
      </c>
      <c r="K12" s="55">
        <f t="shared" si="0"/>
        <v>45</v>
      </c>
      <c r="L12" s="55" cm="1">
        <f t="array" ref="L12">SUM(C12:J12/8)</f>
        <v>5.625</v>
      </c>
      <c r="M12" s="55">
        <f t="shared" si="1"/>
        <v>2</v>
      </c>
      <c r="N12" s="72">
        <f t="shared" si="2"/>
        <v>55</v>
      </c>
      <c r="O12">
        <f t="shared" si="3"/>
        <v>35</v>
      </c>
      <c r="P12">
        <f>IFERROR(AVERAGE('Total Store Analysis'!#REF!),0)</f>
        <v>0</v>
      </c>
      <c r="Q12" s="32">
        <f t="shared" si="4"/>
        <v>0</v>
      </c>
      <c r="R12" s="32">
        <f t="shared" si="5"/>
        <v>9.0909090909090917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27</v>
      </c>
      <c r="B13">
        <v>15</v>
      </c>
      <c r="C13">
        <v>10</v>
      </c>
      <c r="D13">
        <v>10</v>
      </c>
      <c r="E13">
        <v>0</v>
      </c>
      <c r="F13">
        <v>10</v>
      </c>
      <c r="G13">
        <v>5</v>
      </c>
      <c r="H13">
        <v>5</v>
      </c>
      <c r="I13">
        <v>0</v>
      </c>
      <c r="J13">
        <v>10</v>
      </c>
      <c r="K13" s="55">
        <f t="shared" si="0"/>
        <v>50</v>
      </c>
      <c r="L13" s="55" cm="1">
        <f t="array" ref="L13">SUM(C13:J13/8)</f>
        <v>6.25</v>
      </c>
      <c r="M13" s="55">
        <f t="shared" si="1"/>
        <v>2</v>
      </c>
      <c r="N13" s="72">
        <f t="shared" si="2"/>
        <v>35</v>
      </c>
      <c r="O13">
        <f t="shared" si="3"/>
        <v>20</v>
      </c>
      <c r="P13">
        <f>IFERROR(AVERAGE('Total Store Analysis'!#REF!),0)</f>
        <v>0</v>
      </c>
      <c r="Q13" s="32">
        <f t="shared" si="4"/>
        <v>0</v>
      </c>
      <c r="R13" s="32">
        <f t="shared" si="5"/>
        <v>28.571428571428569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28</v>
      </c>
      <c r="B14">
        <v>15</v>
      </c>
      <c r="C14">
        <v>15</v>
      </c>
      <c r="D14">
        <v>10</v>
      </c>
      <c r="E14">
        <v>10</v>
      </c>
      <c r="F14">
        <v>5</v>
      </c>
      <c r="G14">
        <v>10</v>
      </c>
      <c r="H14">
        <v>10</v>
      </c>
      <c r="I14">
        <v>5</v>
      </c>
      <c r="J14">
        <v>5</v>
      </c>
      <c r="K14" s="55">
        <f t="shared" si="0"/>
        <v>70</v>
      </c>
      <c r="L14" s="55" cm="1">
        <f t="array" ref="L14">SUM(C14:J14/8)</f>
        <v>8.75</v>
      </c>
      <c r="M14" s="55">
        <f t="shared" si="1"/>
        <v>0</v>
      </c>
      <c r="N14" s="72">
        <f t="shared" si="2"/>
        <v>10</v>
      </c>
      <c r="O14">
        <f t="shared" si="3"/>
        <v>-5</v>
      </c>
      <c r="P14">
        <f>IFERROR(AVERAGE('Total Store Analysis'!#REF!),0)</f>
        <v>0</v>
      </c>
      <c r="Q14" s="32">
        <f t="shared" si="4"/>
        <v>0</v>
      </c>
      <c r="R14" s="32">
        <f t="shared" si="5"/>
        <v>50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25</v>
      </c>
      <c r="B15">
        <v>10</v>
      </c>
      <c r="C15">
        <v>5</v>
      </c>
      <c r="D15">
        <v>5</v>
      </c>
      <c r="E15">
        <v>0</v>
      </c>
      <c r="F15">
        <v>0</v>
      </c>
      <c r="G15">
        <v>10</v>
      </c>
      <c r="H15">
        <v>10</v>
      </c>
      <c r="I15">
        <v>5</v>
      </c>
      <c r="J15">
        <v>5</v>
      </c>
      <c r="K15" s="55">
        <f t="shared" si="0"/>
        <v>40</v>
      </c>
      <c r="L15" s="55" cm="1">
        <f t="array" ref="L15">SUM(C15:J15/8)</f>
        <v>5</v>
      </c>
      <c r="M15" s="55">
        <f t="shared" si="1"/>
        <v>2</v>
      </c>
      <c r="N15" s="72">
        <f t="shared" si="2"/>
        <v>25</v>
      </c>
      <c r="O15">
        <f t="shared" si="3"/>
        <v>15</v>
      </c>
      <c r="P15">
        <f>IFERROR(AVERAGE('Total Store Analysis'!#REF!),0)</f>
        <v>0</v>
      </c>
      <c r="Q15" s="32">
        <f t="shared" si="4"/>
        <v>0</v>
      </c>
      <c r="R15" s="32">
        <f t="shared" si="5"/>
        <v>20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t="s">
        <v>2</v>
      </c>
      <c r="B16">
        <v>20</v>
      </c>
      <c r="C16">
        <v>10</v>
      </c>
      <c r="D16">
        <v>5</v>
      </c>
      <c r="E16">
        <v>0</v>
      </c>
      <c r="F16">
        <v>5</v>
      </c>
      <c r="G16">
        <v>15</v>
      </c>
      <c r="H16">
        <v>5</v>
      </c>
      <c r="I16">
        <v>10</v>
      </c>
      <c r="J16">
        <v>5</v>
      </c>
      <c r="K16" s="55">
        <f t="shared" si="0"/>
        <v>55</v>
      </c>
      <c r="L16" s="55" cm="1">
        <f t="array" ref="L16">SUM(C16:J16/8)</f>
        <v>6.875</v>
      </c>
      <c r="M16" s="55">
        <f t="shared" si="1"/>
        <v>1</v>
      </c>
      <c r="N16" s="72">
        <f t="shared" si="2"/>
        <v>35</v>
      </c>
      <c r="O16">
        <f t="shared" si="3"/>
        <v>15</v>
      </c>
      <c r="P16">
        <f>IFERROR(AVERAGE('Total Store Analysis'!#REF!),0)</f>
        <v>0</v>
      </c>
      <c r="Q16" s="32">
        <f t="shared" si="4"/>
        <v>0</v>
      </c>
      <c r="R16" s="32">
        <f t="shared" si="5"/>
        <v>14.285714285714285</v>
      </c>
      <c r="S16" s="49" t="e">
        <f>N16*'Total Store Analysis'!#REF!</f>
        <v>#REF!</v>
      </c>
      <c r="T16" s="52" t="e">
        <f>N16/AVERAGE($C$3:$J$3)*'Total Store Analysis'!#REF!</f>
        <v>#REF!</v>
      </c>
    </row>
    <row r="17" spans="1:20" ht="15.75" x14ac:dyDescent="0.25">
      <c r="A17" t="s">
        <v>23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 s="55">
        <f t="shared" si="0"/>
        <v>160</v>
      </c>
      <c r="L17" s="55" cm="1">
        <f t="array" ref="L17">SUM(C17:J17/8)</f>
        <v>20</v>
      </c>
      <c r="M17" s="55">
        <f t="shared" si="1"/>
        <v>0</v>
      </c>
      <c r="N17" s="72">
        <f t="shared" si="2"/>
        <v>0</v>
      </c>
      <c r="O17">
        <f t="shared" si="3"/>
        <v>-20</v>
      </c>
      <c r="P17">
        <f>IFERROR(AVERAGE('Total Store Analysis'!#REF!),0)</f>
        <v>0</v>
      </c>
      <c r="Q17" s="32">
        <f t="shared" si="4"/>
        <v>0</v>
      </c>
      <c r="R17" s="32">
        <f t="shared" si="5"/>
        <v>0</v>
      </c>
      <c r="S17" s="49" t="e">
        <f>N17*'Total Store Analysis'!#REF!</f>
        <v>#REF!</v>
      </c>
      <c r="T17" s="52" t="e">
        <f>N17/AVERAGE($C$3:$J$3)*'Total Store Analysis'!#REF!</f>
        <v>#REF!</v>
      </c>
    </row>
    <row r="18" spans="1:20" ht="15.75" x14ac:dyDescent="0.25">
      <c r="A18" t="s">
        <v>21</v>
      </c>
      <c r="B18">
        <v>20</v>
      </c>
      <c r="C18">
        <v>15</v>
      </c>
      <c r="D18">
        <v>10</v>
      </c>
      <c r="E18">
        <v>10</v>
      </c>
      <c r="F18">
        <v>5</v>
      </c>
      <c r="G18">
        <v>10</v>
      </c>
      <c r="H18">
        <v>20</v>
      </c>
      <c r="I18">
        <v>15</v>
      </c>
      <c r="J18">
        <v>10</v>
      </c>
      <c r="K18" s="55">
        <f t="shared" si="0"/>
        <v>95</v>
      </c>
      <c r="L18" s="55" cm="1">
        <f t="array" ref="L18">SUM(C18:J18/8)</f>
        <v>11.875</v>
      </c>
      <c r="M18" s="55">
        <f t="shared" si="1"/>
        <v>0</v>
      </c>
      <c r="N18" s="72">
        <f t="shared" si="2"/>
        <v>10</v>
      </c>
      <c r="O18">
        <f t="shared" si="3"/>
        <v>-10</v>
      </c>
      <c r="P18">
        <f>IFERROR(AVERAGE('Total Store Analysis'!#REF!),0)</f>
        <v>0</v>
      </c>
      <c r="Q18" s="32">
        <f t="shared" si="4"/>
        <v>0</v>
      </c>
      <c r="R18" s="32">
        <f t="shared" si="5"/>
        <v>100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4</v>
      </c>
      <c r="B19">
        <v>20</v>
      </c>
      <c r="C19">
        <v>15</v>
      </c>
      <c r="D19">
        <v>10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 s="55">
        <f t="shared" si="0"/>
        <v>35</v>
      </c>
      <c r="L19" s="55" cm="1">
        <f t="array" ref="L19">SUM(C19:J19/8)</f>
        <v>4.375</v>
      </c>
      <c r="M19" s="55">
        <f t="shared" si="1"/>
        <v>4</v>
      </c>
      <c r="N19" s="72">
        <f t="shared" si="2"/>
        <v>100</v>
      </c>
      <c r="O19">
        <f t="shared" si="3"/>
        <v>80</v>
      </c>
      <c r="P19">
        <f>IFERROR(AVERAGE('Total Store Analysis'!#REF!),0)</f>
        <v>0</v>
      </c>
      <c r="Q19" s="32">
        <f t="shared" si="4"/>
        <v>0</v>
      </c>
      <c r="R19" s="32">
        <f t="shared" si="5"/>
        <v>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9</v>
      </c>
      <c r="B20">
        <v>20</v>
      </c>
      <c r="C20">
        <v>10</v>
      </c>
      <c r="D20">
        <v>10</v>
      </c>
      <c r="E20">
        <v>0</v>
      </c>
      <c r="F20">
        <v>0</v>
      </c>
      <c r="G20">
        <v>10</v>
      </c>
      <c r="H20">
        <v>10</v>
      </c>
      <c r="I20">
        <v>5</v>
      </c>
      <c r="J20">
        <v>5</v>
      </c>
      <c r="K20" s="55">
        <f t="shared" si="0"/>
        <v>50</v>
      </c>
      <c r="L20" s="55" cm="1">
        <f t="array" ref="L20">SUM(C20:J20/8)</f>
        <v>6.25</v>
      </c>
      <c r="M20" s="55">
        <f t="shared" si="1"/>
        <v>2</v>
      </c>
      <c r="N20" s="72">
        <f t="shared" si="2"/>
        <v>55</v>
      </c>
      <c r="O20">
        <f t="shared" si="3"/>
        <v>35</v>
      </c>
      <c r="P20">
        <f>IFERROR(AVERAGE('Total Store Analysis'!#REF!),0)</f>
        <v>0</v>
      </c>
      <c r="Q20" s="32">
        <f t="shared" si="4"/>
        <v>0</v>
      </c>
      <c r="R20" s="32">
        <f t="shared" si="5"/>
        <v>9.0909090909090917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24</v>
      </c>
      <c r="B21">
        <v>10</v>
      </c>
      <c r="C21">
        <v>10</v>
      </c>
      <c r="D21">
        <v>10</v>
      </c>
      <c r="E21">
        <v>10</v>
      </c>
      <c r="F21">
        <v>5</v>
      </c>
      <c r="G21">
        <v>10</v>
      </c>
      <c r="H21">
        <v>5</v>
      </c>
      <c r="I21">
        <v>10</v>
      </c>
      <c r="J21">
        <v>5</v>
      </c>
      <c r="K21" s="55">
        <f t="shared" si="0"/>
        <v>65</v>
      </c>
      <c r="L21" s="55" cm="1">
        <f t="array" ref="L21">SUM(C21:J21/8)</f>
        <v>8.125</v>
      </c>
      <c r="M21" s="55">
        <f t="shared" si="1"/>
        <v>0</v>
      </c>
      <c r="N21" s="72">
        <f t="shared" si="2"/>
        <v>5</v>
      </c>
      <c r="O21">
        <f t="shared" si="3"/>
        <v>-5</v>
      </c>
      <c r="P21">
        <f>IFERROR(AVERAGE('Total Store Analysis'!#REF!),0)</f>
        <v>0</v>
      </c>
      <c r="Q21" s="32">
        <f t="shared" si="4"/>
        <v>0</v>
      </c>
      <c r="R21" s="32">
        <f t="shared" si="5"/>
        <v>100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10</v>
      </c>
      <c r="B22">
        <v>20</v>
      </c>
      <c r="C22">
        <v>10</v>
      </c>
      <c r="D22">
        <v>10</v>
      </c>
      <c r="E22">
        <v>5</v>
      </c>
      <c r="F22">
        <v>0</v>
      </c>
      <c r="G22">
        <v>0</v>
      </c>
      <c r="H22">
        <v>5</v>
      </c>
      <c r="I22">
        <v>5</v>
      </c>
      <c r="J22">
        <v>5</v>
      </c>
      <c r="K22" s="55">
        <f t="shared" si="0"/>
        <v>40</v>
      </c>
      <c r="L22" s="55" cm="1">
        <f t="array" ref="L22">SUM(C22:J22/8)</f>
        <v>5</v>
      </c>
      <c r="M22" s="55">
        <f t="shared" si="1"/>
        <v>2</v>
      </c>
      <c r="N22" s="72">
        <f t="shared" si="2"/>
        <v>55</v>
      </c>
      <c r="O22">
        <f t="shared" si="3"/>
        <v>35</v>
      </c>
      <c r="P22">
        <f>IFERROR(AVERAGE('Total Store Analysis'!#REF!),0)</f>
        <v>0</v>
      </c>
      <c r="Q22" s="32">
        <f t="shared" si="4"/>
        <v>0</v>
      </c>
      <c r="R22" s="32">
        <f t="shared" si="5"/>
        <v>9.0909090909090917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7</v>
      </c>
      <c r="B23">
        <v>20</v>
      </c>
      <c r="C23">
        <v>15</v>
      </c>
      <c r="D23">
        <v>10</v>
      </c>
      <c r="E23">
        <v>5</v>
      </c>
      <c r="F23">
        <v>0</v>
      </c>
      <c r="G23">
        <v>0</v>
      </c>
      <c r="H23">
        <v>0</v>
      </c>
      <c r="I23">
        <v>15</v>
      </c>
      <c r="J23">
        <v>15</v>
      </c>
      <c r="K23" s="55">
        <f t="shared" si="0"/>
        <v>60</v>
      </c>
      <c r="L23" s="55" cm="1">
        <f t="array" ref="L23">SUM(C23:J23/8)</f>
        <v>7.5</v>
      </c>
      <c r="M23" s="55">
        <f t="shared" si="1"/>
        <v>3</v>
      </c>
      <c r="N23" s="72">
        <f t="shared" si="2"/>
        <v>65</v>
      </c>
      <c r="O23">
        <f t="shared" si="3"/>
        <v>45</v>
      </c>
      <c r="P23">
        <f>IFERROR(AVERAGE('Total Store Analysis'!#REF!),0)</f>
        <v>0</v>
      </c>
      <c r="Q23" s="32">
        <f t="shared" si="4"/>
        <v>0</v>
      </c>
      <c r="R23" s="32">
        <f t="shared" si="5"/>
        <v>23.076923076923077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16</v>
      </c>
      <c r="B24">
        <v>20</v>
      </c>
      <c r="C24">
        <v>15</v>
      </c>
      <c r="D24">
        <v>10</v>
      </c>
      <c r="E24">
        <v>5</v>
      </c>
      <c r="F24">
        <v>5</v>
      </c>
      <c r="G24">
        <v>5</v>
      </c>
      <c r="H24">
        <v>0</v>
      </c>
      <c r="I24">
        <v>0</v>
      </c>
      <c r="J24">
        <v>10</v>
      </c>
      <c r="K24" s="55">
        <f t="shared" si="0"/>
        <v>50</v>
      </c>
      <c r="L24" s="55" cm="1">
        <f t="array" ref="L24">SUM(C24:J24/8)</f>
        <v>6.25</v>
      </c>
      <c r="M24" s="55">
        <f t="shared" si="1"/>
        <v>2</v>
      </c>
      <c r="N24" s="72">
        <f t="shared" si="2"/>
        <v>50</v>
      </c>
      <c r="O24">
        <f t="shared" si="3"/>
        <v>30</v>
      </c>
      <c r="P24">
        <f>IFERROR(AVERAGE('Total Store Analysis'!#REF!),0)</f>
        <v>0</v>
      </c>
      <c r="Q24" s="32">
        <f t="shared" si="4"/>
        <v>0</v>
      </c>
      <c r="R24" s="32">
        <f t="shared" si="5"/>
        <v>20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19</v>
      </c>
      <c r="B25">
        <v>20</v>
      </c>
      <c r="C25">
        <v>10</v>
      </c>
      <c r="D25">
        <v>5</v>
      </c>
      <c r="E25">
        <v>20</v>
      </c>
      <c r="F25">
        <v>15</v>
      </c>
      <c r="G25">
        <v>5</v>
      </c>
      <c r="H25">
        <v>5</v>
      </c>
      <c r="I25">
        <v>0</v>
      </c>
      <c r="J25">
        <v>10</v>
      </c>
      <c r="K25" s="55">
        <f t="shared" si="0"/>
        <v>70</v>
      </c>
      <c r="L25" s="55" cm="1">
        <f t="array" ref="L25">SUM(C25:J25/8)</f>
        <v>8.75</v>
      </c>
      <c r="M25" s="55">
        <f t="shared" si="1"/>
        <v>1</v>
      </c>
      <c r="N25" s="72">
        <f t="shared" si="2"/>
        <v>30</v>
      </c>
      <c r="O25">
        <f t="shared" si="3"/>
        <v>10</v>
      </c>
      <c r="P25">
        <f>IFERROR(AVERAGE('Total Store Analysis'!#REF!),0)</f>
        <v>0</v>
      </c>
      <c r="Q25" s="32">
        <f t="shared" si="4"/>
        <v>0</v>
      </c>
      <c r="R25" s="32">
        <f t="shared" si="5"/>
        <v>33.333333333333329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5</v>
      </c>
      <c r="B26">
        <v>20</v>
      </c>
      <c r="C26">
        <v>15</v>
      </c>
      <c r="D26">
        <v>10</v>
      </c>
      <c r="E26">
        <v>0</v>
      </c>
      <c r="F26">
        <v>5</v>
      </c>
      <c r="G26">
        <v>10</v>
      </c>
      <c r="H26">
        <v>0</v>
      </c>
      <c r="I26">
        <v>5</v>
      </c>
      <c r="J26">
        <v>5</v>
      </c>
      <c r="K26" s="55">
        <f t="shared" si="0"/>
        <v>50</v>
      </c>
      <c r="L26" s="55" cm="1">
        <f t="array" ref="L26">SUM(C26:J26/8)</f>
        <v>6.25</v>
      </c>
      <c r="M26" s="55">
        <f t="shared" si="1"/>
        <v>2</v>
      </c>
      <c r="N26" s="72">
        <f t="shared" si="2"/>
        <v>55</v>
      </c>
      <c r="O26">
        <f t="shared" si="3"/>
        <v>35</v>
      </c>
      <c r="P26">
        <f>IFERROR(AVERAGE('Total Store Analysis'!#REF!),0)</f>
        <v>0</v>
      </c>
      <c r="Q26" s="32">
        <f t="shared" si="4"/>
        <v>0</v>
      </c>
      <c r="R26" s="32">
        <f t="shared" si="5"/>
        <v>9.0909090909090917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hidden="1" x14ac:dyDescent="0.25">
      <c r="A27" s="2" t="s">
        <v>0</v>
      </c>
      <c r="B27" s="2"/>
      <c r="C27" s="3"/>
      <c r="D27" s="3"/>
      <c r="E27" s="3"/>
      <c r="F27" s="3"/>
      <c r="G27" s="3"/>
      <c r="H27" s="3"/>
      <c r="I27" s="3"/>
      <c r="J27" s="3"/>
      <c r="K27" s="56"/>
      <c r="L27" s="56"/>
      <c r="M27" s="56"/>
      <c r="N27" s="56"/>
      <c r="O27" s="3"/>
      <c r="P27" s="3"/>
      <c r="Q27" s="3"/>
      <c r="R27" s="3"/>
      <c r="S27" s="3"/>
      <c r="T27" s="3"/>
    </row>
    <row r="28" spans="1:20" ht="15.75" hidden="1" x14ac:dyDescent="0.25">
      <c r="A28" s="2" t="s">
        <v>6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73"/>
      <c r="O28" s="3"/>
      <c r="P28" s="3"/>
      <c r="Q28" s="3"/>
      <c r="R28" s="3"/>
      <c r="S28" s="3"/>
      <c r="T28" s="3"/>
    </row>
    <row r="29" spans="1:20" ht="15.75" hidden="1" x14ac:dyDescent="0.25">
      <c r="A29" s="4" t="s">
        <v>13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73"/>
      <c r="O29" s="3"/>
      <c r="P29" s="3"/>
      <c r="Q29" s="3"/>
      <c r="R29" s="3"/>
      <c r="S29" s="3"/>
      <c r="T29" s="3"/>
    </row>
    <row r="30" spans="1:20" ht="15.75" hidden="1" x14ac:dyDescent="0.25">
      <c r="A30" s="2" t="s">
        <v>20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73"/>
      <c r="O30" s="3"/>
      <c r="P30" s="3"/>
      <c r="Q30" s="3"/>
      <c r="R30" s="3"/>
      <c r="S30" s="3"/>
      <c r="T30" s="3"/>
    </row>
    <row r="31" spans="1:20" ht="15.75" x14ac:dyDescent="0.25"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  <c r="O31" s="76"/>
      <c r="P31" s="76"/>
      <c r="Q31" s="76"/>
      <c r="R31" s="76"/>
      <c r="S31" s="76"/>
      <c r="T31" s="76"/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tabSelected="1"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32.140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15</v>
      </c>
      <c r="D2">
        <v>5</v>
      </c>
      <c r="E2">
        <v>5</v>
      </c>
      <c r="F2">
        <v>0</v>
      </c>
      <c r="G2">
        <v>5</v>
      </c>
      <c r="H2">
        <v>0</v>
      </c>
      <c r="I2">
        <v>10</v>
      </c>
      <c r="J2">
        <v>5</v>
      </c>
      <c r="K2" s="55">
        <f>SUM(C2:J2)</f>
        <v>45</v>
      </c>
      <c r="L2" s="81" cm="1">
        <f t="array" ref="L2">SUM(C2:J2/8)</f>
        <v>5.625</v>
      </c>
      <c r="M2" s="83">
        <f>COUNTIF(C2:J2,0)</f>
        <v>2</v>
      </c>
      <c r="N2" s="72">
        <f>M2*B2+B2-J2</f>
        <v>55</v>
      </c>
      <c r="O2">
        <f>N2-B2</f>
        <v>35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9.0909090909090917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20</v>
      </c>
      <c r="D3">
        <v>15</v>
      </c>
      <c r="E3">
        <v>10</v>
      </c>
      <c r="F3">
        <v>0</v>
      </c>
      <c r="G3">
        <v>0</v>
      </c>
      <c r="H3">
        <v>10</v>
      </c>
      <c r="I3">
        <v>5</v>
      </c>
      <c r="J3">
        <v>5</v>
      </c>
      <c r="K3" s="55">
        <f>SUM(C3:J3)</f>
        <v>65</v>
      </c>
      <c r="L3" s="81" cm="1">
        <f t="array" ref="L3">SUM(C3:J3/8)</f>
        <v>8.125</v>
      </c>
      <c r="M3" s="83">
        <f t="shared" ref="M3:M30" si="0">COUNTIF(C3:J3,0)</f>
        <v>2</v>
      </c>
      <c r="N3" s="72">
        <f>M3*B3+B3-J3</f>
        <v>55</v>
      </c>
      <c r="O3">
        <f>N3-B3</f>
        <v>35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9.0909090909090917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83">
        <f t="shared" si="0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ref="K5:K10" si="1">SUM(C5:J5)</f>
        <v>120</v>
      </c>
      <c r="L5" s="81" cm="1">
        <f t="array" ref="L5">SUM(C5:J5/8)</f>
        <v>15</v>
      </c>
      <c r="M5" s="83">
        <f t="shared" si="0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5</v>
      </c>
      <c r="J6">
        <v>5</v>
      </c>
      <c r="K6" s="55">
        <f t="shared" si="1"/>
        <v>45</v>
      </c>
      <c r="L6" s="81" cm="1">
        <f t="array" ref="L6">SUM(C6:J6/8)</f>
        <v>5.625</v>
      </c>
      <c r="M6" s="83">
        <f t="shared" si="0"/>
        <v>2</v>
      </c>
      <c r="N6" s="72">
        <f t="shared" si="2"/>
        <v>55</v>
      </c>
      <c r="O6">
        <f t="shared" si="3"/>
        <v>35</v>
      </c>
      <c r="P6">
        <f>IFERROR(AVERAGE('Total Store Analysis'!#REF!),0)</f>
        <v>0</v>
      </c>
      <c r="Q6" s="32">
        <f t="shared" si="4"/>
        <v>0</v>
      </c>
      <c r="R6" s="32">
        <f t="shared" si="5"/>
        <v>9.0909090909090917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s="31" t="s">
        <v>3</v>
      </c>
      <c r="B7" s="31">
        <v>15</v>
      </c>
      <c r="C7" s="31">
        <v>5</v>
      </c>
      <c r="D7" s="31">
        <v>5</v>
      </c>
      <c r="E7" s="31">
        <v>0</v>
      </c>
      <c r="F7" s="31">
        <v>5</v>
      </c>
      <c r="G7" s="31">
        <v>5</v>
      </c>
      <c r="H7" s="31">
        <v>0</v>
      </c>
      <c r="I7" s="31">
        <v>0</v>
      </c>
      <c r="J7" s="31">
        <v>5</v>
      </c>
      <c r="K7" s="78">
        <f t="shared" si="1"/>
        <v>25</v>
      </c>
      <c r="L7" s="82" cm="1">
        <f t="array" ref="L7">SUM(C7:J7/8)</f>
        <v>3.125</v>
      </c>
      <c r="M7" s="83">
        <f t="shared" si="0"/>
        <v>3</v>
      </c>
      <c r="N7" s="72">
        <f t="shared" si="2"/>
        <v>55</v>
      </c>
      <c r="O7">
        <f t="shared" si="3"/>
        <v>40</v>
      </c>
      <c r="P7">
        <f>IFERROR(AVERAGE('Total Store Analysis'!#REF!),0)</f>
        <v>0</v>
      </c>
      <c r="Q7" s="32">
        <f t="shared" si="4"/>
        <v>0</v>
      </c>
      <c r="R7" s="32">
        <f t="shared" si="5"/>
        <v>9.0909090909090917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s="31" t="s">
        <v>15</v>
      </c>
      <c r="B8" s="31">
        <v>20</v>
      </c>
      <c r="C8" s="31">
        <v>20</v>
      </c>
      <c r="D8" s="31">
        <v>20</v>
      </c>
      <c r="E8" s="31">
        <v>15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78">
        <f t="shared" si="1"/>
        <v>75</v>
      </c>
      <c r="L8" s="82" cm="1">
        <f t="array" ref="L8">SUM(C8:J8/8)</f>
        <v>9.375</v>
      </c>
      <c r="M8" s="83">
        <f t="shared" si="0"/>
        <v>3</v>
      </c>
      <c r="N8" s="72">
        <f t="shared" si="2"/>
        <v>70</v>
      </c>
      <c r="O8">
        <f t="shared" si="3"/>
        <v>50</v>
      </c>
      <c r="P8">
        <f>IFERROR(AVERAGE('Total Store Analysis'!#REF!),0)</f>
        <v>0</v>
      </c>
      <c r="Q8" s="32">
        <f t="shared" si="4"/>
        <v>0</v>
      </c>
      <c r="R8" s="32">
        <f t="shared" si="5"/>
        <v>14.285714285714285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x14ac:dyDescent="0.25">
      <c r="A9" t="s">
        <v>8</v>
      </c>
      <c r="B9">
        <v>20</v>
      </c>
      <c r="C9">
        <v>15</v>
      </c>
      <c r="D9">
        <v>10</v>
      </c>
      <c r="E9">
        <v>20</v>
      </c>
      <c r="F9">
        <v>0</v>
      </c>
      <c r="G9">
        <v>5</v>
      </c>
      <c r="H9">
        <v>5</v>
      </c>
      <c r="I9">
        <v>5</v>
      </c>
      <c r="J9">
        <v>5</v>
      </c>
      <c r="K9" s="55">
        <f t="shared" si="1"/>
        <v>65</v>
      </c>
      <c r="L9" s="81" cm="1">
        <f t="array" ref="L9">SUM(C9:J9/8)</f>
        <v>8.125</v>
      </c>
      <c r="M9" s="83">
        <f t="shared" si="0"/>
        <v>1</v>
      </c>
      <c r="N9" s="72">
        <f t="shared" si="2"/>
        <v>35</v>
      </c>
      <c r="O9">
        <f t="shared" si="3"/>
        <v>15</v>
      </c>
      <c r="P9">
        <f>IFERROR(AVERAGE('Total Store Analysis'!#REF!),0)</f>
        <v>0</v>
      </c>
      <c r="Q9" s="32">
        <f t="shared" si="4"/>
        <v>0</v>
      </c>
      <c r="R9" s="32">
        <f t="shared" si="5"/>
        <v>14.285714285714285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s="31" t="s">
        <v>26</v>
      </c>
      <c r="B10" s="31">
        <v>10</v>
      </c>
      <c r="C10" s="31">
        <v>5</v>
      </c>
      <c r="D10" s="31">
        <v>10</v>
      </c>
      <c r="E10" s="31">
        <v>0</v>
      </c>
      <c r="F10" s="31">
        <v>5</v>
      </c>
      <c r="G10" s="31">
        <v>5</v>
      </c>
      <c r="H10" s="31">
        <v>5</v>
      </c>
      <c r="I10" s="31">
        <v>0</v>
      </c>
      <c r="J10" s="31">
        <v>0</v>
      </c>
      <c r="K10" s="78">
        <f t="shared" si="1"/>
        <v>30</v>
      </c>
      <c r="L10" s="82" cm="1">
        <f t="array" ref="L10">SUM(C10:J10/8)</f>
        <v>3.75</v>
      </c>
      <c r="M10" s="83">
        <f t="shared" si="0"/>
        <v>3</v>
      </c>
      <c r="N10" s="72">
        <f t="shared" si="2"/>
        <v>40</v>
      </c>
      <c r="O10">
        <f t="shared" si="3"/>
        <v>30</v>
      </c>
      <c r="P10">
        <f>IFERROR(AVERAGE('Total Store Analysis'!#REF!),0)</f>
        <v>0</v>
      </c>
      <c r="Q10" s="32">
        <f t="shared" si="4"/>
        <v>0</v>
      </c>
      <c r="R10" s="32">
        <f t="shared" si="5"/>
        <v>0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83">
        <f t="shared" si="0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s="31" t="s">
        <v>22</v>
      </c>
      <c r="B12" s="31">
        <v>10</v>
      </c>
      <c r="C12" s="31">
        <v>10</v>
      </c>
      <c r="D12" s="31">
        <v>5</v>
      </c>
      <c r="E12" s="31">
        <v>10</v>
      </c>
      <c r="F12" s="31">
        <v>10</v>
      </c>
      <c r="G12" s="31">
        <v>5</v>
      </c>
      <c r="H12" s="31">
        <v>0</v>
      </c>
      <c r="I12" s="31">
        <v>0</v>
      </c>
      <c r="J12" s="31">
        <v>0</v>
      </c>
      <c r="K12" s="78">
        <f>SUM(C12:J12)</f>
        <v>40</v>
      </c>
      <c r="L12" s="82" cm="1">
        <f t="array" ref="L12">SUM(C12:J12/8)</f>
        <v>5</v>
      </c>
      <c r="M12" s="83">
        <f t="shared" si="0"/>
        <v>3</v>
      </c>
      <c r="N12" s="72">
        <f>M12*B12+B12-J12</f>
        <v>40</v>
      </c>
      <c r="O12">
        <f>N12-B12</f>
        <v>30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10</v>
      </c>
      <c r="D13">
        <v>5</v>
      </c>
      <c r="E13">
        <v>5</v>
      </c>
      <c r="F13">
        <v>0</v>
      </c>
      <c r="G13">
        <v>5</v>
      </c>
      <c r="H13">
        <v>5</v>
      </c>
      <c r="I13">
        <v>10</v>
      </c>
      <c r="J13">
        <v>5</v>
      </c>
      <c r="K13" s="55">
        <f>SUM(C13:J13)</f>
        <v>45</v>
      </c>
      <c r="L13" s="81" cm="1">
        <f t="array" ref="L13">SUM(C13:J13/8)</f>
        <v>5.625</v>
      </c>
      <c r="M13" s="83">
        <f t="shared" si="0"/>
        <v>1</v>
      </c>
      <c r="N13" s="72">
        <f>M13*B13+B13-J13</f>
        <v>15</v>
      </c>
      <c r="O13">
        <f>N13-B13</f>
        <v>5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33.333333333333329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>
        <v>20</v>
      </c>
      <c r="C14">
        <v>10</v>
      </c>
      <c r="D14">
        <v>10</v>
      </c>
      <c r="E14">
        <v>5</v>
      </c>
      <c r="F14">
        <v>0</v>
      </c>
      <c r="G14">
        <v>5</v>
      </c>
      <c r="H14">
        <v>10</v>
      </c>
      <c r="I14">
        <v>10</v>
      </c>
      <c r="J14">
        <v>5</v>
      </c>
      <c r="K14" s="55">
        <f>SUM(C14:J14)</f>
        <v>55</v>
      </c>
      <c r="L14" s="81" cm="1">
        <f t="array" ref="L14">SUM(C14:J14/8)</f>
        <v>6.875</v>
      </c>
      <c r="M14" s="83">
        <f t="shared" si="0"/>
        <v>1</v>
      </c>
      <c r="N14" s="72">
        <f>M14*B14+B14-J14</f>
        <v>35</v>
      </c>
      <c r="O14">
        <f>N14-B14</f>
        <v>15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14.285714285714285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>
        <v>15</v>
      </c>
      <c r="C15">
        <v>15</v>
      </c>
      <c r="D15">
        <v>10</v>
      </c>
      <c r="E15">
        <v>0</v>
      </c>
      <c r="F15">
        <v>10</v>
      </c>
      <c r="G15">
        <v>15</v>
      </c>
      <c r="H15">
        <v>10</v>
      </c>
      <c r="I15">
        <v>5</v>
      </c>
      <c r="J15">
        <v>15</v>
      </c>
      <c r="K15" s="55">
        <f>SUM(C15:J15)</f>
        <v>80</v>
      </c>
      <c r="L15" s="81" cm="1">
        <f t="array" ref="L15">SUM(C15:J15/8)</f>
        <v>10</v>
      </c>
      <c r="M15" s="83">
        <f t="shared" si="0"/>
        <v>1</v>
      </c>
      <c r="N15" s="72">
        <f>M15*B15+B15-J15</f>
        <v>15</v>
      </c>
      <c r="O15">
        <f>N15-B15</f>
        <v>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100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83">
        <f t="shared" si="0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83">
        <f t="shared" si="0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15</v>
      </c>
      <c r="D18">
        <v>10</v>
      </c>
      <c r="E18">
        <v>10</v>
      </c>
      <c r="F18">
        <v>5</v>
      </c>
      <c r="G18">
        <v>10</v>
      </c>
      <c r="H18">
        <v>10</v>
      </c>
      <c r="I18">
        <v>5</v>
      </c>
      <c r="J18">
        <v>5</v>
      </c>
      <c r="K18" s="55">
        <f t="shared" ref="K18:K30" si="6">SUM(C18:J18)</f>
        <v>70</v>
      </c>
      <c r="L18" s="81" cm="1">
        <f t="array" ref="L18">SUM(C18:J18/8)</f>
        <v>8.75</v>
      </c>
      <c r="M18" s="83">
        <f t="shared" si="0"/>
        <v>0</v>
      </c>
      <c r="N18" s="72">
        <f t="shared" ref="N18:N30" si="7">M18*B18+B18-J18</f>
        <v>10</v>
      </c>
      <c r="O18">
        <f t="shared" ref="O18:O30" si="8">N18-B18</f>
        <v>-5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50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>
        <v>10</v>
      </c>
      <c r="C19">
        <v>10</v>
      </c>
      <c r="D19">
        <v>5</v>
      </c>
      <c r="E19">
        <v>5</v>
      </c>
      <c r="F19">
        <v>5</v>
      </c>
      <c r="G19">
        <v>0</v>
      </c>
      <c r="H19">
        <v>0</v>
      </c>
      <c r="I19">
        <v>10</v>
      </c>
      <c r="J19">
        <v>5</v>
      </c>
      <c r="K19" s="55">
        <f t="shared" si="6"/>
        <v>40</v>
      </c>
      <c r="L19" s="81" cm="1">
        <f t="array" ref="L19">SUM(C19:J19/8)</f>
        <v>5</v>
      </c>
      <c r="M19" s="83">
        <f t="shared" si="0"/>
        <v>2</v>
      </c>
      <c r="N19" s="72">
        <f t="shared" si="7"/>
        <v>25</v>
      </c>
      <c r="O19">
        <f t="shared" si="8"/>
        <v>15</v>
      </c>
      <c r="P19">
        <f>IFERROR(AVERAGE('Total Store Analysis'!#REF!),0)</f>
        <v>0</v>
      </c>
      <c r="Q19" s="32">
        <f t="shared" si="9"/>
        <v>0</v>
      </c>
      <c r="R19" s="32">
        <f t="shared" si="10"/>
        <v>20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15</v>
      </c>
      <c r="D20">
        <v>5</v>
      </c>
      <c r="E20">
        <v>5</v>
      </c>
      <c r="F20">
        <v>10</v>
      </c>
      <c r="G20">
        <v>10</v>
      </c>
      <c r="H20">
        <v>5</v>
      </c>
      <c r="I20">
        <v>0</v>
      </c>
      <c r="J20">
        <v>10</v>
      </c>
      <c r="K20" s="55">
        <f t="shared" si="6"/>
        <v>60</v>
      </c>
      <c r="L20" s="81" cm="1">
        <f t="array" ref="L20">SUM(C20:J20/8)</f>
        <v>7.5</v>
      </c>
      <c r="M20" s="83">
        <f t="shared" si="0"/>
        <v>1</v>
      </c>
      <c r="N20" s="72">
        <f t="shared" si="7"/>
        <v>30</v>
      </c>
      <c r="O20">
        <f t="shared" si="8"/>
        <v>10</v>
      </c>
      <c r="P20">
        <f>IFERROR(AVERAGE('Total Store Analysis'!#REF!),0)</f>
        <v>0</v>
      </c>
      <c r="Q20" s="32">
        <f t="shared" si="9"/>
        <v>0</v>
      </c>
      <c r="R20" s="32">
        <f t="shared" si="10"/>
        <v>33.333333333333329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81" cm="1">
        <f t="array" ref="L21">SUM(C21:J21/8)</f>
        <v>20</v>
      </c>
      <c r="M21" s="83">
        <f t="shared" si="0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20</v>
      </c>
      <c r="D22">
        <v>15</v>
      </c>
      <c r="E22">
        <v>15</v>
      </c>
      <c r="F22">
        <v>10</v>
      </c>
      <c r="G22">
        <v>5</v>
      </c>
      <c r="H22">
        <v>10</v>
      </c>
      <c r="I22">
        <v>15</v>
      </c>
      <c r="J22">
        <v>10</v>
      </c>
      <c r="K22" s="55">
        <f t="shared" si="6"/>
        <v>100</v>
      </c>
      <c r="L22" s="81" cm="1">
        <f t="array" ref="L22">SUM(C22:J22/8)</f>
        <v>12.5</v>
      </c>
      <c r="M22" s="83">
        <f t="shared" si="0"/>
        <v>0</v>
      </c>
      <c r="N22" s="72">
        <f t="shared" si="7"/>
        <v>10</v>
      </c>
      <c r="O22">
        <f t="shared" si="8"/>
        <v>-10</v>
      </c>
      <c r="P22">
        <f>IFERROR(AVERAGE('Total Store Analysis'!#REF!),0)</f>
        <v>0</v>
      </c>
      <c r="Q22" s="32">
        <f t="shared" si="9"/>
        <v>0</v>
      </c>
      <c r="R22" s="32">
        <f t="shared" si="10"/>
        <v>100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31" t="s">
        <v>4</v>
      </c>
      <c r="B23" s="31">
        <v>20</v>
      </c>
      <c r="C23" s="31">
        <v>15</v>
      </c>
      <c r="D23" s="31">
        <v>10</v>
      </c>
      <c r="E23" s="31">
        <v>5</v>
      </c>
      <c r="F23" s="31">
        <v>5</v>
      </c>
      <c r="G23" s="31">
        <v>0</v>
      </c>
      <c r="H23" s="31">
        <v>0</v>
      </c>
      <c r="I23" s="31">
        <v>0</v>
      </c>
      <c r="J23" s="31">
        <v>0</v>
      </c>
      <c r="K23" s="78">
        <f t="shared" si="6"/>
        <v>35</v>
      </c>
      <c r="L23" s="82" cm="1">
        <f t="array" ref="L23">SUM(C23:J23/8)</f>
        <v>4.375</v>
      </c>
      <c r="M23" s="83">
        <f t="shared" si="0"/>
        <v>4</v>
      </c>
      <c r="N23" s="72">
        <f t="shared" si="7"/>
        <v>100</v>
      </c>
      <c r="O23">
        <f t="shared" si="8"/>
        <v>80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s="31" t="s">
        <v>9</v>
      </c>
      <c r="B24" s="31">
        <v>20</v>
      </c>
      <c r="C24" s="31">
        <v>15</v>
      </c>
      <c r="D24" s="31">
        <v>10</v>
      </c>
      <c r="E24" s="31">
        <v>0</v>
      </c>
      <c r="F24" s="31">
        <v>0</v>
      </c>
      <c r="G24" s="31">
        <v>10</v>
      </c>
      <c r="H24" s="31">
        <v>0</v>
      </c>
      <c r="I24" s="31">
        <v>5</v>
      </c>
      <c r="J24" s="31">
        <v>5</v>
      </c>
      <c r="K24" s="78">
        <f t="shared" si="6"/>
        <v>45</v>
      </c>
      <c r="L24" s="82" cm="1">
        <f t="array" ref="L24">SUM(C24:J24/8)</f>
        <v>5.625</v>
      </c>
      <c r="M24" s="83">
        <f t="shared" si="0"/>
        <v>3</v>
      </c>
      <c r="N24" s="72">
        <f t="shared" si="7"/>
        <v>75</v>
      </c>
      <c r="O24">
        <f t="shared" si="8"/>
        <v>55</v>
      </c>
      <c r="P24">
        <f>IFERROR(AVERAGE('Total Store Analysis'!#REF!),0)</f>
        <v>0</v>
      </c>
      <c r="Q24" s="32">
        <f t="shared" si="9"/>
        <v>0</v>
      </c>
      <c r="R24" s="32">
        <f t="shared" si="10"/>
        <v>6.666666666666667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10</v>
      </c>
      <c r="D25">
        <v>5</v>
      </c>
      <c r="E25">
        <v>10</v>
      </c>
      <c r="F25">
        <v>10</v>
      </c>
      <c r="G25">
        <v>10</v>
      </c>
      <c r="H25">
        <v>0</v>
      </c>
      <c r="I25">
        <v>5</v>
      </c>
      <c r="J25">
        <v>10</v>
      </c>
      <c r="K25" s="55">
        <f t="shared" si="6"/>
        <v>60</v>
      </c>
      <c r="L25" s="81" cm="1">
        <f t="array" ref="L25">SUM(C25:J25/8)</f>
        <v>7.5</v>
      </c>
      <c r="M25" s="83">
        <f t="shared" si="0"/>
        <v>1</v>
      </c>
      <c r="N25" s="72">
        <f t="shared" si="7"/>
        <v>10</v>
      </c>
      <c r="O25">
        <f t="shared" si="8"/>
        <v>0</v>
      </c>
      <c r="P25">
        <f>IFERROR(AVERAGE('Total Store Analysis'!#REF!),0)</f>
        <v>0</v>
      </c>
      <c r="Q25" s="32">
        <f t="shared" si="9"/>
        <v>0</v>
      </c>
      <c r="R25" s="32">
        <f t="shared" si="10"/>
        <v>100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10</v>
      </c>
      <c r="B26">
        <v>20</v>
      </c>
      <c r="C26">
        <v>15</v>
      </c>
      <c r="D26">
        <v>10</v>
      </c>
      <c r="E26">
        <v>0</v>
      </c>
      <c r="F26">
        <v>5</v>
      </c>
      <c r="G26">
        <v>10</v>
      </c>
      <c r="H26">
        <v>0</v>
      </c>
      <c r="I26">
        <v>5</v>
      </c>
      <c r="J26">
        <v>5</v>
      </c>
      <c r="K26" s="55">
        <f t="shared" si="6"/>
        <v>50</v>
      </c>
      <c r="L26" s="81" cm="1">
        <f t="array" ref="L26">SUM(C26:J26/8)</f>
        <v>6.25</v>
      </c>
      <c r="M26" s="83">
        <f t="shared" si="0"/>
        <v>2</v>
      </c>
      <c r="N26" s="72">
        <f t="shared" si="7"/>
        <v>55</v>
      </c>
      <c r="O26">
        <f t="shared" si="8"/>
        <v>35</v>
      </c>
      <c r="P26">
        <f>IFERROR(AVERAGE('Total Store Analysis'!#REF!),0)</f>
        <v>0</v>
      </c>
      <c r="Q26" s="32">
        <f t="shared" si="9"/>
        <v>0</v>
      </c>
      <c r="R26" s="32">
        <f t="shared" si="10"/>
        <v>9.0909090909090917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15</v>
      </c>
      <c r="D27">
        <v>10</v>
      </c>
      <c r="E27">
        <v>0</v>
      </c>
      <c r="F27">
        <v>5</v>
      </c>
      <c r="G27">
        <v>10</v>
      </c>
      <c r="H27">
        <v>0</v>
      </c>
      <c r="I27">
        <v>5</v>
      </c>
      <c r="J27">
        <v>5</v>
      </c>
      <c r="K27" s="55">
        <f t="shared" si="6"/>
        <v>50</v>
      </c>
      <c r="L27" s="81" cm="1">
        <f t="array" ref="L27">SUM(C27:J27/8)</f>
        <v>6.25</v>
      </c>
      <c r="M27" s="83">
        <f t="shared" si="0"/>
        <v>2</v>
      </c>
      <c r="N27" s="72">
        <f t="shared" si="7"/>
        <v>55</v>
      </c>
      <c r="O27">
        <f t="shared" si="8"/>
        <v>35</v>
      </c>
      <c r="P27">
        <f>IFERROR(AVERAGE('Total Store Analysis'!#REF!),0)</f>
        <v>0</v>
      </c>
      <c r="Q27" s="32">
        <f t="shared" si="9"/>
        <v>0</v>
      </c>
      <c r="R27" s="32">
        <f t="shared" si="10"/>
        <v>9.0909090909090917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15</v>
      </c>
      <c r="D28">
        <v>10</v>
      </c>
      <c r="E28">
        <v>0</v>
      </c>
      <c r="F28">
        <v>5</v>
      </c>
      <c r="G28">
        <v>10</v>
      </c>
      <c r="H28">
        <v>0</v>
      </c>
      <c r="I28">
        <v>5</v>
      </c>
      <c r="J28">
        <v>5</v>
      </c>
      <c r="K28" s="55">
        <f t="shared" si="6"/>
        <v>50</v>
      </c>
      <c r="L28" s="81" cm="1">
        <f t="array" ref="L28">SUM(C28:J28/8)</f>
        <v>6.25</v>
      </c>
      <c r="M28" s="83">
        <f t="shared" si="0"/>
        <v>2</v>
      </c>
      <c r="N28" s="72">
        <f t="shared" si="7"/>
        <v>55</v>
      </c>
      <c r="O28">
        <f t="shared" si="8"/>
        <v>35</v>
      </c>
      <c r="P28">
        <f>IFERROR(AVERAGE('Total Store Analysis'!#REF!),0)</f>
        <v>0</v>
      </c>
      <c r="Q28" s="32">
        <f t="shared" si="9"/>
        <v>0</v>
      </c>
      <c r="R28" s="32">
        <f t="shared" si="10"/>
        <v>9.0909090909090917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10</v>
      </c>
      <c r="D29">
        <v>0</v>
      </c>
      <c r="E29">
        <v>10</v>
      </c>
      <c r="F29">
        <v>10</v>
      </c>
      <c r="G29">
        <v>10</v>
      </c>
      <c r="H29">
        <v>5</v>
      </c>
      <c r="I29">
        <v>10</v>
      </c>
      <c r="J29">
        <v>0</v>
      </c>
      <c r="K29" s="55">
        <f t="shared" si="6"/>
        <v>55</v>
      </c>
      <c r="L29" s="81" cm="1">
        <f t="array" ref="L29">SUM(C29:J29/8)</f>
        <v>6.875</v>
      </c>
      <c r="M29" s="83">
        <f t="shared" si="0"/>
        <v>2</v>
      </c>
      <c r="N29" s="72">
        <f t="shared" si="7"/>
        <v>60</v>
      </c>
      <c r="O29">
        <f t="shared" si="8"/>
        <v>40</v>
      </c>
      <c r="P29">
        <f>IFERROR(AVERAGE('Total Store Analysis'!#REF!),0)</f>
        <v>0</v>
      </c>
      <c r="Q29" s="32">
        <f t="shared" si="9"/>
        <v>0</v>
      </c>
      <c r="R29" s="32">
        <f t="shared" si="10"/>
        <v>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5</v>
      </c>
      <c r="B30">
        <v>20</v>
      </c>
      <c r="C30">
        <v>15</v>
      </c>
      <c r="D30">
        <v>10</v>
      </c>
      <c r="E30">
        <v>0</v>
      </c>
      <c r="F30">
        <v>5</v>
      </c>
      <c r="G30">
        <v>10</v>
      </c>
      <c r="H30">
        <v>0</v>
      </c>
      <c r="I30">
        <v>5</v>
      </c>
      <c r="J30">
        <v>5</v>
      </c>
      <c r="K30" s="55">
        <f t="shared" si="6"/>
        <v>50</v>
      </c>
      <c r="L30" s="81" cm="1">
        <f t="array" ref="L30">SUM(C30:J30/8)</f>
        <v>6.25</v>
      </c>
      <c r="M30" s="83">
        <f t="shared" si="0"/>
        <v>2</v>
      </c>
      <c r="N30" s="72">
        <f t="shared" si="7"/>
        <v>55</v>
      </c>
      <c r="O30">
        <f t="shared" si="8"/>
        <v>35</v>
      </c>
      <c r="P30">
        <f>IFERROR(AVERAGE('Total Store Analysis'!#REF!),0)</f>
        <v>0</v>
      </c>
      <c r="Q30" s="32">
        <f t="shared" si="9"/>
        <v>0</v>
      </c>
      <c r="R30" s="32">
        <f t="shared" si="10"/>
        <v>9.0909090909090917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3" width="37.28515625" customWidth="1"/>
    <col min="14" max="14" width="32.570312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15</v>
      </c>
      <c r="D2">
        <v>10</v>
      </c>
      <c r="E2">
        <v>20</v>
      </c>
      <c r="F2">
        <v>5</v>
      </c>
      <c r="G2">
        <v>10</v>
      </c>
      <c r="H2">
        <v>10</v>
      </c>
      <c r="I2">
        <v>0</v>
      </c>
      <c r="J2">
        <v>0</v>
      </c>
      <c r="K2" s="55">
        <f>SUM(C2:J2)</f>
        <v>70</v>
      </c>
      <c r="L2" s="55" cm="1">
        <f t="array" ref="L2">SUM(C2:J2/8)</f>
        <v>8.75</v>
      </c>
      <c r="M2" s="83">
        <f t="shared" ref="M2:M30" si="0">COUNTIF(C2:J2,0)</f>
        <v>2</v>
      </c>
      <c r="N2" s="72">
        <f>M2*B2+B2-J2</f>
        <v>60</v>
      </c>
      <c r="O2">
        <f>N2-B2</f>
        <v>40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15</v>
      </c>
      <c r="D3">
        <v>12</v>
      </c>
      <c r="E3">
        <v>15</v>
      </c>
      <c r="F3">
        <v>15</v>
      </c>
      <c r="G3">
        <v>5</v>
      </c>
      <c r="H3">
        <v>12</v>
      </c>
      <c r="I3">
        <v>15</v>
      </c>
      <c r="J3">
        <v>15</v>
      </c>
      <c r="K3" s="55">
        <f>SUM(C3:J3)</f>
        <v>104</v>
      </c>
      <c r="L3" s="55" cm="1">
        <f t="array" ref="L3">SUM(C3:J3/8)</f>
        <v>13</v>
      </c>
      <c r="M3" s="83">
        <f t="shared" si="0"/>
        <v>0</v>
      </c>
      <c r="N3" s="72">
        <f>M3*B3+B3-J3</f>
        <v>5</v>
      </c>
      <c r="O3">
        <f>N3-B3</f>
        <v>-15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300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83">
        <f t="shared" si="0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ref="K5:K10" si="1">SUM(C5:J5)</f>
        <v>120</v>
      </c>
      <c r="L5" s="55" cm="1">
        <f t="array" ref="L5">SUM(C5:J5/8)</f>
        <v>15</v>
      </c>
      <c r="M5" s="83">
        <f t="shared" si="0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15</v>
      </c>
      <c r="D6">
        <v>12</v>
      </c>
      <c r="E6">
        <v>10</v>
      </c>
      <c r="F6">
        <v>15</v>
      </c>
      <c r="G6">
        <v>0</v>
      </c>
      <c r="H6">
        <v>0</v>
      </c>
      <c r="I6">
        <v>12</v>
      </c>
      <c r="J6">
        <v>12</v>
      </c>
      <c r="K6" s="55">
        <f t="shared" si="1"/>
        <v>76</v>
      </c>
      <c r="L6" s="55" cm="1">
        <f t="array" ref="L6">SUM(C6:J6/8)</f>
        <v>9.5</v>
      </c>
      <c r="M6" s="83">
        <f t="shared" si="0"/>
        <v>2</v>
      </c>
      <c r="N6" s="72">
        <f t="shared" si="2"/>
        <v>48</v>
      </c>
      <c r="O6">
        <f t="shared" si="3"/>
        <v>28</v>
      </c>
      <c r="P6">
        <f>IFERROR(AVERAGE('Total Store Analysis'!#REF!),0)</f>
        <v>0</v>
      </c>
      <c r="Q6" s="32">
        <f t="shared" si="4"/>
        <v>0</v>
      </c>
      <c r="R6" s="32">
        <f t="shared" si="5"/>
        <v>25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3</v>
      </c>
      <c r="B7">
        <v>15</v>
      </c>
      <c r="C7">
        <v>5</v>
      </c>
      <c r="D7">
        <v>0</v>
      </c>
      <c r="E7">
        <v>8</v>
      </c>
      <c r="F7">
        <v>0</v>
      </c>
      <c r="G7">
        <v>12</v>
      </c>
      <c r="H7">
        <v>0</v>
      </c>
      <c r="I7">
        <v>0</v>
      </c>
      <c r="J7">
        <v>15</v>
      </c>
      <c r="K7" s="55">
        <f t="shared" si="1"/>
        <v>40</v>
      </c>
      <c r="L7" s="55" cm="1">
        <f t="array" ref="L7">SUM(C7:J7/8)</f>
        <v>5</v>
      </c>
      <c r="M7" s="83">
        <f t="shared" si="0"/>
        <v>4</v>
      </c>
      <c r="N7" s="72">
        <f t="shared" si="2"/>
        <v>60</v>
      </c>
      <c r="O7">
        <f t="shared" si="3"/>
        <v>45</v>
      </c>
      <c r="P7">
        <f>IFERROR(AVERAGE('Total Store Analysis'!#REF!),0)</f>
        <v>0</v>
      </c>
      <c r="Q7" s="32">
        <f t="shared" si="4"/>
        <v>0</v>
      </c>
      <c r="R7" s="32">
        <f t="shared" si="5"/>
        <v>25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>
        <v>20</v>
      </c>
      <c r="C8">
        <v>6</v>
      </c>
      <c r="D8">
        <v>15</v>
      </c>
      <c r="E8">
        <v>12</v>
      </c>
      <c r="F8">
        <v>0</v>
      </c>
      <c r="G8">
        <v>0</v>
      </c>
      <c r="H8">
        <v>6</v>
      </c>
      <c r="I8">
        <v>20</v>
      </c>
      <c r="J8">
        <v>15</v>
      </c>
      <c r="K8" s="55">
        <f t="shared" si="1"/>
        <v>74</v>
      </c>
      <c r="L8" s="55" cm="1">
        <f t="array" ref="L8">SUM(C8:J8/8)</f>
        <v>9.25</v>
      </c>
      <c r="M8" s="83">
        <f t="shared" si="0"/>
        <v>2</v>
      </c>
      <c r="N8" s="72">
        <f t="shared" si="2"/>
        <v>45</v>
      </c>
      <c r="O8">
        <f t="shared" si="3"/>
        <v>25</v>
      </c>
      <c r="P8">
        <f>IFERROR(AVERAGE('Total Store Analysis'!#REF!),0)</f>
        <v>0</v>
      </c>
      <c r="Q8" s="32">
        <f t="shared" si="4"/>
        <v>0</v>
      </c>
      <c r="R8" s="32">
        <f t="shared" si="5"/>
        <v>33.333333333333329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8</v>
      </c>
      <c r="B9">
        <v>20</v>
      </c>
      <c r="C9">
        <v>5</v>
      </c>
      <c r="D9">
        <v>0</v>
      </c>
      <c r="E9">
        <v>15</v>
      </c>
      <c r="F9">
        <v>0</v>
      </c>
      <c r="G9">
        <v>0</v>
      </c>
      <c r="H9">
        <v>5</v>
      </c>
      <c r="I9">
        <v>0</v>
      </c>
      <c r="J9">
        <v>10</v>
      </c>
      <c r="K9" s="55">
        <f t="shared" si="1"/>
        <v>35</v>
      </c>
      <c r="L9" s="55" cm="1">
        <f t="array" ref="L9">SUM(C9:J9/8)</f>
        <v>4.375</v>
      </c>
      <c r="M9" s="83">
        <f t="shared" si="0"/>
        <v>4</v>
      </c>
      <c r="N9" s="72">
        <f t="shared" si="2"/>
        <v>90</v>
      </c>
      <c r="O9">
        <f t="shared" si="3"/>
        <v>70</v>
      </c>
      <c r="P9">
        <f>IFERROR(AVERAGE('Total Store Analysis'!#REF!),0)</f>
        <v>0</v>
      </c>
      <c r="Q9" s="32">
        <f t="shared" si="4"/>
        <v>0</v>
      </c>
      <c r="R9" s="32">
        <f t="shared" si="5"/>
        <v>11.111111111111111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26</v>
      </c>
      <c r="B10">
        <v>10</v>
      </c>
      <c r="C10">
        <v>0</v>
      </c>
      <c r="D10">
        <v>10</v>
      </c>
      <c r="E10">
        <v>0</v>
      </c>
      <c r="F10">
        <v>0</v>
      </c>
      <c r="G10">
        <v>0</v>
      </c>
      <c r="H10">
        <v>5</v>
      </c>
      <c r="I10">
        <v>10</v>
      </c>
      <c r="J10">
        <v>10</v>
      </c>
      <c r="K10" s="55">
        <f t="shared" si="1"/>
        <v>35</v>
      </c>
      <c r="L10" s="55" cm="1">
        <f t="array" ref="L10">SUM(C10:J10/8)</f>
        <v>4.375</v>
      </c>
      <c r="M10" s="83">
        <f t="shared" si="0"/>
        <v>4</v>
      </c>
      <c r="N10" s="72">
        <f t="shared" si="2"/>
        <v>40</v>
      </c>
      <c r="O10">
        <f t="shared" si="3"/>
        <v>30</v>
      </c>
      <c r="P10">
        <f>IFERROR(AVERAGE('Total Store Analysis'!#REF!),0)</f>
        <v>0</v>
      </c>
      <c r="Q10" s="32">
        <f t="shared" si="4"/>
        <v>0</v>
      </c>
      <c r="R10" s="32">
        <f t="shared" si="5"/>
        <v>25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83">
        <f t="shared" si="0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t="s">
        <v>22</v>
      </c>
      <c r="B12">
        <v>10</v>
      </c>
      <c r="C12">
        <v>10</v>
      </c>
      <c r="D12">
        <v>5</v>
      </c>
      <c r="E12">
        <v>5</v>
      </c>
      <c r="F12">
        <v>5</v>
      </c>
      <c r="G12">
        <v>10</v>
      </c>
      <c r="H12">
        <v>0</v>
      </c>
      <c r="I12">
        <v>10</v>
      </c>
      <c r="J12">
        <v>5</v>
      </c>
      <c r="K12" s="55">
        <f>SUM(C12:J12)</f>
        <v>50</v>
      </c>
      <c r="L12" s="55" cm="1">
        <f t="array" ref="L12">SUM(C12:J12/8)</f>
        <v>6.25</v>
      </c>
      <c r="M12" s="83">
        <f t="shared" si="0"/>
        <v>1</v>
      </c>
      <c r="N12" s="72">
        <f>M12*B12+B12-J12</f>
        <v>15</v>
      </c>
      <c r="O12">
        <f>N12-B12</f>
        <v>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33.333333333333329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5</v>
      </c>
      <c r="D13">
        <v>0</v>
      </c>
      <c r="E13">
        <v>0</v>
      </c>
      <c r="F13">
        <v>10</v>
      </c>
      <c r="G13">
        <v>5</v>
      </c>
      <c r="H13">
        <v>5</v>
      </c>
      <c r="I13">
        <v>0</v>
      </c>
      <c r="J13">
        <v>10</v>
      </c>
      <c r="K13" s="55">
        <f>SUM(C13:J13)</f>
        <v>35</v>
      </c>
      <c r="L13" s="55" cm="1">
        <f t="array" ref="L13">SUM(C13:J13/8)</f>
        <v>4.375</v>
      </c>
      <c r="M13" s="83">
        <f t="shared" si="0"/>
        <v>3</v>
      </c>
      <c r="N13" s="72">
        <f>M13*B13+B13-J13</f>
        <v>30</v>
      </c>
      <c r="O13">
        <f>N13-B13</f>
        <v>20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33.333333333333329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>
        <v>20</v>
      </c>
      <c r="C14">
        <v>8</v>
      </c>
      <c r="D14">
        <v>10</v>
      </c>
      <c r="E14">
        <v>5</v>
      </c>
      <c r="F14">
        <v>0</v>
      </c>
      <c r="G14">
        <v>10</v>
      </c>
      <c r="H14">
        <v>8</v>
      </c>
      <c r="I14">
        <v>10</v>
      </c>
      <c r="J14">
        <v>10</v>
      </c>
      <c r="K14" s="55">
        <f>SUM(C14:J14)</f>
        <v>61</v>
      </c>
      <c r="L14" s="55" cm="1">
        <f t="array" ref="L14">SUM(C14:J14/8)</f>
        <v>7.625</v>
      </c>
      <c r="M14" s="83">
        <f t="shared" si="0"/>
        <v>1</v>
      </c>
      <c r="N14" s="72">
        <f>M14*B14+B14-J14</f>
        <v>30</v>
      </c>
      <c r="O14">
        <f>N14-B14</f>
        <v>10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33.333333333333329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>
        <v>15</v>
      </c>
      <c r="C15">
        <v>10</v>
      </c>
      <c r="D15">
        <v>0</v>
      </c>
      <c r="E15">
        <v>0</v>
      </c>
      <c r="F15">
        <v>0</v>
      </c>
      <c r="G15">
        <v>10</v>
      </c>
      <c r="H15">
        <v>10</v>
      </c>
      <c r="I15">
        <v>10</v>
      </c>
      <c r="J15">
        <v>0</v>
      </c>
      <c r="K15" s="55">
        <f>SUM(C15:J15)</f>
        <v>40</v>
      </c>
      <c r="L15" s="55" cm="1">
        <f t="array" ref="L15">SUM(C15:J15/8)</f>
        <v>5</v>
      </c>
      <c r="M15" s="83">
        <f t="shared" si="0"/>
        <v>4</v>
      </c>
      <c r="N15" s="72">
        <f>M15*B15+B15-J15</f>
        <v>75</v>
      </c>
      <c r="O15">
        <f>N15-B15</f>
        <v>60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83">
        <f t="shared" si="0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83">
        <f t="shared" si="0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12</v>
      </c>
      <c r="D18">
        <v>0</v>
      </c>
      <c r="E18">
        <v>15</v>
      </c>
      <c r="F18">
        <v>10</v>
      </c>
      <c r="G18">
        <v>10</v>
      </c>
      <c r="H18">
        <v>0</v>
      </c>
      <c r="I18">
        <v>15</v>
      </c>
      <c r="J18">
        <v>5</v>
      </c>
      <c r="K18" s="55">
        <f t="shared" ref="K18:K30" si="6">SUM(C18:J18)</f>
        <v>67</v>
      </c>
      <c r="L18" s="55" cm="1">
        <f t="array" ref="L18">SUM(C18:J18/8)</f>
        <v>8.375</v>
      </c>
      <c r="M18" s="83">
        <f t="shared" si="0"/>
        <v>2</v>
      </c>
      <c r="N18" s="72">
        <f t="shared" ref="N18:N30" si="7">M18*B18+B18-J18</f>
        <v>40</v>
      </c>
      <c r="O18">
        <f t="shared" ref="O18:O30" si="8">N18-B18</f>
        <v>25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12.5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>
        <v>10</v>
      </c>
      <c r="C19">
        <v>5</v>
      </c>
      <c r="D19">
        <v>10</v>
      </c>
      <c r="E19">
        <v>10</v>
      </c>
      <c r="F19">
        <v>10</v>
      </c>
      <c r="G19">
        <v>5</v>
      </c>
      <c r="H19">
        <v>5</v>
      </c>
      <c r="I19">
        <v>5</v>
      </c>
      <c r="J19">
        <v>10</v>
      </c>
      <c r="K19" s="55">
        <f t="shared" si="6"/>
        <v>60</v>
      </c>
      <c r="L19" s="55" cm="1">
        <f t="array" ref="L19">SUM(C19:J19/8)</f>
        <v>7.5</v>
      </c>
      <c r="M19" s="83">
        <f t="shared" si="0"/>
        <v>0</v>
      </c>
      <c r="N19" s="72">
        <f t="shared" si="7"/>
        <v>0</v>
      </c>
      <c r="O19">
        <f t="shared" si="8"/>
        <v>-10</v>
      </c>
      <c r="P19">
        <f>IFERROR(AVERAGE('Total Store Analysis'!#REF!),0)</f>
        <v>0</v>
      </c>
      <c r="Q19" s="32">
        <f t="shared" si="9"/>
        <v>0</v>
      </c>
      <c r="R19" s="32">
        <f t="shared" si="10"/>
        <v>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12</v>
      </c>
      <c r="D20">
        <v>0</v>
      </c>
      <c r="E20">
        <v>6</v>
      </c>
      <c r="F20">
        <v>12</v>
      </c>
      <c r="G20">
        <v>10</v>
      </c>
      <c r="H20">
        <v>0</v>
      </c>
      <c r="I20">
        <v>15</v>
      </c>
      <c r="J20">
        <v>8</v>
      </c>
      <c r="K20" s="55">
        <f t="shared" si="6"/>
        <v>63</v>
      </c>
      <c r="L20" s="55" cm="1">
        <f t="array" ref="L20">SUM(C20:J20/8)</f>
        <v>7.875</v>
      </c>
      <c r="M20" s="83">
        <f t="shared" si="0"/>
        <v>2</v>
      </c>
      <c r="N20" s="72">
        <f t="shared" si="7"/>
        <v>52</v>
      </c>
      <c r="O20">
        <f t="shared" si="8"/>
        <v>32</v>
      </c>
      <c r="P20">
        <f>IFERROR(AVERAGE('Total Store Analysis'!#REF!),0)</f>
        <v>0</v>
      </c>
      <c r="Q20" s="32">
        <f t="shared" si="9"/>
        <v>0</v>
      </c>
      <c r="R20" s="32">
        <f t="shared" si="10"/>
        <v>15.384615384615385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55" cm="1">
        <f t="array" ref="L21">SUM(C21:J21/8)</f>
        <v>20</v>
      </c>
      <c r="M21" s="83">
        <f t="shared" si="0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15</v>
      </c>
      <c r="D22">
        <v>15</v>
      </c>
      <c r="E22">
        <v>12</v>
      </c>
      <c r="F22">
        <v>5</v>
      </c>
      <c r="G22">
        <v>15</v>
      </c>
      <c r="H22">
        <v>15</v>
      </c>
      <c r="I22">
        <v>10</v>
      </c>
      <c r="J22">
        <v>0</v>
      </c>
      <c r="K22" s="55">
        <f t="shared" si="6"/>
        <v>87</v>
      </c>
      <c r="L22" s="55" cm="1">
        <f t="array" ref="L22">SUM(C22:J22/8)</f>
        <v>10.875</v>
      </c>
      <c r="M22" s="83">
        <f t="shared" si="0"/>
        <v>1</v>
      </c>
      <c r="N22" s="72">
        <f t="shared" si="7"/>
        <v>40</v>
      </c>
      <c r="O22">
        <f t="shared" si="8"/>
        <v>20</v>
      </c>
      <c r="P22">
        <f>IFERROR(AVERAGE('Total Store Analysis'!#REF!),0)</f>
        <v>0</v>
      </c>
      <c r="Q22" s="32">
        <f t="shared" si="9"/>
        <v>0</v>
      </c>
      <c r="R22" s="32">
        <f t="shared" si="10"/>
        <v>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4</v>
      </c>
      <c r="B23">
        <v>20</v>
      </c>
      <c r="C23">
        <v>15</v>
      </c>
      <c r="D23">
        <v>10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 s="55">
        <f t="shared" si="6"/>
        <v>35</v>
      </c>
      <c r="L23" s="55" cm="1">
        <f t="array" ref="L23">SUM(C23:J23/8)</f>
        <v>4.375</v>
      </c>
      <c r="M23" s="83">
        <f t="shared" si="0"/>
        <v>5</v>
      </c>
      <c r="N23" s="72">
        <f t="shared" si="7"/>
        <v>120</v>
      </c>
      <c r="O23">
        <f t="shared" si="8"/>
        <v>100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>
        <v>20</v>
      </c>
      <c r="C24">
        <v>12</v>
      </c>
      <c r="D24">
        <v>10</v>
      </c>
      <c r="E24">
        <v>8</v>
      </c>
      <c r="F24">
        <v>0</v>
      </c>
      <c r="G24">
        <v>10</v>
      </c>
      <c r="H24">
        <v>12</v>
      </c>
      <c r="I24">
        <v>10</v>
      </c>
      <c r="J24">
        <v>10</v>
      </c>
      <c r="K24" s="55">
        <f t="shared" si="6"/>
        <v>72</v>
      </c>
      <c r="L24" s="55" cm="1">
        <f t="array" ref="L24">SUM(C24:J24/8)</f>
        <v>9</v>
      </c>
      <c r="M24" s="83">
        <f t="shared" si="0"/>
        <v>1</v>
      </c>
      <c r="N24" s="72">
        <f t="shared" si="7"/>
        <v>30</v>
      </c>
      <c r="O24">
        <f t="shared" si="8"/>
        <v>10</v>
      </c>
      <c r="P24">
        <f>IFERROR(AVERAGE('Total Store Analysis'!#REF!),0)</f>
        <v>0</v>
      </c>
      <c r="Q24" s="32">
        <f t="shared" si="9"/>
        <v>0</v>
      </c>
      <c r="R24" s="32">
        <f t="shared" si="10"/>
        <v>33.333333333333329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10</v>
      </c>
      <c r="D25">
        <v>10</v>
      </c>
      <c r="E25">
        <v>0</v>
      </c>
      <c r="F25">
        <v>0</v>
      </c>
      <c r="G25">
        <v>5</v>
      </c>
      <c r="H25">
        <v>10</v>
      </c>
      <c r="I25">
        <v>0</v>
      </c>
      <c r="J25">
        <v>0</v>
      </c>
      <c r="K25" s="55">
        <f t="shared" si="6"/>
        <v>35</v>
      </c>
      <c r="L25" s="55" cm="1">
        <f t="array" ref="L25">SUM(C25:J25/8)</f>
        <v>4.375</v>
      </c>
      <c r="M25" s="83">
        <f t="shared" si="0"/>
        <v>4</v>
      </c>
      <c r="N25" s="72">
        <f t="shared" si="7"/>
        <v>50</v>
      </c>
      <c r="O25">
        <f t="shared" si="8"/>
        <v>40</v>
      </c>
      <c r="P25">
        <f>IFERROR(AVERAGE('Total Store Analysis'!#REF!),0)</f>
        <v>0</v>
      </c>
      <c r="Q25" s="32">
        <f t="shared" si="9"/>
        <v>0</v>
      </c>
      <c r="R25" s="32">
        <f t="shared" si="10"/>
        <v>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10</v>
      </c>
      <c r="B26">
        <v>20</v>
      </c>
      <c r="C26">
        <v>0</v>
      </c>
      <c r="D26">
        <v>15</v>
      </c>
      <c r="E26">
        <v>10</v>
      </c>
      <c r="F26">
        <v>0</v>
      </c>
      <c r="G26">
        <v>15</v>
      </c>
      <c r="H26">
        <v>15</v>
      </c>
      <c r="I26">
        <v>0</v>
      </c>
      <c r="J26">
        <v>20</v>
      </c>
      <c r="K26" s="55">
        <f t="shared" si="6"/>
        <v>75</v>
      </c>
      <c r="L26" s="55" cm="1">
        <f t="array" ref="L26">SUM(C26:J26/8)</f>
        <v>9.375</v>
      </c>
      <c r="M26" s="83">
        <f t="shared" si="0"/>
        <v>3</v>
      </c>
      <c r="N26" s="72">
        <f t="shared" si="7"/>
        <v>60</v>
      </c>
      <c r="O26">
        <f t="shared" si="8"/>
        <v>40</v>
      </c>
      <c r="P26">
        <f>IFERROR(AVERAGE('Total Store Analysis'!#REF!),0)</f>
        <v>0</v>
      </c>
      <c r="Q26" s="32">
        <f t="shared" si="9"/>
        <v>0</v>
      </c>
      <c r="R26" s="32">
        <f t="shared" si="10"/>
        <v>33.333333333333329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10</v>
      </c>
      <c r="D27">
        <v>15</v>
      </c>
      <c r="E27">
        <v>15</v>
      </c>
      <c r="F27">
        <v>15</v>
      </c>
      <c r="G27">
        <v>15</v>
      </c>
      <c r="H27">
        <v>10</v>
      </c>
      <c r="I27">
        <v>15</v>
      </c>
      <c r="J27">
        <v>12</v>
      </c>
      <c r="K27" s="55">
        <f t="shared" si="6"/>
        <v>107</v>
      </c>
      <c r="L27" s="55" cm="1">
        <f t="array" ref="L27">SUM(C27:J27/8)</f>
        <v>13.375</v>
      </c>
      <c r="M27" s="83">
        <f t="shared" si="0"/>
        <v>0</v>
      </c>
      <c r="N27" s="72">
        <f t="shared" si="7"/>
        <v>8</v>
      </c>
      <c r="O27">
        <f t="shared" si="8"/>
        <v>-12</v>
      </c>
      <c r="P27">
        <f>IFERROR(AVERAGE('Total Store Analysis'!#REF!),0)</f>
        <v>0</v>
      </c>
      <c r="Q27" s="32">
        <f t="shared" si="9"/>
        <v>0</v>
      </c>
      <c r="R27" s="32">
        <f t="shared" si="10"/>
        <v>150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10</v>
      </c>
      <c r="D28">
        <v>15</v>
      </c>
      <c r="E28">
        <v>10</v>
      </c>
      <c r="F28">
        <v>5</v>
      </c>
      <c r="G28">
        <v>0</v>
      </c>
      <c r="H28">
        <v>0</v>
      </c>
      <c r="I28">
        <v>15</v>
      </c>
      <c r="J28">
        <v>15</v>
      </c>
      <c r="K28" s="55">
        <f t="shared" si="6"/>
        <v>70</v>
      </c>
      <c r="L28" s="55" cm="1">
        <f t="array" ref="L28">SUM(C28:J28/8)</f>
        <v>8.75</v>
      </c>
      <c r="M28" s="83">
        <f t="shared" si="0"/>
        <v>2</v>
      </c>
      <c r="N28" s="72">
        <f t="shared" si="7"/>
        <v>45</v>
      </c>
      <c r="O28">
        <f t="shared" si="8"/>
        <v>25</v>
      </c>
      <c r="P28">
        <f>IFERROR(AVERAGE('Total Store Analysis'!#REF!),0)</f>
        <v>0</v>
      </c>
      <c r="Q28" s="32">
        <f t="shared" si="9"/>
        <v>0</v>
      </c>
      <c r="R28" s="32">
        <f t="shared" si="10"/>
        <v>33.333333333333329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0</v>
      </c>
      <c r="D29">
        <v>15</v>
      </c>
      <c r="E29">
        <v>0</v>
      </c>
      <c r="F29">
        <v>10</v>
      </c>
      <c r="G29">
        <v>10</v>
      </c>
      <c r="H29">
        <v>15</v>
      </c>
      <c r="I29">
        <v>0</v>
      </c>
      <c r="J29">
        <v>10</v>
      </c>
      <c r="K29" s="55">
        <f t="shared" si="6"/>
        <v>60</v>
      </c>
      <c r="L29" s="55" cm="1">
        <f t="array" ref="L29">SUM(C29:J29/8)</f>
        <v>7.5</v>
      </c>
      <c r="M29" s="83">
        <f t="shared" si="0"/>
        <v>3</v>
      </c>
      <c r="N29" s="72">
        <f t="shared" si="7"/>
        <v>70</v>
      </c>
      <c r="O29">
        <f t="shared" si="8"/>
        <v>50</v>
      </c>
      <c r="P29">
        <f>IFERROR(AVERAGE('Total Store Analysis'!#REF!),0)</f>
        <v>0</v>
      </c>
      <c r="Q29" s="32">
        <f t="shared" si="9"/>
        <v>0</v>
      </c>
      <c r="R29" s="32">
        <f t="shared" si="10"/>
        <v>14.285714285714285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5</v>
      </c>
      <c r="B30">
        <v>20</v>
      </c>
      <c r="C30">
        <v>0</v>
      </c>
      <c r="D30">
        <v>10</v>
      </c>
      <c r="E30">
        <v>0</v>
      </c>
      <c r="F30">
        <v>10</v>
      </c>
      <c r="G30">
        <v>12</v>
      </c>
      <c r="H30">
        <v>10</v>
      </c>
      <c r="I30">
        <v>10</v>
      </c>
      <c r="J30">
        <v>0</v>
      </c>
      <c r="K30" s="55">
        <f t="shared" si="6"/>
        <v>52</v>
      </c>
      <c r="L30" s="55" cm="1">
        <f t="array" ref="L30">SUM(C30:J30/8)</f>
        <v>6.5</v>
      </c>
      <c r="M30" s="83">
        <f t="shared" si="0"/>
        <v>3</v>
      </c>
      <c r="N30" s="72">
        <f t="shared" si="7"/>
        <v>80</v>
      </c>
      <c r="O30">
        <f t="shared" si="8"/>
        <v>60</v>
      </c>
      <c r="P30">
        <f>IFERROR(AVERAGE('Total Store Analysis'!#REF!),0)</f>
        <v>0</v>
      </c>
      <c r="Q30" s="32">
        <f t="shared" si="9"/>
        <v>0</v>
      </c>
      <c r="R30" s="32">
        <f t="shared" si="10"/>
        <v>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"/>
  <sheetViews>
    <sheetView zoomScale="75" zoomScaleNormal="75" workbookViewId="0">
      <selection activeCell="M2" sqref="M2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15</v>
      </c>
      <c r="D2">
        <v>10</v>
      </c>
      <c r="E2">
        <v>10</v>
      </c>
      <c r="F2">
        <v>5</v>
      </c>
      <c r="G2">
        <v>5</v>
      </c>
      <c r="H2">
        <v>6</v>
      </c>
      <c r="I2">
        <v>15</v>
      </c>
      <c r="J2">
        <v>5</v>
      </c>
      <c r="K2" s="55">
        <f t="shared" ref="K2:K10" si="0">SUM(C2:J2)</f>
        <v>71</v>
      </c>
      <c r="L2" s="55" cm="1">
        <f t="array" ref="L2">SUM(C2:J2/8)</f>
        <v>8.875</v>
      </c>
      <c r="M2" s="55">
        <f>COUNTIF(C2:J2,0)</f>
        <v>0</v>
      </c>
      <c r="N2" s="72">
        <f>M2*B2+B2-J2</f>
        <v>15</v>
      </c>
      <c r="O2">
        <f>N2-B2</f>
        <v>-5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33.333333333333329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10</v>
      </c>
      <c r="D3">
        <v>5</v>
      </c>
      <c r="E3">
        <v>15</v>
      </c>
      <c r="F3">
        <v>15</v>
      </c>
      <c r="G3">
        <v>0</v>
      </c>
      <c r="H3">
        <v>10</v>
      </c>
      <c r="I3">
        <v>10</v>
      </c>
      <c r="J3">
        <v>0</v>
      </c>
      <c r="K3" s="55">
        <f t="shared" si="0"/>
        <v>65</v>
      </c>
      <c r="L3" s="55" cm="1">
        <f t="array" ref="L3">SUM(C3:J3/8)</f>
        <v>8.125</v>
      </c>
      <c r="M3" s="55">
        <f t="shared" ref="M3:M30" si="1">COUNTIF(C3:J3,0)</f>
        <v>2</v>
      </c>
      <c r="N3" s="72">
        <f>M3*B3+B3-J3</f>
        <v>60</v>
      </c>
      <c r="O3">
        <f>N3-B3</f>
        <v>40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55">
        <f t="shared" si="0"/>
        <v>0</v>
      </c>
      <c r="L4" s="3"/>
      <c r="M4" s="55">
        <f t="shared" si="1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si="0"/>
        <v>120</v>
      </c>
      <c r="L5" s="55" cm="1">
        <f t="array" ref="L5">SUM(C5:J5/8)</f>
        <v>15</v>
      </c>
      <c r="M5" s="55">
        <f t="shared" si="1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15</v>
      </c>
      <c r="D6">
        <v>0</v>
      </c>
      <c r="E6">
        <v>10</v>
      </c>
      <c r="F6">
        <v>15</v>
      </c>
      <c r="G6">
        <v>10</v>
      </c>
      <c r="H6">
        <v>0</v>
      </c>
      <c r="I6">
        <v>12</v>
      </c>
      <c r="J6">
        <v>12</v>
      </c>
      <c r="K6" s="55">
        <f t="shared" si="0"/>
        <v>74</v>
      </c>
      <c r="L6" s="55" cm="1">
        <f t="array" ref="L6">SUM(C6:J6/8)</f>
        <v>9.25</v>
      </c>
      <c r="M6" s="55">
        <f t="shared" si="1"/>
        <v>2</v>
      </c>
      <c r="N6" s="72">
        <f t="shared" si="2"/>
        <v>48</v>
      </c>
      <c r="O6">
        <f t="shared" si="3"/>
        <v>28</v>
      </c>
      <c r="P6">
        <f>IFERROR(AVERAGE('Total Store Analysis'!#REF!),0)</f>
        <v>0</v>
      </c>
      <c r="Q6" s="32">
        <f t="shared" si="4"/>
        <v>0</v>
      </c>
      <c r="R6" s="32">
        <f t="shared" si="5"/>
        <v>25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3</v>
      </c>
      <c r="B7">
        <v>15</v>
      </c>
      <c r="C7">
        <v>5</v>
      </c>
      <c r="D7">
        <v>0</v>
      </c>
      <c r="E7">
        <v>8</v>
      </c>
      <c r="F7">
        <v>0</v>
      </c>
      <c r="G7">
        <v>5</v>
      </c>
      <c r="H7">
        <v>0</v>
      </c>
      <c r="I7">
        <v>5</v>
      </c>
      <c r="J7">
        <v>5</v>
      </c>
      <c r="K7" s="55">
        <f t="shared" si="0"/>
        <v>28</v>
      </c>
      <c r="L7" s="55" cm="1">
        <f t="array" ref="L7">SUM(C7:J7/8)</f>
        <v>3.5</v>
      </c>
      <c r="M7" s="55">
        <f t="shared" si="1"/>
        <v>3</v>
      </c>
      <c r="N7" s="72">
        <f t="shared" si="2"/>
        <v>55</v>
      </c>
      <c r="O7">
        <f t="shared" si="3"/>
        <v>40</v>
      </c>
      <c r="P7">
        <f>IFERROR(AVERAGE('Total Store Analysis'!#REF!),0)</f>
        <v>0</v>
      </c>
      <c r="Q7" s="32">
        <f t="shared" si="4"/>
        <v>0</v>
      </c>
      <c r="R7" s="32">
        <f t="shared" si="5"/>
        <v>9.0909090909090917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>
        <v>20</v>
      </c>
      <c r="C8">
        <v>5</v>
      </c>
      <c r="D8">
        <v>15</v>
      </c>
      <c r="E8">
        <v>12</v>
      </c>
      <c r="F8">
        <v>0</v>
      </c>
      <c r="G8">
        <v>0</v>
      </c>
      <c r="H8">
        <v>10</v>
      </c>
      <c r="I8">
        <v>12</v>
      </c>
      <c r="J8">
        <v>10</v>
      </c>
      <c r="K8" s="55">
        <f t="shared" si="0"/>
        <v>64</v>
      </c>
      <c r="L8" s="55" cm="1">
        <f t="array" ref="L8">SUM(C8:J8/8)</f>
        <v>8</v>
      </c>
      <c r="M8" s="55">
        <f t="shared" si="1"/>
        <v>2</v>
      </c>
      <c r="N8" s="72">
        <f t="shared" si="2"/>
        <v>50</v>
      </c>
      <c r="O8">
        <f t="shared" si="3"/>
        <v>30</v>
      </c>
      <c r="P8">
        <f>IFERROR(AVERAGE('Total Store Analysis'!#REF!),0)</f>
        <v>0</v>
      </c>
      <c r="Q8" s="32">
        <f t="shared" si="4"/>
        <v>0</v>
      </c>
      <c r="R8" s="32">
        <f t="shared" si="5"/>
        <v>20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8</v>
      </c>
      <c r="B9">
        <v>20</v>
      </c>
      <c r="C9">
        <v>0</v>
      </c>
      <c r="D9">
        <v>5</v>
      </c>
      <c r="E9">
        <v>15</v>
      </c>
      <c r="F9">
        <v>0</v>
      </c>
      <c r="G9">
        <v>5</v>
      </c>
      <c r="H9">
        <v>50</v>
      </c>
      <c r="I9">
        <v>5</v>
      </c>
      <c r="J9">
        <v>5</v>
      </c>
      <c r="K9" s="55">
        <f t="shared" si="0"/>
        <v>85</v>
      </c>
      <c r="L9" s="55" cm="1">
        <f t="array" ref="L9">SUM(C9:J9/8)</f>
        <v>10.625</v>
      </c>
      <c r="M9" s="55">
        <f t="shared" si="1"/>
        <v>2</v>
      </c>
      <c r="N9" s="72">
        <f t="shared" si="2"/>
        <v>55</v>
      </c>
      <c r="O9">
        <f t="shared" si="3"/>
        <v>35</v>
      </c>
      <c r="P9">
        <f>IFERROR(AVERAGE('Total Store Analysis'!#REF!),0)</f>
        <v>0</v>
      </c>
      <c r="Q9" s="32">
        <f t="shared" si="4"/>
        <v>0</v>
      </c>
      <c r="R9" s="32">
        <f t="shared" si="5"/>
        <v>9.0909090909090917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26</v>
      </c>
      <c r="B10">
        <v>10</v>
      </c>
      <c r="C10">
        <v>5</v>
      </c>
      <c r="D10">
        <v>5</v>
      </c>
      <c r="E10">
        <v>0</v>
      </c>
      <c r="F10">
        <v>0</v>
      </c>
      <c r="G10">
        <v>10</v>
      </c>
      <c r="H10">
        <v>5</v>
      </c>
      <c r="I10">
        <v>0</v>
      </c>
      <c r="J10">
        <v>5</v>
      </c>
      <c r="K10" s="55">
        <f t="shared" si="0"/>
        <v>30</v>
      </c>
      <c r="L10" s="55" cm="1">
        <f t="array" ref="L10">SUM(C10:J10/8)</f>
        <v>3.75</v>
      </c>
      <c r="M10" s="55">
        <f t="shared" si="1"/>
        <v>3</v>
      </c>
      <c r="N10" s="72">
        <f t="shared" si="2"/>
        <v>35</v>
      </c>
      <c r="O10">
        <f t="shared" si="3"/>
        <v>25</v>
      </c>
      <c r="P10">
        <f>IFERROR(AVERAGE('Total Store Analysis'!#REF!),0)</f>
        <v>0</v>
      </c>
      <c r="Q10" s="32">
        <f t="shared" si="4"/>
        <v>0</v>
      </c>
      <c r="R10" s="32">
        <f t="shared" si="5"/>
        <v>14.285714285714285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55">
        <f t="shared" si="1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t="s">
        <v>22</v>
      </c>
      <c r="B12">
        <v>10</v>
      </c>
      <c r="C12">
        <v>5</v>
      </c>
      <c r="D12">
        <v>5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 s="55">
        <f t="shared" ref="K12:K30" si="6">SUM(C12:J12)</f>
        <v>30</v>
      </c>
      <c r="L12" s="55" cm="1">
        <f t="array" ref="L12">SUM(C12:J12/8)</f>
        <v>3.75</v>
      </c>
      <c r="M12" s="55">
        <f t="shared" si="1"/>
        <v>2</v>
      </c>
      <c r="N12" s="72">
        <f>M12*B12+B12-J12</f>
        <v>25</v>
      </c>
      <c r="O12">
        <f>N12-B12</f>
        <v>15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20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0</v>
      </c>
      <c r="D13">
        <v>5</v>
      </c>
      <c r="E13">
        <v>5</v>
      </c>
      <c r="F13">
        <v>10</v>
      </c>
      <c r="G13">
        <v>10</v>
      </c>
      <c r="H13">
        <v>5</v>
      </c>
      <c r="I13">
        <v>5</v>
      </c>
      <c r="J13">
        <v>0</v>
      </c>
      <c r="K13" s="55">
        <f t="shared" si="6"/>
        <v>40</v>
      </c>
      <c r="L13" s="55" cm="1">
        <f t="array" ref="L13">SUM(C13:J13/8)</f>
        <v>5</v>
      </c>
      <c r="M13" s="55">
        <f t="shared" si="1"/>
        <v>2</v>
      </c>
      <c r="N13" s="72">
        <f>M13*B13+B13-J13</f>
        <v>30</v>
      </c>
      <c r="O13">
        <f>N13-B13</f>
        <v>20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>
        <v>20</v>
      </c>
      <c r="C14">
        <v>8</v>
      </c>
      <c r="D14">
        <v>10</v>
      </c>
      <c r="E14">
        <v>5</v>
      </c>
      <c r="F14">
        <v>0</v>
      </c>
      <c r="G14">
        <v>10</v>
      </c>
      <c r="H14">
        <v>8</v>
      </c>
      <c r="I14">
        <v>10</v>
      </c>
      <c r="J14">
        <v>10</v>
      </c>
      <c r="K14" s="55">
        <f t="shared" si="6"/>
        <v>61</v>
      </c>
      <c r="L14" s="55" cm="1">
        <f t="array" ref="L14">SUM(C14:J14/8)</f>
        <v>7.625</v>
      </c>
      <c r="M14" s="55">
        <f t="shared" si="1"/>
        <v>1</v>
      </c>
      <c r="N14" s="72">
        <f>M14*B14+B14-J14</f>
        <v>30</v>
      </c>
      <c r="O14">
        <f>N14-B14</f>
        <v>10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33.333333333333329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>
        <v>15</v>
      </c>
      <c r="C15">
        <v>10</v>
      </c>
      <c r="D15">
        <v>0</v>
      </c>
      <c r="E15">
        <v>0</v>
      </c>
      <c r="F15">
        <v>10</v>
      </c>
      <c r="G15">
        <v>10</v>
      </c>
      <c r="H15">
        <v>10</v>
      </c>
      <c r="I15">
        <v>5</v>
      </c>
      <c r="J15">
        <v>0</v>
      </c>
      <c r="K15" s="55">
        <f t="shared" si="6"/>
        <v>45</v>
      </c>
      <c r="L15" s="55" cm="1">
        <f t="array" ref="L15">SUM(C15:J15/8)</f>
        <v>5.625</v>
      </c>
      <c r="M15" s="55">
        <f t="shared" si="1"/>
        <v>3</v>
      </c>
      <c r="N15" s="72">
        <f>M15*B15+B15-J15</f>
        <v>60</v>
      </c>
      <c r="O15">
        <f>N15-B15</f>
        <v>45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55">
        <f t="shared" si="6"/>
        <v>0</v>
      </c>
      <c r="L16" s="3"/>
      <c r="M16" s="55">
        <f t="shared" si="1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55">
        <f t="shared" si="6"/>
        <v>0</v>
      </c>
      <c r="L17" s="3"/>
      <c r="M17" s="55">
        <f t="shared" si="1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10</v>
      </c>
      <c r="D18">
        <v>5</v>
      </c>
      <c r="E18">
        <v>15</v>
      </c>
      <c r="F18">
        <v>10</v>
      </c>
      <c r="G18">
        <v>5</v>
      </c>
      <c r="H18">
        <v>5</v>
      </c>
      <c r="I18">
        <v>10</v>
      </c>
      <c r="J18">
        <v>10</v>
      </c>
      <c r="K18" s="55">
        <f t="shared" si="6"/>
        <v>70</v>
      </c>
      <c r="L18" s="55" cm="1">
        <f t="array" ref="L18">SUM(C18:J18/8)</f>
        <v>8.75</v>
      </c>
      <c r="M18" s="55">
        <f t="shared" si="1"/>
        <v>0</v>
      </c>
      <c r="N18" s="72">
        <f t="shared" ref="N18:N30" si="7">M18*B18+B18-J18</f>
        <v>5</v>
      </c>
      <c r="O18">
        <f t="shared" ref="O18:O30" si="8">N18-B18</f>
        <v>-10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200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>
        <v>10</v>
      </c>
      <c r="C19">
        <v>10</v>
      </c>
      <c r="D19">
        <v>0</v>
      </c>
      <c r="E19">
        <v>5</v>
      </c>
      <c r="F19">
        <v>5</v>
      </c>
      <c r="G19">
        <v>10</v>
      </c>
      <c r="H19">
        <v>5</v>
      </c>
      <c r="I19">
        <v>5</v>
      </c>
      <c r="J19">
        <v>10</v>
      </c>
      <c r="K19" s="55">
        <f t="shared" si="6"/>
        <v>50</v>
      </c>
      <c r="L19" s="55" cm="1">
        <f t="array" ref="L19">SUM(C19:J19/8)</f>
        <v>6.25</v>
      </c>
      <c r="M19" s="55">
        <f t="shared" si="1"/>
        <v>1</v>
      </c>
      <c r="N19" s="72">
        <f t="shared" si="7"/>
        <v>10</v>
      </c>
      <c r="O19">
        <f t="shared" si="8"/>
        <v>0</v>
      </c>
      <c r="P19">
        <f>IFERROR(AVERAGE('Total Store Analysis'!#REF!),0)</f>
        <v>0</v>
      </c>
      <c r="Q19" s="32">
        <f t="shared" si="9"/>
        <v>0</v>
      </c>
      <c r="R19" s="32">
        <f t="shared" si="10"/>
        <v>100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10</v>
      </c>
      <c r="D20">
        <v>5</v>
      </c>
      <c r="E20">
        <v>5</v>
      </c>
      <c r="F20">
        <v>10</v>
      </c>
      <c r="G20">
        <v>10</v>
      </c>
      <c r="H20">
        <v>5</v>
      </c>
      <c r="I20">
        <v>15</v>
      </c>
      <c r="J20">
        <v>0</v>
      </c>
      <c r="K20" s="55">
        <f t="shared" si="6"/>
        <v>60</v>
      </c>
      <c r="L20" s="55" cm="1">
        <f t="array" ref="L20">SUM(C20:J20/8)</f>
        <v>7.5</v>
      </c>
      <c r="M20" s="55">
        <f t="shared" si="1"/>
        <v>1</v>
      </c>
      <c r="N20" s="72">
        <f t="shared" si="7"/>
        <v>40</v>
      </c>
      <c r="O20">
        <f t="shared" si="8"/>
        <v>20</v>
      </c>
      <c r="P20">
        <f>IFERROR(AVERAGE('Total Store Analysis'!#REF!),0)</f>
        <v>0</v>
      </c>
      <c r="Q20" s="32">
        <f t="shared" si="9"/>
        <v>0</v>
      </c>
      <c r="R20" s="32">
        <f t="shared" si="10"/>
        <v>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55" cm="1">
        <f t="array" ref="L21">SUM(C21:J21/8)</f>
        <v>20</v>
      </c>
      <c r="M21" s="55">
        <f t="shared" si="1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15</v>
      </c>
      <c r="D22">
        <v>15</v>
      </c>
      <c r="E22">
        <v>10</v>
      </c>
      <c r="F22">
        <v>0</v>
      </c>
      <c r="G22">
        <v>15</v>
      </c>
      <c r="H22">
        <v>10</v>
      </c>
      <c r="I22">
        <v>5</v>
      </c>
      <c r="J22">
        <v>5</v>
      </c>
      <c r="K22" s="55">
        <f t="shared" si="6"/>
        <v>75</v>
      </c>
      <c r="L22" s="55" cm="1">
        <f t="array" ref="L22">SUM(C22:J22/8)</f>
        <v>9.375</v>
      </c>
      <c r="M22" s="55">
        <f t="shared" si="1"/>
        <v>1</v>
      </c>
      <c r="N22" s="72">
        <f t="shared" si="7"/>
        <v>35</v>
      </c>
      <c r="O22">
        <f t="shared" si="8"/>
        <v>15</v>
      </c>
      <c r="P22">
        <f>IFERROR(AVERAGE('Total Store Analysis'!#REF!),0)</f>
        <v>0</v>
      </c>
      <c r="Q22" s="32">
        <f t="shared" si="9"/>
        <v>0</v>
      </c>
      <c r="R22" s="32">
        <f t="shared" si="10"/>
        <v>14.285714285714285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4</v>
      </c>
      <c r="B23">
        <v>20</v>
      </c>
      <c r="C23">
        <v>15</v>
      </c>
      <c r="D23">
        <v>0</v>
      </c>
      <c r="E23">
        <v>10</v>
      </c>
      <c r="F23">
        <v>10</v>
      </c>
      <c r="G23">
        <v>0</v>
      </c>
      <c r="H23">
        <v>0</v>
      </c>
      <c r="I23">
        <v>0</v>
      </c>
      <c r="J23">
        <v>0</v>
      </c>
      <c r="K23" s="55">
        <f t="shared" si="6"/>
        <v>35</v>
      </c>
      <c r="L23" s="55" cm="1">
        <f t="array" ref="L23">SUM(C23:J23/8)</f>
        <v>4.375</v>
      </c>
      <c r="M23" s="55">
        <f t="shared" si="1"/>
        <v>5</v>
      </c>
      <c r="N23" s="72">
        <f t="shared" si="7"/>
        <v>120</v>
      </c>
      <c r="O23">
        <f t="shared" si="8"/>
        <v>100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>
        <v>20</v>
      </c>
      <c r="C24">
        <v>10</v>
      </c>
      <c r="D24">
        <v>0</v>
      </c>
      <c r="E24">
        <v>5</v>
      </c>
      <c r="F24">
        <v>0</v>
      </c>
      <c r="G24">
        <v>10</v>
      </c>
      <c r="H24">
        <v>10</v>
      </c>
      <c r="I24">
        <v>0</v>
      </c>
      <c r="J24">
        <v>20</v>
      </c>
      <c r="K24" s="55">
        <f t="shared" si="6"/>
        <v>55</v>
      </c>
      <c r="L24" s="55" cm="1">
        <f t="array" ref="L24">SUM(C24:J24/8)</f>
        <v>6.875</v>
      </c>
      <c r="M24" s="55">
        <f t="shared" si="1"/>
        <v>3</v>
      </c>
      <c r="N24" s="72">
        <f t="shared" si="7"/>
        <v>60</v>
      </c>
      <c r="O24">
        <f t="shared" si="8"/>
        <v>40</v>
      </c>
      <c r="P24">
        <f>IFERROR(AVERAGE('Total Store Analysis'!#REF!),0)</f>
        <v>0</v>
      </c>
      <c r="Q24" s="32">
        <f t="shared" si="9"/>
        <v>0</v>
      </c>
      <c r="R24" s="32">
        <f t="shared" si="10"/>
        <v>33.333333333333329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5</v>
      </c>
      <c r="D25">
        <v>5</v>
      </c>
      <c r="E25">
        <v>0</v>
      </c>
      <c r="F25">
        <v>0</v>
      </c>
      <c r="G25">
        <v>5</v>
      </c>
      <c r="H25">
        <v>5</v>
      </c>
      <c r="I25">
        <v>5</v>
      </c>
      <c r="J25">
        <v>5</v>
      </c>
      <c r="K25" s="55">
        <f t="shared" si="6"/>
        <v>30</v>
      </c>
      <c r="L25" s="55" cm="1">
        <f t="array" ref="L25">SUM(C25:J25/8)</f>
        <v>3.75</v>
      </c>
      <c r="M25" s="55">
        <f t="shared" si="1"/>
        <v>2</v>
      </c>
      <c r="N25" s="72">
        <f t="shared" si="7"/>
        <v>25</v>
      </c>
      <c r="O25">
        <f t="shared" si="8"/>
        <v>15</v>
      </c>
      <c r="P25">
        <f>IFERROR(AVERAGE('Total Store Analysis'!#REF!),0)</f>
        <v>0</v>
      </c>
      <c r="Q25" s="32">
        <f t="shared" si="9"/>
        <v>0</v>
      </c>
      <c r="R25" s="32">
        <f t="shared" si="10"/>
        <v>20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10</v>
      </c>
      <c r="B26">
        <v>20</v>
      </c>
      <c r="C26">
        <v>0</v>
      </c>
      <c r="D26">
        <v>10</v>
      </c>
      <c r="E26">
        <v>10</v>
      </c>
      <c r="F26">
        <v>10</v>
      </c>
      <c r="G26">
        <v>5</v>
      </c>
      <c r="H26">
        <v>10</v>
      </c>
      <c r="I26">
        <v>5</v>
      </c>
      <c r="J26">
        <v>15</v>
      </c>
      <c r="K26" s="55">
        <f t="shared" si="6"/>
        <v>65</v>
      </c>
      <c r="L26" s="55" cm="1">
        <f t="array" ref="L26">SUM(C26:J26/8)</f>
        <v>8.125</v>
      </c>
      <c r="M26" s="55">
        <f t="shared" si="1"/>
        <v>1</v>
      </c>
      <c r="N26" s="72">
        <f t="shared" si="7"/>
        <v>25</v>
      </c>
      <c r="O26">
        <f t="shared" si="8"/>
        <v>5</v>
      </c>
      <c r="P26">
        <f>IFERROR(AVERAGE('Total Store Analysis'!#REF!),0)</f>
        <v>0</v>
      </c>
      <c r="Q26" s="32">
        <f t="shared" si="9"/>
        <v>0</v>
      </c>
      <c r="R26" s="32">
        <f t="shared" si="10"/>
        <v>60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0</v>
      </c>
      <c r="D27">
        <v>15</v>
      </c>
      <c r="E27">
        <v>15</v>
      </c>
      <c r="F27">
        <v>15</v>
      </c>
      <c r="G27">
        <v>10</v>
      </c>
      <c r="H27">
        <v>10</v>
      </c>
      <c r="I27">
        <v>15</v>
      </c>
      <c r="J27">
        <v>10</v>
      </c>
      <c r="K27" s="55">
        <f t="shared" si="6"/>
        <v>90</v>
      </c>
      <c r="L27" s="55" cm="1">
        <f t="array" ref="L27">SUM(C27:J27/8)</f>
        <v>11.25</v>
      </c>
      <c r="M27" s="55">
        <f t="shared" si="1"/>
        <v>1</v>
      </c>
      <c r="N27" s="72">
        <f t="shared" si="7"/>
        <v>30</v>
      </c>
      <c r="O27">
        <f t="shared" si="8"/>
        <v>10</v>
      </c>
      <c r="P27">
        <f>IFERROR(AVERAGE('Total Store Analysis'!#REF!),0)</f>
        <v>0</v>
      </c>
      <c r="Q27" s="32">
        <f t="shared" si="9"/>
        <v>0</v>
      </c>
      <c r="R27" s="32">
        <f t="shared" si="10"/>
        <v>33.333333333333329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10</v>
      </c>
      <c r="D28">
        <v>0</v>
      </c>
      <c r="E28">
        <v>10</v>
      </c>
      <c r="F28">
        <v>5</v>
      </c>
      <c r="G28">
        <v>10</v>
      </c>
      <c r="H28">
        <v>0</v>
      </c>
      <c r="I28">
        <v>10</v>
      </c>
      <c r="J28">
        <v>10</v>
      </c>
      <c r="K28" s="55">
        <f t="shared" si="6"/>
        <v>55</v>
      </c>
      <c r="L28" s="55" cm="1">
        <f t="array" ref="L28">SUM(C28:J28/8)</f>
        <v>6.875</v>
      </c>
      <c r="M28" s="55">
        <f t="shared" si="1"/>
        <v>2</v>
      </c>
      <c r="N28" s="72">
        <f t="shared" si="7"/>
        <v>50</v>
      </c>
      <c r="O28">
        <f t="shared" si="8"/>
        <v>30</v>
      </c>
      <c r="P28">
        <f>IFERROR(AVERAGE('Total Store Analysis'!#REF!),0)</f>
        <v>0</v>
      </c>
      <c r="Q28" s="32">
        <f t="shared" si="9"/>
        <v>0</v>
      </c>
      <c r="R28" s="32">
        <f t="shared" si="10"/>
        <v>20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5</v>
      </c>
      <c r="D29">
        <v>10</v>
      </c>
      <c r="E29">
        <v>5</v>
      </c>
      <c r="F29">
        <v>0</v>
      </c>
      <c r="G29">
        <v>10</v>
      </c>
      <c r="H29">
        <v>0</v>
      </c>
      <c r="I29">
        <v>5</v>
      </c>
      <c r="J29">
        <v>5</v>
      </c>
      <c r="K29" s="55">
        <f t="shared" si="6"/>
        <v>40</v>
      </c>
      <c r="L29" s="55" cm="1">
        <f t="array" ref="L29">SUM(C29:J29/8)</f>
        <v>5</v>
      </c>
      <c r="M29" s="55">
        <f t="shared" si="1"/>
        <v>2</v>
      </c>
      <c r="N29" s="72">
        <f t="shared" si="7"/>
        <v>55</v>
      </c>
      <c r="O29">
        <f t="shared" si="8"/>
        <v>35</v>
      </c>
      <c r="P29">
        <f>IFERROR(AVERAGE('Total Store Analysis'!#REF!),0)</f>
        <v>0</v>
      </c>
      <c r="Q29" s="32">
        <f t="shared" si="9"/>
        <v>0</v>
      </c>
      <c r="R29" s="32">
        <f t="shared" si="10"/>
        <v>9.0909090909090917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5</v>
      </c>
      <c r="B30">
        <v>20</v>
      </c>
      <c r="C30">
        <v>0</v>
      </c>
      <c r="D30">
        <v>10</v>
      </c>
      <c r="E30">
        <v>0</v>
      </c>
      <c r="F30">
        <v>10</v>
      </c>
      <c r="G30">
        <v>5</v>
      </c>
      <c r="H30">
        <v>5</v>
      </c>
      <c r="I30">
        <v>10</v>
      </c>
      <c r="J30">
        <v>0</v>
      </c>
      <c r="K30" s="55">
        <f t="shared" si="6"/>
        <v>40</v>
      </c>
      <c r="L30" s="55" cm="1">
        <f t="array" ref="L30">SUM(C30:J30/8)</f>
        <v>5</v>
      </c>
      <c r="M30" s="55">
        <f t="shared" si="1"/>
        <v>3</v>
      </c>
      <c r="N30" s="72">
        <f t="shared" si="7"/>
        <v>80</v>
      </c>
      <c r="O30">
        <f t="shared" si="8"/>
        <v>60</v>
      </c>
      <c r="P30">
        <f>IFERROR(AVERAGE('Total Store Analysis'!#REF!),0)</f>
        <v>0</v>
      </c>
      <c r="Q30" s="32">
        <f t="shared" si="9"/>
        <v>0</v>
      </c>
      <c r="R30" s="32">
        <f t="shared" si="10"/>
        <v>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4.4257812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10</v>
      </c>
      <c r="D2">
        <v>15</v>
      </c>
      <c r="E2">
        <v>5</v>
      </c>
      <c r="F2">
        <v>5</v>
      </c>
      <c r="G2">
        <v>10</v>
      </c>
      <c r="H2">
        <v>10</v>
      </c>
      <c r="I2">
        <v>20</v>
      </c>
      <c r="J2">
        <v>20</v>
      </c>
      <c r="K2" s="55">
        <f t="shared" ref="K2:K10" si="0">SUM(C2:J2)</f>
        <v>95</v>
      </c>
      <c r="L2" s="55" cm="1">
        <f t="array" ref="L2">SUM(C2:J2/8)</f>
        <v>11.875</v>
      </c>
      <c r="M2" s="55">
        <f>COUNTIF(C2:J2,0)</f>
        <v>0</v>
      </c>
      <c r="N2" s="72">
        <f>M2*B2+B2-J2</f>
        <v>0</v>
      </c>
      <c r="O2">
        <f>N2-B2</f>
        <v>-20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15</v>
      </c>
      <c r="D3">
        <v>10</v>
      </c>
      <c r="E3">
        <v>20</v>
      </c>
      <c r="F3">
        <v>10</v>
      </c>
      <c r="G3">
        <v>10</v>
      </c>
      <c r="H3">
        <v>0</v>
      </c>
      <c r="I3">
        <v>10</v>
      </c>
      <c r="J3">
        <v>10</v>
      </c>
      <c r="K3" s="55">
        <f t="shared" si="0"/>
        <v>85</v>
      </c>
      <c r="L3" s="55" cm="1">
        <f t="array" ref="L3">SUM(C3:J3/8)</f>
        <v>10.625</v>
      </c>
      <c r="M3" s="55">
        <f t="shared" ref="M3:M30" si="1">COUNTIF(C3:J3,0)</f>
        <v>1</v>
      </c>
      <c r="N3" s="72">
        <f>M3*B3+B3-J3</f>
        <v>30</v>
      </c>
      <c r="O3">
        <f>N3-B3</f>
        <v>10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33.333333333333329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55">
        <f t="shared" si="0"/>
        <v>0</v>
      </c>
      <c r="L4" s="3"/>
      <c r="M4" s="55">
        <f t="shared" si="1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5</v>
      </c>
      <c r="G5">
        <v>15</v>
      </c>
      <c r="H5">
        <v>15</v>
      </c>
      <c r="I5">
        <v>15</v>
      </c>
      <c r="J5">
        <v>15</v>
      </c>
      <c r="K5" s="55">
        <f t="shared" si="0"/>
        <v>110</v>
      </c>
      <c r="L5" s="55" cm="1">
        <f t="array" ref="L5">SUM(C5:J5/8)</f>
        <v>13.75</v>
      </c>
      <c r="M5" s="55">
        <f t="shared" si="1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10</v>
      </c>
      <c r="D6">
        <v>5</v>
      </c>
      <c r="E6">
        <v>5</v>
      </c>
      <c r="F6">
        <v>10</v>
      </c>
      <c r="G6">
        <v>0</v>
      </c>
      <c r="H6">
        <v>0</v>
      </c>
      <c r="I6">
        <v>12</v>
      </c>
      <c r="J6">
        <v>0</v>
      </c>
      <c r="K6" s="55">
        <f t="shared" si="0"/>
        <v>42</v>
      </c>
      <c r="L6" s="55" cm="1">
        <f t="array" ref="L6">SUM(C6:J6/8)</f>
        <v>5.25</v>
      </c>
      <c r="M6" s="55">
        <f t="shared" si="1"/>
        <v>3</v>
      </c>
      <c r="N6" s="72">
        <f t="shared" si="2"/>
        <v>80</v>
      </c>
      <c r="O6">
        <f t="shared" si="3"/>
        <v>60</v>
      </c>
      <c r="P6">
        <f>IFERROR(AVERAGE('Total Store Analysis'!#REF!),0)</f>
        <v>0</v>
      </c>
      <c r="Q6" s="32">
        <f t="shared" si="4"/>
        <v>0</v>
      </c>
      <c r="R6" s="32">
        <f t="shared" si="5"/>
        <v>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3</v>
      </c>
      <c r="B7">
        <v>15</v>
      </c>
      <c r="C7">
        <v>5</v>
      </c>
      <c r="D7">
        <v>5</v>
      </c>
      <c r="E7">
        <v>0</v>
      </c>
      <c r="F7">
        <v>5</v>
      </c>
      <c r="G7">
        <v>5</v>
      </c>
      <c r="H7">
        <v>0</v>
      </c>
      <c r="I7">
        <v>0</v>
      </c>
      <c r="J7">
        <v>5</v>
      </c>
      <c r="K7" s="55">
        <f t="shared" si="0"/>
        <v>25</v>
      </c>
      <c r="L7" s="55" cm="1">
        <f t="array" ref="L7">SUM(C7:J7/8)</f>
        <v>3.125</v>
      </c>
      <c r="M7" s="55">
        <f t="shared" si="1"/>
        <v>3</v>
      </c>
      <c r="N7" s="72">
        <f t="shared" si="2"/>
        <v>55</v>
      </c>
      <c r="O7">
        <f t="shared" si="3"/>
        <v>40</v>
      </c>
      <c r="P7">
        <f>IFERROR(AVERAGE('Total Store Analysis'!#REF!),0)</f>
        <v>0</v>
      </c>
      <c r="Q7" s="32">
        <f t="shared" si="4"/>
        <v>0</v>
      </c>
      <c r="R7" s="32">
        <f t="shared" si="5"/>
        <v>9.0909090909090917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>
        <v>20</v>
      </c>
      <c r="C8">
        <v>15</v>
      </c>
      <c r="D8">
        <v>5</v>
      </c>
      <c r="E8">
        <v>15</v>
      </c>
      <c r="F8">
        <v>0</v>
      </c>
      <c r="G8">
        <v>15</v>
      </c>
      <c r="H8">
        <v>10</v>
      </c>
      <c r="I8">
        <v>0</v>
      </c>
      <c r="J8">
        <v>10</v>
      </c>
      <c r="K8" s="55">
        <f t="shared" si="0"/>
        <v>70</v>
      </c>
      <c r="L8" s="55" cm="1">
        <f t="array" ref="L8">SUM(C8:J8/8)</f>
        <v>8.75</v>
      </c>
      <c r="M8" s="55">
        <f t="shared" si="1"/>
        <v>2</v>
      </c>
      <c r="N8" s="72">
        <f t="shared" si="2"/>
        <v>50</v>
      </c>
      <c r="O8">
        <f t="shared" si="3"/>
        <v>30</v>
      </c>
      <c r="P8">
        <f>IFERROR(AVERAGE('Total Store Analysis'!#REF!),0)</f>
        <v>0</v>
      </c>
      <c r="Q8" s="32">
        <f t="shared" si="4"/>
        <v>0</v>
      </c>
      <c r="R8" s="32">
        <f t="shared" si="5"/>
        <v>20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8</v>
      </c>
      <c r="B9">
        <v>20</v>
      </c>
      <c r="C9">
        <v>15</v>
      </c>
      <c r="D9">
        <v>5</v>
      </c>
      <c r="E9">
        <v>10</v>
      </c>
      <c r="F9">
        <v>0</v>
      </c>
      <c r="G9">
        <v>5</v>
      </c>
      <c r="H9">
        <v>5</v>
      </c>
      <c r="I9">
        <v>0</v>
      </c>
      <c r="J9">
        <v>0</v>
      </c>
      <c r="K9" s="55">
        <f t="shared" si="0"/>
        <v>40</v>
      </c>
      <c r="L9" s="55" cm="1">
        <f t="array" ref="L9">SUM(C9:J9/8)</f>
        <v>5</v>
      </c>
      <c r="M9" s="55">
        <f t="shared" si="1"/>
        <v>3</v>
      </c>
      <c r="N9" s="72">
        <f t="shared" si="2"/>
        <v>80</v>
      </c>
      <c r="O9">
        <f t="shared" si="3"/>
        <v>60</v>
      </c>
      <c r="P9">
        <f>IFERROR(AVERAGE('Total Store Analysis'!#REF!),0)</f>
        <v>0</v>
      </c>
      <c r="Q9" s="32">
        <f t="shared" si="4"/>
        <v>0</v>
      </c>
      <c r="R9" s="32">
        <f t="shared" si="5"/>
        <v>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26</v>
      </c>
      <c r="B10">
        <v>10</v>
      </c>
      <c r="C10">
        <v>5</v>
      </c>
      <c r="D10">
        <v>5</v>
      </c>
      <c r="E10">
        <v>0</v>
      </c>
      <c r="F10">
        <v>10</v>
      </c>
      <c r="G10">
        <v>10</v>
      </c>
      <c r="H10">
        <v>10</v>
      </c>
      <c r="I10">
        <v>5</v>
      </c>
      <c r="J10">
        <v>5</v>
      </c>
      <c r="K10" s="55">
        <f t="shared" si="0"/>
        <v>50</v>
      </c>
      <c r="L10" s="55" cm="1">
        <f t="array" ref="L10">SUM(C10:J10/8)</f>
        <v>6.25</v>
      </c>
      <c r="M10" s="55">
        <f t="shared" si="1"/>
        <v>1</v>
      </c>
      <c r="N10" s="72">
        <f t="shared" si="2"/>
        <v>15</v>
      </c>
      <c r="O10">
        <f t="shared" si="3"/>
        <v>5</v>
      </c>
      <c r="P10">
        <f>IFERROR(AVERAGE('Total Store Analysis'!#REF!),0)</f>
        <v>0</v>
      </c>
      <c r="Q10" s="32">
        <f t="shared" si="4"/>
        <v>0</v>
      </c>
      <c r="R10" s="32">
        <f t="shared" si="5"/>
        <v>33.333333333333329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55">
        <f t="shared" si="1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t="s">
        <v>22</v>
      </c>
      <c r="B12">
        <v>10</v>
      </c>
      <c r="C12">
        <v>10</v>
      </c>
      <c r="D12">
        <v>10</v>
      </c>
      <c r="E12">
        <v>5</v>
      </c>
      <c r="F12">
        <v>0</v>
      </c>
      <c r="G12">
        <v>10</v>
      </c>
      <c r="H12">
        <v>0</v>
      </c>
      <c r="I12">
        <v>5</v>
      </c>
      <c r="J12">
        <v>0</v>
      </c>
      <c r="K12" s="55">
        <f t="shared" ref="K12:K30" si="6">SUM(C12:J12)</f>
        <v>40</v>
      </c>
      <c r="L12" s="55" cm="1">
        <f t="array" ref="L12">SUM(C12:J12/8)</f>
        <v>5</v>
      </c>
      <c r="M12" s="55">
        <f t="shared" si="1"/>
        <v>3</v>
      </c>
      <c r="N12" s="72">
        <f>M12*B12+B12-J12</f>
        <v>40</v>
      </c>
      <c r="O12">
        <f>N12-B12</f>
        <v>30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5</v>
      </c>
      <c r="D13">
        <v>10</v>
      </c>
      <c r="E13">
        <v>10</v>
      </c>
      <c r="F13">
        <v>5</v>
      </c>
      <c r="G13">
        <v>0</v>
      </c>
      <c r="H13">
        <v>5</v>
      </c>
      <c r="I13">
        <v>10</v>
      </c>
      <c r="J13">
        <v>10</v>
      </c>
      <c r="K13" s="55">
        <f t="shared" si="6"/>
        <v>55</v>
      </c>
      <c r="L13" s="55" cm="1">
        <f t="array" ref="L13">SUM(C13:J13/8)</f>
        <v>6.875</v>
      </c>
      <c r="M13" s="55">
        <f t="shared" si="1"/>
        <v>1</v>
      </c>
      <c r="N13" s="72">
        <f>M13*B13+B13-J13</f>
        <v>10</v>
      </c>
      <c r="O13">
        <f>N13-B13</f>
        <v>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100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>
        <v>20</v>
      </c>
      <c r="C14">
        <v>10</v>
      </c>
      <c r="D14">
        <v>5</v>
      </c>
      <c r="E14">
        <v>0</v>
      </c>
      <c r="F14">
        <v>0</v>
      </c>
      <c r="G14">
        <v>10</v>
      </c>
      <c r="H14">
        <v>10</v>
      </c>
      <c r="I14">
        <v>5</v>
      </c>
      <c r="J14">
        <v>10</v>
      </c>
      <c r="K14" s="55">
        <f t="shared" si="6"/>
        <v>50</v>
      </c>
      <c r="L14" s="55" cm="1">
        <f t="array" ref="L14">SUM(C14:J14/8)</f>
        <v>6.25</v>
      </c>
      <c r="M14" s="55">
        <f t="shared" si="1"/>
        <v>2</v>
      </c>
      <c r="N14" s="72">
        <f>M14*B14+B14-J14</f>
        <v>50</v>
      </c>
      <c r="O14">
        <f>N14-B14</f>
        <v>30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20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>
        <v>15</v>
      </c>
      <c r="C15">
        <v>10</v>
      </c>
      <c r="D15">
        <v>10</v>
      </c>
      <c r="E15">
        <v>0</v>
      </c>
      <c r="F15">
        <v>5</v>
      </c>
      <c r="G15">
        <v>10</v>
      </c>
      <c r="H15">
        <v>15</v>
      </c>
      <c r="I15">
        <v>15</v>
      </c>
      <c r="J15">
        <v>10</v>
      </c>
      <c r="K15" s="55">
        <f t="shared" si="6"/>
        <v>75</v>
      </c>
      <c r="L15" s="55" cm="1">
        <f t="array" ref="L15">SUM(C15:J15/8)</f>
        <v>9.375</v>
      </c>
      <c r="M15" s="55">
        <f t="shared" si="1"/>
        <v>1</v>
      </c>
      <c r="N15" s="72">
        <f>M15*B15+B15-J15</f>
        <v>20</v>
      </c>
      <c r="O15">
        <f>N15-B15</f>
        <v>5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50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55">
        <f t="shared" si="6"/>
        <v>0</v>
      </c>
      <c r="L16" s="3"/>
      <c r="M16" s="55">
        <f t="shared" si="1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55">
        <f t="shared" si="6"/>
        <v>0</v>
      </c>
      <c r="L17" s="3"/>
      <c r="M17" s="55">
        <f t="shared" si="1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15</v>
      </c>
      <c r="D18">
        <v>5</v>
      </c>
      <c r="E18">
        <v>15</v>
      </c>
      <c r="F18">
        <v>5</v>
      </c>
      <c r="G18">
        <v>10</v>
      </c>
      <c r="H18">
        <v>15</v>
      </c>
      <c r="I18">
        <v>5</v>
      </c>
      <c r="J18">
        <v>5</v>
      </c>
      <c r="K18" s="55">
        <f t="shared" si="6"/>
        <v>75</v>
      </c>
      <c r="L18" s="55" cm="1">
        <f t="array" ref="L18">SUM(C18:J18/8)</f>
        <v>9.375</v>
      </c>
      <c r="M18" s="55">
        <f t="shared" si="1"/>
        <v>0</v>
      </c>
      <c r="N18" s="72">
        <f t="shared" ref="N18:N30" si="7">M18*B18+B18-J18</f>
        <v>10</v>
      </c>
      <c r="O18">
        <f t="shared" ref="O18:O30" si="8">N18-B18</f>
        <v>-5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50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>
        <v>10</v>
      </c>
      <c r="C19">
        <v>5</v>
      </c>
      <c r="D19">
        <v>5</v>
      </c>
      <c r="E19">
        <v>0</v>
      </c>
      <c r="F19">
        <v>0</v>
      </c>
      <c r="G19">
        <v>10</v>
      </c>
      <c r="H19">
        <v>10</v>
      </c>
      <c r="I19">
        <v>0</v>
      </c>
      <c r="J19">
        <v>5</v>
      </c>
      <c r="K19" s="55">
        <f t="shared" si="6"/>
        <v>35</v>
      </c>
      <c r="L19" s="55" cm="1">
        <f t="array" ref="L19">SUM(C19:J19/8)</f>
        <v>4.375</v>
      </c>
      <c r="M19" s="55">
        <f t="shared" si="1"/>
        <v>3</v>
      </c>
      <c r="N19" s="72">
        <f t="shared" si="7"/>
        <v>35</v>
      </c>
      <c r="O19">
        <f t="shared" si="8"/>
        <v>25</v>
      </c>
      <c r="P19">
        <f>IFERROR(AVERAGE('Total Store Analysis'!#REF!),0)</f>
        <v>0</v>
      </c>
      <c r="Q19" s="32">
        <f t="shared" si="9"/>
        <v>0</v>
      </c>
      <c r="R19" s="32">
        <f t="shared" si="10"/>
        <v>14.285714285714285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10</v>
      </c>
      <c r="D20">
        <v>5</v>
      </c>
      <c r="E20">
        <v>0</v>
      </c>
      <c r="F20">
        <v>10</v>
      </c>
      <c r="G20">
        <v>15</v>
      </c>
      <c r="H20">
        <v>5</v>
      </c>
      <c r="I20">
        <v>10</v>
      </c>
      <c r="J20">
        <v>5</v>
      </c>
      <c r="K20" s="55">
        <f t="shared" si="6"/>
        <v>60</v>
      </c>
      <c r="L20" s="55" cm="1">
        <f t="array" ref="L20">SUM(C20:J20/8)</f>
        <v>7.5</v>
      </c>
      <c r="M20" s="55">
        <f t="shared" si="1"/>
        <v>1</v>
      </c>
      <c r="N20" s="72">
        <f t="shared" si="7"/>
        <v>35</v>
      </c>
      <c r="O20">
        <f t="shared" si="8"/>
        <v>15</v>
      </c>
      <c r="P20">
        <f>IFERROR(AVERAGE('Total Store Analysis'!#REF!),0)</f>
        <v>0</v>
      </c>
      <c r="Q20" s="32">
        <f t="shared" si="9"/>
        <v>0</v>
      </c>
      <c r="R20" s="32">
        <f t="shared" si="10"/>
        <v>14.285714285714285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55" cm="1">
        <f t="array" ref="L21">SUM(C21:J21/8)</f>
        <v>20</v>
      </c>
      <c r="M21" s="55">
        <f t="shared" si="1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15</v>
      </c>
      <c r="D22">
        <v>5</v>
      </c>
      <c r="E22">
        <v>10</v>
      </c>
      <c r="F22">
        <v>5</v>
      </c>
      <c r="G22">
        <v>10</v>
      </c>
      <c r="H22">
        <v>10</v>
      </c>
      <c r="I22">
        <v>15</v>
      </c>
      <c r="J22">
        <v>10</v>
      </c>
      <c r="K22" s="55">
        <f t="shared" si="6"/>
        <v>80</v>
      </c>
      <c r="L22" s="55" cm="1">
        <f t="array" ref="L22">SUM(C22:J22/8)</f>
        <v>10</v>
      </c>
      <c r="M22" s="55">
        <f t="shared" si="1"/>
        <v>0</v>
      </c>
      <c r="N22" s="72">
        <f t="shared" si="7"/>
        <v>10</v>
      </c>
      <c r="O22">
        <f t="shared" si="8"/>
        <v>-10</v>
      </c>
      <c r="P22">
        <f>IFERROR(AVERAGE('Total Store Analysis'!#REF!),0)</f>
        <v>0</v>
      </c>
      <c r="Q22" s="32">
        <f t="shared" si="9"/>
        <v>0</v>
      </c>
      <c r="R22" s="32">
        <f t="shared" si="10"/>
        <v>100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4</v>
      </c>
      <c r="B23">
        <v>20</v>
      </c>
      <c r="C23">
        <v>15</v>
      </c>
      <c r="D23">
        <v>5</v>
      </c>
      <c r="E23">
        <v>10</v>
      </c>
      <c r="F23">
        <v>5</v>
      </c>
      <c r="G23">
        <v>0</v>
      </c>
      <c r="H23">
        <v>0</v>
      </c>
      <c r="I23">
        <v>0</v>
      </c>
      <c r="J23">
        <v>0</v>
      </c>
      <c r="K23" s="55">
        <f t="shared" si="6"/>
        <v>35</v>
      </c>
      <c r="L23" s="55" cm="1">
        <f t="array" ref="L23">SUM(C23:J23/8)</f>
        <v>4.375</v>
      </c>
      <c r="M23" s="55">
        <f t="shared" si="1"/>
        <v>4</v>
      </c>
      <c r="N23" s="72">
        <f t="shared" si="7"/>
        <v>100</v>
      </c>
      <c r="O23">
        <f t="shared" si="8"/>
        <v>80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>
        <v>20</v>
      </c>
      <c r="C24">
        <v>15</v>
      </c>
      <c r="D24">
        <v>10</v>
      </c>
      <c r="E24">
        <v>0</v>
      </c>
      <c r="F24">
        <v>0</v>
      </c>
      <c r="G24">
        <v>20</v>
      </c>
      <c r="H24">
        <v>10</v>
      </c>
      <c r="I24">
        <v>5</v>
      </c>
      <c r="J24">
        <v>20</v>
      </c>
      <c r="K24" s="55">
        <f t="shared" si="6"/>
        <v>80</v>
      </c>
      <c r="L24" s="55" cm="1">
        <f t="array" ref="L24">SUM(C24:J24/8)</f>
        <v>10</v>
      </c>
      <c r="M24" s="55">
        <f t="shared" si="1"/>
        <v>2</v>
      </c>
      <c r="N24" s="72">
        <f t="shared" si="7"/>
        <v>40</v>
      </c>
      <c r="O24">
        <f t="shared" si="8"/>
        <v>20</v>
      </c>
      <c r="P24">
        <f>IFERROR(AVERAGE('Total Store Analysis'!#REF!),0)</f>
        <v>0</v>
      </c>
      <c r="Q24" s="32">
        <f t="shared" si="9"/>
        <v>0</v>
      </c>
      <c r="R24" s="32">
        <f t="shared" si="10"/>
        <v>50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10</v>
      </c>
      <c r="D25">
        <v>10</v>
      </c>
      <c r="E25">
        <v>0</v>
      </c>
      <c r="F25">
        <v>5</v>
      </c>
      <c r="G25">
        <v>10</v>
      </c>
      <c r="H25">
        <v>5</v>
      </c>
      <c r="I25">
        <v>0</v>
      </c>
      <c r="J25">
        <v>10</v>
      </c>
      <c r="K25" s="55">
        <f t="shared" si="6"/>
        <v>50</v>
      </c>
      <c r="L25" s="55" cm="1">
        <f t="array" ref="L25">SUM(C25:J25/8)</f>
        <v>6.25</v>
      </c>
      <c r="M25" s="55">
        <f t="shared" si="1"/>
        <v>2</v>
      </c>
      <c r="N25" s="72">
        <f t="shared" si="7"/>
        <v>20</v>
      </c>
      <c r="O25">
        <f t="shared" si="8"/>
        <v>10</v>
      </c>
      <c r="P25">
        <f>IFERROR(AVERAGE('Total Store Analysis'!#REF!),0)</f>
        <v>0</v>
      </c>
      <c r="Q25" s="32">
        <f t="shared" si="9"/>
        <v>0</v>
      </c>
      <c r="R25" s="32">
        <f t="shared" si="10"/>
        <v>50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10</v>
      </c>
      <c r="B26">
        <v>20</v>
      </c>
      <c r="C26">
        <v>10</v>
      </c>
      <c r="D26">
        <v>10</v>
      </c>
      <c r="E26">
        <v>20</v>
      </c>
      <c r="F26">
        <v>0</v>
      </c>
      <c r="G26">
        <v>0</v>
      </c>
      <c r="H26">
        <v>5</v>
      </c>
      <c r="I26">
        <v>5</v>
      </c>
      <c r="J26">
        <v>5</v>
      </c>
      <c r="K26" s="55">
        <f t="shared" si="6"/>
        <v>55</v>
      </c>
      <c r="L26" s="55" cm="1">
        <f t="array" ref="L26">SUM(C26:J26/8)</f>
        <v>6.875</v>
      </c>
      <c r="M26" s="55">
        <f t="shared" si="1"/>
        <v>2</v>
      </c>
      <c r="N26" s="72">
        <f t="shared" si="7"/>
        <v>55</v>
      </c>
      <c r="O26">
        <f t="shared" si="8"/>
        <v>35</v>
      </c>
      <c r="P26">
        <f>IFERROR(AVERAGE('Total Store Analysis'!#REF!),0)</f>
        <v>0</v>
      </c>
      <c r="Q26" s="32">
        <f t="shared" si="9"/>
        <v>0</v>
      </c>
      <c r="R26" s="32">
        <f t="shared" si="10"/>
        <v>9.0909090909090917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15</v>
      </c>
      <c r="D27">
        <v>20</v>
      </c>
      <c r="E27">
        <v>5</v>
      </c>
      <c r="F27">
        <v>0</v>
      </c>
      <c r="G27">
        <v>0</v>
      </c>
      <c r="H27">
        <v>0</v>
      </c>
      <c r="I27">
        <v>15</v>
      </c>
      <c r="J27">
        <v>15</v>
      </c>
      <c r="K27" s="55">
        <f t="shared" si="6"/>
        <v>70</v>
      </c>
      <c r="L27" s="55" cm="1">
        <f t="array" ref="L27">SUM(C27:J27/8)</f>
        <v>8.75</v>
      </c>
      <c r="M27" s="55">
        <f t="shared" si="1"/>
        <v>3</v>
      </c>
      <c r="N27" s="72">
        <f t="shared" si="7"/>
        <v>65</v>
      </c>
      <c r="O27">
        <f t="shared" si="8"/>
        <v>45</v>
      </c>
      <c r="P27">
        <f>IFERROR(AVERAGE('Total Store Analysis'!#REF!),0)</f>
        <v>0</v>
      </c>
      <c r="Q27" s="32">
        <f t="shared" si="9"/>
        <v>0</v>
      </c>
      <c r="R27" s="32">
        <f t="shared" si="10"/>
        <v>23.076923076923077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20</v>
      </c>
      <c r="D28">
        <v>10</v>
      </c>
      <c r="E28">
        <v>5</v>
      </c>
      <c r="F28">
        <v>20</v>
      </c>
      <c r="G28">
        <v>5</v>
      </c>
      <c r="H28">
        <v>20</v>
      </c>
      <c r="I28">
        <v>0</v>
      </c>
      <c r="J28">
        <v>10</v>
      </c>
      <c r="K28" s="55">
        <f t="shared" si="6"/>
        <v>90</v>
      </c>
      <c r="L28" s="55" cm="1">
        <f t="array" ref="L28">SUM(C28:J28/8)</f>
        <v>11.25</v>
      </c>
      <c r="M28" s="55">
        <f t="shared" si="1"/>
        <v>1</v>
      </c>
      <c r="N28" s="72">
        <f t="shared" si="7"/>
        <v>30</v>
      </c>
      <c r="O28">
        <f t="shared" si="8"/>
        <v>10</v>
      </c>
      <c r="P28">
        <f>IFERROR(AVERAGE('Total Store Analysis'!#REF!),0)</f>
        <v>0</v>
      </c>
      <c r="Q28" s="32">
        <f t="shared" si="9"/>
        <v>0</v>
      </c>
      <c r="R28" s="32">
        <f t="shared" si="10"/>
        <v>33.333333333333329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15</v>
      </c>
      <c r="D29">
        <v>5</v>
      </c>
      <c r="E29">
        <v>20</v>
      </c>
      <c r="F29">
        <v>15</v>
      </c>
      <c r="G29">
        <v>5</v>
      </c>
      <c r="H29">
        <v>5</v>
      </c>
      <c r="I29">
        <v>0</v>
      </c>
      <c r="J29">
        <v>10</v>
      </c>
      <c r="K29" s="55">
        <f t="shared" si="6"/>
        <v>75</v>
      </c>
      <c r="L29" s="55" cm="1">
        <f t="array" ref="L29">SUM(C29:J29/8)</f>
        <v>9.375</v>
      </c>
      <c r="M29" s="55">
        <f t="shared" si="1"/>
        <v>1</v>
      </c>
      <c r="N29" s="72">
        <f t="shared" si="7"/>
        <v>30</v>
      </c>
      <c r="O29">
        <f t="shared" si="8"/>
        <v>10</v>
      </c>
      <c r="P29">
        <f>IFERROR(AVERAGE('Total Store Analysis'!#REF!),0)</f>
        <v>0</v>
      </c>
      <c r="Q29" s="32">
        <f t="shared" si="9"/>
        <v>0</v>
      </c>
      <c r="R29" s="32">
        <f t="shared" si="10"/>
        <v>33.333333333333329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5</v>
      </c>
      <c r="B30">
        <v>20</v>
      </c>
      <c r="C30">
        <v>15</v>
      </c>
      <c r="D30">
        <v>10</v>
      </c>
      <c r="E30">
        <v>0</v>
      </c>
      <c r="F30">
        <v>5</v>
      </c>
      <c r="G30">
        <v>10</v>
      </c>
      <c r="H30">
        <v>0</v>
      </c>
      <c r="I30">
        <v>5</v>
      </c>
      <c r="J30">
        <v>20</v>
      </c>
      <c r="K30" s="55">
        <f t="shared" si="6"/>
        <v>65</v>
      </c>
      <c r="L30" s="55" cm="1">
        <f t="array" ref="L30">SUM(C30:J30/8)</f>
        <v>8.125</v>
      </c>
      <c r="M30" s="55">
        <f t="shared" si="1"/>
        <v>2</v>
      </c>
      <c r="N30" s="72">
        <f t="shared" si="7"/>
        <v>40</v>
      </c>
      <c r="O30">
        <f t="shared" si="8"/>
        <v>20</v>
      </c>
      <c r="P30">
        <f>IFERROR(AVERAGE('Total Store Analysis'!#REF!),0)</f>
        <v>0</v>
      </c>
      <c r="Q30" s="32">
        <f t="shared" si="9"/>
        <v>0</v>
      </c>
      <c r="R30" s="32">
        <f t="shared" si="10"/>
        <v>50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4.4257812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15</v>
      </c>
      <c r="D2">
        <v>5</v>
      </c>
      <c r="E2">
        <v>5</v>
      </c>
      <c r="F2">
        <v>0</v>
      </c>
      <c r="G2">
        <v>5</v>
      </c>
      <c r="H2">
        <v>0</v>
      </c>
      <c r="I2">
        <v>10</v>
      </c>
      <c r="J2">
        <v>5</v>
      </c>
      <c r="K2" s="55">
        <f t="shared" ref="K2:K10" si="0">SUM(C2:J2)</f>
        <v>45</v>
      </c>
      <c r="L2" s="55" cm="1">
        <f t="array" ref="L2">SUM(C2:J2/8)</f>
        <v>5.625</v>
      </c>
      <c r="M2" s="55">
        <f>COUNTIF(C2:J2,0)</f>
        <v>2</v>
      </c>
      <c r="N2" s="72">
        <f>M2*B2+B2-J2</f>
        <v>55</v>
      </c>
      <c r="O2">
        <f>N2-B2</f>
        <v>35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9.0909090909090917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20</v>
      </c>
      <c r="D3">
        <v>15</v>
      </c>
      <c r="E3">
        <v>10</v>
      </c>
      <c r="F3">
        <v>0</v>
      </c>
      <c r="G3">
        <v>0</v>
      </c>
      <c r="H3">
        <v>10</v>
      </c>
      <c r="I3">
        <v>5</v>
      </c>
      <c r="J3">
        <v>5</v>
      </c>
      <c r="K3" s="55">
        <f t="shared" si="0"/>
        <v>65</v>
      </c>
      <c r="L3" s="55" cm="1">
        <f t="array" ref="L3">SUM(C3:J3/8)</f>
        <v>8.125</v>
      </c>
      <c r="M3" s="55">
        <f t="shared" ref="M3:M30" si="1">COUNTIF(C3:J3,0)</f>
        <v>2</v>
      </c>
      <c r="N3" s="72">
        <f>M3*B3+B3-J3</f>
        <v>55</v>
      </c>
      <c r="O3">
        <f>N3-B3</f>
        <v>35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9.0909090909090917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55">
        <f t="shared" si="0"/>
        <v>0</v>
      </c>
      <c r="L4" s="3"/>
      <c r="M4" s="55">
        <f t="shared" si="1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si="0"/>
        <v>120</v>
      </c>
      <c r="L5" s="55" cm="1">
        <f t="array" ref="L5">SUM(C5:J5/8)</f>
        <v>15</v>
      </c>
      <c r="M5" s="55">
        <f t="shared" si="1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20</v>
      </c>
      <c r="D6">
        <v>10</v>
      </c>
      <c r="E6">
        <v>5</v>
      </c>
      <c r="F6">
        <v>5</v>
      </c>
      <c r="G6">
        <v>0</v>
      </c>
      <c r="H6">
        <v>0</v>
      </c>
      <c r="I6">
        <v>5</v>
      </c>
      <c r="J6">
        <v>20</v>
      </c>
      <c r="K6" s="55">
        <f t="shared" si="0"/>
        <v>65</v>
      </c>
      <c r="L6" s="55" cm="1">
        <f t="array" ref="L6">SUM(C6:J6/8)</f>
        <v>8.125</v>
      </c>
      <c r="M6" s="55">
        <f t="shared" si="1"/>
        <v>2</v>
      </c>
      <c r="N6" s="72">
        <f t="shared" si="2"/>
        <v>40</v>
      </c>
      <c r="O6">
        <f t="shared" si="3"/>
        <v>20</v>
      </c>
      <c r="P6">
        <f>IFERROR(AVERAGE('Total Store Analysis'!#REF!),0)</f>
        <v>0</v>
      </c>
      <c r="Q6" s="32">
        <f t="shared" si="4"/>
        <v>0</v>
      </c>
      <c r="R6" s="32">
        <f t="shared" si="5"/>
        <v>50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3</v>
      </c>
      <c r="B7">
        <v>15</v>
      </c>
      <c r="C7">
        <v>5</v>
      </c>
      <c r="D7">
        <v>5</v>
      </c>
      <c r="E7">
        <v>10</v>
      </c>
      <c r="F7">
        <v>5</v>
      </c>
      <c r="G7">
        <v>5</v>
      </c>
      <c r="H7">
        <v>0</v>
      </c>
      <c r="I7">
        <v>0</v>
      </c>
      <c r="J7">
        <v>5</v>
      </c>
      <c r="K7" s="55">
        <f t="shared" si="0"/>
        <v>35</v>
      </c>
      <c r="L7" s="55" cm="1">
        <f t="array" ref="L7">SUM(C7:J7/8)</f>
        <v>4.375</v>
      </c>
      <c r="M7" s="55">
        <f t="shared" si="1"/>
        <v>2</v>
      </c>
      <c r="N7" s="72">
        <f t="shared" si="2"/>
        <v>40</v>
      </c>
      <c r="O7">
        <f t="shared" si="3"/>
        <v>25</v>
      </c>
      <c r="P7">
        <f>IFERROR(AVERAGE('Total Store Analysis'!#REF!),0)</f>
        <v>0</v>
      </c>
      <c r="Q7" s="32">
        <f t="shared" si="4"/>
        <v>0</v>
      </c>
      <c r="R7" s="32">
        <f t="shared" si="5"/>
        <v>12.5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>
        <v>20</v>
      </c>
      <c r="C8">
        <v>10</v>
      </c>
      <c r="D8">
        <v>15</v>
      </c>
      <c r="E8">
        <v>20</v>
      </c>
      <c r="F8">
        <v>0</v>
      </c>
      <c r="G8">
        <v>0</v>
      </c>
      <c r="H8">
        <v>10</v>
      </c>
      <c r="I8">
        <v>10</v>
      </c>
      <c r="J8">
        <v>5</v>
      </c>
      <c r="K8" s="55">
        <f t="shared" si="0"/>
        <v>70</v>
      </c>
      <c r="L8" s="55" cm="1">
        <f t="array" ref="L8">SUM(C8:J8/8)</f>
        <v>8.75</v>
      </c>
      <c r="M8" s="55">
        <f t="shared" si="1"/>
        <v>2</v>
      </c>
      <c r="N8" s="72">
        <f t="shared" si="2"/>
        <v>55</v>
      </c>
      <c r="O8">
        <f t="shared" si="3"/>
        <v>35</v>
      </c>
      <c r="P8">
        <f>IFERROR(AVERAGE('Total Store Analysis'!#REF!),0)</f>
        <v>0</v>
      </c>
      <c r="Q8" s="32">
        <f t="shared" si="4"/>
        <v>0</v>
      </c>
      <c r="R8" s="32">
        <f t="shared" si="5"/>
        <v>9.0909090909090917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8</v>
      </c>
      <c r="B9">
        <v>20</v>
      </c>
      <c r="C9">
        <v>20</v>
      </c>
      <c r="D9">
        <v>10</v>
      </c>
      <c r="E9">
        <v>15</v>
      </c>
      <c r="F9">
        <v>0</v>
      </c>
      <c r="G9">
        <v>5</v>
      </c>
      <c r="H9">
        <v>5</v>
      </c>
      <c r="I9">
        <v>20</v>
      </c>
      <c r="J9">
        <v>15</v>
      </c>
      <c r="K9" s="55">
        <f t="shared" si="0"/>
        <v>90</v>
      </c>
      <c r="L9" s="55" cm="1">
        <f t="array" ref="L9">SUM(C9:J9/8)</f>
        <v>11.25</v>
      </c>
      <c r="M9" s="55">
        <f t="shared" si="1"/>
        <v>1</v>
      </c>
      <c r="N9" s="72">
        <f t="shared" si="2"/>
        <v>25</v>
      </c>
      <c r="O9">
        <f t="shared" si="3"/>
        <v>5</v>
      </c>
      <c r="P9">
        <f>IFERROR(AVERAGE('Total Store Analysis'!#REF!),0)</f>
        <v>0</v>
      </c>
      <c r="Q9" s="32">
        <f t="shared" si="4"/>
        <v>0</v>
      </c>
      <c r="R9" s="32">
        <f t="shared" si="5"/>
        <v>60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26</v>
      </c>
      <c r="B10">
        <v>10</v>
      </c>
      <c r="C10">
        <v>5</v>
      </c>
      <c r="D10">
        <v>10</v>
      </c>
      <c r="E10">
        <v>0</v>
      </c>
      <c r="F10">
        <v>5</v>
      </c>
      <c r="G10">
        <v>5</v>
      </c>
      <c r="H10">
        <v>5</v>
      </c>
      <c r="I10">
        <v>0</v>
      </c>
      <c r="J10">
        <v>0</v>
      </c>
      <c r="K10" s="55">
        <f t="shared" si="0"/>
        <v>30</v>
      </c>
      <c r="L10" s="55" cm="1">
        <f t="array" ref="L10">SUM(C10:J10/8)</f>
        <v>3.75</v>
      </c>
      <c r="M10" s="55">
        <f t="shared" si="1"/>
        <v>3</v>
      </c>
      <c r="N10" s="72">
        <f t="shared" si="2"/>
        <v>40</v>
      </c>
      <c r="O10">
        <f t="shared" si="3"/>
        <v>30</v>
      </c>
      <c r="P10">
        <f>IFERROR(AVERAGE('Total Store Analysis'!#REF!),0)</f>
        <v>0</v>
      </c>
      <c r="Q10" s="32">
        <f t="shared" si="4"/>
        <v>0</v>
      </c>
      <c r="R10" s="32">
        <f t="shared" si="5"/>
        <v>0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55">
        <f t="shared" si="1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t="s">
        <v>22</v>
      </c>
      <c r="B12">
        <v>10</v>
      </c>
      <c r="C12">
        <v>10</v>
      </c>
      <c r="D12">
        <v>5</v>
      </c>
      <c r="E12">
        <v>10</v>
      </c>
      <c r="F12">
        <v>10</v>
      </c>
      <c r="G12">
        <v>5</v>
      </c>
      <c r="H12">
        <v>0</v>
      </c>
      <c r="I12">
        <v>0</v>
      </c>
      <c r="J12">
        <v>0</v>
      </c>
      <c r="K12" s="55">
        <f t="shared" ref="K12:K30" si="6">SUM(C12:J12)</f>
        <v>40</v>
      </c>
      <c r="L12" s="55" cm="1">
        <f t="array" ref="L12">SUM(C12:J12/8)</f>
        <v>5</v>
      </c>
      <c r="M12" s="55">
        <f t="shared" si="1"/>
        <v>3</v>
      </c>
      <c r="N12" s="72">
        <f>M12*B12+B12-J12</f>
        <v>40</v>
      </c>
      <c r="O12">
        <f>N12-B12</f>
        <v>30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10</v>
      </c>
      <c r="D13">
        <v>5</v>
      </c>
      <c r="E13">
        <v>5</v>
      </c>
      <c r="F13">
        <v>0</v>
      </c>
      <c r="G13">
        <v>5</v>
      </c>
      <c r="H13">
        <v>5</v>
      </c>
      <c r="I13">
        <v>10</v>
      </c>
      <c r="J13">
        <v>5</v>
      </c>
      <c r="K13" s="55">
        <f t="shared" si="6"/>
        <v>45</v>
      </c>
      <c r="L13" s="55" cm="1">
        <f t="array" ref="L13">SUM(C13:J13/8)</f>
        <v>5.625</v>
      </c>
      <c r="M13" s="55">
        <f t="shared" si="1"/>
        <v>1</v>
      </c>
      <c r="N13" s="72">
        <f>M13*B13+B13-J13</f>
        <v>15</v>
      </c>
      <c r="O13">
        <f>N13-B13</f>
        <v>5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33.333333333333329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>
        <v>20</v>
      </c>
      <c r="C14">
        <v>10</v>
      </c>
      <c r="D14">
        <v>10</v>
      </c>
      <c r="E14">
        <v>5</v>
      </c>
      <c r="F14">
        <v>0</v>
      </c>
      <c r="G14">
        <v>5</v>
      </c>
      <c r="H14">
        <v>10</v>
      </c>
      <c r="I14">
        <v>10</v>
      </c>
      <c r="J14">
        <v>5</v>
      </c>
      <c r="K14" s="55">
        <f t="shared" si="6"/>
        <v>55</v>
      </c>
      <c r="L14" s="55" cm="1">
        <f t="array" ref="L14">SUM(C14:J14/8)</f>
        <v>6.875</v>
      </c>
      <c r="M14" s="55">
        <f t="shared" si="1"/>
        <v>1</v>
      </c>
      <c r="N14" s="72">
        <f>M14*B14+B14-J14</f>
        <v>35</v>
      </c>
      <c r="O14">
        <f>N14-B14</f>
        <v>15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14.285714285714285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>
        <v>15</v>
      </c>
      <c r="C15">
        <v>15</v>
      </c>
      <c r="D15">
        <v>10</v>
      </c>
      <c r="E15">
        <v>0</v>
      </c>
      <c r="F15">
        <v>10</v>
      </c>
      <c r="G15">
        <v>15</v>
      </c>
      <c r="H15">
        <v>10</v>
      </c>
      <c r="I15">
        <v>5</v>
      </c>
      <c r="J15">
        <v>15</v>
      </c>
      <c r="K15" s="55">
        <f t="shared" si="6"/>
        <v>80</v>
      </c>
      <c r="L15" s="55" cm="1">
        <f t="array" ref="L15">SUM(C15:J15/8)</f>
        <v>10</v>
      </c>
      <c r="M15" s="55">
        <f t="shared" si="1"/>
        <v>1</v>
      </c>
      <c r="N15" s="72">
        <f>M15*B15+B15-J15</f>
        <v>15</v>
      </c>
      <c r="O15">
        <f>N15-B15</f>
        <v>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100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55">
        <f t="shared" si="6"/>
        <v>0</v>
      </c>
      <c r="L16" s="3"/>
      <c r="M16" s="55">
        <f t="shared" si="1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55">
        <f t="shared" si="6"/>
        <v>0</v>
      </c>
      <c r="L17" s="3"/>
      <c r="M17" s="55">
        <f t="shared" si="1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15</v>
      </c>
      <c r="D18">
        <v>15</v>
      </c>
      <c r="E18">
        <v>10</v>
      </c>
      <c r="F18">
        <v>5</v>
      </c>
      <c r="G18">
        <v>15</v>
      </c>
      <c r="H18">
        <v>10</v>
      </c>
      <c r="I18">
        <v>5</v>
      </c>
      <c r="J18">
        <v>0</v>
      </c>
      <c r="K18" s="55">
        <f t="shared" si="6"/>
        <v>75</v>
      </c>
      <c r="L18" s="55" cm="1">
        <f t="array" ref="L18">SUM(C18:J18/8)</f>
        <v>9.375</v>
      </c>
      <c r="M18" s="55">
        <f t="shared" si="1"/>
        <v>1</v>
      </c>
      <c r="N18" s="72">
        <f t="shared" ref="N18:N30" si="7">M18*B18+B18-J18</f>
        <v>30</v>
      </c>
      <c r="O18">
        <f t="shared" ref="O18:O30" si="8">N18-B18</f>
        <v>15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>
        <v>10</v>
      </c>
      <c r="C19">
        <v>5</v>
      </c>
      <c r="D19">
        <v>5</v>
      </c>
      <c r="E19">
        <v>0</v>
      </c>
      <c r="F19">
        <v>5</v>
      </c>
      <c r="G19">
        <v>0</v>
      </c>
      <c r="H19">
        <v>5</v>
      </c>
      <c r="I19">
        <v>10</v>
      </c>
      <c r="J19">
        <v>10</v>
      </c>
      <c r="K19" s="55">
        <f t="shared" si="6"/>
        <v>40</v>
      </c>
      <c r="L19" s="55" cm="1">
        <f t="array" ref="L19">SUM(C19:J19/8)</f>
        <v>5</v>
      </c>
      <c r="M19" s="55">
        <f t="shared" si="1"/>
        <v>2</v>
      </c>
      <c r="N19" s="72">
        <f t="shared" si="7"/>
        <v>20</v>
      </c>
      <c r="O19">
        <f t="shared" si="8"/>
        <v>10</v>
      </c>
      <c r="P19">
        <f>IFERROR(AVERAGE('Total Store Analysis'!#REF!),0)</f>
        <v>0</v>
      </c>
      <c r="Q19" s="32">
        <f t="shared" si="9"/>
        <v>0</v>
      </c>
      <c r="R19" s="32">
        <f t="shared" si="10"/>
        <v>50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15</v>
      </c>
      <c r="D20">
        <v>5</v>
      </c>
      <c r="E20">
        <v>20</v>
      </c>
      <c r="F20">
        <v>10</v>
      </c>
      <c r="G20">
        <v>10</v>
      </c>
      <c r="H20">
        <v>5</v>
      </c>
      <c r="I20">
        <v>0</v>
      </c>
      <c r="J20">
        <v>20</v>
      </c>
      <c r="K20" s="55">
        <f t="shared" si="6"/>
        <v>85</v>
      </c>
      <c r="L20" s="55" cm="1">
        <f t="array" ref="L20">SUM(C20:J20/8)</f>
        <v>10.625</v>
      </c>
      <c r="M20" s="55">
        <f t="shared" si="1"/>
        <v>1</v>
      </c>
      <c r="N20" s="72">
        <f t="shared" si="7"/>
        <v>20</v>
      </c>
      <c r="O20">
        <f t="shared" si="8"/>
        <v>0</v>
      </c>
      <c r="P20">
        <f>IFERROR(AVERAGE('Total Store Analysis'!#REF!),0)</f>
        <v>0</v>
      </c>
      <c r="Q20" s="32">
        <f t="shared" si="9"/>
        <v>0</v>
      </c>
      <c r="R20" s="32">
        <f t="shared" si="10"/>
        <v>100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55" cm="1">
        <f t="array" ref="L21">SUM(C21:J21/8)</f>
        <v>20</v>
      </c>
      <c r="M21" s="55">
        <f t="shared" si="1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10</v>
      </c>
      <c r="D22">
        <v>10</v>
      </c>
      <c r="E22">
        <v>5</v>
      </c>
      <c r="F22">
        <v>15</v>
      </c>
      <c r="G22">
        <v>5</v>
      </c>
      <c r="H22">
        <v>10</v>
      </c>
      <c r="I22">
        <v>10</v>
      </c>
      <c r="J22">
        <v>5</v>
      </c>
      <c r="K22" s="55">
        <f t="shared" si="6"/>
        <v>70</v>
      </c>
      <c r="L22" s="55" cm="1">
        <f t="array" ref="L22">SUM(C22:J22/8)</f>
        <v>8.75</v>
      </c>
      <c r="M22" s="55">
        <f t="shared" si="1"/>
        <v>0</v>
      </c>
      <c r="N22" s="72">
        <f t="shared" si="7"/>
        <v>15</v>
      </c>
      <c r="O22">
        <f t="shared" si="8"/>
        <v>-5</v>
      </c>
      <c r="P22">
        <f>IFERROR(AVERAGE('Total Store Analysis'!#REF!),0)</f>
        <v>0</v>
      </c>
      <c r="Q22" s="32">
        <f t="shared" si="9"/>
        <v>0</v>
      </c>
      <c r="R22" s="32">
        <f t="shared" si="10"/>
        <v>33.333333333333329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4</v>
      </c>
      <c r="B23">
        <v>20</v>
      </c>
      <c r="C23">
        <v>15</v>
      </c>
      <c r="D23">
        <v>10</v>
      </c>
      <c r="E23">
        <v>5</v>
      </c>
      <c r="F23">
        <v>5</v>
      </c>
      <c r="G23">
        <v>0</v>
      </c>
      <c r="H23">
        <v>0</v>
      </c>
      <c r="I23">
        <v>0</v>
      </c>
      <c r="J23">
        <v>0</v>
      </c>
      <c r="K23" s="55">
        <f t="shared" si="6"/>
        <v>35</v>
      </c>
      <c r="L23" s="55" cm="1">
        <f t="array" ref="L23">SUM(C23:J23/8)</f>
        <v>4.375</v>
      </c>
      <c r="M23" s="55">
        <f t="shared" si="1"/>
        <v>4</v>
      </c>
      <c r="N23" s="72">
        <f t="shared" si="7"/>
        <v>100</v>
      </c>
      <c r="O23">
        <f t="shared" si="8"/>
        <v>80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>
        <v>20</v>
      </c>
      <c r="C24">
        <v>15</v>
      </c>
      <c r="D24">
        <v>10</v>
      </c>
      <c r="E24">
        <v>0</v>
      </c>
      <c r="F24">
        <v>0</v>
      </c>
      <c r="G24">
        <v>10</v>
      </c>
      <c r="H24">
        <v>0</v>
      </c>
      <c r="I24">
        <v>5</v>
      </c>
      <c r="J24">
        <v>5</v>
      </c>
      <c r="K24" s="55">
        <f t="shared" si="6"/>
        <v>45</v>
      </c>
      <c r="L24" s="55" cm="1">
        <f t="array" ref="L24">SUM(C24:J24/8)</f>
        <v>5.625</v>
      </c>
      <c r="M24" s="55">
        <f t="shared" si="1"/>
        <v>3</v>
      </c>
      <c r="N24" s="72">
        <f t="shared" si="7"/>
        <v>75</v>
      </c>
      <c r="O24">
        <f t="shared" si="8"/>
        <v>55</v>
      </c>
      <c r="P24">
        <f>IFERROR(AVERAGE('Total Store Analysis'!#REF!),0)</f>
        <v>0</v>
      </c>
      <c r="Q24" s="32">
        <f t="shared" si="9"/>
        <v>0</v>
      </c>
      <c r="R24" s="32">
        <f t="shared" si="10"/>
        <v>6.666666666666667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5</v>
      </c>
      <c r="D25">
        <v>5</v>
      </c>
      <c r="E25">
        <v>10</v>
      </c>
      <c r="F25">
        <v>5</v>
      </c>
      <c r="G25">
        <v>10</v>
      </c>
      <c r="H25">
        <v>5</v>
      </c>
      <c r="I25">
        <v>0</v>
      </c>
      <c r="J25">
        <v>10</v>
      </c>
      <c r="K25" s="55">
        <f t="shared" si="6"/>
        <v>50</v>
      </c>
      <c r="L25" s="55" cm="1">
        <f t="array" ref="L25">SUM(C25:J25/8)</f>
        <v>6.25</v>
      </c>
      <c r="M25" s="55">
        <f t="shared" si="1"/>
        <v>1</v>
      </c>
      <c r="N25" s="72">
        <f t="shared" si="7"/>
        <v>10</v>
      </c>
      <c r="O25">
        <f t="shared" si="8"/>
        <v>0</v>
      </c>
      <c r="P25">
        <f>IFERROR(AVERAGE('Total Store Analysis'!#REF!),0)</f>
        <v>0</v>
      </c>
      <c r="Q25" s="32">
        <f t="shared" si="9"/>
        <v>0</v>
      </c>
      <c r="R25" s="32">
        <f t="shared" si="10"/>
        <v>100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10</v>
      </c>
      <c r="B26">
        <v>20</v>
      </c>
      <c r="C26">
        <v>20</v>
      </c>
      <c r="D26">
        <v>10</v>
      </c>
      <c r="E26">
        <v>5</v>
      </c>
      <c r="F26">
        <v>5</v>
      </c>
      <c r="G26">
        <v>20</v>
      </c>
      <c r="H26">
        <v>10</v>
      </c>
      <c r="I26">
        <v>5</v>
      </c>
      <c r="J26">
        <v>15</v>
      </c>
      <c r="K26" s="55">
        <f t="shared" si="6"/>
        <v>90</v>
      </c>
      <c r="L26" s="55" cm="1">
        <f t="array" ref="L26">SUM(C26:J26/8)</f>
        <v>11.25</v>
      </c>
      <c r="M26" s="55">
        <f t="shared" si="1"/>
        <v>0</v>
      </c>
      <c r="N26" s="72">
        <f t="shared" si="7"/>
        <v>5</v>
      </c>
      <c r="O26">
        <f t="shared" si="8"/>
        <v>-15</v>
      </c>
      <c r="P26">
        <f>IFERROR(AVERAGE('Total Store Analysis'!#REF!),0)</f>
        <v>0</v>
      </c>
      <c r="Q26" s="32">
        <f t="shared" si="9"/>
        <v>0</v>
      </c>
      <c r="R26" s="32">
        <f t="shared" si="10"/>
        <v>300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15</v>
      </c>
      <c r="D27">
        <v>10</v>
      </c>
      <c r="E27">
        <v>0</v>
      </c>
      <c r="F27">
        <v>5</v>
      </c>
      <c r="G27">
        <v>10</v>
      </c>
      <c r="H27">
        <v>0</v>
      </c>
      <c r="I27">
        <v>5</v>
      </c>
      <c r="J27">
        <v>20</v>
      </c>
      <c r="K27" s="55">
        <f t="shared" si="6"/>
        <v>65</v>
      </c>
      <c r="L27" s="55" cm="1">
        <f t="array" ref="L27">SUM(C27:J27/8)</f>
        <v>8.125</v>
      </c>
      <c r="M27" s="55">
        <f t="shared" si="1"/>
        <v>2</v>
      </c>
      <c r="N27" s="72">
        <f t="shared" si="7"/>
        <v>40</v>
      </c>
      <c r="O27">
        <f t="shared" si="8"/>
        <v>20</v>
      </c>
      <c r="P27">
        <f>IFERROR(AVERAGE('Total Store Analysis'!#REF!),0)</f>
        <v>0</v>
      </c>
      <c r="Q27" s="32">
        <f t="shared" si="9"/>
        <v>0</v>
      </c>
      <c r="R27" s="32">
        <f t="shared" si="10"/>
        <v>50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20</v>
      </c>
      <c r="D28">
        <v>15</v>
      </c>
      <c r="E28">
        <v>0</v>
      </c>
      <c r="F28">
        <v>5</v>
      </c>
      <c r="G28">
        <v>10</v>
      </c>
      <c r="H28">
        <v>15</v>
      </c>
      <c r="I28">
        <v>5</v>
      </c>
      <c r="J28">
        <v>10</v>
      </c>
      <c r="K28" s="55">
        <f t="shared" si="6"/>
        <v>80</v>
      </c>
      <c r="L28" s="55" cm="1">
        <f t="array" ref="L28">SUM(C28:J28/8)</f>
        <v>10</v>
      </c>
      <c r="M28" s="55">
        <f t="shared" si="1"/>
        <v>1</v>
      </c>
      <c r="N28" s="72">
        <f t="shared" si="7"/>
        <v>30</v>
      </c>
      <c r="O28">
        <f t="shared" si="8"/>
        <v>10</v>
      </c>
      <c r="P28">
        <f>IFERROR(AVERAGE('Total Store Analysis'!#REF!),0)</f>
        <v>0</v>
      </c>
      <c r="Q28" s="32">
        <f t="shared" si="9"/>
        <v>0</v>
      </c>
      <c r="R28" s="32">
        <f t="shared" si="10"/>
        <v>33.333333333333329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10</v>
      </c>
      <c r="D29">
        <v>0</v>
      </c>
      <c r="E29">
        <v>10</v>
      </c>
      <c r="F29">
        <v>10</v>
      </c>
      <c r="G29">
        <v>10</v>
      </c>
      <c r="H29">
        <v>5</v>
      </c>
      <c r="I29">
        <v>10</v>
      </c>
      <c r="J29">
        <v>0</v>
      </c>
      <c r="K29" s="55">
        <f t="shared" si="6"/>
        <v>55</v>
      </c>
      <c r="L29" s="55" cm="1">
        <f t="array" ref="L29">SUM(C29:J29/8)</f>
        <v>6.875</v>
      </c>
      <c r="M29" s="55">
        <f t="shared" si="1"/>
        <v>2</v>
      </c>
      <c r="N29" s="72">
        <f t="shared" si="7"/>
        <v>60</v>
      </c>
      <c r="O29">
        <f t="shared" si="8"/>
        <v>40</v>
      </c>
      <c r="P29">
        <f>IFERROR(AVERAGE('Total Store Analysis'!#REF!),0)</f>
        <v>0</v>
      </c>
      <c r="Q29" s="32">
        <f t="shared" si="9"/>
        <v>0</v>
      </c>
      <c r="R29" s="32">
        <f t="shared" si="10"/>
        <v>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5</v>
      </c>
      <c r="B30">
        <v>20</v>
      </c>
      <c r="C30">
        <v>20</v>
      </c>
      <c r="D30">
        <v>10</v>
      </c>
      <c r="E30">
        <v>0</v>
      </c>
      <c r="F30">
        <v>5</v>
      </c>
      <c r="G30">
        <v>15</v>
      </c>
      <c r="H30">
        <v>0</v>
      </c>
      <c r="I30">
        <v>20</v>
      </c>
      <c r="J30">
        <v>5</v>
      </c>
      <c r="K30" s="55">
        <f t="shared" si="6"/>
        <v>75</v>
      </c>
      <c r="L30" s="55" cm="1">
        <f t="array" ref="L30">SUM(C30:J30/8)</f>
        <v>9.375</v>
      </c>
      <c r="M30" s="55">
        <f t="shared" si="1"/>
        <v>2</v>
      </c>
      <c r="N30" s="72">
        <f t="shared" si="7"/>
        <v>55</v>
      </c>
      <c r="O30">
        <f t="shared" si="8"/>
        <v>35</v>
      </c>
      <c r="P30">
        <f>IFERROR(AVERAGE('Total Store Analysis'!#REF!),0)</f>
        <v>0</v>
      </c>
      <c r="Q30" s="32">
        <f t="shared" si="9"/>
        <v>0</v>
      </c>
      <c r="R30" s="32">
        <f t="shared" si="10"/>
        <v>9.0909090909090917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0"/>
  <sheetViews>
    <sheetView zoomScale="75" zoomScaleNormal="75" workbookViewId="0">
      <selection activeCell="M2" sqref="M2:M30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78.75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t="s">
        <v>14</v>
      </c>
      <c r="B2">
        <v>20</v>
      </c>
      <c r="C2">
        <v>20</v>
      </c>
      <c r="D2">
        <v>15</v>
      </c>
      <c r="E2">
        <v>10</v>
      </c>
      <c r="F2">
        <v>5</v>
      </c>
      <c r="G2">
        <v>20</v>
      </c>
      <c r="H2">
        <v>15</v>
      </c>
      <c r="I2">
        <v>5</v>
      </c>
      <c r="J2">
        <v>15</v>
      </c>
      <c r="K2" s="55">
        <f>SUM(C2:J2)</f>
        <v>105</v>
      </c>
      <c r="L2" s="55" cm="1">
        <f t="array" ref="L2">SUM(C2:J2/8)</f>
        <v>13.125</v>
      </c>
      <c r="M2" s="55">
        <f>COUNTIF(C2:J2,0)</f>
        <v>0</v>
      </c>
      <c r="N2" s="72">
        <f>M2*B2+B2-J2</f>
        <v>5</v>
      </c>
      <c r="O2">
        <f>N2-B2</f>
        <v>-15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300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5</v>
      </c>
      <c r="D3">
        <v>0</v>
      </c>
      <c r="E3">
        <v>15</v>
      </c>
      <c r="F3">
        <v>0</v>
      </c>
      <c r="G3">
        <v>0</v>
      </c>
      <c r="H3">
        <v>5</v>
      </c>
      <c r="I3">
        <v>20</v>
      </c>
      <c r="J3">
        <v>10</v>
      </c>
      <c r="K3" s="55">
        <f>SUM(C3:J3)</f>
        <v>55</v>
      </c>
      <c r="L3" s="55" cm="1">
        <f t="array" ref="L3">SUM(C3:J3/8)</f>
        <v>6.875</v>
      </c>
      <c r="M3" s="55">
        <f t="shared" ref="M3:M30" si="0">COUNTIF(C3:J3,0)</f>
        <v>3</v>
      </c>
      <c r="N3" s="72">
        <f>M3*B3+B3-J3</f>
        <v>70</v>
      </c>
      <c r="O3">
        <f>N3-B3</f>
        <v>50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14.285714285714285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55">
        <f t="shared" si="0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ref="K5:K10" si="1">SUM(C5:J5)</f>
        <v>120</v>
      </c>
      <c r="L5" s="55" cm="1">
        <f t="array" ref="L5">SUM(C5:J5/8)</f>
        <v>15</v>
      </c>
      <c r="M5" s="55">
        <f t="shared" si="0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15</v>
      </c>
      <c r="D6">
        <v>12</v>
      </c>
      <c r="E6">
        <v>10</v>
      </c>
      <c r="F6">
        <v>15</v>
      </c>
      <c r="G6">
        <v>0</v>
      </c>
      <c r="H6">
        <v>0</v>
      </c>
      <c r="I6">
        <v>10</v>
      </c>
      <c r="J6">
        <v>5</v>
      </c>
      <c r="K6" s="55">
        <f t="shared" si="1"/>
        <v>67</v>
      </c>
      <c r="L6" s="55" cm="1">
        <f t="array" ref="L6">SUM(C6:J6/8)</f>
        <v>8.375</v>
      </c>
      <c r="M6" s="55">
        <f t="shared" si="0"/>
        <v>2</v>
      </c>
      <c r="N6" s="72">
        <f t="shared" si="2"/>
        <v>55</v>
      </c>
      <c r="O6">
        <f t="shared" si="3"/>
        <v>35</v>
      </c>
      <c r="P6">
        <f>IFERROR(AVERAGE('Total Store Analysis'!#REF!),0)</f>
        <v>0</v>
      </c>
      <c r="Q6" s="32">
        <f t="shared" si="4"/>
        <v>0</v>
      </c>
      <c r="R6" s="32">
        <f t="shared" si="5"/>
        <v>9.0909090909090917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t="s">
        <v>3</v>
      </c>
      <c r="B7">
        <v>15</v>
      </c>
      <c r="C7">
        <v>5</v>
      </c>
      <c r="D7">
        <v>15</v>
      </c>
      <c r="E7">
        <v>10</v>
      </c>
      <c r="F7">
        <v>0</v>
      </c>
      <c r="G7">
        <v>15</v>
      </c>
      <c r="H7">
        <v>0</v>
      </c>
      <c r="I7">
        <v>0</v>
      </c>
      <c r="J7">
        <v>15</v>
      </c>
      <c r="K7" s="55">
        <f t="shared" si="1"/>
        <v>60</v>
      </c>
      <c r="L7" s="55" cm="1">
        <f t="array" ref="L7">SUM(C7:J7/8)</f>
        <v>7.5</v>
      </c>
      <c r="M7" s="55">
        <f t="shared" si="0"/>
        <v>3</v>
      </c>
      <c r="N7" s="72">
        <f t="shared" si="2"/>
        <v>45</v>
      </c>
      <c r="O7">
        <f t="shared" si="3"/>
        <v>30</v>
      </c>
      <c r="P7">
        <f>IFERROR(AVERAGE('Total Store Analysis'!#REF!),0)</f>
        <v>0</v>
      </c>
      <c r="Q7" s="32">
        <f t="shared" si="4"/>
        <v>0</v>
      </c>
      <c r="R7" s="32">
        <f t="shared" si="5"/>
        <v>33.333333333333329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>
        <v>20</v>
      </c>
      <c r="C8">
        <v>10</v>
      </c>
      <c r="D8">
        <v>15</v>
      </c>
      <c r="E8">
        <v>12</v>
      </c>
      <c r="F8">
        <v>0</v>
      </c>
      <c r="G8">
        <v>0</v>
      </c>
      <c r="H8">
        <v>6</v>
      </c>
      <c r="I8">
        <v>20</v>
      </c>
      <c r="J8">
        <v>15</v>
      </c>
      <c r="K8" s="55">
        <f t="shared" si="1"/>
        <v>78</v>
      </c>
      <c r="L8" s="55" cm="1">
        <f t="array" ref="L8">SUM(C8:J8/8)</f>
        <v>9.75</v>
      </c>
      <c r="M8" s="55">
        <f t="shared" si="0"/>
        <v>2</v>
      </c>
      <c r="N8" s="72">
        <f t="shared" si="2"/>
        <v>45</v>
      </c>
      <c r="O8">
        <f t="shared" si="3"/>
        <v>25</v>
      </c>
      <c r="P8">
        <f>IFERROR(AVERAGE('Total Store Analysis'!#REF!),0)</f>
        <v>0</v>
      </c>
      <c r="Q8" s="32">
        <f t="shared" si="4"/>
        <v>0</v>
      </c>
      <c r="R8" s="32">
        <f t="shared" si="5"/>
        <v>33.333333333333329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t="s">
        <v>8</v>
      </c>
      <c r="B9">
        <v>20</v>
      </c>
      <c r="C9">
        <v>5</v>
      </c>
      <c r="D9">
        <v>0</v>
      </c>
      <c r="E9">
        <v>15</v>
      </c>
      <c r="F9">
        <v>0</v>
      </c>
      <c r="G9">
        <v>0</v>
      </c>
      <c r="H9">
        <v>5</v>
      </c>
      <c r="I9">
        <v>20</v>
      </c>
      <c r="J9">
        <v>10</v>
      </c>
      <c r="K9" s="55">
        <f t="shared" si="1"/>
        <v>55</v>
      </c>
      <c r="L9" s="55" cm="1">
        <f t="array" ref="L9">SUM(C9:J9/8)</f>
        <v>6.875</v>
      </c>
      <c r="M9" s="55">
        <f t="shared" si="0"/>
        <v>3</v>
      </c>
      <c r="N9" s="72">
        <f t="shared" si="2"/>
        <v>70</v>
      </c>
      <c r="O9">
        <f t="shared" si="3"/>
        <v>50</v>
      </c>
      <c r="P9">
        <f>IFERROR(AVERAGE('Total Store Analysis'!#REF!),0)</f>
        <v>0</v>
      </c>
      <c r="Q9" s="32">
        <f t="shared" si="4"/>
        <v>0</v>
      </c>
      <c r="R9" s="32">
        <f t="shared" si="5"/>
        <v>14.285714285714285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t="s">
        <v>26</v>
      </c>
      <c r="B10">
        <v>10</v>
      </c>
      <c r="C10">
        <v>5</v>
      </c>
      <c r="D10">
        <v>0</v>
      </c>
      <c r="E10">
        <v>0</v>
      </c>
      <c r="F10">
        <v>10</v>
      </c>
      <c r="G10">
        <v>5</v>
      </c>
      <c r="H10">
        <v>5</v>
      </c>
      <c r="I10">
        <v>0</v>
      </c>
      <c r="J10">
        <v>10</v>
      </c>
      <c r="K10" s="55">
        <f t="shared" si="1"/>
        <v>35</v>
      </c>
      <c r="L10" s="55" cm="1">
        <f t="array" ref="L10">SUM(C10:J10/8)</f>
        <v>4.375</v>
      </c>
      <c r="M10" s="55">
        <f t="shared" si="0"/>
        <v>3</v>
      </c>
      <c r="N10" s="72">
        <f t="shared" si="2"/>
        <v>30</v>
      </c>
      <c r="O10">
        <f t="shared" si="3"/>
        <v>20</v>
      </c>
      <c r="P10">
        <f>IFERROR(AVERAGE('Total Store Analysis'!#REF!),0)</f>
        <v>0</v>
      </c>
      <c r="Q10" s="32">
        <f t="shared" si="4"/>
        <v>0</v>
      </c>
      <c r="R10" s="32">
        <f t="shared" si="5"/>
        <v>33.333333333333329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55">
        <f t="shared" si="0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t="s">
        <v>22</v>
      </c>
      <c r="B12">
        <v>10</v>
      </c>
      <c r="C12">
        <v>10</v>
      </c>
      <c r="D12">
        <v>5</v>
      </c>
      <c r="E12">
        <v>5</v>
      </c>
      <c r="F12">
        <v>5</v>
      </c>
      <c r="G12">
        <v>10</v>
      </c>
      <c r="H12">
        <v>0</v>
      </c>
      <c r="I12">
        <v>10</v>
      </c>
      <c r="J12">
        <v>5</v>
      </c>
      <c r="K12" s="55">
        <f>SUM(C12:J12)</f>
        <v>50</v>
      </c>
      <c r="L12" s="55" cm="1">
        <f t="array" ref="L12">SUM(C12:J12/8)</f>
        <v>6.25</v>
      </c>
      <c r="M12" s="55">
        <f t="shared" si="0"/>
        <v>1</v>
      </c>
      <c r="N12" s="72">
        <f>M12*B12+B12-J12</f>
        <v>15</v>
      </c>
      <c r="O12">
        <f>N12-B12</f>
        <v>5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33.333333333333329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5</v>
      </c>
      <c r="D13">
        <v>0</v>
      </c>
      <c r="E13">
        <v>0</v>
      </c>
      <c r="F13">
        <v>10</v>
      </c>
      <c r="G13">
        <v>5</v>
      </c>
      <c r="H13">
        <v>5</v>
      </c>
      <c r="I13">
        <v>0</v>
      </c>
      <c r="J13">
        <v>10</v>
      </c>
      <c r="K13" s="55">
        <f>SUM(C13:J13)</f>
        <v>35</v>
      </c>
      <c r="L13" s="55" cm="1">
        <f t="array" ref="L13">SUM(C13:J13/8)</f>
        <v>4.375</v>
      </c>
      <c r="M13" s="55">
        <f t="shared" si="0"/>
        <v>3</v>
      </c>
      <c r="N13" s="72">
        <f>M13*B13+B13-J13</f>
        <v>30</v>
      </c>
      <c r="O13">
        <f>N13-B13</f>
        <v>20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33.333333333333329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t="s">
        <v>17</v>
      </c>
      <c r="B14">
        <v>20</v>
      </c>
      <c r="C14">
        <v>8</v>
      </c>
      <c r="D14">
        <v>10</v>
      </c>
      <c r="E14">
        <v>5</v>
      </c>
      <c r="F14">
        <v>0</v>
      </c>
      <c r="G14">
        <v>10</v>
      </c>
      <c r="H14">
        <v>5</v>
      </c>
      <c r="I14">
        <v>10</v>
      </c>
      <c r="J14">
        <v>10</v>
      </c>
      <c r="K14" s="55">
        <f>SUM(C14:J14)</f>
        <v>58</v>
      </c>
      <c r="L14" s="55" cm="1">
        <f t="array" ref="L14">SUM(C14:J14/8)</f>
        <v>7.25</v>
      </c>
      <c r="M14" s="55">
        <f t="shared" si="0"/>
        <v>1</v>
      </c>
      <c r="N14" s="72">
        <f>M14*B14+B14-J14</f>
        <v>30</v>
      </c>
      <c r="O14">
        <f>N14-B14</f>
        <v>10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33.333333333333329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t="s">
        <v>27</v>
      </c>
      <c r="B15">
        <v>15</v>
      </c>
      <c r="C15">
        <v>10</v>
      </c>
      <c r="D15">
        <v>0</v>
      </c>
      <c r="E15">
        <v>0</v>
      </c>
      <c r="F15">
        <v>5</v>
      </c>
      <c r="G15">
        <v>10</v>
      </c>
      <c r="H15">
        <v>5</v>
      </c>
      <c r="I15">
        <v>10</v>
      </c>
      <c r="J15">
        <v>10</v>
      </c>
      <c r="K15" s="55">
        <f>SUM(C15:J15)</f>
        <v>50</v>
      </c>
      <c r="L15" s="55" cm="1">
        <f t="array" ref="L15">SUM(C15:J15/8)</f>
        <v>6.25</v>
      </c>
      <c r="M15" s="55">
        <f t="shared" si="0"/>
        <v>2</v>
      </c>
      <c r="N15" s="72">
        <f>M15*B15+B15-J15</f>
        <v>35</v>
      </c>
      <c r="O15">
        <f>N15-B15</f>
        <v>20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28.571428571428569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55">
        <f t="shared" si="0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55">
        <f t="shared" si="0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15</v>
      </c>
      <c r="D18">
        <v>0</v>
      </c>
      <c r="E18">
        <v>5</v>
      </c>
      <c r="F18">
        <v>15</v>
      </c>
      <c r="G18">
        <v>10</v>
      </c>
      <c r="H18">
        <v>10</v>
      </c>
      <c r="I18">
        <v>10</v>
      </c>
      <c r="J18">
        <v>15</v>
      </c>
      <c r="K18" s="55">
        <f t="shared" ref="K18:K30" si="6">SUM(C18:J18)</f>
        <v>80</v>
      </c>
      <c r="L18" s="55" cm="1">
        <f t="array" ref="L18">SUM(C18:J18/8)</f>
        <v>10</v>
      </c>
      <c r="M18" s="55">
        <f t="shared" si="0"/>
        <v>1</v>
      </c>
      <c r="N18" s="72">
        <f t="shared" ref="N18:N30" si="7">M18*B18+B18-J18</f>
        <v>15</v>
      </c>
      <c r="O18">
        <f t="shared" ref="O18:O30" si="8">N18-B18</f>
        <v>0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100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t="s">
        <v>25</v>
      </c>
      <c r="B19">
        <v>10</v>
      </c>
      <c r="C19">
        <v>10</v>
      </c>
      <c r="D19">
        <v>0</v>
      </c>
      <c r="E19">
        <v>5</v>
      </c>
      <c r="F19">
        <v>10</v>
      </c>
      <c r="G19">
        <v>5</v>
      </c>
      <c r="H19">
        <v>5</v>
      </c>
      <c r="I19">
        <v>10</v>
      </c>
      <c r="J19">
        <v>10</v>
      </c>
      <c r="K19" s="55">
        <f t="shared" si="6"/>
        <v>55</v>
      </c>
      <c r="L19" s="55" cm="1">
        <f t="array" ref="L19">SUM(C19:J19/8)</f>
        <v>6.875</v>
      </c>
      <c r="M19" s="55">
        <f t="shared" si="0"/>
        <v>1</v>
      </c>
      <c r="N19" s="72">
        <f t="shared" si="7"/>
        <v>10</v>
      </c>
      <c r="O19">
        <f t="shared" si="8"/>
        <v>0</v>
      </c>
      <c r="P19">
        <f>IFERROR(AVERAGE('Total Store Analysis'!#REF!),0)</f>
        <v>0</v>
      </c>
      <c r="Q19" s="32">
        <f t="shared" si="9"/>
        <v>0</v>
      </c>
      <c r="R19" s="32">
        <f t="shared" si="10"/>
        <v>100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12</v>
      </c>
      <c r="D20">
        <v>0</v>
      </c>
      <c r="E20">
        <v>10</v>
      </c>
      <c r="F20">
        <v>12</v>
      </c>
      <c r="G20">
        <v>10</v>
      </c>
      <c r="H20">
        <v>0</v>
      </c>
      <c r="I20">
        <v>15</v>
      </c>
      <c r="J20">
        <v>8</v>
      </c>
      <c r="K20" s="55">
        <f t="shared" si="6"/>
        <v>67</v>
      </c>
      <c r="L20" s="55" cm="1">
        <f t="array" ref="L20">SUM(C20:J20/8)</f>
        <v>8.375</v>
      </c>
      <c r="M20" s="55">
        <f t="shared" si="0"/>
        <v>2</v>
      </c>
      <c r="N20" s="72">
        <f t="shared" si="7"/>
        <v>52</v>
      </c>
      <c r="O20">
        <f t="shared" si="8"/>
        <v>32</v>
      </c>
      <c r="P20">
        <f>IFERROR(AVERAGE('Total Store Analysis'!#REF!),0)</f>
        <v>0</v>
      </c>
      <c r="Q20" s="32">
        <f t="shared" si="9"/>
        <v>0</v>
      </c>
      <c r="R20" s="32">
        <f t="shared" si="10"/>
        <v>15.384615384615385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55" cm="1">
        <f t="array" ref="L21">SUM(C21:J21/8)</f>
        <v>20</v>
      </c>
      <c r="M21" s="55">
        <f t="shared" si="0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15</v>
      </c>
      <c r="D22">
        <v>15</v>
      </c>
      <c r="E22">
        <v>15</v>
      </c>
      <c r="F22">
        <v>5</v>
      </c>
      <c r="G22">
        <v>20</v>
      </c>
      <c r="H22">
        <v>15</v>
      </c>
      <c r="I22">
        <v>15</v>
      </c>
      <c r="J22">
        <v>20</v>
      </c>
      <c r="K22" s="55">
        <f t="shared" si="6"/>
        <v>120</v>
      </c>
      <c r="L22" s="55" cm="1">
        <f t="array" ref="L22">SUM(C22:J22/8)</f>
        <v>15</v>
      </c>
      <c r="M22" s="55">
        <f t="shared" si="0"/>
        <v>0</v>
      </c>
      <c r="N22" s="72">
        <f t="shared" si="7"/>
        <v>0</v>
      </c>
      <c r="O22">
        <f t="shared" si="8"/>
        <v>-20</v>
      </c>
      <c r="P22">
        <f>IFERROR(AVERAGE('Total Store Analysis'!#REF!),0)</f>
        <v>0</v>
      </c>
      <c r="Q22" s="32">
        <f t="shared" si="9"/>
        <v>0</v>
      </c>
      <c r="R22" s="32">
        <f t="shared" si="10"/>
        <v>0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t="s">
        <v>4</v>
      </c>
      <c r="B23">
        <v>20</v>
      </c>
      <c r="C23">
        <v>15</v>
      </c>
      <c r="D23">
        <v>10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 s="55">
        <f t="shared" si="6"/>
        <v>35</v>
      </c>
      <c r="L23" s="55" cm="1">
        <f t="array" ref="L23">SUM(C23:J23/8)</f>
        <v>4.375</v>
      </c>
      <c r="M23" s="55">
        <f t="shared" si="0"/>
        <v>5</v>
      </c>
      <c r="N23" s="72">
        <f t="shared" si="7"/>
        <v>120</v>
      </c>
      <c r="O23">
        <f t="shared" si="8"/>
        <v>100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>
        <v>20</v>
      </c>
      <c r="C24">
        <v>12</v>
      </c>
      <c r="D24">
        <v>20</v>
      </c>
      <c r="E24">
        <v>10</v>
      </c>
      <c r="F24">
        <v>0</v>
      </c>
      <c r="G24">
        <v>10</v>
      </c>
      <c r="H24">
        <v>5</v>
      </c>
      <c r="I24">
        <v>10</v>
      </c>
      <c r="J24">
        <v>10</v>
      </c>
      <c r="K24" s="55">
        <f t="shared" si="6"/>
        <v>77</v>
      </c>
      <c r="L24" s="55" cm="1">
        <f t="array" ref="L24">SUM(C24:J24/8)</f>
        <v>9.625</v>
      </c>
      <c r="M24" s="55">
        <f t="shared" si="0"/>
        <v>1</v>
      </c>
      <c r="N24" s="72">
        <f t="shared" si="7"/>
        <v>30</v>
      </c>
      <c r="O24">
        <f t="shared" si="8"/>
        <v>10</v>
      </c>
      <c r="P24">
        <f>IFERROR(AVERAGE('Total Store Analysis'!#REF!),0)</f>
        <v>0</v>
      </c>
      <c r="Q24" s="32">
        <f t="shared" si="9"/>
        <v>0</v>
      </c>
      <c r="R24" s="32">
        <f t="shared" si="10"/>
        <v>33.333333333333329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10</v>
      </c>
      <c r="D25">
        <v>10</v>
      </c>
      <c r="E25">
        <v>10</v>
      </c>
      <c r="F25">
        <v>0</v>
      </c>
      <c r="G25">
        <v>5</v>
      </c>
      <c r="H25">
        <v>10</v>
      </c>
      <c r="I25">
        <v>0</v>
      </c>
      <c r="J25">
        <v>0</v>
      </c>
      <c r="K25" s="55">
        <f t="shared" si="6"/>
        <v>45</v>
      </c>
      <c r="L25" s="55" cm="1">
        <f t="array" ref="L25">SUM(C25:J25/8)</f>
        <v>5.625</v>
      </c>
      <c r="M25" s="55">
        <f t="shared" si="0"/>
        <v>3</v>
      </c>
      <c r="N25" s="72">
        <f t="shared" si="7"/>
        <v>40</v>
      </c>
      <c r="O25">
        <f t="shared" si="8"/>
        <v>30</v>
      </c>
      <c r="P25">
        <f>IFERROR(AVERAGE('Total Store Analysis'!#REF!),0)</f>
        <v>0</v>
      </c>
      <c r="Q25" s="32">
        <f t="shared" si="9"/>
        <v>0</v>
      </c>
      <c r="R25" s="32">
        <f t="shared" si="10"/>
        <v>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t="s">
        <v>10</v>
      </c>
      <c r="B26">
        <v>20</v>
      </c>
      <c r="C26">
        <v>20</v>
      </c>
      <c r="D26">
        <v>15</v>
      </c>
      <c r="E26">
        <v>10</v>
      </c>
      <c r="F26">
        <v>5</v>
      </c>
      <c r="G26">
        <v>20</v>
      </c>
      <c r="H26">
        <v>15</v>
      </c>
      <c r="I26">
        <v>5</v>
      </c>
      <c r="J26">
        <v>15</v>
      </c>
      <c r="K26" s="55">
        <f t="shared" si="6"/>
        <v>105</v>
      </c>
      <c r="L26" s="55" cm="1">
        <f t="array" ref="L26">SUM(C26:J26/8)</f>
        <v>13.125</v>
      </c>
      <c r="M26" s="55">
        <f t="shared" si="0"/>
        <v>0</v>
      </c>
      <c r="N26" s="72">
        <f t="shared" si="7"/>
        <v>5</v>
      </c>
      <c r="O26">
        <f t="shared" si="8"/>
        <v>-15</v>
      </c>
      <c r="P26">
        <f>IFERROR(AVERAGE('Total Store Analysis'!#REF!),0)</f>
        <v>0</v>
      </c>
      <c r="Q26" s="32">
        <f t="shared" si="9"/>
        <v>0</v>
      </c>
      <c r="R26" s="32">
        <f t="shared" si="10"/>
        <v>300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10</v>
      </c>
      <c r="D27">
        <v>15</v>
      </c>
      <c r="E27">
        <v>15</v>
      </c>
      <c r="F27">
        <v>15</v>
      </c>
      <c r="G27">
        <v>15</v>
      </c>
      <c r="H27">
        <v>10</v>
      </c>
      <c r="I27">
        <v>15</v>
      </c>
      <c r="J27">
        <v>12</v>
      </c>
      <c r="K27" s="55">
        <f t="shared" si="6"/>
        <v>107</v>
      </c>
      <c r="L27" s="55" cm="1">
        <f t="array" ref="L27">SUM(C27:J27/8)</f>
        <v>13.375</v>
      </c>
      <c r="M27" s="55">
        <f t="shared" si="0"/>
        <v>0</v>
      </c>
      <c r="N27" s="72">
        <f t="shared" si="7"/>
        <v>8</v>
      </c>
      <c r="O27">
        <f t="shared" si="8"/>
        <v>-12</v>
      </c>
      <c r="P27">
        <f>IFERROR(AVERAGE('Total Store Analysis'!#REF!),0)</f>
        <v>0</v>
      </c>
      <c r="Q27" s="32">
        <f t="shared" si="9"/>
        <v>0</v>
      </c>
      <c r="R27" s="32">
        <f t="shared" si="10"/>
        <v>150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10</v>
      </c>
      <c r="D28">
        <v>15</v>
      </c>
      <c r="E28">
        <v>10</v>
      </c>
      <c r="F28">
        <v>5</v>
      </c>
      <c r="G28">
        <v>0</v>
      </c>
      <c r="H28">
        <v>0</v>
      </c>
      <c r="I28">
        <v>15</v>
      </c>
      <c r="J28">
        <v>15</v>
      </c>
      <c r="K28" s="55">
        <f t="shared" si="6"/>
        <v>70</v>
      </c>
      <c r="L28" s="55" cm="1">
        <f t="array" ref="L28">SUM(C28:J28/8)</f>
        <v>8.75</v>
      </c>
      <c r="M28" s="55">
        <f t="shared" si="0"/>
        <v>2</v>
      </c>
      <c r="N28" s="72">
        <f t="shared" si="7"/>
        <v>45</v>
      </c>
      <c r="O28">
        <f t="shared" si="8"/>
        <v>25</v>
      </c>
      <c r="P28">
        <f>IFERROR(AVERAGE('Total Store Analysis'!#REF!),0)</f>
        <v>0</v>
      </c>
      <c r="Q28" s="32">
        <f t="shared" si="9"/>
        <v>0</v>
      </c>
      <c r="R28" s="32">
        <f t="shared" si="10"/>
        <v>33.333333333333329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0</v>
      </c>
      <c r="D29">
        <v>15</v>
      </c>
      <c r="E29">
        <v>5</v>
      </c>
      <c r="F29">
        <v>10</v>
      </c>
      <c r="G29">
        <v>5</v>
      </c>
      <c r="H29">
        <v>15</v>
      </c>
      <c r="I29">
        <v>20</v>
      </c>
      <c r="J29">
        <v>15</v>
      </c>
      <c r="K29" s="55">
        <f t="shared" si="6"/>
        <v>85</v>
      </c>
      <c r="L29" s="55" cm="1">
        <f t="array" ref="L29">SUM(C29:J29/8)</f>
        <v>10.625</v>
      </c>
      <c r="M29" s="55">
        <f t="shared" si="0"/>
        <v>1</v>
      </c>
      <c r="N29" s="72">
        <f t="shared" si="7"/>
        <v>25</v>
      </c>
      <c r="O29">
        <f t="shared" si="8"/>
        <v>5</v>
      </c>
      <c r="P29">
        <f>IFERROR(AVERAGE('Total Store Analysis'!#REF!),0)</f>
        <v>0</v>
      </c>
      <c r="Q29" s="32">
        <f t="shared" si="9"/>
        <v>0</v>
      </c>
      <c r="R29" s="32">
        <f t="shared" si="10"/>
        <v>60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t="s">
        <v>5</v>
      </c>
      <c r="B30">
        <v>20</v>
      </c>
      <c r="C30">
        <v>0</v>
      </c>
      <c r="D30">
        <v>5</v>
      </c>
      <c r="E30">
        <v>0</v>
      </c>
      <c r="F30">
        <v>5</v>
      </c>
      <c r="G30">
        <v>10</v>
      </c>
      <c r="H30">
        <v>5</v>
      </c>
      <c r="I30">
        <v>10</v>
      </c>
      <c r="J30">
        <v>20</v>
      </c>
      <c r="K30" s="55">
        <f t="shared" si="6"/>
        <v>55</v>
      </c>
      <c r="L30" s="55" cm="1">
        <f t="array" ref="L30">SUM(C30:J30/8)</f>
        <v>6.875</v>
      </c>
      <c r="M30" s="55">
        <f t="shared" si="0"/>
        <v>2</v>
      </c>
      <c r="N30" s="72">
        <f t="shared" si="7"/>
        <v>40</v>
      </c>
      <c r="O30">
        <f t="shared" si="8"/>
        <v>20</v>
      </c>
      <c r="P30">
        <f>IFERROR(AVERAGE('Total Store Analysis'!#REF!),0)</f>
        <v>0</v>
      </c>
      <c r="Q30" s="32">
        <f t="shared" si="9"/>
        <v>0</v>
      </c>
      <c r="R30" s="32">
        <f t="shared" si="10"/>
        <v>50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1:L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5:L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7:L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0"/>
  <sheetViews>
    <sheetView zoomScale="75" zoomScaleNormal="75" workbookViewId="0">
      <selection activeCell="M34" sqref="M34"/>
    </sheetView>
  </sheetViews>
  <sheetFormatPr defaultRowHeight="15" x14ac:dyDescent="0.25"/>
  <cols>
    <col min="1" max="1" width="18.42578125" bestFit="1" customWidth="1"/>
    <col min="2" max="2" width="14.85546875" customWidth="1"/>
    <col min="3" max="9" width="9.85546875" customWidth="1"/>
    <col min="10" max="10" width="10.140625" customWidth="1"/>
    <col min="11" max="11" width="18.28515625" customWidth="1"/>
    <col min="12" max="12" width="25.28515625" customWidth="1"/>
    <col min="13" max="13" width="37.28515625" customWidth="1"/>
    <col min="14" max="14" width="24.7109375" customWidth="1"/>
    <col min="15" max="15" width="17.85546875" customWidth="1"/>
    <col min="16" max="16" width="17.5703125" customWidth="1"/>
    <col min="17" max="17" width="21.140625" customWidth="1"/>
    <col min="18" max="18" width="19.85546875" customWidth="1"/>
    <col min="19" max="19" width="9.85546875" bestFit="1" customWidth="1"/>
    <col min="20" max="20" width="13.85546875" bestFit="1" customWidth="1"/>
  </cols>
  <sheetData>
    <row r="1" spans="1:20" ht="37.5" customHeight="1" x14ac:dyDescent="0.25">
      <c r="A1" t="s">
        <v>48</v>
      </c>
      <c r="B1" s="1" t="s">
        <v>35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36</v>
      </c>
      <c r="J1" t="s">
        <v>37</v>
      </c>
      <c r="K1" s="74" t="s">
        <v>88</v>
      </c>
      <c r="L1" s="74" t="s">
        <v>83</v>
      </c>
      <c r="M1" s="74" t="s">
        <v>85</v>
      </c>
      <c r="N1" s="75" t="s">
        <v>87</v>
      </c>
      <c r="O1" s="74" t="s">
        <v>84</v>
      </c>
      <c r="P1" s="74" t="s">
        <v>86</v>
      </c>
      <c r="Q1" s="74" t="s">
        <v>52</v>
      </c>
      <c r="R1" s="74" t="s">
        <v>54</v>
      </c>
      <c r="S1" s="74" t="s">
        <v>55</v>
      </c>
      <c r="T1" s="74" t="s">
        <v>56</v>
      </c>
    </row>
    <row r="2" spans="1:20" ht="15.75" x14ac:dyDescent="0.25">
      <c r="A2" s="91" t="s">
        <v>14</v>
      </c>
      <c r="B2" s="91">
        <v>20</v>
      </c>
      <c r="C2" s="91">
        <v>0</v>
      </c>
      <c r="D2" s="91">
        <v>10</v>
      </c>
      <c r="E2" s="91">
        <v>5</v>
      </c>
      <c r="F2" s="91">
        <v>10</v>
      </c>
      <c r="G2" s="91">
        <v>10</v>
      </c>
      <c r="H2" s="91">
        <v>0</v>
      </c>
      <c r="I2" s="91">
        <v>0</v>
      </c>
      <c r="J2" s="91">
        <v>0</v>
      </c>
      <c r="K2" s="92">
        <f t="shared" ref="K2:K10" si="0">SUM(C2:J2)</f>
        <v>35</v>
      </c>
      <c r="L2" s="92" cm="1">
        <f t="array" ref="L2">SUM(C2:J2/8)</f>
        <v>4.375</v>
      </c>
      <c r="M2" s="92">
        <f t="shared" ref="M2:M30" si="1">COUNTIF(C2:J2,0)</f>
        <v>4</v>
      </c>
      <c r="N2" s="72">
        <f>M2*B2+B2-J2</f>
        <v>100</v>
      </c>
      <c r="O2">
        <f>N2-B2</f>
        <v>80</v>
      </c>
      <c r="P2">
        <f>IFERROR(AVERAGE('Total Store Analysis'!#REF!),0)</f>
        <v>0</v>
      </c>
      <c r="Q2" s="32">
        <f>IFERROR(N2/P2,0)</f>
        <v>0</v>
      </c>
      <c r="R2" s="32">
        <f>IFERROR(J2/N2*100,0)</f>
        <v>0</v>
      </c>
      <c r="S2" s="49" t="e">
        <f>N2*'Total Store Analysis'!#REF!</f>
        <v>#REF!</v>
      </c>
      <c r="T2" s="52" t="e">
        <f>N2/AVERAGE($C$3:$J$3)*'Total Store Analysis'!#REF!</f>
        <v>#REF!</v>
      </c>
    </row>
    <row r="3" spans="1:20" ht="15.75" x14ac:dyDescent="0.25">
      <c r="A3" t="s">
        <v>12</v>
      </c>
      <c r="B3">
        <v>20</v>
      </c>
      <c r="C3">
        <v>10</v>
      </c>
      <c r="D3">
        <v>5</v>
      </c>
      <c r="E3">
        <v>15</v>
      </c>
      <c r="F3">
        <v>15</v>
      </c>
      <c r="G3">
        <v>0</v>
      </c>
      <c r="H3">
        <v>10</v>
      </c>
      <c r="I3">
        <v>10</v>
      </c>
      <c r="J3">
        <v>0</v>
      </c>
      <c r="K3" s="55">
        <f t="shared" si="0"/>
        <v>65</v>
      </c>
      <c r="L3" s="55" cm="1">
        <f t="array" ref="L3">SUM(C3:J3/8)</f>
        <v>8.125</v>
      </c>
      <c r="M3" s="92">
        <f t="shared" si="1"/>
        <v>2</v>
      </c>
      <c r="N3" s="72">
        <f>M3*B3+B3-J3</f>
        <v>60</v>
      </c>
      <c r="O3">
        <f>N3-B3</f>
        <v>40</v>
      </c>
      <c r="P3">
        <f>IFERROR(AVERAGE('Total Store Analysis'!#REF!),0)</f>
        <v>0</v>
      </c>
      <c r="Q3" s="32">
        <f>IFERROR(N3/P3,0)</f>
        <v>0</v>
      </c>
      <c r="R3" s="32">
        <f>IFERROR(J3/N3*100,0)</f>
        <v>0</v>
      </c>
      <c r="S3" s="49" t="e">
        <f>N3*'Total Store Analysis'!#REF!</f>
        <v>#REF!</v>
      </c>
      <c r="T3" s="52" t="e">
        <f>N3/AVERAGE($C$3:$J$3)*'Total Store Analysis'!#REF!</f>
        <v>#REF!</v>
      </c>
    </row>
    <row r="4" spans="1:20" ht="15.75" x14ac:dyDescent="0.25">
      <c r="A4" s="2" t="s">
        <v>6</v>
      </c>
      <c r="B4" s="2"/>
      <c r="C4" s="3"/>
      <c r="D4" s="3"/>
      <c r="E4" s="3"/>
      <c r="F4" s="3"/>
      <c r="G4" s="3"/>
      <c r="H4" s="3"/>
      <c r="I4" s="3"/>
      <c r="J4" s="3"/>
      <c r="K4" s="55">
        <f t="shared" si="0"/>
        <v>0</v>
      </c>
      <c r="L4" s="3"/>
      <c r="M4" s="92">
        <f t="shared" si="1"/>
        <v>0</v>
      </c>
      <c r="N4" s="73"/>
      <c r="O4" s="3"/>
      <c r="P4" s="3"/>
      <c r="Q4" s="3"/>
      <c r="R4" s="3"/>
      <c r="S4" s="3"/>
      <c r="T4" s="3"/>
    </row>
    <row r="5" spans="1:20" ht="15.75" x14ac:dyDescent="0.25">
      <c r="A5" t="s">
        <v>11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 s="55">
        <f t="shared" si="0"/>
        <v>120</v>
      </c>
      <c r="L5" s="55" cm="1">
        <f t="array" ref="L5">SUM(C5:J5/8)</f>
        <v>15</v>
      </c>
      <c r="M5" s="92">
        <f t="shared" si="1"/>
        <v>0</v>
      </c>
      <c r="N5" s="72">
        <f t="shared" ref="N5:N10" si="2">M5*B5+B5-J5</f>
        <v>0</v>
      </c>
      <c r="O5">
        <f t="shared" ref="O5:O10" si="3">N5-B5</f>
        <v>-15</v>
      </c>
      <c r="P5">
        <f>IFERROR(AVERAGE('Total Store Analysis'!#REF!),0)</f>
        <v>0</v>
      </c>
      <c r="Q5" s="32">
        <f t="shared" ref="Q5:Q10" si="4">IFERROR(N5/P5,0)</f>
        <v>0</v>
      </c>
      <c r="R5" s="32">
        <f t="shared" ref="R5:R10" si="5">IFERROR(J5/N5*100,0)</f>
        <v>0</v>
      </c>
      <c r="S5" s="49" t="e">
        <f>N5*'Total Store Analysis'!#REF!</f>
        <v>#REF!</v>
      </c>
      <c r="T5" s="52" t="e">
        <f>N5/AVERAGE($C$3:$J$3)*'Total Store Analysis'!#REF!</f>
        <v>#REF!</v>
      </c>
    </row>
    <row r="6" spans="1:20" ht="15.75" x14ac:dyDescent="0.25">
      <c r="A6" t="s">
        <v>1</v>
      </c>
      <c r="B6">
        <v>20</v>
      </c>
      <c r="C6">
        <v>15</v>
      </c>
      <c r="D6">
        <v>0</v>
      </c>
      <c r="E6">
        <v>10</v>
      </c>
      <c r="F6">
        <v>15</v>
      </c>
      <c r="G6">
        <v>10</v>
      </c>
      <c r="H6">
        <v>0</v>
      </c>
      <c r="I6">
        <v>5</v>
      </c>
      <c r="J6">
        <v>10</v>
      </c>
      <c r="K6" s="55">
        <f t="shared" si="0"/>
        <v>65</v>
      </c>
      <c r="L6" s="55" cm="1">
        <f t="array" ref="L6">SUM(C6:J6/8)</f>
        <v>8.125</v>
      </c>
      <c r="M6" s="92">
        <f t="shared" si="1"/>
        <v>2</v>
      </c>
      <c r="N6" s="72">
        <f t="shared" si="2"/>
        <v>50</v>
      </c>
      <c r="O6">
        <f t="shared" si="3"/>
        <v>30</v>
      </c>
      <c r="P6">
        <f>IFERROR(AVERAGE('Total Store Analysis'!#REF!),0)</f>
        <v>0</v>
      </c>
      <c r="Q6" s="32">
        <f t="shared" si="4"/>
        <v>0</v>
      </c>
      <c r="R6" s="32">
        <f t="shared" si="5"/>
        <v>20</v>
      </c>
      <c r="S6" s="49" t="e">
        <f>N6*'Total Store Analysis'!#REF!</f>
        <v>#REF!</v>
      </c>
      <c r="T6" s="52" t="e">
        <f>N6/AVERAGE($C$3:$J$3)*'Total Store Analysis'!#REF!</f>
        <v>#REF!</v>
      </c>
    </row>
    <row r="7" spans="1:20" ht="15.75" x14ac:dyDescent="0.25">
      <c r="A7" s="91" t="s">
        <v>3</v>
      </c>
      <c r="B7" s="91">
        <v>15</v>
      </c>
      <c r="C7" s="91">
        <v>5</v>
      </c>
      <c r="D7" s="91">
        <v>0</v>
      </c>
      <c r="E7" s="91">
        <v>5</v>
      </c>
      <c r="F7" s="91">
        <v>0</v>
      </c>
      <c r="G7" s="91">
        <v>5</v>
      </c>
      <c r="H7" s="91">
        <v>0</v>
      </c>
      <c r="I7" s="91">
        <v>5</v>
      </c>
      <c r="J7" s="91">
        <v>10</v>
      </c>
      <c r="K7" s="92">
        <f t="shared" si="0"/>
        <v>30</v>
      </c>
      <c r="L7" s="92" cm="1">
        <f t="array" ref="L7">SUM(C7:J7/8)</f>
        <v>3.75</v>
      </c>
      <c r="M7" s="92">
        <f t="shared" si="1"/>
        <v>3</v>
      </c>
      <c r="N7" s="72">
        <f t="shared" si="2"/>
        <v>50</v>
      </c>
      <c r="O7">
        <f t="shared" si="3"/>
        <v>35</v>
      </c>
      <c r="P7">
        <f>IFERROR(AVERAGE('Total Store Analysis'!#REF!),0)</f>
        <v>0</v>
      </c>
      <c r="Q7" s="32">
        <f t="shared" si="4"/>
        <v>0</v>
      </c>
      <c r="R7" s="32">
        <f t="shared" si="5"/>
        <v>20</v>
      </c>
      <c r="S7" s="49" t="e">
        <f>N7*'Total Store Analysis'!#REF!</f>
        <v>#REF!</v>
      </c>
      <c r="T7" s="52" t="e">
        <f>N7/AVERAGE($C$3:$J$3)*'Total Store Analysis'!#REF!</f>
        <v>#REF!</v>
      </c>
    </row>
    <row r="8" spans="1:20" ht="15.75" x14ac:dyDescent="0.25">
      <c r="A8" t="s">
        <v>15</v>
      </c>
      <c r="B8">
        <v>20</v>
      </c>
      <c r="C8">
        <v>20</v>
      </c>
      <c r="D8">
        <v>0</v>
      </c>
      <c r="E8">
        <v>10</v>
      </c>
      <c r="F8">
        <v>0</v>
      </c>
      <c r="G8">
        <v>10</v>
      </c>
      <c r="H8">
        <v>20</v>
      </c>
      <c r="I8">
        <v>20</v>
      </c>
      <c r="J8">
        <v>10</v>
      </c>
      <c r="K8" s="55">
        <f t="shared" si="0"/>
        <v>90</v>
      </c>
      <c r="L8" s="55" cm="1">
        <f t="array" ref="L8">SUM(C8:J8/8)</f>
        <v>11.25</v>
      </c>
      <c r="M8" s="92">
        <f t="shared" si="1"/>
        <v>2</v>
      </c>
      <c r="N8" s="72">
        <f t="shared" si="2"/>
        <v>50</v>
      </c>
      <c r="O8">
        <f t="shared" si="3"/>
        <v>30</v>
      </c>
      <c r="P8">
        <f>IFERROR(AVERAGE('Total Store Analysis'!#REF!),0)</f>
        <v>0</v>
      </c>
      <c r="Q8" s="32">
        <f t="shared" si="4"/>
        <v>0</v>
      </c>
      <c r="R8" s="32">
        <f t="shared" si="5"/>
        <v>20</v>
      </c>
      <c r="S8" s="49" t="e">
        <f>N8*'Total Store Analysis'!#REF!</f>
        <v>#REF!</v>
      </c>
      <c r="T8" s="52" t="e">
        <f>N8/AVERAGE($C$3:$J$3)*'Total Store Analysis'!#REF!</f>
        <v>#REF!</v>
      </c>
    </row>
    <row r="9" spans="1:20" ht="15.75" x14ac:dyDescent="0.25">
      <c r="A9" s="91" t="s">
        <v>8</v>
      </c>
      <c r="B9" s="91">
        <v>20</v>
      </c>
      <c r="C9" s="91">
        <v>0</v>
      </c>
      <c r="D9" s="91">
        <v>10</v>
      </c>
      <c r="E9" s="91">
        <v>0</v>
      </c>
      <c r="F9" s="91">
        <v>0</v>
      </c>
      <c r="G9" s="91">
        <v>5</v>
      </c>
      <c r="H9" s="91">
        <v>5</v>
      </c>
      <c r="I9" s="91">
        <v>10</v>
      </c>
      <c r="J9" s="91">
        <v>0</v>
      </c>
      <c r="K9" s="92">
        <f t="shared" si="0"/>
        <v>30</v>
      </c>
      <c r="L9" s="92" cm="1">
        <f t="array" ref="L9">SUM(C9:J9/8)</f>
        <v>3.75</v>
      </c>
      <c r="M9" s="92">
        <f t="shared" si="1"/>
        <v>4</v>
      </c>
      <c r="N9" s="72">
        <f t="shared" si="2"/>
        <v>100</v>
      </c>
      <c r="O9">
        <f t="shared" si="3"/>
        <v>80</v>
      </c>
      <c r="P9">
        <f>IFERROR(AVERAGE('Total Store Analysis'!#REF!),0)</f>
        <v>0</v>
      </c>
      <c r="Q9" s="32">
        <f t="shared" si="4"/>
        <v>0</v>
      </c>
      <c r="R9" s="32">
        <f t="shared" si="5"/>
        <v>0</v>
      </c>
      <c r="S9" s="49" t="e">
        <f>N9*'Total Store Analysis'!#REF!</f>
        <v>#REF!</v>
      </c>
      <c r="T9" s="52" t="e">
        <f>N9/AVERAGE($C$3:$J$3)*'Total Store Analysis'!#REF!</f>
        <v>#REF!</v>
      </c>
    </row>
    <row r="10" spans="1:20" ht="15.75" x14ac:dyDescent="0.25">
      <c r="A10" s="91" t="s">
        <v>26</v>
      </c>
      <c r="B10" s="91">
        <v>10</v>
      </c>
      <c r="C10" s="91">
        <v>0</v>
      </c>
      <c r="D10" s="91">
        <v>10</v>
      </c>
      <c r="E10" s="91">
        <v>0</v>
      </c>
      <c r="F10" s="91">
        <v>0</v>
      </c>
      <c r="G10" s="91">
        <v>5</v>
      </c>
      <c r="H10" s="91">
        <v>10</v>
      </c>
      <c r="I10" s="91">
        <v>0</v>
      </c>
      <c r="J10" s="91">
        <v>0</v>
      </c>
      <c r="K10" s="92">
        <f t="shared" si="0"/>
        <v>25</v>
      </c>
      <c r="L10" s="92" cm="1">
        <f t="array" ref="L10">SUM(C10:J10/8)</f>
        <v>3.125</v>
      </c>
      <c r="M10" s="92">
        <f t="shared" si="1"/>
        <v>5</v>
      </c>
      <c r="N10" s="72">
        <f t="shared" si="2"/>
        <v>60</v>
      </c>
      <c r="O10">
        <f t="shared" si="3"/>
        <v>50</v>
      </c>
      <c r="P10">
        <f>IFERROR(AVERAGE('Total Store Analysis'!#REF!),0)</f>
        <v>0</v>
      </c>
      <c r="Q10" s="32">
        <f t="shared" si="4"/>
        <v>0</v>
      </c>
      <c r="R10" s="32">
        <f t="shared" si="5"/>
        <v>0</v>
      </c>
      <c r="S10" s="49" t="e">
        <f>N10*'Total Store Analysis'!#REF!</f>
        <v>#REF!</v>
      </c>
      <c r="T10" s="52" t="e">
        <f>N10/AVERAGE($C$3:$J$3)*'Total Store Analysis'!#REF!</f>
        <v>#REF!</v>
      </c>
    </row>
    <row r="11" spans="1:20" ht="15.75" x14ac:dyDescent="0.25">
      <c r="A11" s="2" t="s">
        <v>0</v>
      </c>
      <c r="B11" s="2"/>
      <c r="C11" s="3"/>
      <c r="D11" s="3"/>
      <c r="E11" s="3"/>
      <c r="F11" s="3"/>
      <c r="G11" s="3"/>
      <c r="H11" s="3"/>
      <c r="I11" s="3"/>
      <c r="J11" s="3"/>
      <c r="K11" s="56"/>
      <c r="L11" s="56"/>
      <c r="M11" s="92">
        <f t="shared" si="1"/>
        <v>0</v>
      </c>
      <c r="N11" s="56"/>
      <c r="O11" s="3"/>
      <c r="P11" s="3"/>
      <c r="Q11" s="3"/>
      <c r="R11" s="3"/>
      <c r="S11" s="3"/>
      <c r="T11" s="3"/>
    </row>
    <row r="12" spans="1:20" ht="15.75" x14ac:dyDescent="0.25">
      <c r="A12" s="91" t="s">
        <v>22</v>
      </c>
      <c r="B12" s="91">
        <v>10</v>
      </c>
      <c r="C12" s="91">
        <v>5</v>
      </c>
      <c r="D12" s="91">
        <v>5</v>
      </c>
      <c r="E12" s="91">
        <v>0</v>
      </c>
      <c r="F12" s="91">
        <v>0</v>
      </c>
      <c r="G12" s="91">
        <v>5</v>
      </c>
      <c r="H12" s="91">
        <v>5</v>
      </c>
      <c r="I12" s="91">
        <v>5</v>
      </c>
      <c r="J12" s="91">
        <v>0</v>
      </c>
      <c r="K12" s="92">
        <f t="shared" ref="K12:K30" si="6">SUM(C12:J12)</f>
        <v>25</v>
      </c>
      <c r="L12" s="92" cm="1">
        <f t="array" ref="L12">SUM(C12:J12/8)</f>
        <v>3.125</v>
      </c>
      <c r="M12" s="92">
        <f t="shared" si="1"/>
        <v>3</v>
      </c>
      <c r="N12" s="72">
        <f>M12*B12+B12-J12</f>
        <v>40</v>
      </c>
      <c r="O12">
        <f>N12-B12</f>
        <v>30</v>
      </c>
      <c r="P12">
        <f>IFERROR(AVERAGE('Total Store Analysis'!#REF!),0)</f>
        <v>0</v>
      </c>
      <c r="Q12" s="32">
        <f>IFERROR(N12/P12,0)</f>
        <v>0</v>
      </c>
      <c r="R12" s="32">
        <f>IFERROR(J12/N12*100,0)</f>
        <v>0</v>
      </c>
      <c r="S12" s="49" t="e">
        <f>N12*'Total Store Analysis'!#REF!</f>
        <v>#REF!</v>
      </c>
      <c r="T12" s="52" t="e">
        <f>N12/AVERAGE($C$3:$J$3)*'Total Store Analysis'!#REF!</f>
        <v>#REF!</v>
      </c>
    </row>
    <row r="13" spans="1:20" ht="15.75" x14ac:dyDescent="0.25">
      <c r="A13" t="s">
        <v>18</v>
      </c>
      <c r="B13">
        <v>10</v>
      </c>
      <c r="C13">
        <v>10</v>
      </c>
      <c r="D13">
        <v>5</v>
      </c>
      <c r="E13">
        <v>10</v>
      </c>
      <c r="F13">
        <v>10</v>
      </c>
      <c r="G13">
        <v>10</v>
      </c>
      <c r="H13">
        <v>5</v>
      </c>
      <c r="I13">
        <v>5</v>
      </c>
      <c r="J13">
        <v>0</v>
      </c>
      <c r="K13" s="55">
        <f t="shared" si="6"/>
        <v>55</v>
      </c>
      <c r="L13" s="55" cm="1">
        <f t="array" ref="L13">SUM(C13:J13/8)</f>
        <v>6.875</v>
      </c>
      <c r="M13" s="92">
        <f t="shared" si="1"/>
        <v>1</v>
      </c>
      <c r="N13" s="72">
        <f>M13*B13+B13-J13</f>
        <v>20</v>
      </c>
      <c r="O13">
        <f>N13-B13</f>
        <v>10</v>
      </c>
      <c r="P13">
        <f>IFERROR(AVERAGE('Total Store Analysis'!#REF!),0)</f>
        <v>0</v>
      </c>
      <c r="Q13" s="32">
        <f>IFERROR(N13/P13,0)</f>
        <v>0</v>
      </c>
      <c r="R13" s="32">
        <f>IFERROR(J13/N13*100,0)</f>
        <v>0</v>
      </c>
      <c r="S13" s="49" t="e">
        <f>N13*'Total Store Analysis'!#REF!</f>
        <v>#REF!</v>
      </c>
      <c r="T13" s="52" t="e">
        <f>N13/AVERAGE($C$3:$J$3)*'Total Store Analysis'!#REF!</f>
        <v>#REF!</v>
      </c>
    </row>
    <row r="14" spans="1:20" ht="15.75" x14ac:dyDescent="0.25">
      <c r="A14" s="91" t="s">
        <v>17</v>
      </c>
      <c r="B14" s="91">
        <v>20</v>
      </c>
      <c r="C14" s="91">
        <v>20</v>
      </c>
      <c r="D14" s="91">
        <v>0</v>
      </c>
      <c r="E14" s="91">
        <v>10</v>
      </c>
      <c r="F14" s="91">
        <v>0</v>
      </c>
      <c r="G14" s="91">
        <v>0</v>
      </c>
      <c r="H14" s="91">
        <v>5</v>
      </c>
      <c r="I14" s="91">
        <v>20</v>
      </c>
      <c r="J14" s="91">
        <v>5</v>
      </c>
      <c r="K14" s="92">
        <f t="shared" si="6"/>
        <v>60</v>
      </c>
      <c r="L14" s="92" cm="1">
        <f t="array" ref="L14">SUM(C14:J14/8)</f>
        <v>7.5</v>
      </c>
      <c r="M14" s="92">
        <f t="shared" si="1"/>
        <v>3</v>
      </c>
      <c r="N14" s="72">
        <f>M14*B14+B14-J14</f>
        <v>75</v>
      </c>
      <c r="O14">
        <f>N14-B14</f>
        <v>55</v>
      </c>
      <c r="P14">
        <f>IFERROR(AVERAGE('Total Store Analysis'!#REF!),0)</f>
        <v>0</v>
      </c>
      <c r="Q14" s="32">
        <f>IFERROR(N14/P14,0)</f>
        <v>0</v>
      </c>
      <c r="R14" s="32">
        <f>IFERROR(J14/N14*100,0)</f>
        <v>6.666666666666667</v>
      </c>
      <c r="S14" s="49" t="e">
        <f>N14*'Total Store Analysis'!#REF!</f>
        <v>#REF!</v>
      </c>
      <c r="T14" s="52" t="e">
        <f>N14/AVERAGE($C$3:$J$3)*'Total Store Analysis'!#REF!</f>
        <v>#REF!</v>
      </c>
    </row>
    <row r="15" spans="1:20" ht="15.75" x14ac:dyDescent="0.25">
      <c r="A15" s="91" t="s">
        <v>27</v>
      </c>
      <c r="B15" s="91">
        <v>15</v>
      </c>
      <c r="C15" s="91">
        <v>15</v>
      </c>
      <c r="D15" s="91">
        <v>0</v>
      </c>
      <c r="E15" s="91">
        <v>0</v>
      </c>
      <c r="F15" s="91">
        <v>0</v>
      </c>
      <c r="G15" s="91">
        <v>10</v>
      </c>
      <c r="H15" s="91">
        <v>10</v>
      </c>
      <c r="I15" s="91">
        <v>5</v>
      </c>
      <c r="J15" s="91">
        <v>0</v>
      </c>
      <c r="K15" s="92">
        <f t="shared" si="6"/>
        <v>40</v>
      </c>
      <c r="L15" s="92" cm="1">
        <f t="array" ref="L15">SUM(C15:J15/8)</f>
        <v>5</v>
      </c>
      <c r="M15" s="92">
        <f t="shared" si="1"/>
        <v>4</v>
      </c>
      <c r="N15" s="72">
        <f>M15*B15+B15-J15</f>
        <v>75</v>
      </c>
      <c r="O15">
        <f>N15-B15</f>
        <v>60</v>
      </c>
      <c r="P15">
        <f>IFERROR(AVERAGE('Total Store Analysis'!#REF!),0)</f>
        <v>0</v>
      </c>
      <c r="Q15" s="32">
        <f>IFERROR(N15/P15,0)</f>
        <v>0</v>
      </c>
      <c r="R15" s="32">
        <f>IFERROR(J15/N15*100,0)</f>
        <v>0</v>
      </c>
      <c r="S15" s="49" t="e">
        <f>N15*'Total Store Analysis'!#REF!</f>
        <v>#REF!</v>
      </c>
      <c r="T15" s="52" t="e">
        <f>N15/AVERAGE($C$3:$J$3)*'Total Store Analysis'!#REF!</f>
        <v>#REF!</v>
      </c>
    </row>
    <row r="16" spans="1:20" ht="15.75" x14ac:dyDescent="0.25">
      <c r="A16" s="2" t="s">
        <v>20</v>
      </c>
      <c r="B16" s="2"/>
      <c r="C16" s="3"/>
      <c r="D16" s="3"/>
      <c r="E16" s="3"/>
      <c r="F16" s="3"/>
      <c r="G16" s="3"/>
      <c r="H16" s="3"/>
      <c r="I16" s="3"/>
      <c r="J16" s="3"/>
      <c r="K16" s="55">
        <f t="shared" si="6"/>
        <v>0</v>
      </c>
      <c r="L16" s="3"/>
      <c r="M16" s="92">
        <f t="shared" si="1"/>
        <v>0</v>
      </c>
      <c r="N16" s="73"/>
      <c r="O16" s="3"/>
      <c r="P16" s="3"/>
      <c r="Q16" s="3"/>
      <c r="R16" s="3"/>
      <c r="S16" s="3"/>
      <c r="T16" s="3"/>
    </row>
    <row r="17" spans="1:20" ht="15.75" x14ac:dyDescent="0.25">
      <c r="A17" s="4" t="s">
        <v>13</v>
      </c>
      <c r="B17" s="4"/>
      <c r="C17" s="3"/>
      <c r="D17" s="3"/>
      <c r="E17" s="3"/>
      <c r="F17" s="3"/>
      <c r="G17" s="3"/>
      <c r="H17" s="3"/>
      <c r="I17" s="3"/>
      <c r="J17" s="3"/>
      <c r="K17" s="55">
        <f t="shared" si="6"/>
        <v>0</v>
      </c>
      <c r="L17" s="3"/>
      <c r="M17" s="92">
        <f t="shared" si="1"/>
        <v>0</v>
      </c>
      <c r="N17" s="73"/>
      <c r="O17" s="3"/>
      <c r="P17" s="3"/>
      <c r="Q17" s="3"/>
      <c r="R17" s="3"/>
      <c r="S17" s="3"/>
      <c r="T17" s="3"/>
    </row>
    <row r="18" spans="1:20" ht="15.75" x14ac:dyDescent="0.25">
      <c r="A18" t="s">
        <v>28</v>
      </c>
      <c r="B18">
        <v>15</v>
      </c>
      <c r="C18">
        <v>10</v>
      </c>
      <c r="D18">
        <v>5</v>
      </c>
      <c r="E18">
        <v>15</v>
      </c>
      <c r="F18">
        <v>10</v>
      </c>
      <c r="G18">
        <v>15</v>
      </c>
      <c r="H18">
        <v>5</v>
      </c>
      <c r="I18">
        <v>5</v>
      </c>
      <c r="J18">
        <v>15</v>
      </c>
      <c r="K18" s="55">
        <f t="shared" si="6"/>
        <v>80</v>
      </c>
      <c r="L18" s="55" cm="1">
        <f t="array" ref="L18">SUM(C18:J18/8)</f>
        <v>10</v>
      </c>
      <c r="M18" s="92">
        <f t="shared" si="1"/>
        <v>0</v>
      </c>
      <c r="N18" s="72">
        <f t="shared" ref="N18:N30" si="7">M18*B18+B18-J18</f>
        <v>0</v>
      </c>
      <c r="O18">
        <f t="shared" ref="O18:O30" si="8">N18-B18</f>
        <v>-15</v>
      </c>
      <c r="P18">
        <f>IFERROR(AVERAGE('Total Store Analysis'!#REF!),0)</f>
        <v>0</v>
      </c>
      <c r="Q18" s="32">
        <f t="shared" ref="Q18:Q30" si="9">IFERROR(N18/P18,0)</f>
        <v>0</v>
      </c>
      <c r="R18" s="32">
        <f t="shared" ref="R18:R30" si="10">IFERROR(J18/N18*100,0)</f>
        <v>0</v>
      </c>
      <c r="S18" s="49" t="e">
        <f>N18*'Total Store Analysis'!#REF!</f>
        <v>#REF!</v>
      </c>
      <c r="T18" s="52" t="e">
        <f>N18/AVERAGE($C$3:$J$3)*'Total Store Analysis'!#REF!</f>
        <v>#REF!</v>
      </c>
    </row>
    <row r="19" spans="1:20" ht="15.75" x14ac:dyDescent="0.25">
      <c r="A19" s="91" t="s">
        <v>25</v>
      </c>
      <c r="B19" s="91">
        <v>10</v>
      </c>
      <c r="C19" s="91">
        <v>5</v>
      </c>
      <c r="D19" s="91">
        <v>5</v>
      </c>
      <c r="E19" s="91">
        <v>0</v>
      </c>
      <c r="F19" s="91">
        <v>0</v>
      </c>
      <c r="G19" s="91">
        <v>5</v>
      </c>
      <c r="H19" s="91">
        <v>5</v>
      </c>
      <c r="I19" s="91">
        <v>5</v>
      </c>
      <c r="J19" s="91">
        <v>0</v>
      </c>
      <c r="K19" s="92">
        <f t="shared" si="6"/>
        <v>25</v>
      </c>
      <c r="L19" s="92" cm="1">
        <f t="array" ref="L19">SUM(C19:J19/8)</f>
        <v>3.125</v>
      </c>
      <c r="M19" s="92">
        <f t="shared" si="1"/>
        <v>3</v>
      </c>
      <c r="N19" s="72">
        <f t="shared" si="7"/>
        <v>40</v>
      </c>
      <c r="O19">
        <f t="shared" si="8"/>
        <v>30</v>
      </c>
      <c r="P19">
        <f>IFERROR(AVERAGE('Total Store Analysis'!#REF!),0)</f>
        <v>0</v>
      </c>
      <c r="Q19" s="32">
        <f t="shared" si="9"/>
        <v>0</v>
      </c>
      <c r="R19" s="32">
        <f t="shared" si="10"/>
        <v>0</v>
      </c>
      <c r="S19" s="49" t="e">
        <f>N19*'Total Store Analysis'!#REF!</f>
        <v>#REF!</v>
      </c>
      <c r="T19" s="52" t="e">
        <f>N19/AVERAGE($C$3:$J$3)*'Total Store Analysis'!#REF!</f>
        <v>#REF!</v>
      </c>
    </row>
    <row r="20" spans="1:20" ht="15.75" x14ac:dyDescent="0.25">
      <c r="A20" t="s">
        <v>2</v>
      </c>
      <c r="B20">
        <v>20</v>
      </c>
      <c r="C20">
        <v>0</v>
      </c>
      <c r="D20">
        <v>5</v>
      </c>
      <c r="E20">
        <v>20</v>
      </c>
      <c r="F20">
        <v>10</v>
      </c>
      <c r="G20">
        <v>10</v>
      </c>
      <c r="H20">
        <v>5</v>
      </c>
      <c r="I20">
        <v>10</v>
      </c>
      <c r="J20">
        <v>20</v>
      </c>
      <c r="K20" s="55">
        <f t="shared" si="6"/>
        <v>80</v>
      </c>
      <c r="L20" s="55" cm="1">
        <f t="array" ref="L20">SUM(C20:J20/8)</f>
        <v>10</v>
      </c>
      <c r="M20" s="92">
        <f t="shared" si="1"/>
        <v>1</v>
      </c>
      <c r="N20" s="72">
        <f t="shared" si="7"/>
        <v>20</v>
      </c>
      <c r="O20">
        <f t="shared" si="8"/>
        <v>0</v>
      </c>
      <c r="P20">
        <f>IFERROR(AVERAGE('Total Store Analysis'!#REF!),0)</f>
        <v>0</v>
      </c>
      <c r="Q20" s="32">
        <f t="shared" si="9"/>
        <v>0</v>
      </c>
      <c r="R20" s="32">
        <f t="shared" si="10"/>
        <v>100</v>
      </c>
      <c r="S20" s="49" t="e">
        <f>N20*'Total Store Analysis'!#REF!</f>
        <v>#REF!</v>
      </c>
      <c r="T20" s="52" t="e">
        <f>N20/AVERAGE($C$3:$J$3)*'Total Store Analysis'!#REF!</f>
        <v>#REF!</v>
      </c>
    </row>
    <row r="21" spans="1:20" ht="15.75" x14ac:dyDescent="0.25">
      <c r="A21" t="s">
        <v>23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 s="55">
        <f t="shared" si="6"/>
        <v>160</v>
      </c>
      <c r="L21" s="55" cm="1">
        <f t="array" ref="L21">SUM(C21:J21/8)</f>
        <v>20</v>
      </c>
      <c r="M21" s="92">
        <f t="shared" si="1"/>
        <v>0</v>
      </c>
      <c r="N21" s="72">
        <f t="shared" si="7"/>
        <v>0</v>
      </c>
      <c r="O21">
        <f t="shared" si="8"/>
        <v>-20</v>
      </c>
      <c r="P21">
        <f>IFERROR(AVERAGE('Total Store Analysis'!#REF!),0)</f>
        <v>0</v>
      </c>
      <c r="Q21" s="32">
        <f t="shared" si="9"/>
        <v>0</v>
      </c>
      <c r="R21" s="32">
        <f t="shared" si="10"/>
        <v>0</v>
      </c>
      <c r="S21" s="49" t="e">
        <f>N21*'Total Store Analysis'!#REF!</f>
        <v>#REF!</v>
      </c>
      <c r="T21" s="52" t="e">
        <f>N21/AVERAGE($C$3:$J$3)*'Total Store Analysis'!#REF!</f>
        <v>#REF!</v>
      </c>
    </row>
    <row r="22" spans="1:20" ht="15.75" x14ac:dyDescent="0.25">
      <c r="A22" t="s">
        <v>21</v>
      </c>
      <c r="B22">
        <v>20</v>
      </c>
      <c r="C22">
        <v>10</v>
      </c>
      <c r="D22">
        <v>15</v>
      </c>
      <c r="E22">
        <v>10</v>
      </c>
      <c r="F22">
        <v>0</v>
      </c>
      <c r="G22">
        <v>15</v>
      </c>
      <c r="H22">
        <v>10</v>
      </c>
      <c r="I22">
        <v>5</v>
      </c>
      <c r="J22">
        <v>5</v>
      </c>
      <c r="K22" s="55">
        <f t="shared" si="6"/>
        <v>70</v>
      </c>
      <c r="L22" s="55" cm="1">
        <f t="array" ref="L22">SUM(C22:J22/8)</f>
        <v>8.75</v>
      </c>
      <c r="M22" s="92">
        <f t="shared" si="1"/>
        <v>1</v>
      </c>
      <c r="N22" s="72">
        <f t="shared" si="7"/>
        <v>35</v>
      </c>
      <c r="O22">
        <f t="shared" si="8"/>
        <v>15</v>
      </c>
      <c r="P22">
        <f>IFERROR(AVERAGE('Total Store Analysis'!#REF!),0)</f>
        <v>0</v>
      </c>
      <c r="Q22" s="32">
        <f t="shared" si="9"/>
        <v>0</v>
      </c>
      <c r="R22" s="32">
        <f t="shared" si="10"/>
        <v>14.285714285714285</v>
      </c>
      <c r="S22" s="49" t="e">
        <f>N22*'Total Store Analysis'!#REF!</f>
        <v>#REF!</v>
      </c>
      <c r="T22" s="52" t="e">
        <f>N22/AVERAGE($C$3:$J$3)*'Total Store Analysis'!#REF!</f>
        <v>#REF!</v>
      </c>
    </row>
    <row r="23" spans="1:20" ht="15.75" x14ac:dyDescent="0.25">
      <c r="A23" s="91" t="s">
        <v>4</v>
      </c>
      <c r="B23" s="91">
        <v>20</v>
      </c>
      <c r="C23" s="91">
        <v>20</v>
      </c>
      <c r="D23" s="91">
        <v>0</v>
      </c>
      <c r="E23" s="91">
        <v>10</v>
      </c>
      <c r="F23" s="91">
        <v>20</v>
      </c>
      <c r="G23" s="91">
        <v>0</v>
      </c>
      <c r="H23" s="91">
        <v>0</v>
      </c>
      <c r="I23" s="91">
        <v>0</v>
      </c>
      <c r="J23" s="91">
        <v>0</v>
      </c>
      <c r="K23" s="92">
        <f t="shared" si="6"/>
        <v>50</v>
      </c>
      <c r="L23" s="92" cm="1">
        <f t="array" ref="L23">SUM(C23:J23/8)</f>
        <v>6.25</v>
      </c>
      <c r="M23" s="92">
        <f t="shared" si="1"/>
        <v>5</v>
      </c>
      <c r="N23" s="72">
        <f t="shared" si="7"/>
        <v>120</v>
      </c>
      <c r="O23">
        <f t="shared" si="8"/>
        <v>100</v>
      </c>
      <c r="P23">
        <f>IFERROR(AVERAGE('Total Store Analysis'!#REF!),0)</f>
        <v>0</v>
      </c>
      <c r="Q23" s="32">
        <f t="shared" si="9"/>
        <v>0</v>
      </c>
      <c r="R23" s="32">
        <f t="shared" si="10"/>
        <v>0</v>
      </c>
      <c r="S23" s="49" t="e">
        <f>N23*'Total Store Analysis'!#REF!</f>
        <v>#REF!</v>
      </c>
      <c r="T23" s="52" t="e">
        <f>N23/AVERAGE($C$3:$J$3)*'Total Store Analysis'!#REF!</f>
        <v>#REF!</v>
      </c>
    </row>
    <row r="24" spans="1:20" ht="15.75" x14ac:dyDescent="0.25">
      <c r="A24" t="s">
        <v>9</v>
      </c>
      <c r="B24">
        <v>20</v>
      </c>
      <c r="C24">
        <v>20</v>
      </c>
      <c r="D24">
        <v>5</v>
      </c>
      <c r="E24">
        <v>20</v>
      </c>
      <c r="F24">
        <v>0</v>
      </c>
      <c r="G24">
        <v>10</v>
      </c>
      <c r="H24">
        <v>5</v>
      </c>
      <c r="I24">
        <v>10</v>
      </c>
      <c r="J24">
        <v>20</v>
      </c>
      <c r="K24" s="55">
        <f t="shared" si="6"/>
        <v>90</v>
      </c>
      <c r="L24" s="55" cm="1">
        <f t="array" ref="L24">SUM(C24:J24/8)</f>
        <v>11.25</v>
      </c>
      <c r="M24" s="92">
        <f t="shared" si="1"/>
        <v>1</v>
      </c>
      <c r="N24" s="72">
        <f t="shared" si="7"/>
        <v>20</v>
      </c>
      <c r="O24">
        <f t="shared" si="8"/>
        <v>0</v>
      </c>
      <c r="P24">
        <f>IFERROR(AVERAGE('Total Store Analysis'!#REF!),0)</f>
        <v>0</v>
      </c>
      <c r="Q24" s="32">
        <f t="shared" si="9"/>
        <v>0</v>
      </c>
      <c r="R24" s="32">
        <f t="shared" si="10"/>
        <v>100</v>
      </c>
      <c r="S24" s="49" t="e">
        <f>N24*'Total Store Analysis'!#REF!</f>
        <v>#REF!</v>
      </c>
      <c r="T24" s="52" t="e">
        <f>N24/AVERAGE($C$3:$J$3)*'Total Store Analysis'!#REF!</f>
        <v>#REF!</v>
      </c>
    </row>
    <row r="25" spans="1:20" ht="15.75" x14ac:dyDescent="0.25">
      <c r="A25" t="s">
        <v>24</v>
      </c>
      <c r="B25">
        <v>10</v>
      </c>
      <c r="C25">
        <v>0</v>
      </c>
      <c r="D25">
        <v>5</v>
      </c>
      <c r="E25">
        <v>5</v>
      </c>
      <c r="F25">
        <v>10</v>
      </c>
      <c r="G25">
        <v>10</v>
      </c>
      <c r="H25">
        <v>5</v>
      </c>
      <c r="I25">
        <v>5</v>
      </c>
      <c r="J25">
        <v>0</v>
      </c>
      <c r="K25" s="55">
        <f t="shared" si="6"/>
        <v>40</v>
      </c>
      <c r="L25" s="55" cm="1">
        <f t="array" ref="L25">SUM(C25:J25/8)</f>
        <v>5</v>
      </c>
      <c r="M25" s="92">
        <f t="shared" si="1"/>
        <v>2</v>
      </c>
      <c r="N25" s="72">
        <f t="shared" si="7"/>
        <v>30</v>
      </c>
      <c r="O25">
        <f t="shared" si="8"/>
        <v>20</v>
      </c>
      <c r="P25">
        <f>IFERROR(AVERAGE('Total Store Analysis'!#REF!),0)</f>
        <v>0</v>
      </c>
      <c r="Q25" s="32">
        <f t="shared" si="9"/>
        <v>0</v>
      </c>
      <c r="R25" s="32">
        <f t="shared" si="10"/>
        <v>0</v>
      </c>
      <c r="S25" s="49" t="e">
        <f>N25*'Total Store Analysis'!#REF!</f>
        <v>#REF!</v>
      </c>
      <c r="T25" s="52" t="e">
        <f>N25/AVERAGE($C$3:$J$3)*'Total Store Analysis'!#REF!</f>
        <v>#REF!</v>
      </c>
    </row>
    <row r="26" spans="1:20" ht="15.75" x14ac:dyDescent="0.25">
      <c r="A26" s="91" t="s">
        <v>10</v>
      </c>
      <c r="B26" s="91">
        <v>20</v>
      </c>
      <c r="C26" s="91">
        <v>0</v>
      </c>
      <c r="D26" s="91">
        <v>10</v>
      </c>
      <c r="E26" s="91">
        <v>5</v>
      </c>
      <c r="F26" s="91">
        <v>10</v>
      </c>
      <c r="G26" s="91">
        <v>10</v>
      </c>
      <c r="H26" s="91">
        <v>0</v>
      </c>
      <c r="I26" s="91">
        <v>0</v>
      </c>
      <c r="J26" s="91">
        <v>0</v>
      </c>
      <c r="K26" s="92">
        <f t="shared" si="6"/>
        <v>35</v>
      </c>
      <c r="L26" s="92" cm="1">
        <f t="array" ref="L26">SUM(C26:J26/8)</f>
        <v>4.375</v>
      </c>
      <c r="M26" s="92">
        <f t="shared" si="1"/>
        <v>4</v>
      </c>
      <c r="N26" s="72">
        <f t="shared" si="7"/>
        <v>100</v>
      </c>
      <c r="O26">
        <f t="shared" si="8"/>
        <v>80</v>
      </c>
      <c r="P26">
        <f>IFERROR(AVERAGE('Total Store Analysis'!#REF!),0)</f>
        <v>0</v>
      </c>
      <c r="Q26" s="32">
        <f t="shared" si="9"/>
        <v>0</v>
      </c>
      <c r="R26" s="32">
        <f t="shared" si="10"/>
        <v>0</v>
      </c>
      <c r="S26" s="49" t="e">
        <f>N26*'Total Store Analysis'!#REF!</f>
        <v>#REF!</v>
      </c>
      <c r="T26" s="52" t="e">
        <f>N26/AVERAGE($C$3:$J$3)*'Total Store Analysis'!#REF!</f>
        <v>#REF!</v>
      </c>
    </row>
    <row r="27" spans="1:20" ht="15.75" x14ac:dyDescent="0.25">
      <c r="A27" t="s">
        <v>7</v>
      </c>
      <c r="B27">
        <v>20</v>
      </c>
      <c r="C27">
        <v>10</v>
      </c>
      <c r="D27">
        <v>15</v>
      </c>
      <c r="E27">
        <v>10</v>
      </c>
      <c r="F27">
        <v>15</v>
      </c>
      <c r="G27">
        <v>5</v>
      </c>
      <c r="H27">
        <v>10</v>
      </c>
      <c r="I27">
        <v>10</v>
      </c>
      <c r="J27">
        <v>10</v>
      </c>
      <c r="K27" s="55">
        <f t="shared" si="6"/>
        <v>85</v>
      </c>
      <c r="L27" s="55" cm="1">
        <f t="array" ref="L27">SUM(C27:J27/8)</f>
        <v>10.625</v>
      </c>
      <c r="M27" s="92">
        <f t="shared" si="1"/>
        <v>0</v>
      </c>
      <c r="N27" s="72">
        <f t="shared" si="7"/>
        <v>10</v>
      </c>
      <c r="O27">
        <f t="shared" si="8"/>
        <v>-10</v>
      </c>
      <c r="P27">
        <f>IFERROR(AVERAGE('Total Store Analysis'!#REF!),0)</f>
        <v>0</v>
      </c>
      <c r="Q27" s="32">
        <f t="shared" si="9"/>
        <v>0</v>
      </c>
      <c r="R27" s="32">
        <f t="shared" si="10"/>
        <v>100</v>
      </c>
      <c r="S27" s="49" t="e">
        <f>N27*'Total Store Analysis'!#REF!</f>
        <v>#REF!</v>
      </c>
      <c r="T27" s="52" t="e">
        <f>N27/AVERAGE($C$3:$J$3)*'Total Store Analysis'!#REF!</f>
        <v>#REF!</v>
      </c>
    </row>
    <row r="28" spans="1:20" ht="15.75" x14ac:dyDescent="0.25">
      <c r="A28" t="s">
        <v>16</v>
      </c>
      <c r="B28">
        <v>20</v>
      </c>
      <c r="C28">
        <v>20</v>
      </c>
      <c r="D28">
        <v>0</v>
      </c>
      <c r="E28">
        <v>10</v>
      </c>
      <c r="F28">
        <v>20</v>
      </c>
      <c r="G28">
        <v>10</v>
      </c>
      <c r="H28">
        <v>0</v>
      </c>
      <c r="I28">
        <v>20</v>
      </c>
      <c r="J28">
        <v>10</v>
      </c>
      <c r="K28" s="55">
        <f t="shared" si="6"/>
        <v>90</v>
      </c>
      <c r="L28" s="55" cm="1">
        <f t="array" ref="L28">SUM(C28:J28/8)</f>
        <v>11.25</v>
      </c>
      <c r="M28" s="92">
        <f t="shared" si="1"/>
        <v>2</v>
      </c>
      <c r="N28" s="72">
        <f t="shared" si="7"/>
        <v>50</v>
      </c>
      <c r="O28">
        <f t="shared" si="8"/>
        <v>30</v>
      </c>
      <c r="P28">
        <f>IFERROR(AVERAGE('Total Store Analysis'!#REF!),0)</f>
        <v>0</v>
      </c>
      <c r="Q28" s="32">
        <f t="shared" si="9"/>
        <v>0</v>
      </c>
      <c r="R28" s="32">
        <f t="shared" si="10"/>
        <v>20</v>
      </c>
      <c r="S28" s="49" t="e">
        <f>N28*'Total Store Analysis'!#REF!</f>
        <v>#REF!</v>
      </c>
      <c r="T28" s="52" t="e">
        <f>N28/AVERAGE($C$3:$J$3)*'Total Store Analysis'!#REF!</f>
        <v>#REF!</v>
      </c>
    </row>
    <row r="29" spans="1:20" ht="15.75" x14ac:dyDescent="0.25">
      <c r="A29" t="s">
        <v>19</v>
      </c>
      <c r="B29">
        <v>20</v>
      </c>
      <c r="C29">
        <v>20</v>
      </c>
      <c r="D29">
        <v>0</v>
      </c>
      <c r="E29">
        <v>10</v>
      </c>
      <c r="F29">
        <v>20</v>
      </c>
      <c r="G29">
        <v>10</v>
      </c>
      <c r="H29">
        <v>0</v>
      </c>
      <c r="I29">
        <v>20</v>
      </c>
      <c r="J29">
        <v>10</v>
      </c>
      <c r="K29" s="55">
        <f t="shared" si="6"/>
        <v>90</v>
      </c>
      <c r="L29" s="55" cm="1">
        <f t="array" ref="L29">SUM(C29:J29/8)</f>
        <v>11.25</v>
      </c>
      <c r="M29" s="92">
        <f t="shared" si="1"/>
        <v>2</v>
      </c>
      <c r="N29" s="72">
        <f t="shared" si="7"/>
        <v>50</v>
      </c>
      <c r="O29">
        <f t="shared" si="8"/>
        <v>30</v>
      </c>
      <c r="P29">
        <f>IFERROR(AVERAGE('Total Store Analysis'!#REF!),0)</f>
        <v>0</v>
      </c>
      <c r="Q29" s="32">
        <f t="shared" si="9"/>
        <v>0</v>
      </c>
      <c r="R29" s="32">
        <f t="shared" si="10"/>
        <v>20</v>
      </c>
      <c r="S29" s="49" t="e">
        <f>N29*'Total Store Analysis'!#REF!</f>
        <v>#REF!</v>
      </c>
      <c r="T29" s="52" t="e">
        <f>N29/AVERAGE($C$3:$J$3)*'Total Store Analysis'!#REF!</f>
        <v>#REF!</v>
      </c>
    </row>
    <row r="30" spans="1:20" ht="15.75" x14ac:dyDescent="0.25">
      <c r="A30" s="91" t="s">
        <v>5</v>
      </c>
      <c r="B30" s="91">
        <v>20</v>
      </c>
      <c r="C30" s="91">
        <v>0</v>
      </c>
      <c r="D30" s="91">
        <v>10</v>
      </c>
      <c r="E30" s="91">
        <v>0</v>
      </c>
      <c r="F30" s="91">
        <v>10</v>
      </c>
      <c r="G30" s="91">
        <v>5</v>
      </c>
      <c r="H30" s="91">
        <v>5</v>
      </c>
      <c r="I30" s="91">
        <v>10</v>
      </c>
      <c r="J30" s="91">
        <v>0</v>
      </c>
      <c r="K30" s="92">
        <f t="shared" si="6"/>
        <v>40</v>
      </c>
      <c r="L30" s="92" cm="1">
        <f t="array" ref="L30">SUM(C30:J30/8)</f>
        <v>5</v>
      </c>
      <c r="M30" s="92">
        <f t="shared" si="1"/>
        <v>3</v>
      </c>
      <c r="N30" s="72">
        <f t="shared" si="7"/>
        <v>80</v>
      </c>
      <c r="O30">
        <f t="shared" si="8"/>
        <v>60</v>
      </c>
      <c r="P30">
        <f>IFERROR(AVERAGE('Total Store Analysis'!#REF!),0)</f>
        <v>0</v>
      </c>
      <c r="Q30" s="32">
        <f t="shared" si="9"/>
        <v>0</v>
      </c>
      <c r="R30" s="32">
        <f t="shared" si="10"/>
        <v>0</v>
      </c>
      <c r="S30" s="49" t="e">
        <f>N30*'Total Store Analysis'!#REF!</f>
        <v>#REF!</v>
      </c>
      <c r="T30" s="52" t="e">
        <f>N30/AVERAGE($C$3:$J$3)*'Total Store Analysis'!#REF!</f>
        <v>#REF!</v>
      </c>
    </row>
  </sheetData>
  <conditionalFormatting sqref="B2:J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3348-A76A-420B-884A-2CB468756D5B}">
  <dimension ref="A1:Q35"/>
  <sheetViews>
    <sheetView showGridLines="0" zoomScale="80" zoomScaleNormal="80" workbookViewId="0">
      <selection activeCell="A41" sqref="A41"/>
    </sheetView>
  </sheetViews>
  <sheetFormatPr defaultRowHeight="15" x14ac:dyDescent="0.25"/>
  <cols>
    <col min="1" max="1" width="15.7109375" style="33" customWidth="1"/>
    <col min="2" max="2" width="15.7109375" style="35" customWidth="1"/>
    <col min="3" max="16" width="15.7109375" style="33" customWidth="1"/>
    <col min="17" max="17" width="61.85546875" customWidth="1"/>
  </cols>
  <sheetData>
    <row r="1" spans="1:17" s="34" customFormat="1" ht="47.25" x14ac:dyDescent="0.25">
      <c r="A1" s="36" t="s">
        <v>48</v>
      </c>
      <c r="B1" s="133" t="s">
        <v>136</v>
      </c>
      <c r="C1" s="133" t="s">
        <v>49</v>
      </c>
      <c r="D1" s="133" t="s">
        <v>137</v>
      </c>
      <c r="E1" s="133" t="s">
        <v>137</v>
      </c>
      <c r="F1" s="37" t="s">
        <v>35</v>
      </c>
      <c r="G1" s="37" t="s">
        <v>41</v>
      </c>
      <c r="H1" s="131" t="s">
        <v>42</v>
      </c>
      <c r="I1" s="131" t="s">
        <v>43</v>
      </c>
      <c r="J1" s="130" t="s">
        <v>50</v>
      </c>
      <c r="K1" s="130" t="s">
        <v>133</v>
      </c>
      <c r="L1" s="132" t="s">
        <v>45</v>
      </c>
      <c r="M1" s="132" t="s">
        <v>134</v>
      </c>
      <c r="N1" s="38" t="s">
        <v>57</v>
      </c>
      <c r="O1" s="39" t="s">
        <v>132</v>
      </c>
      <c r="P1" s="39" t="s">
        <v>135</v>
      </c>
      <c r="Q1" s="39"/>
    </row>
    <row r="2" spans="1:17" s="34" customFormat="1" ht="15.75" x14ac:dyDescent="0.25">
      <c r="A2" s="36"/>
      <c r="C2" s="36"/>
      <c r="D2" s="36"/>
      <c r="E2" s="36"/>
      <c r="F2" s="37"/>
      <c r="G2" s="37"/>
      <c r="H2" s="37"/>
      <c r="I2" s="37"/>
      <c r="J2" s="36"/>
      <c r="K2" s="38"/>
      <c r="L2" s="36"/>
      <c r="M2" s="36"/>
      <c r="N2" s="38"/>
      <c r="O2" s="39"/>
      <c r="P2" s="39"/>
      <c r="Q2" s="39"/>
    </row>
    <row r="3" spans="1:17" ht="15.75" x14ac:dyDescent="0.25">
      <c r="A3" s="29" t="s">
        <v>1</v>
      </c>
      <c r="B3" s="36">
        <v>220</v>
      </c>
      <c r="C3" s="29">
        <f>Warehouse!B3</f>
        <v>100</v>
      </c>
      <c r="D3" s="137">
        <f>IFERROR(B3-C3,"")</f>
        <v>120</v>
      </c>
      <c r="E3" s="40">
        <f>IFERROR(AVEDEV(C3,B3)/100,"")</f>
        <v>0.6</v>
      </c>
      <c r="F3" s="29">
        <v>100</v>
      </c>
      <c r="G3" s="41">
        <v>50</v>
      </c>
      <c r="H3" s="29">
        <v>50</v>
      </c>
      <c r="I3" s="29">
        <v>50</v>
      </c>
      <c r="J3" s="42">
        <v>3</v>
      </c>
      <c r="K3" s="126">
        <f t="shared" ref="K3:K30" si="0">IFERROR(M3/I3,"")</f>
        <v>3.6</v>
      </c>
      <c r="L3" s="42">
        <v>150</v>
      </c>
      <c r="M3" s="42">
        <v>180</v>
      </c>
      <c r="N3" s="42">
        <f t="shared" ref="N3:N8" si="1">M3-L3</f>
        <v>30</v>
      </c>
      <c r="O3" s="129">
        <f>IFERROR(K3-J3,"")</f>
        <v>0.60000000000000009</v>
      </c>
      <c r="P3" s="134">
        <f>IFERROR((K3/J3-1)*100,"")</f>
        <v>19.999999999999996</v>
      </c>
      <c r="Q3" s="42"/>
    </row>
    <row r="4" spans="1:17" x14ac:dyDescent="0.25">
      <c r="A4" s="29" t="s">
        <v>3</v>
      </c>
      <c r="B4" s="28">
        <f xml:space="preserve"> SUM('Store 1'!B3 +'Store 2'!B3+'Store 3'!B3+'Store 4'!B3+'Store 5'!B3+'Store 6'!B3+'Store 7'!B3+'Store 8'!B3+'Store 9'!B3+'Store 10'!B3)</f>
        <v>200</v>
      </c>
      <c r="C4" s="29">
        <f>Warehouse!B4</f>
        <v>50</v>
      </c>
      <c r="D4" s="137">
        <f t="shared" ref="D4:D30" si="2">IFERROR(B4-C4,"")</f>
        <v>150</v>
      </c>
      <c r="E4" s="40">
        <f t="shared" ref="E4:E30" si="3">IFERROR(AVEDEV(C4,B4)/100,"")</f>
        <v>0.75</v>
      </c>
      <c r="F4" s="29">
        <v>50</v>
      </c>
      <c r="G4" s="41">
        <v>25</v>
      </c>
      <c r="H4" s="29">
        <v>25</v>
      </c>
      <c r="I4" s="29">
        <v>25</v>
      </c>
      <c r="J4" s="42">
        <v>2.5</v>
      </c>
      <c r="K4" s="126">
        <f t="shared" si="0"/>
        <v>3</v>
      </c>
      <c r="L4" s="42">
        <v>62.5</v>
      </c>
      <c r="M4" s="42">
        <v>75</v>
      </c>
      <c r="N4" s="42">
        <f t="shared" si="1"/>
        <v>12.5</v>
      </c>
      <c r="O4" s="129">
        <f t="shared" ref="O4:O30" si="4">IFERROR(K4-J4,"")</f>
        <v>0.5</v>
      </c>
      <c r="P4" s="134">
        <f t="shared" ref="P4:P30" si="5">IFERROR((K4/J4-1)*100,"")</f>
        <v>19.999999999999996</v>
      </c>
      <c r="Q4" s="42"/>
    </row>
    <row r="5" spans="1:17" x14ac:dyDescent="0.25">
      <c r="A5" s="29" t="s">
        <v>4</v>
      </c>
      <c r="B5" s="28">
        <f xml:space="preserve"> SUM('Store 1'!B5 +'Store 2'!B4+'Store 3'!B4+'Store 4'!B4+'Store 5'!B4+'Store 6'!B4+'Store 7'!B4+'Store 8'!B4+'Store 9'!B4+'Store 10'!B4)</f>
        <v>30</v>
      </c>
      <c r="C5" s="29">
        <f>Warehouse!B5</f>
        <v>100</v>
      </c>
      <c r="D5" s="137">
        <f t="shared" si="2"/>
        <v>-70</v>
      </c>
      <c r="E5" s="40">
        <f t="shared" si="3"/>
        <v>0.35</v>
      </c>
      <c r="F5" s="29">
        <v>100</v>
      </c>
      <c r="G5" s="41">
        <v>50</v>
      </c>
      <c r="H5" s="29">
        <v>50</v>
      </c>
      <c r="I5" s="29">
        <v>50</v>
      </c>
      <c r="J5" s="42">
        <v>2</v>
      </c>
      <c r="K5" s="126">
        <f t="shared" si="0"/>
        <v>2.4</v>
      </c>
      <c r="L5" s="42">
        <v>100</v>
      </c>
      <c r="M5" s="42">
        <v>120</v>
      </c>
      <c r="N5" s="42">
        <f t="shared" si="1"/>
        <v>20</v>
      </c>
      <c r="O5" s="129">
        <f t="shared" si="4"/>
        <v>0.39999999999999991</v>
      </c>
      <c r="P5" s="134">
        <f t="shared" si="5"/>
        <v>19.999999999999996</v>
      </c>
      <c r="Q5" s="42"/>
    </row>
    <row r="6" spans="1:17" x14ac:dyDescent="0.25">
      <c r="A6" s="29" t="s">
        <v>5</v>
      </c>
      <c r="B6" s="28">
        <f xml:space="preserve"> SUM('Store 1'!B6 +'Store 2'!B5+'Store 3'!B5+'Store 4'!B5+'Store 5'!B5+'Store 6'!B5+'Store 7'!B5+'Store 8'!B5+'Store 9'!B5+'Store 10'!B5)</f>
        <v>160</v>
      </c>
      <c r="C6" s="29">
        <f>Warehouse!B6</f>
        <v>100</v>
      </c>
      <c r="D6" s="137">
        <f t="shared" si="2"/>
        <v>60</v>
      </c>
      <c r="E6" s="40">
        <f t="shared" si="3"/>
        <v>0.3</v>
      </c>
      <c r="F6" s="29">
        <v>100</v>
      </c>
      <c r="G6" s="41">
        <v>50</v>
      </c>
      <c r="H6" s="29">
        <v>50</v>
      </c>
      <c r="I6" s="29">
        <v>50</v>
      </c>
      <c r="J6" s="42">
        <v>3.5</v>
      </c>
      <c r="K6" s="126">
        <f t="shared" si="0"/>
        <v>4.2</v>
      </c>
      <c r="L6" s="42">
        <v>175</v>
      </c>
      <c r="M6" s="42">
        <v>210</v>
      </c>
      <c r="N6" s="42">
        <f t="shared" si="1"/>
        <v>35</v>
      </c>
      <c r="O6" s="129">
        <f t="shared" si="4"/>
        <v>0.70000000000000018</v>
      </c>
      <c r="P6" s="134">
        <f t="shared" si="5"/>
        <v>19.999999999999996</v>
      </c>
      <c r="Q6" s="42"/>
    </row>
    <row r="7" spans="1:17" x14ac:dyDescent="0.25">
      <c r="A7" s="29" t="s">
        <v>2</v>
      </c>
      <c r="B7" s="28">
        <f xml:space="preserve"> SUM('Store 1'!B7 +'Store 2'!B6+'Store 3'!B6+'Store 4'!B6+'Store 5'!B6+'Store 6'!B6+'Store 7'!B6+'Store 8'!B6+'Store 9'!B6+'Store 10'!B6)</f>
        <v>190</v>
      </c>
      <c r="C7" s="29">
        <f>Warehouse!B7</f>
        <v>100</v>
      </c>
      <c r="D7" s="137">
        <f t="shared" si="2"/>
        <v>90</v>
      </c>
      <c r="E7" s="40">
        <f t="shared" si="3"/>
        <v>0.45</v>
      </c>
      <c r="F7" s="29">
        <v>100</v>
      </c>
      <c r="G7" s="41">
        <v>50</v>
      </c>
      <c r="H7" s="29">
        <v>50</v>
      </c>
      <c r="I7" s="29">
        <v>50</v>
      </c>
      <c r="J7" s="42">
        <v>4</v>
      </c>
      <c r="K7" s="126">
        <f t="shared" si="0"/>
        <v>4.8</v>
      </c>
      <c r="L7" s="42">
        <v>200</v>
      </c>
      <c r="M7" s="42">
        <v>240</v>
      </c>
      <c r="N7" s="42">
        <f t="shared" si="1"/>
        <v>40</v>
      </c>
      <c r="O7" s="129">
        <f t="shared" si="4"/>
        <v>0.79999999999999982</v>
      </c>
      <c r="P7" s="134">
        <f t="shared" si="5"/>
        <v>19.999999999999996</v>
      </c>
      <c r="Q7" s="42"/>
    </row>
    <row r="8" spans="1:17" x14ac:dyDescent="0.25">
      <c r="A8" s="29" t="s">
        <v>16</v>
      </c>
      <c r="B8" s="28">
        <f xml:space="preserve"> SUM('Store 1'!B8 +'Store 2'!B7+'Store 3'!B7+'Store 4'!B7+'Store 5'!B7+'Store 6'!B7+'Store 7'!B7+'Store 8'!B7+'Store 9'!B7+'Store 10'!B7)</f>
        <v>160</v>
      </c>
      <c r="C8" s="29">
        <f>Warehouse!B8</f>
        <v>100</v>
      </c>
      <c r="D8" s="137">
        <f t="shared" si="2"/>
        <v>60</v>
      </c>
      <c r="E8" s="40">
        <f t="shared" si="3"/>
        <v>0.3</v>
      </c>
      <c r="F8" s="29">
        <v>100</v>
      </c>
      <c r="G8" s="41">
        <v>50</v>
      </c>
      <c r="H8" s="29">
        <v>50</v>
      </c>
      <c r="I8" s="29">
        <v>50</v>
      </c>
      <c r="J8" s="42">
        <v>3.5</v>
      </c>
      <c r="K8" s="126">
        <f t="shared" si="0"/>
        <v>4.2</v>
      </c>
      <c r="L8" s="42">
        <v>175</v>
      </c>
      <c r="M8" s="42">
        <v>210</v>
      </c>
      <c r="N8" s="42">
        <f t="shared" si="1"/>
        <v>35</v>
      </c>
      <c r="O8" s="129">
        <f t="shared" si="4"/>
        <v>0.70000000000000018</v>
      </c>
      <c r="P8" s="134">
        <f t="shared" si="5"/>
        <v>19.999999999999996</v>
      </c>
      <c r="Q8" s="42"/>
    </row>
    <row r="9" spans="1:17" x14ac:dyDescent="0.25">
      <c r="A9" s="29"/>
      <c r="C9" s="29"/>
      <c r="D9" s="137">
        <f t="shared" si="2"/>
        <v>0</v>
      </c>
      <c r="E9" s="40" t="str">
        <f t="shared" si="3"/>
        <v/>
      </c>
      <c r="F9" s="29"/>
      <c r="G9" s="41"/>
      <c r="H9" s="29"/>
      <c r="I9" s="29"/>
      <c r="J9" s="42"/>
      <c r="K9" s="126" t="str">
        <f t="shared" si="0"/>
        <v/>
      </c>
      <c r="L9" s="42"/>
      <c r="M9" s="42"/>
      <c r="N9" s="42"/>
      <c r="O9" s="129" t="str">
        <f t="shared" si="4"/>
        <v/>
      </c>
      <c r="P9" s="134" t="str">
        <f t="shared" si="5"/>
        <v/>
      </c>
      <c r="Q9" s="42"/>
    </row>
    <row r="10" spans="1:17" x14ac:dyDescent="0.25">
      <c r="A10" s="29" t="s">
        <v>7</v>
      </c>
      <c r="B10" s="28">
        <f xml:space="preserve"> SUM('Store 1'!B9 +'Store 2'!B8+'Store 3'!B8+'Store 4'!B8+'Store 5'!B8+'Store 6'!B8+'Store 7'!B8+'Store 8'!B8+'Store 9'!B8+'Store 10'!B8)</f>
        <v>200</v>
      </c>
      <c r="C10" s="29">
        <f>Warehouse!B10</f>
        <v>100</v>
      </c>
      <c r="D10" s="137">
        <f t="shared" si="2"/>
        <v>100</v>
      </c>
      <c r="E10" s="40">
        <f t="shared" si="3"/>
        <v>0.5</v>
      </c>
      <c r="F10" s="29">
        <v>100</v>
      </c>
      <c r="G10" s="41">
        <v>50</v>
      </c>
      <c r="H10" s="29">
        <v>50</v>
      </c>
      <c r="I10" s="29">
        <v>50</v>
      </c>
      <c r="J10" s="42">
        <v>3</v>
      </c>
      <c r="K10" s="126">
        <f t="shared" si="0"/>
        <v>3.6</v>
      </c>
      <c r="L10" s="42">
        <v>150</v>
      </c>
      <c r="M10" s="42">
        <v>180</v>
      </c>
      <c r="N10" s="42">
        <f t="shared" ref="N10:N16" si="6">M10-L10</f>
        <v>30</v>
      </c>
      <c r="O10" s="129">
        <f t="shared" si="4"/>
        <v>0.60000000000000009</v>
      </c>
      <c r="P10" s="134">
        <f t="shared" si="5"/>
        <v>19.999999999999996</v>
      </c>
      <c r="Q10" s="42"/>
    </row>
    <row r="11" spans="1:17" x14ac:dyDescent="0.25">
      <c r="A11" s="29" t="s">
        <v>17</v>
      </c>
      <c r="B11" s="28">
        <v>210</v>
      </c>
      <c r="C11" s="29">
        <f>Warehouse!B11</f>
        <v>100</v>
      </c>
      <c r="D11" s="137">
        <f t="shared" si="2"/>
        <v>110</v>
      </c>
      <c r="E11" s="40">
        <f t="shared" si="3"/>
        <v>0.55000000000000004</v>
      </c>
      <c r="F11" s="29">
        <v>100</v>
      </c>
      <c r="G11" s="41">
        <v>50</v>
      </c>
      <c r="H11" s="29">
        <v>50</v>
      </c>
      <c r="I11" s="29">
        <v>50</v>
      </c>
      <c r="J11" s="42">
        <v>3.5</v>
      </c>
      <c r="K11" s="126">
        <f t="shared" si="0"/>
        <v>4.2</v>
      </c>
      <c r="L11" s="42">
        <v>175</v>
      </c>
      <c r="M11" s="42">
        <v>210</v>
      </c>
      <c r="N11" s="42">
        <f t="shared" si="6"/>
        <v>35</v>
      </c>
      <c r="O11" s="129">
        <f t="shared" si="4"/>
        <v>0.70000000000000018</v>
      </c>
      <c r="P11" s="134">
        <f t="shared" si="5"/>
        <v>19.999999999999996</v>
      </c>
      <c r="Q11" s="42"/>
    </row>
    <row r="12" spans="1:17" x14ac:dyDescent="0.25">
      <c r="A12" s="29" t="s">
        <v>8</v>
      </c>
      <c r="B12" s="28">
        <f xml:space="preserve"> SUM('Store 1'!B12 +'Store 2'!B10+'Store 3'!B10+'Store 4'!B10+'Store 5'!B10+'Store 6'!B10+'Store 7'!B10+'Store 8'!B10+'Store 9'!B10+'Store 10'!B10)</f>
        <v>100</v>
      </c>
      <c r="C12" s="29">
        <f>Warehouse!B12</f>
        <v>100</v>
      </c>
      <c r="D12" s="137">
        <f t="shared" si="2"/>
        <v>0</v>
      </c>
      <c r="E12" s="40">
        <f t="shared" si="3"/>
        <v>0</v>
      </c>
      <c r="F12" s="29">
        <v>100</v>
      </c>
      <c r="G12" s="41">
        <v>50</v>
      </c>
      <c r="H12" s="29">
        <v>50</v>
      </c>
      <c r="I12" s="29">
        <v>50</v>
      </c>
      <c r="J12" s="42">
        <v>4</v>
      </c>
      <c r="K12" s="126">
        <f t="shared" si="0"/>
        <v>4.8</v>
      </c>
      <c r="L12" s="42">
        <v>200</v>
      </c>
      <c r="M12" s="42">
        <v>240</v>
      </c>
      <c r="N12" s="42">
        <f t="shared" si="6"/>
        <v>40</v>
      </c>
      <c r="O12" s="129">
        <f t="shared" si="4"/>
        <v>0.79999999999999982</v>
      </c>
      <c r="P12" s="134">
        <f t="shared" si="5"/>
        <v>19.999999999999996</v>
      </c>
      <c r="Q12" s="42"/>
    </row>
    <row r="13" spans="1:17" x14ac:dyDescent="0.25">
      <c r="A13" s="29" t="s">
        <v>9</v>
      </c>
      <c r="B13" s="28">
        <f xml:space="preserve"> SUM('Store 1'!B14 +'Store 2'!B12+'Store 3'!B12+'Store 4'!B12+'Store 5'!B12+'Store 6'!B12+'Store 7'!B12+'Store 8'!B12+'Store 9'!B12+'Store 10'!B12)</f>
        <v>120</v>
      </c>
      <c r="C13" s="29">
        <f>Warehouse!B13</f>
        <v>100</v>
      </c>
      <c r="D13" s="137">
        <f t="shared" si="2"/>
        <v>20</v>
      </c>
      <c r="E13" s="40">
        <f t="shared" si="3"/>
        <v>0.1</v>
      </c>
      <c r="F13" s="29">
        <v>100</v>
      </c>
      <c r="G13" s="41">
        <v>50</v>
      </c>
      <c r="H13" s="29">
        <v>50</v>
      </c>
      <c r="I13" s="29">
        <v>50</v>
      </c>
      <c r="J13" s="42">
        <v>5.5</v>
      </c>
      <c r="K13" s="126">
        <f t="shared" si="0"/>
        <v>6.6</v>
      </c>
      <c r="L13" s="42">
        <v>275</v>
      </c>
      <c r="M13" s="42">
        <v>330</v>
      </c>
      <c r="N13" s="42">
        <f t="shared" si="6"/>
        <v>55</v>
      </c>
      <c r="O13" s="129">
        <f t="shared" si="4"/>
        <v>1.0999999999999996</v>
      </c>
      <c r="P13" s="134">
        <f t="shared" si="5"/>
        <v>19.999999999999996</v>
      </c>
      <c r="Q13" s="42"/>
    </row>
    <row r="14" spans="1:17" x14ac:dyDescent="0.25">
      <c r="A14" s="29" t="s">
        <v>15</v>
      </c>
      <c r="B14" s="28">
        <f xml:space="preserve"> SUM('Store 1'!B15 +'Store 2'!B13+'Store 3'!B13+'Store 4'!B13+'Store 5'!B13+'Store 6'!B13+'Store 7'!B13+'Store 8'!B13+'Store 9'!B13+'Store 10'!B13)</f>
        <v>110</v>
      </c>
      <c r="C14" s="29">
        <f>Warehouse!B14</f>
        <v>100</v>
      </c>
      <c r="D14" s="137">
        <f t="shared" si="2"/>
        <v>10</v>
      </c>
      <c r="E14" s="40">
        <f t="shared" si="3"/>
        <v>0.05</v>
      </c>
      <c r="F14" s="29">
        <v>100</v>
      </c>
      <c r="G14" s="41">
        <v>50</v>
      </c>
      <c r="H14" s="29">
        <v>50</v>
      </c>
      <c r="I14" s="29">
        <v>50</v>
      </c>
      <c r="J14" s="42">
        <v>4</v>
      </c>
      <c r="K14" s="126">
        <f t="shared" si="0"/>
        <v>4.8</v>
      </c>
      <c r="L14" s="42">
        <v>200</v>
      </c>
      <c r="M14" s="42">
        <v>240</v>
      </c>
      <c r="N14" s="42">
        <f t="shared" si="6"/>
        <v>40</v>
      </c>
      <c r="O14" s="129">
        <f t="shared" si="4"/>
        <v>0.79999999999999982</v>
      </c>
      <c r="P14" s="134">
        <f t="shared" si="5"/>
        <v>19.999999999999996</v>
      </c>
      <c r="Q14" s="42"/>
    </row>
    <row r="15" spans="1:17" x14ac:dyDescent="0.25">
      <c r="A15" s="29" t="s">
        <v>10</v>
      </c>
      <c r="B15" s="28">
        <f xml:space="preserve"> SUM('Store 1'!B18 +'Store 2'!B14+'Store 3'!B14+'Store 4'!B14+'Store 5'!B14+'Store 6'!B14+'Store 7'!B14+'Store 8'!B14+'Store 9'!B14+'Store 10'!B14)</f>
        <v>190</v>
      </c>
      <c r="C15" s="29">
        <f>Warehouse!B15</f>
        <v>100</v>
      </c>
      <c r="D15" s="137">
        <f t="shared" si="2"/>
        <v>90</v>
      </c>
      <c r="E15" s="40">
        <f t="shared" si="3"/>
        <v>0.45</v>
      </c>
      <c r="F15" s="29">
        <v>100</v>
      </c>
      <c r="G15" s="41">
        <v>50</v>
      </c>
      <c r="H15" s="29">
        <v>50</v>
      </c>
      <c r="I15" s="29">
        <v>50</v>
      </c>
      <c r="J15" s="42">
        <v>1</v>
      </c>
      <c r="K15" s="126">
        <f t="shared" si="0"/>
        <v>1.2</v>
      </c>
      <c r="L15" s="42">
        <v>50</v>
      </c>
      <c r="M15" s="42">
        <v>60</v>
      </c>
      <c r="N15" s="42">
        <f t="shared" si="6"/>
        <v>10</v>
      </c>
      <c r="O15" s="129">
        <f t="shared" si="4"/>
        <v>0.19999999999999996</v>
      </c>
      <c r="P15" s="134">
        <f t="shared" si="5"/>
        <v>19.999999999999996</v>
      </c>
      <c r="Q15" s="42"/>
    </row>
    <row r="16" spans="1:17" x14ac:dyDescent="0.25">
      <c r="A16" s="29" t="s">
        <v>11</v>
      </c>
      <c r="B16" s="28">
        <f xml:space="preserve"> SUM('Store 1'!B19 +'Store 2'!B15+'Store 3'!B15+'Store 4'!B15+'Store 5'!B15+'Store 6'!B15+'Store 7'!B15+'Store 8'!B15+'Store 9'!B15+'Store 10'!B15)</f>
        <v>140</v>
      </c>
      <c r="C16" s="29">
        <f>Warehouse!B16</f>
        <v>50</v>
      </c>
      <c r="D16" s="137">
        <f t="shared" si="2"/>
        <v>90</v>
      </c>
      <c r="E16" s="40">
        <f t="shared" si="3"/>
        <v>0.45</v>
      </c>
      <c r="F16" s="29">
        <v>50</v>
      </c>
      <c r="G16" s="41">
        <v>25</v>
      </c>
      <c r="H16" s="29">
        <v>25</v>
      </c>
      <c r="I16" s="29">
        <v>25</v>
      </c>
      <c r="J16" s="42">
        <v>4.5</v>
      </c>
      <c r="K16" s="126">
        <f t="shared" si="0"/>
        <v>5.4</v>
      </c>
      <c r="L16" s="42">
        <v>112.5</v>
      </c>
      <c r="M16" s="42">
        <v>135</v>
      </c>
      <c r="N16" s="42">
        <f t="shared" si="6"/>
        <v>22.5</v>
      </c>
      <c r="O16" s="129">
        <f t="shared" si="4"/>
        <v>0.90000000000000036</v>
      </c>
      <c r="P16" s="134">
        <f t="shared" si="5"/>
        <v>20.000000000000018</v>
      </c>
      <c r="Q16" s="42"/>
    </row>
    <row r="17" spans="1:17" x14ac:dyDescent="0.25">
      <c r="A17" s="29"/>
      <c r="B17" s="28"/>
      <c r="C17" s="29"/>
      <c r="D17" s="137">
        <f t="shared" si="2"/>
        <v>0</v>
      </c>
      <c r="E17" s="40" t="str">
        <f t="shared" si="3"/>
        <v/>
      </c>
      <c r="F17" s="29"/>
      <c r="G17" s="41"/>
      <c r="H17" s="29"/>
      <c r="I17" s="29"/>
      <c r="J17" s="42"/>
      <c r="K17" s="126" t="str">
        <f t="shared" si="0"/>
        <v/>
      </c>
      <c r="L17" s="42"/>
      <c r="M17" s="42"/>
      <c r="N17" s="42"/>
      <c r="O17" s="129" t="str">
        <f t="shared" si="4"/>
        <v/>
      </c>
      <c r="P17" s="134" t="str">
        <f t="shared" si="5"/>
        <v/>
      </c>
      <c r="Q17" s="42"/>
    </row>
    <row r="18" spans="1:17" x14ac:dyDescent="0.25">
      <c r="A18" s="29" t="s">
        <v>12</v>
      </c>
      <c r="B18" s="28">
        <f xml:space="preserve"> SUM('Store 1'!B22 +'Store 2'!B18+'Store 3'!B18+'Store 4'!B18+'Store 5'!B18+'Store 6'!B18+'Store 7'!B18+'Store 8'!B18+'Store 9'!B18+'Store 10'!B18)</f>
        <v>160</v>
      </c>
      <c r="C18" s="29">
        <f>Warehouse!B18</f>
        <v>100</v>
      </c>
      <c r="D18" s="137">
        <f t="shared" si="2"/>
        <v>60</v>
      </c>
      <c r="E18" s="40">
        <f t="shared" si="3"/>
        <v>0.3</v>
      </c>
      <c r="F18" s="29">
        <v>100</v>
      </c>
      <c r="G18" s="41">
        <v>50</v>
      </c>
      <c r="H18" s="29">
        <v>50</v>
      </c>
      <c r="I18" s="29">
        <v>50</v>
      </c>
      <c r="J18" s="42">
        <v>6</v>
      </c>
      <c r="K18" s="126">
        <f t="shared" si="0"/>
        <v>7.2</v>
      </c>
      <c r="L18" s="42">
        <v>300</v>
      </c>
      <c r="M18" s="42">
        <v>360</v>
      </c>
      <c r="N18" s="42">
        <f>M18-L18</f>
        <v>60</v>
      </c>
      <c r="O18" s="129">
        <f t="shared" si="4"/>
        <v>1.2000000000000002</v>
      </c>
      <c r="P18" s="134">
        <f t="shared" si="5"/>
        <v>19.999999999999996</v>
      </c>
      <c r="Q18" s="42"/>
    </row>
    <row r="19" spans="1:17" x14ac:dyDescent="0.25">
      <c r="A19" s="29" t="s">
        <v>19</v>
      </c>
      <c r="B19" s="28">
        <f xml:space="preserve"> SUM('Store 1'!B23 +'Store 2'!B19+'Store 3'!B19+'Store 4'!B19+'Store 5'!B19+'Store 6'!B19+'Store 7'!B19+'Store 8'!B19+'Store 9'!B19+'Store 10'!B19)</f>
        <v>120</v>
      </c>
      <c r="C19" s="29">
        <f>Warehouse!B19</f>
        <v>100</v>
      </c>
      <c r="D19" s="137">
        <f t="shared" si="2"/>
        <v>20</v>
      </c>
      <c r="E19" s="40">
        <f t="shared" si="3"/>
        <v>0.1</v>
      </c>
      <c r="F19" s="29">
        <v>100</v>
      </c>
      <c r="G19" s="41">
        <v>50</v>
      </c>
      <c r="H19" s="29">
        <v>50</v>
      </c>
      <c r="I19" s="29">
        <v>50</v>
      </c>
      <c r="J19" s="42">
        <v>5.5</v>
      </c>
      <c r="K19" s="126">
        <f t="shared" si="0"/>
        <v>6.6</v>
      </c>
      <c r="L19" s="42">
        <v>275</v>
      </c>
      <c r="M19" s="42">
        <v>330</v>
      </c>
      <c r="N19" s="42">
        <f>M19-L19</f>
        <v>55</v>
      </c>
      <c r="O19" s="129">
        <f t="shared" si="4"/>
        <v>1.0999999999999996</v>
      </c>
      <c r="P19" s="134">
        <f t="shared" si="5"/>
        <v>19.999999999999996</v>
      </c>
      <c r="Q19" s="42"/>
    </row>
    <row r="20" spans="1:17" x14ac:dyDescent="0.25">
      <c r="A20" s="29" t="s">
        <v>14</v>
      </c>
      <c r="B20" s="28">
        <f xml:space="preserve"> SUM('Store 1'!B24 +'Store 2'!B20+'Store 3'!B20+'Store 4'!B20+'Store 5'!B20+'Store 6'!B20+'Store 7'!B20+'Store 8'!B20+'Store 9'!B20+'Store 10'!B20)</f>
        <v>200</v>
      </c>
      <c r="C20" s="29">
        <f>Warehouse!B20</f>
        <v>40</v>
      </c>
      <c r="D20" s="137">
        <f t="shared" si="2"/>
        <v>160</v>
      </c>
      <c r="E20" s="40">
        <f t="shared" si="3"/>
        <v>0.8</v>
      </c>
      <c r="F20" s="29">
        <v>40</v>
      </c>
      <c r="G20" s="41">
        <v>20</v>
      </c>
      <c r="H20" s="29">
        <v>20</v>
      </c>
      <c r="I20" s="29">
        <v>20</v>
      </c>
      <c r="J20" s="42">
        <v>5</v>
      </c>
      <c r="K20" s="126">
        <f t="shared" si="0"/>
        <v>6</v>
      </c>
      <c r="L20" s="42">
        <v>100</v>
      </c>
      <c r="M20" s="42">
        <v>120</v>
      </c>
      <c r="N20" s="42">
        <f>M20-L20</f>
        <v>20</v>
      </c>
      <c r="O20" s="129">
        <f t="shared" si="4"/>
        <v>1</v>
      </c>
      <c r="P20" s="134">
        <f t="shared" si="5"/>
        <v>19.999999999999996</v>
      </c>
      <c r="Q20" s="42"/>
    </row>
    <row r="21" spans="1:17" x14ac:dyDescent="0.25">
      <c r="A21" s="29" t="s">
        <v>22</v>
      </c>
      <c r="B21" s="28">
        <f xml:space="preserve"> SUM('Store 1'!B25 +'Store 2'!B21+'Store 3'!B21+'Store 4'!B21+'Store 5'!B21+'Store 6'!B21+'Store 7'!B21+'Store 8'!B21+'Store 9'!B21+'Store 10'!B21)</f>
        <v>180</v>
      </c>
      <c r="C21" s="29">
        <f>Warehouse!B21</f>
        <v>50</v>
      </c>
      <c r="D21" s="137">
        <f t="shared" si="2"/>
        <v>130</v>
      </c>
      <c r="E21" s="40">
        <f t="shared" si="3"/>
        <v>0.65</v>
      </c>
      <c r="F21" s="29">
        <v>50</v>
      </c>
      <c r="G21" s="41">
        <v>25</v>
      </c>
      <c r="H21" s="29">
        <v>25</v>
      </c>
      <c r="I21" s="29">
        <v>25</v>
      </c>
      <c r="J21" s="42">
        <v>7</v>
      </c>
      <c r="K21" s="126">
        <f t="shared" si="0"/>
        <v>8.4</v>
      </c>
      <c r="L21" s="42">
        <v>175</v>
      </c>
      <c r="M21" s="42">
        <v>210</v>
      </c>
      <c r="N21" s="42">
        <f>M21-L21</f>
        <v>35</v>
      </c>
      <c r="O21" s="129">
        <f t="shared" si="4"/>
        <v>1.4000000000000004</v>
      </c>
      <c r="P21" s="134">
        <f t="shared" si="5"/>
        <v>19.999999999999996</v>
      </c>
      <c r="Q21" s="42"/>
    </row>
    <row r="22" spans="1:17" x14ac:dyDescent="0.25">
      <c r="A22" s="29" t="s">
        <v>18</v>
      </c>
      <c r="B22" s="28">
        <f xml:space="preserve"> SUM('Store 1'!B26 +'Store 2'!B22+'Store 3'!B22+'Store 4'!B22+'Store 5'!B22+'Store 6'!B22+'Store 7'!B22+'Store 8'!B22+'Store 9'!B22+'Store 10'!B22)</f>
        <v>200</v>
      </c>
      <c r="C22" s="29">
        <f>Warehouse!B22</f>
        <v>50</v>
      </c>
      <c r="D22" s="137">
        <f t="shared" si="2"/>
        <v>150</v>
      </c>
      <c r="E22" s="40">
        <f t="shared" si="3"/>
        <v>0.75</v>
      </c>
      <c r="F22" s="29">
        <v>50</v>
      </c>
      <c r="G22" s="41">
        <v>25</v>
      </c>
      <c r="H22" s="29">
        <v>25</v>
      </c>
      <c r="I22" s="29">
        <v>25</v>
      </c>
      <c r="J22" s="42">
        <v>6.5</v>
      </c>
      <c r="K22" s="126">
        <f t="shared" si="0"/>
        <v>7.8</v>
      </c>
      <c r="L22" s="42">
        <v>162.5</v>
      </c>
      <c r="M22" s="42">
        <v>195</v>
      </c>
      <c r="N22" s="42">
        <f>M22-L22</f>
        <v>32.5</v>
      </c>
      <c r="O22" s="129">
        <f t="shared" si="4"/>
        <v>1.2999999999999998</v>
      </c>
      <c r="P22" s="134">
        <f t="shared" si="5"/>
        <v>19.999999999999996</v>
      </c>
      <c r="Q22" s="42"/>
    </row>
    <row r="23" spans="1:17" x14ac:dyDescent="0.25">
      <c r="A23" s="29"/>
      <c r="B23" s="28"/>
      <c r="C23" s="29"/>
      <c r="D23" s="137">
        <f t="shared" si="2"/>
        <v>0</v>
      </c>
      <c r="E23" s="40" t="str">
        <f t="shared" si="3"/>
        <v/>
      </c>
      <c r="F23" s="29"/>
      <c r="G23" s="41"/>
      <c r="H23" s="29"/>
      <c r="I23" s="29"/>
      <c r="J23" s="42"/>
      <c r="K23" s="126" t="str">
        <f t="shared" si="0"/>
        <v/>
      </c>
      <c r="L23" s="42"/>
      <c r="M23" s="42"/>
      <c r="N23" s="42"/>
      <c r="O23" s="129" t="str">
        <f t="shared" si="4"/>
        <v/>
      </c>
      <c r="P23" s="134" t="str">
        <f t="shared" si="5"/>
        <v/>
      </c>
      <c r="Q23" s="42"/>
    </row>
    <row r="24" spans="1:17" x14ac:dyDescent="0.25">
      <c r="A24" s="29" t="s">
        <v>21</v>
      </c>
      <c r="B24" s="28">
        <f xml:space="preserve"> SUM('Store 1'!B28 +'Store 2'!B24+'Store 3'!B24+'Store 4'!B24+'Store 5'!B24+'Store 6'!B24+'Store 7'!B24+'Store 8'!B24+'Store 9'!B24+'Store 10'!B24)</f>
        <v>200</v>
      </c>
      <c r="C24" s="29">
        <f>Warehouse!B24</f>
        <v>100</v>
      </c>
      <c r="D24" s="137">
        <f t="shared" si="2"/>
        <v>100</v>
      </c>
      <c r="E24" s="40">
        <f t="shared" si="3"/>
        <v>0.5</v>
      </c>
      <c r="F24" s="29">
        <v>100</v>
      </c>
      <c r="G24" s="41">
        <v>50</v>
      </c>
      <c r="H24" s="29">
        <v>50</v>
      </c>
      <c r="I24" s="29">
        <v>50</v>
      </c>
      <c r="J24" s="42">
        <v>1.5</v>
      </c>
      <c r="K24" s="126">
        <f t="shared" si="0"/>
        <v>1.8</v>
      </c>
      <c r="L24" s="42">
        <v>75</v>
      </c>
      <c r="M24" s="42">
        <v>90</v>
      </c>
      <c r="N24" s="42">
        <f t="shared" ref="N24:N30" si="7">M24-L24</f>
        <v>15</v>
      </c>
      <c r="O24" s="129">
        <f t="shared" si="4"/>
        <v>0.30000000000000004</v>
      </c>
      <c r="P24" s="134">
        <f t="shared" si="5"/>
        <v>19.999999999999996</v>
      </c>
      <c r="Q24" s="42"/>
    </row>
    <row r="25" spans="1:17" x14ac:dyDescent="0.25">
      <c r="A25" s="29" t="s">
        <v>26</v>
      </c>
      <c r="B25" s="28">
        <f xml:space="preserve"> SUM('Store 1'!B29 +'Store 2'!B25+'Store 3'!B25+'Store 4'!B25+'Store 5'!B25+'Store 6'!B25+'Store 7'!B25+'Store 8'!B25+'Store 9'!B25+'Store 10'!B25)</f>
        <v>120</v>
      </c>
      <c r="C25" s="29">
        <f>Warehouse!B25</f>
        <v>150</v>
      </c>
      <c r="D25" s="137">
        <f t="shared" si="2"/>
        <v>-30</v>
      </c>
      <c r="E25" s="40">
        <f t="shared" si="3"/>
        <v>0.15</v>
      </c>
      <c r="F25" s="29">
        <v>150</v>
      </c>
      <c r="G25" s="41">
        <v>100</v>
      </c>
      <c r="H25" s="29">
        <v>50</v>
      </c>
      <c r="I25" s="29">
        <v>50</v>
      </c>
      <c r="J25" s="42">
        <v>0.5</v>
      </c>
      <c r="K25" s="126">
        <f t="shared" si="0"/>
        <v>0.6</v>
      </c>
      <c r="L25" s="42">
        <v>25</v>
      </c>
      <c r="M25" s="42">
        <v>30</v>
      </c>
      <c r="N25" s="42">
        <f t="shared" si="7"/>
        <v>5</v>
      </c>
      <c r="O25" s="129">
        <f t="shared" si="4"/>
        <v>9.9999999999999978E-2</v>
      </c>
      <c r="P25" s="134">
        <f t="shared" si="5"/>
        <v>19.999999999999996</v>
      </c>
      <c r="Q25" s="42"/>
    </row>
    <row r="26" spans="1:17" x14ac:dyDescent="0.25">
      <c r="A26" s="29" t="s">
        <v>23</v>
      </c>
      <c r="B26" s="28">
        <f xml:space="preserve"> SUM('Store 1'!B30 +'Store 2'!B26+'Store 3'!B26+'Store 4'!B26+'Store 5'!B26+'Store 6'!B26+'Store 7'!B26+'Store 8'!B26+'Store 9'!B26+'Store 10'!B26)</f>
        <v>200</v>
      </c>
      <c r="C26" s="29">
        <f>Warehouse!B26</f>
        <v>100</v>
      </c>
      <c r="D26" s="137">
        <f t="shared" si="2"/>
        <v>100</v>
      </c>
      <c r="E26" s="40">
        <f t="shared" si="3"/>
        <v>0.5</v>
      </c>
      <c r="F26" s="29">
        <v>100</v>
      </c>
      <c r="G26" s="41">
        <v>50</v>
      </c>
      <c r="H26" s="29">
        <v>50</v>
      </c>
      <c r="I26" s="29">
        <v>50</v>
      </c>
      <c r="J26" s="42">
        <v>1</v>
      </c>
      <c r="K26" s="126">
        <f t="shared" si="0"/>
        <v>1.2</v>
      </c>
      <c r="L26" s="42">
        <v>50</v>
      </c>
      <c r="M26" s="42">
        <v>60</v>
      </c>
      <c r="N26" s="42">
        <f t="shared" si="7"/>
        <v>10</v>
      </c>
      <c r="O26" s="129">
        <f t="shared" si="4"/>
        <v>0.19999999999999996</v>
      </c>
      <c r="P26" s="134">
        <f t="shared" si="5"/>
        <v>19.999999999999996</v>
      </c>
      <c r="Q26" s="42"/>
    </row>
    <row r="27" spans="1:17" x14ac:dyDescent="0.25">
      <c r="A27" s="29" t="s">
        <v>27</v>
      </c>
      <c r="B27" s="28">
        <f xml:space="preserve"> SUM('Store 1'!B31 +'Store 2'!B27+'Store 3'!B27+'Store 4'!B27+'Store 5'!B27+'Store 6'!B27+'Store 7'!B27+'Store 8'!B27+'Store 9'!B27+'Store 10'!B27)</f>
        <v>160</v>
      </c>
      <c r="C27" s="29">
        <f>Warehouse!B27</f>
        <v>50</v>
      </c>
      <c r="D27" s="137">
        <f t="shared" si="2"/>
        <v>110</v>
      </c>
      <c r="E27" s="40">
        <f t="shared" si="3"/>
        <v>0.55000000000000004</v>
      </c>
      <c r="F27" s="29">
        <v>50</v>
      </c>
      <c r="G27" s="41">
        <v>25</v>
      </c>
      <c r="H27" s="29">
        <v>25</v>
      </c>
      <c r="I27" s="29">
        <v>25</v>
      </c>
      <c r="J27" s="42">
        <v>3</v>
      </c>
      <c r="K27" s="126">
        <f t="shared" si="0"/>
        <v>3.6</v>
      </c>
      <c r="L27" s="42">
        <v>75</v>
      </c>
      <c r="M27" s="42">
        <v>90</v>
      </c>
      <c r="N27" s="42">
        <f t="shared" si="7"/>
        <v>15</v>
      </c>
      <c r="O27" s="129">
        <f t="shared" si="4"/>
        <v>0.60000000000000009</v>
      </c>
      <c r="P27" s="134">
        <f t="shared" si="5"/>
        <v>19.999999999999996</v>
      </c>
      <c r="Q27" s="42"/>
    </row>
    <row r="28" spans="1:17" x14ac:dyDescent="0.25">
      <c r="A28" s="29" t="s">
        <v>28</v>
      </c>
      <c r="B28" s="28">
        <f xml:space="preserve"> SUM('Store 1'!B32 +'Store 2'!B28+'Store 3'!B28+'Store 4'!B28+'Store 5'!B28+'Store 6'!B28+'Store 7'!B28+'Store 8'!B28+'Store 9'!B28+'Store 10'!B28)</f>
        <v>160</v>
      </c>
      <c r="C28" s="29">
        <f>Warehouse!B28</f>
        <v>50</v>
      </c>
      <c r="D28" s="137">
        <f t="shared" si="2"/>
        <v>110</v>
      </c>
      <c r="E28" s="40">
        <f t="shared" si="3"/>
        <v>0.55000000000000004</v>
      </c>
      <c r="F28" s="29">
        <v>50</v>
      </c>
      <c r="G28" s="41">
        <v>25</v>
      </c>
      <c r="H28" s="29">
        <v>25</v>
      </c>
      <c r="I28" s="29">
        <v>25</v>
      </c>
      <c r="J28" s="42">
        <v>4.5</v>
      </c>
      <c r="K28" s="126">
        <f t="shared" si="0"/>
        <v>5.4</v>
      </c>
      <c r="L28" s="42">
        <v>112.5</v>
      </c>
      <c r="M28" s="42">
        <v>135</v>
      </c>
      <c r="N28" s="42">
        <f t="shared" si="7"/>
        <v>22.5</v>
      </c>
      <c r="O28" s="129">
        <f t="shared" si="4"/>
        <v>0.90000000000000036</v>
      </c>
      <c r="P28" s="134">
        <f t="shared" si="5"/>
        <v>20.000000000000018</v>
      </c>
      <c r="Q28" s="42"/>
    </row>
    <row r="29" spans="1:17" x14ac:dyDescent="0.25">
      <c r="A29" s="29" t="s">
        <v>24</v>
      </c>
      <c r="B29" s="28">
        <f xml:space="preserve"> SUM('Store 1'!B33 +'Store 2'!B29+'Store 3'!B29+'Store 4'!B29+'Store 5'!B29+'Store 6'!B29+'Store 7'!B29+'Store 8'!B29+'Store 9'!B29+'Store 10'!B29)</f>
        <v>160</v>
      </c>
      <c r="C29" s="29">
        <f>Warehouse!B29</f>
        <v>20</v>
      </c>
      <c r="D29" s="137">
        <f t="shared" si="2"/>
        <v>140</v>
      </c>
      <c r="E29" s="40">
        <f t="shared" si="3"/>
        <v>0.7</v>
      </c>
      <c r="F29" s="29">
        <v>20</v>
      </c>
      <c r="G29" s="41">
        <v>10</v>
      </c>
      <c r="H29" s="29">
        <v>10</v>
      </c>
      <c r="I29" s="29">
        <v>10</v>
      </c>
      <c r="J29" s="42">
        <v>8</v>
      </c>
      <c r="K29" s="126">
        <f t="shared" si="0"/>
        <v>9.6</v>
      </c>
      <c r="L29" s="42">
        <v>80</v>
      </c>
      <c r="M29" s="42">
        <v>96</v>
      </c>
      <c r="N29" s="42">
        <f t="shared" si="7"/>
        <v>16</v>
      </c>
      <c r="O29" s="129">
        <f t="shared" si="4"/>
        <v>1.5999999999999996</v>
      </c>
      <c r="P29" s="134">
        <f t="shared" si="5"/>
        <v>19.999999999999996</v>
      </c>
      <c r="Q29" s="42"/>
    </row>
    <row r="30" spans="1:17" x14ac:dyDescent="0.25">
      <c r="A30" s="29" t="s">
        <v>25</v>
      </c>
      <c r="B30" s="28">
        <f xml:space="preserve"> SUM('Store 1'!B34 +'Store 2'!B30+'Store 3'!B30+'Store 4'!B30+'Store 5'!B30+'Store 6'!B30+'Store 7'!B30+'Store 8'!B30+'Store 9'!B30+'Store 10'!B30)</f>
        <v>160</v>
      </c>
      <c r="C30" s="29">
        <f>Warehouse!B30</f>
        <v>150</v>
      </c>
      <c r="D30" s="137">
        <f t="shared" si="2"/>
        <v>10</v>
      </c>
      <c r="E30" s="40">
        <f t="shared" si="3"/>
        <v>0.05</v>
      </c>
      <c r="F30" s="29">
        <v>150</v>
      </c>
      <c r="G30" s="41">
        <v>100</v>
      </c>
      <c r="H30" s="29">
        <v>50</v>
      </c>
      <c r="I30" s="29">
        <v>50</v>
      </c>
      <c r="J30" s="42">
        <v>3.5</v>
      </c>
      <c r="K30" s="126">
        <f t="shared" si="0"/>
        <v>4.2</v>
      </c>
      <c r="L30" s="42">
        <v>175</v>
      </c>
      <c r="M30" s="42">
        <v>210</v>
      </c>
      <c r="N30" s="42">
        <f t="shared" si="7"/>
        <v>35</v>
      </c>
      <c r="O30" s="129">
        <f t="shared" si="4"/>
        <v>0.70000000000000018</v>
      </c>
      <c r="P30" s="134">
        <f t="shared" si="5"/>
        <v>19.999999999999996</v>
      </c>
      <c r="Q30" s="42"/>
    </row>
    <row r="31" spans="1:17" s="43" customFormat="1" x14ac:dyDescent="0.25">
      <c r="A31" s="44" t="s">
        <v>51</v>
      </c>
      <c r="B31" s="45">
        <f>SUM(B4:B30)</f>
        <v>3830</v>
      </c>
      <c r="C31" s="45">
        <f>SUM(C3:C30)</f>
        <v>2160</v>
      </c>
      <c r="D31" s="46">
        <f>SUM(D3:D30)</f>
        <v>1890</v>
      </c>
      <c r="E31" s="46">
        <f>SUM(E3:E30)</f>
        <v>10.450000000000001</v>
      </c>
      <c r="F31" s="45">
        <f t="shared" ref="F31:M31" si="8">SUM(F3:F30)</f>
        <v>2160</v>
      </c>
      <c r="G31" s="45">
        <f t="shared" si="8"/>
        <v>1130</v>
      </c>
      <c r="H31" s="45">
        <f t="shared" si="8"/>
        <v>1030</v>
      </c>
      <c r="I31" s="45">
        <f t="shared" si="8"/>
        <v>1030</v>
      </c>
      <c r="J31" s="45">
        <f t="shared" si="8"/>
        <v>96</v>
      </c>
      <c r="K31" s="127">
        <f>SUM(K2:K30)</f>
        <v>115.19999999999999</v>
      </c>
      <c r="L31" s="45">
        <f t="shared" si="8"/>
        <v>3630</v>
      </c>
      <c r="M31" s="45">
        <f t="shared" si="8"/>
        <v>4356</v>
      </c>
      <c r="N31" s="47">
        <f>SUM(N3:N30)</f>
        <v>726</v>
      </c>
      <c r="O31" s="47">
        <f>SUM(O3:O30)</f>
        <v>19.2</v>
      </c>
      <c r="P31" s="128">
        <f>P30</f>
        <v>19.999999999999996</v>
      </c>
      <c r="Q31" s="47"/>
    </row>
    <row r="32" spans="1:17" s="43" customFormat="1" x14ac:dyDescent="0.25">
      <c r="A32" s="138"/>
      <c r="B32" s="139"/>
      <c r="C32" s="139"/>
      <c r="D32" s="140"/>
      <c r="E32" s="140"/>
      <c r="F32" s="139"/>
      <c r="G32" s="139"/>
      <c r="H32" s="139"/>
      <c r="I32" s="139"/>
      <c r="J32" s="139"/>
      <c r="K32" s="141"/>
      <c r="L32" s="139"/>
      <c r="M32" s="139"/>
      <c r="N32" s="142"/>
      <c r="O32" s="142"/>
      <c r="P32" s="143"/>
      <c r="Q32" s="142"/>
    </row>
    <row r="33" spans="1:17" s="43" customFormat="1" x14ac:dyDescent="0.25">
      <c r="A33" s="138"/>
      <c r="B33" s="139" t="s">
        <v>140</v>
      </c>
      <c r="C33" s="139">
        <f>MEDIAN(C3:C30,B3:B30)</f>
        <v>105</v>
      </c>
      <c r="D33" s="140"/>
      <c r="E33" s="140"/>
      <c r="F33" s="139"/>
      <c r="G33" s="139"/>
      <c r="H33" s="139"/>
      <c r="I33" s="139"/>
      <c r="J33" s="139"/>
      <c r="K33" s="141"/>
      <c r="L33" s="139"/>
      <c r="M33" s="139"/>
      <c r="N33" s="142"/>
      <c r="O33" s="142"/>
      <c r="P33" s="143"/>
      <c r="Q33" s="142"/>
    </row>
    <row r="34" spans="1:17" x14ac:dyDescent="0.25">
      <c r="B34" s="35" t="s">
        <v>138</v>
      </c>
      <c r="C34" s="33">
        <f>STDEV(C3:C30,B3:B30)</f>
        <v>53.987526904133048</v>
      </c>
    </row>
    <row r="35" spans="1:17" x14ac:dyDescent="0.25">
      <c r="B35" s="35" t="s">
        <v>139</v>
      </c>
      <c r="C35" s="33">
        <f>_xlfn.NORM.DIST(C33,C34,B31,TRUE)</f>
        <v>0.50531342836746607</v>
      </c>
    </row>
  </sheetData>
  <dataConsolidate>
    <dataRefs count="11">
      <dataRef ref="B2:B26" sheet="Store 1"/>
      <dataRef ref="B2:B30" sheet="Store 1"/>
      <dataRef ref="B2:B30" sheet="Store 10"/>
      <dataRef ref="B2:B31" sheet="Store 2"/>
      <dataRef ref="B2:B26" sheet="Store 3"/>
      <dataRef ref="B2:B30" sheet="Store 4"/>
      <dataRef ref="B2:B30" sheet="Store 5"/>
      <dataRef ref="B2:B30" sheet="Store 6"/>
      <dataRef ref="B2:B30" sheet="Store 7"/>
      <dataRef ref="B2:B30" sheet="Store 8"/>
      <dataRef ref="B2:B30" sheet="Store 9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11CD4C7-075C-4F71-8FFC-AFDCB649D773}">
  <ds:schemaRefs/>
</ds:datastoreItem>
</file>

<file path=customXml/itemProps2.xml><?xml version="1.0" encoding="utf-8"?>
<ds:datastoreItem xmlns:ds="http://schemas.openxmlformats.org/officeDocument/2006/customXml" ds:itemID="{3156D3DA-A31B-454C-93CC-74B7713279D9}">
  <ds:schemaRefs/>
</ds:datastoreItem>
</file>

<file path=customXml/itemProps3.xml><?xml version="1.0" encoding="utf-8"?>
<ds:datastoreItem xmlns:ds="http://schemas.openxmlformats.org/officeDocument/2006/customXml" ds:itemID="{75BD2400-6657-49BB-8804-44D763DE9291}">
  <ds:schemaRefs/>
</ds:datastoreItem>
</file>

<file path=customXml/itemProps4.xml><?xml version="1.0" encoding="utf-8"?>
<ds:datastoreItem xmlns:ds="http://schemas.openxmlformats.org/officeDocument/2006/customXml" ds:itemID="{A25E890A-B925-4EA3-B380-531459E99E64}">
  <ds:schemaRefs/>
</ds:datastoreItem>
</file>

<file path=customXml/itemProps5.xml><?xml version="1.0" encoding="utf-8"?>
<ds:datastoreItem xmlns:ds="http://schemas.openxmlformats.org/officeDocument/2006/customXml" ds:itemID="{E1E0D421-BD32-4054-886F-D9E0E1A12B24}">
  <ds:schemaRefs/>
</ds:datastoreItem>
</file>

<file path=customXml/itemProps6.xml><?xml version="1.0" encoding="utf-8"?>
<ds:datastoreItem xmlns:ds="http://schemas.openxmlformats.org/officeDocument/2006/customXml" ds:itemID="{29F0E74B-6AD5-49CB-A8CA-777CFDB1C8FB}">
  <ds:schemaRefs/>
</ds:datastoreItem>
</file>

<file path=customXml/itemProps7.xml><?xml version="1.0" encoding="utf-8"?>
<ds:datastoreItem xmlns:ds="http://schemas.openxmlformats.org/officeDocument/2006/customXml" ds:itemID="{8272CBA2-77DF-46AE-98C8-70DAA9738DC9}">
  <ds:schemaRefs/>
</ds:datastoreItem>
</file>

<file path=customXml/itemProps8.xml><?xml version="1.0" encoding="utf-8"?>
<ds:datastoreItem xmlns:ds="http://schemas.openxmlformats.org/officeDocument/2006/customXml" ds:itemID="{D6EA7158-BC51-4D84-84B4-DD022690A30E}">
  <ds:schemaRefs/>
</ds:datastoreItem>
</file>

<file path=customXml/itemProps9.xml><?xml version="1.0" encoding="utf-8"?>
<ds:datastoreItem xmlns:ds="http://schemas.openxmlformats.org/officeDocument/2006/customXml" ds:itemID="{7531738A-445A-4F9C-B187-CD4F4FD0572F}">
  <ds:schemaRefs/>
</ds:datastoreItem>
</file>

<file path=customXml/itemProps10.xml><?xml version="1.0" encoding="utf-8"?>
<ds:datastoreItem xmlns:ds="http://schemas.openxmlformats.org/officeDocument/2006/customXml" ds:itemID="{340BCF1E-362B-4251-A1F7-CC3B6DD0C4DF}">
  <ds:schemaRefs/>
</ds:datastoreItem>
</file>

<file path=customXml/itemProps11.xml><?xml version="1.0" encoding="utf-8"?>
<ds:datastoreItem xmlns:ds="http://schemas.openxmlformats.org/officeDocument/2006/customXml" ds:itemID="{941FF18C-3E94-4174-AC06-88D4DDB48627}">
  <ds:schemaRefs/>
</ds:datastoreItem>
</file>

<file path=customXml/itemProps12.xml><?xml version="1.0" encoding="utf-8"?>
<ds:datastoreItem xmlns:ds="http://schemas.openxmlformats.org/officeDocument/2006/customXml" ds:itemID="{3D3386E4-DB81-4F93-AEEF-AA0618E782E8}">
  <ds:schemaRefs/>
</ds:datastoreItem>
</file>

<file path=customXml/itemProps13.xml><?xml version="1.0" encoding="utf-8"?>
<ds:datastoreItem xmlns:ds="http://schemas.openxmlformats.org/officeDocument/2006/customXml" ds:itemID="{D975AAA5-71F6-486F-BDE4-95DB860605CD}">
  <ds:schemaRefs/>
</ds:datastoreItem>
</file>

<file path=customXml/itemProps14.xml><?xml version="1.0" encoding="utf-8"?>
<ds:datastoreItem xmlns:ds="http://schemas.openxmlformats.org/officeDocument/2006/customXml" ds:itemID="{2D03F58E-686C-4FD0-9FE5-C93F321AC19D}">
  <ds:schemaRefs/>
</ds:datastoreItem>
</file>

<file path=customXml/itemProps15.xml><?xml version="1.0" encoding="utf-8"?>
<ds:datastoreItem xmlns:ds="http://schemas.openxmlformats.org/officeDocument/2006/customXml" ds:itemID="{BCD1FFA4-DE4F-498D-8FC8-AEE108E4EA74}">
  <ds:schemaRefs/>
</ds:datastoreItem>
</file>

<file path=customXml/itemProps16.xml><?xml version="1.0" encoding="utf-8"?>
<ds:datastoreItem xmlns:ds="http://schemas.openxmlformats.org/officeDocument/2006/customXml" ds:itemID="{2AC1CD74-65BA-4E76-A92F-81A19BB448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Accounting</vt:lpstr>
      <vt:lpstr>Warehouse</vt:lpstr>
      <vt:lpstr>Sell Through Rate</vt:lpstr>
      <vt:lpstr>store1-pc</vt:lpstr>
      <vt:lpstr>Top Selling Products</vt:lpstr>
      <vt:lpstr>Lowest Selling Products</vt:lpstr>
      <vt:lpstr>Top-Sell</vt:lpstr>
      <vt:lpstr>Store 1</vt:lpstr>
      <vt:lpstr>Store 2</vt:lpstr>
      <vt:lpstr>Store 3</vt:lpstr>
      <vt:lpstr>Store 4</vt:lpstr>
      <vt:lpstr>Store 5</vt:lpstr>
      <vt:lpstr>Store 6</vt:lpstr>
      <vt:lpstr>Store 7</vt:lpstr>
      <vt:lpstr>Store 8</vt:lpstr>
      <vt:lpstr>Store 9</vt:lpstr>
      <vt:lpstr>Store 10</vt:lpstr>
      <vt:lpstr>Total Store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JimG</dc:creator>
  <cp:lastModifiedBy>Web Reactor</cp:lastModifiedBy>
  <dcterms:created xsi:type="dcterms:W3CDTF">2018-05-30T03:16:42Z</dcterms:created>
  <dcterms:modified xsi:type="dcterms:W3CDTF">2021-02-07T18:54:58Z</dcterms:modified>
</cp:coreProperties>
</file>