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havy\Desktop\Automated chessboard\"/>
    </mc:Choice>
  </mc:AlternateContent>
  <xr:revisionPtr revIDLastSave="0" documentId="13_ncr:1_{A6B85A8D-B6F6-40C1-B57D-FD4D45B2921B}" xr6:coauthVersionLast="36" xr6:coauthVersionMax="47" xr10:uidLastSave="{00000000-0000-0000-0000-000000000000}"/>
  <bookViews>
    <workbookView xWindow="-120" yWindow="-120" windowWidth="29040" windowHeight="15720" tabRatio="757" activeTab="1" xr2:uid="{00000000-000D-0000-FFFF-FFFF00000000}"/>
  </bookViews>
  <sheets>
    <sheet name="Mapping AT2560" sheetId="7" r:id="rId1"/>
    <sheet name="Power Tree" sheetId="1" r:id="rId2"/>
    <sheet name="Hall sensor matrix" sheetId="2" r:id="rId3"/>
    <sheet name="Hall sensor Calcul" sheetId="12" r:id="rId4"/>
    <sheet name="Motor Move" sheetId="3" r:id="rId5"/>
    <sheet name="StepMot" sheetId="10" r:id="rId6"/>
    <sheet name="StepMot Driver" sheetId="5" r:id="rId7"/>
    <sheet name="Square size" sheetId="4" r:id="rId8"/>
    <sheet name="Electromagnet" sheetId="6" r:id="rId9"/>
    <sheet name="Electromagnet Driver" sheetId="8" r:id="rId10"/>
    <sheet name="RAMP CONT 1,4" sheetId="9" r:id="rId11"/>
  </sheets>
  <definedNames>
    <definedName name="_xlnm._FilterDatabase" localSheetId="0" hidden="1">'Mapping AT2560'!$B$2:$F$2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F7" i="1"/>
  <c r="D5" i="1" l="1"/>
  <c r="D13" i="1"/>
  <c r="F5" i="1"/>
  <c r="G5" i="1" s="1"/>
  <c r="F13" i="1"/>
  <c r="C6" i="1"/>
  <c r="F6" i="1" s="1"/>
  <c r="G6" i="1" s="1"/>
  <c r="D18" i="1"/>
  <c r="D19" i="1"/>
  <c r="F19" i="1"/>
  <c r="G19" i="1" s="1"/>
  <c r="F18" i="1"/>
  <c r="G18" i="1" s="1"/>
  <c r="D45" i="4"/>
  <c r="J23" i="10"/>
  <c r="J22" i="10"/>
  <c r="I24" i="10"/>
  <c r="J24" i="10" s="1"/>
  <c r="C6" i="12"/>
  <c r="C12" i="12" s="1"/>
  <c r="J9" i="10"/>
  <c r="J15" i="10" s="1"/>
  <c r="D6" i="1" l="1"/>
  <c r="G13" i="1"/>
  <c r="F20" i="1"/>
  <c r="G20" i="1" s="1"/>
  <c r="I25" i="10"/>
  <c r="C13" i="12"/>
  <c r="C16" i="12" s="1"/>
  <c r="C15" i="12"/>
  <c r="AU4" i="12"/>
  <c r="AU3" i="12"/>
  <c r="O39" i="4"/>
  <c r="D22" i="4"/>
  <c r="D18" i="4"/>
  <c r="D16" i="4"/>
  <c r="AC4" i="12"/>
  <c r="AC3" i="12"/>
  <c r="J14" i="10"/>
  <c r="J12" i="10"/>
  <c r="J13" i="10"/>
  <c r="H5" i="5"/>
  <c r="D11" i="4"/>
  <c r="D12" i="4" s="1"/>
  <c r="D13" i="4" s="1"/>
  <c r="I26" i="10" l="1"/>
  <c r="J25" i="10"/>
  <c r="C19" i="12"/>
  <c r="C15" i="6"/>
  <c r="C10" i="6"/>
  <c r="I27" i="10" l="1"/>
  <c r="J26" i="10"/>
  <c r="C16" i="6"/>
  <c r="C13" i="6"/>
  <c r="C19" i="6" s="1"/>
  <c r="I28" i="10" l="1"/>
  <c r="J27" i="10"/>
  <c r="C20" i="6"/>
  <c r="C22" i="6"/>
  <c r="C11" i="1"/>
  <c r="D11" i="1" s="1"/>
  <c r="D12" i="1"/>
  <c r="F12" i="1"/>
  <c r="G12" i="1" s="1"/>
  <c r="D4" i="1"/>
  <c r="D3" i="1"/>
  <c r="F4" i="1"/>
  <c r="G4" i="1" s="1"/>
  <c r="F3" i="1"/>
  <c r="G3" i="1" s="1"/>
  <c r="I29" i="10" l="1"/>
  <c r="J28" i="10"/>
  <c r="F11" i="1"/>
  <c r="F14" i="1" s="1"/>
  <c r="G11" i="1" l="1"/>
  <c r="G14" i="1" s="1"/>
  <c r="I30" i="10"/>
  <c r="J30" i="10" s="1"/>
  <c r="J29" i="10"/>
</calcChain>
</file>

<file path=xl/sharedStrings.xml><?xml version="1.0" encoding="utf-8"?>
<sst xmlns="http://schemas.openxmlformats.org/spreadsheetml/2006/main" count="1025" uniqueCount="507">
  <si>
    <t>P12V</t>
  </si>
  <si>
    <t>Component</t>
  </si>
  <si>
    <t>Current</t>
  </si>
  <si>
    <t>Power</t>
  </si>
  <si>
    <t>Total</t>
  </si>
  <si>
    <t>Stepper Motor - Adafruit - Nema 17 size - 200 steps/rev, 12V 350mA 12V</t>
  </si>
  <si>
    <t>DRV8825</t>
  </si>
  <si>
    <t>qty</t>
  </si>
  <si>
    <t>Electromagnet - 5Kg Holding Force 12V</t>
  </si>
  <si>
    <t>L298N</t>
  </si>
  <si>
    <t>Arduino 2560 rev 3</t>
  </si>
  <si>
    <t>LCD Module - I2C Serial</t>
  </si>
  <si>
    <t xml:space="preserve">CD74HC4067 </t>
  </si>
  <si>
    <t>49E OH49E SS49E TO-92S</t>
  </si>
  <si>
    <t>https://docs.arduino.cc/resources/datasheets/A000067-datasheet.pdf</t>
  </si>
  <si>
    <t>a</t>
  </si>
  <si>
    <t>b</t>
  </si>
  <si>
    <t>c</t>
  </si>
  <si>
    <t>d</t>
  </si>
  <si>
    <t>e</t>
  </si>
  <si>
    <t>f</t>
  </si>
  <si>
    <t>g</t>
  </si>
  <si>
    <t>h</t>
  </si>
  <si>
    <t>r</t>
  </si>
  <si>
    <t>R</t>
  </si>
  <si>
    <t>N</t>
  </si>
  <si>
    <t>B</t>
  </si>
  <si>
    <t>Q</t>
  </si>
  <si>
    <t>K</t>
  </si>
  <si>
    <t>P</t>
  </si>
  <si>
    <t>.</t>
  </si>
  <si>
    <t>n</t>
  </si>
  <si>
    <t>q</t>
  </si>
  <si>
    <t>k</t>
  </si>
  <si>
    <t>p</t>
  </si>
  <si>
    <t>Black side</t>
  </si>
  <si>
    <t>Minuscule</t>
  </si>
  <si>
    <t>White side</t>
  </si>
  <si>
    <t>majuscule</t>
  </si>
  <si>
    <t>Polarité aimant</t>
  </si>
  <si>
    <t>Mux 1</t>
  </si>
  <si>
    <t>Mux 2</t>
  </si>
  <si>
    <t>Mux 3</t>
  </si>
  <si>
    <t>Mux 4</t>
  </si>
  <si>
    <t>Hall 49e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</si>
  <si>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</si>
  <si>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</si>
  <si>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</si>
  <si>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</si>
  <si>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</si>
  <si>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</si>
  <si>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</si>
  <si>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</si>
  <si>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</si>
  <si>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</si>
  <si>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</si>
  <si>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</si>
  <si>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</si>
  <si>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</si>
  <si>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</si>
  <si>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</si>
  <si>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</si>
  <si>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</si>
  <si>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</si>
  <si>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</si>
  <si>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</si>
  <si>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</si>
  <si>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</si>
  <si>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</si>
  <si>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</si>
  <si>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</si>
  <si>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</si>
  <si>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</si>
  <si>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</si>
  <si>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</si>
  <si>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</si>
  <si>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</si>
  <si>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</si>
  <si>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</si>
  <si>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</si>
  <si>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</si>
  <si>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</si>
  <si>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</si>
  <si>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</si>
  <si>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</si>
  <si>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</si>
  <si>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</si>
  <si>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</si>
  <si>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</si>
  <si>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</si>
  <si>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</si>
  <si>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</si>
  <si>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</si>
  <si>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</si>
  <si>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</si>
  <si>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G1</t>
  </si>
  <si>
    <t>G2</t>
  </si>
  <si>
    <t>G3</t>
  </si>
  <si>
    <t>G4</t>
  </si>
  <si>
    <t>G5</t>
  </si>
  <si>
    <t>G6</t>
  </si>
  <si>
    <t>G7</t>
  </si>
  <si>
    <t>G8</t>
  </si>
  <si>
    <t>H1</t>
  </si>
  <si>
    <t>H2</t>
  </si>
  <si>
    <t>H3</t>
  </si>
  <si>
    <t>H4</t>
  </si>
  <si>
    <t>H5</t>
  </si>
  <si>
    <t>H6</t>
  </si>
  <si>
    <t>H7</t>
  </si>
  <si>
    <t>H8</t>
  </si>
  <si>
    <t>Motor #1</t>
  </si>
  <si>
    <t>Motor #2</t>
  </si>
  <si>
    <t>C0</t>
  </si>
  <si>
    <t>C11</t>
  </si>
  <si>
    <t>C12</t>
  </si>
  <si>
    <t>C13</t>
  </si>
  <si>
    <t>C14</t>
  </si>
  <si>
    <t>Table 
raw</t>
  </si>
  <si>
    <t>0</t>
  </si>
  <si>
    <t>Table 
column</t>
  </si>
  <si>
    <t>matrix code</t>
  </si>
  <si>
    <t>Mux1</t>
  </si>
  <si>
    <t>Mux</t>
  </si>
  <si>
    <t>Chess coordinate</t>
  </si>
  <si>
    <t>HIGH</t>
  </si>
  <si>
    <t>LOW</t>
  </si>
  <si>
    <t>Coil</t>
  </si>
  <si>
    <t>Trolley movement</t>
  </si>
  <si>
    <t>Movimiento:</t>
  </si>
  <si>
    <t>A</t>
  </si>
  <si>
    <t>H</t>
  </si>
  <si>
    <t>AH</t>
  </si>
  <si>
    <t>No matter</t>
  </si>
  <si>
    <t>coil</t>
  </si>
  <si>
    <t>HA</t>
  </si>
  <si>
    <t>G</t>
  </si>
  <si>
    <t>Red</t>
  </si>
  <si>
    <t>X</t>
  </si>
  <si>
    <t>Blue</t>
  </si>
  <si>
    <t>Black</t>
  </si>
  <si>
    <t>Green</t>
  </si>
  <si>
    <t>Square size</t>
  </si>
  <si>
    <t>Pulley Ext. Diam</t>
  </si>
  <si>
    <t>By Manufacturer</t>
  </si>
  <si>
    <t>C</t>
  </si>
  <si>
    <t>D</t>
  </si>
  <si>
    <t>E</t>
  </si>
  <si>
    <t>F</t>
  </si>
  <si>
    <t>-</t>
  </si>
  <si>
    <t>µ0</t>
  </si>
  <si>
    <t>I</t>
  </si>
  <si>
    <t>Poids magnet</t>
  </si>
  <si>
    <t>tension</t>
  </si>
  <si>
    <t>courant</t>
  </si>
  <si>
    <t>diamètre noyau electro aimant</t>
  </si>
  <si>
    <t>Force nécessaire</t>
  </si>
  <si>
    <t>Poids pièce echec</t>
  </si>
  <si>
    <t>Estimation force de l'électro aimant</t>
  </si>
  <si>
    <t>Force électro aimant nécessaire</t>
  </si>
  <si>
    <t>Caractéristique Electro aimant</t>
  </si>
  <si>
    <t>estimation approximative</t>
  </si>
  <si>
    <t>https://fr.aliexpress.com/item/1005004019122985.html?spm=a2g0o.productlist.main.1.3d11wybcwybcr7&amp;algo_pvid=8ee05f5c-1b23-47ab-bc32-cee8bd2adfcc&amp;utparam-url=scene%3Asearch%7Cquery_from%3A</t>
  </si>
  <si>
    <t>Pulley Int Diam</t>
  </si>
  <si>
    <t>Pulley witdh</t>
  </si>
  <si>
    <t>Belt pitch</t>
  </si>
  <si>
    <t>Pin Number</t>
  </si>
  <si>
    <t>Pin Name</t>
  </si>
  <si>
    <t>Mapped pin name</t>
  </si>
  <si>
    <t>PG5 ( OC0B )</t>
  </si>
  <si>
    <t>Digital pin 4 (PWM)</t>
  </si>
  <si>
    <t>Motor Black</t>
  </si>
  <si>
    <t>MOTOR_BLACK_DIR</t>
  </si>
  <si>
    <t>PE0 ( RXD0/PCINT8 )</t>
  </si>
  <si>
    <t>Digital pin 0 (RX0)</t>
  </si>
  <si>
    <t>PE1 ( TXD0 )</t>
  </si>
  <si>
    <t>Digital pin 1 (TX0)</t>
  </si>
  <si>
    <t>PE2 ( XCK0/AIN0 )</t>
  </si>
  <si>
    <t>PE3 ( OC3A/AIN1 )</t>
  </si>
  <si>
    <t>Digital pin 5 (PWM)</t>
  </si>
  <si>
    <t>MOTOR_BLACK_STEP</t>
  </si>
  <si>
    <t>PE4 ( OC3B/INT4 )</t>
  </si>
  <si>
    <t>Digital pin 2 (PWM)</t>
  </si>
  <si>
    <t>Motor White</t>
  </si>
  <si>
    <t>MOTOR_WHITE_DIR</t>
  </si>
  <si>
    <t>PE5 ( OC3C/INT5 )</t>
  </si>
  <si>
    <t>Digital pin 3 (PWM)</t>
  </si>
  <si>
    <t>MOTOR_WHITE_STEP</t>
  </si>
  <si>
    <t>PE6 ( T3/INT6 )</t>
  </si>
  <si>
    <t>PE7 ( CLKO/ICP3/INT7 )</t>
  </si>
  <si>
    <t>VCC</t>
  </si>
  <si>
    <t>GND</t>
  </si>
  <si>
    <t>PH0 ( RXD2 )</t>
  </si>
  <si>
    <t>Digital pin 17 (RX2)</t>
  </si>
  <si>
    <t>PH1 ( TXD2 )</t>
  </si>
  <si>
    <t>Digital pin 16 (TX2)</t>
  </si>
  <si>
    <t>PH2 ( XCK2 )</t>
  </si>
  <si>
    <t>PH3 ( OC4A )</t>
  </si>
  <si>
    <t>Digital pin 6 (PWM)</t>
  </si>
  <si>
    <t>H-bridge Magnet</t>
  </si>
  <si>
    <t>Enable</t>
  </si>
  <si>
    <t>PH4 ( OC4B )</t>
  </si>
  <si>
    <t>Digital pin 7 (PWM)</t>
  </si>
  <si>
    <t>PH5 ( OC4C )</t>
  </si>
  <si>
    <t>Digital pin 8 (PWM)</t>
  </si>
  <si>
    <t>PH6 ( OC2B )</t>
  </si>
  <si>
    <t>Digital pin 9 (PWM)</t>
  </si>
  <si>
    <t>PB0 ( SS/PCINT0 )</t>
  </si>
  <si>
    <t>Digital pin 53 (SS)</t>
  </si>
  <si>
    <t>LED matrix</t>
  </si>
  <si>
    <t>CS</t>
  </si>
  <si>
    <t>PB1 ( SCK/PCINT1 )</t>
  </si>
  <si>
    <t>Digital pin 52 (SCK)</t>
  </si>
  <si>
    <t>CLK</t>
  </si>
  <si>
    <t>PB2 ( MOSI/PCINT2 )</t>
  </si>
  <si>
    <t>Digital pin 51 (MOSI)</t>
  </si>
  <si>
    <t>DIN</t>
  </si>
  <si>
    <t>PB3 ( MISO/PCINT3 )</t>
  </si>
  <si>
    <t>Digital pin 50 (MISO)</t>
  </si>
  <si>
    <t>PB4 ( OC2A/PCINT4 )</t>
  </si>
  <si>
    <t>Digital pin 10 (PWM)</t>
  </si>
  <si>
    <t>Button Black</t>
  </si>
  <si>
    <t>BUTTON_BLACK_SWITCH_MOTOR_BLACK</t>
  </si>
  <si>
    <t>PB5 ( OC1A/PCINT5 )</t>
  </si>
  <si>
    <t>Digital pin 11 (PWM)</t>
  </si>
  <si>
    <t>Button White</t>
  </si>
  <si>
    <t>BUTTON_WHITE_SWITCH_MOTOR_WHITE</t>
  </si>
  <si>
    <t>PB6 ( OC1B/PCINT6 )</t>
  </si>
  <si>
    <t>Digital pin 12 (PWM)</t>
  </si>
  <si>
    <t>PB7 ( OC0A/OC1C/PCINT7 )</t>
  </si>
  <si>
    <t>Digital pin 13 (PWM)</t>
  </si>
  <si>
    <t>PH7 ( T4 )</t>
  </si>
  <si>
    <t>PG3 ( TOSC2 )</t>
  </si>
  <si>
    <t>PG4 ( TOSC1 )</t>
  </si>
  <si>
    <t>RESET</t>
  </si>
  <si>
    <t>XTAL2</t>
  </si>
  <si>
    <t>XTAL1</t>
  </si>
  <si>
    <t>PL0 ( ICP4 )</t>
  </si>
  <si>
    <t>Digital pin 49</t>
  </si>
  <si>
    <t>PL1 ( ICP5 )</t>
  </si>
  <si>
    <t>Digital pin 48</t>
  </si>
  <si>
    <t>PL2 ( T5 )</t>
  </si>
  <si>
    <t>Digital pin 47</t>
  </si>
  <si>
    <t>PL3 ( OC5A )</t>
  </si>
  <si>
    <t>Digital pin 46 (PWM)</t>
  </si>
  <si>
    <t>PL4 ( OC5B )</t>
  </si>
  <si>
    <t>Digital pin 45 (PWM)</t>
  </si>
  <si>
    <t>PL5 ( OC5C )</t>
  </si>
  <si>
    <t>Digital pin 44 (PWM)</t>
  </si>
  <si>
    <t>PL6</t>
  </si>
  <si>
    <t>Digital pin 43</t>
  </si>
  <si>
    <t>PL7</t>
  </si>
  <si>
    <t>Digital pin 42</t>
  </si>
  <si>
    <t>PD0 ( SCL/INT0 )</t>
  </si>
  <si>
    <t>Digital pin 21 (SCL)</t>
  </si>
  <si>
    <t>PD1 ( SDA/INT1 )</t>
  </si>
  <si>
    <t>Digital pin 20 (SDA)</t>
  </si>
  <si>
    <t>PD2 ( RXDI/INT2 )</t>
  </si>
  <si>
    <t>Digital pin 19 (RX1)</t>
  </si>
  <si>
    <t>PD3 ( TXD1/INT3 )</t>
  </si>
  <si>
    <t>Digital pin 18 (TX1)</t>
  </si>
  <si>
    <t>PD4 ( ICP1 )</t>
  </si>
  <si>
    <t>PD5 ( XCK1 )</t>
  </si>
  <si>
    <t>PD6 ( T1 )</t>
  </si>
  <si>
    <t>PD7 ( T0 )</t>
  </si>
  <si>
    <t>Digital pin 38</t>
  </si>
  <si>
    <t>PG0 ( WR )</t>
  </si>
  <si>
    <t>Digital pin 41</t>
  </si>
  <si>
    <t>PG1 ( RD )</t>
  </si>
  <si>
    <t>Digital pin 40</t>
  </si>
  <si>
    <t>PC0 ( A8 )</t>
  </si>
  <si>
    <t>Digital pin 37</t>
  </si>
  <si>
    <t>PC1 ( A9 )</t>
  </si>
  <si>
    <t>Digital pin 36</t>
  </si>
  <si>
    <t>PC2 ( A10 )</t>
  </si>
  <si>
    <t>Digital pin 35</t>
  </si>
  <si>
    <t>PC3 ( A11 )</t>
  </si>
  <si>
    <t>Digital pin 34</t>
  </si>
  <si>
    <t>PC4 ( A12 )</t>
  </si>
  <si>
    <t>Digital pin 33</t>
  </si>
  <si>
    <t>PC5 ( A13 )</t>
  </si>
  <si>
    <t>Digital pin 32</t>
  </si>
  <si>
    <t>PC6 ( A14 )</t>
  </si>
  <si>
    <t>Digital pin 31</t>
  </si>
  <si>
    <t>PC7 ( A15 )</t>
  </si>
  <si>
    <t>Digital pin 30</t>
  </si>
  <si>
    <t>PJ0 ( RXD3/PCINT9 )</t>
  </si>
  <si>
    <t>Digital pin 15 (RX3)</t>
  </si>
  <si>
    <t>IN2</t>
  </si>
  <si>
    <t>PJ1 ( TXD3/PCINT10 )</t>
  </si>
  <si>
    <t>Digital pin 14 (TX3)</t>
  </si>
  <si>
    <t>IN1</t>
  </si>
  <si>
    <t>PJ2 ( XCK3/PCINT11 )</t>
  </si>
  <si>
    <t>PJ3 ( PCINT12 )</t>
  </si>
  <si>
    <t>PJ4 ( PCINT13 )</t>
  </si>
  <si>
    <t>PJ5 ( PCINT14 )</t>
  </si>
  <si>
    <t>PJ6 ( PCINT 15 )</t>
  </si>
  <si>
    <t>PG2 ( ALE )</t>
  </si>
  <si>
    <t>Digital pin 39</t>
  </si>
  <si>
    <t>PA7 ( AD7 )</t>
  </si>
  <si>
    <t>Digital pin 29</t>
  </si>
  <si>
    <t>PA6 ( AD6 )</t>
  </si>
  <si>
    <t>Digital pin 28</t>
  </si>
  <si>
    <t>PA5 ( AD5 )</t>
  </si>
  <si>
    <t>Digital pin 27</t>
  </si>
  <si>
    <t>PA4 ( AD4 )</t>
  </si>
  <si>
    <t>Digital pin 26</t>
  </si>
  <si>
    <t>PA3 ( AD3 )</t>
  </si>
  <si>
    <t>Digital pin 25</t>
  </si>
  <si>
    <t>PA2 ( AD2 )</t>
  </si>
  <si>
    <t>Digital pin 24</t>
  </si>
  <si>
    <t>PA1 ( AD1 )</t>
  </si>
  <si>
    <t>Digital pin 23</t>
  </si>
  <si>
    <t>PA0 ( AD0 )</t>
  </si>
  <si>
    <t>Digital pin 22</t>
  </si>
  <si>
    <t>PJ7</t>
  </si>
  <si>
    <t>PK7 ( ADC15/PCINT23 )</t>
  </si>
  <si>
    <t>Analog pin 15</t>
  </si>
  <si>
    <t>PK6 ( ADC14/PCINT22 )</t>
  </si>
  <si>
    <t>Analog pin 14</t>
  </si>
  <si>
    <t>PK5 ( ADC13/PCINT21 )</t>
  </si>
  <si>
    <t>Analog pin 13</t>
  </si>
  <si>
    <t>PK4 ( ADC12/PCINT20 )</t>
  </si>
  <si>
    <t>Analog pin 12</t>
  </si>
  <si>
    <t>PK3 ( ADC11/PCINT19 )</t>
  </si>
  <si>
    <t>Analog pin 11</t>
  </si>
  <si>
    <t>PK2 ( ADC10/PCINT18 )</t>
  </si>
  <si>
    <t>Analog pin 10</t>
  </si>
  <si>
    <t>PK1 ( ADC9/PCINT17 )</t>
  </si>
  <si>
    <t>Analog pin 9</t>
  </si>
  <si>
    <t>PK0 ( ADC8/PCINT16 )</t>
  </si>
  <si>
    <t>Analog pin 8</t>
  </si>
  <si>
    <t>Mux_out</t>
  </si>
  <si>
    <t>PF7 ( ADC7/TDI )</t>
  </si>
  <si>
    <t>Analog pin 7</t>
  </si>
  <si>
    <t>PF6 ( ADC6/TDO )</t>
  </si>
  <si>
    <t>Analog pin 6</t>
  </si>
  <si>
    <t>PF5 ( ADC5/TMS )</t>
  </si>
  <si>
    <t>Analog pin 5</t>
  </si>
  <si>
    <t>PF4 ( ADC4/TCK )</t>
  </si>
  <si>
    <t>Analog pin 4</t>
  </si>
  <si>
    <t>PF3 ( ADC3 )</t>
  </si>
  <si>
    <t>Analog pin 3</t>
  </si>
  <si>
    <t>MUX</t>
  </si>
  <si>
    <t>S0</t>
  </si>
  <si>
    <t>PF2 ( ADC2 )</t>
  </si>
  <si>
    <t>Analog pin 2</t>
  </si>
  <si>
    <t>S1</t>
  </si>
  <si>
    <t>PF1 ( ADC1 )</t>
  </si>
  <si>
    <t>Analog pin 1</t>
  </si>
  <si>
    <t>S2</t>
  </si>
  <si>
    <t>PF0 ( ADC0 )</t>
  </si>
  <si>
    <t>Analog pin 0</t>
  </si>
  <si>
    <t>S3</t>
  </si>
  <si>
    <t>AREF</t>
  </si>
  <si>
    <t>Analog Reference</t>
  </si>
  <si>
    <t>AVCC</t>
  </si>
  <si>
    <t>LCD</t>
  </si>
  <si>
    <t>LCD_SDA</t>
  </si>
  <si>
    <t>LCD_SCL</t>
  </si>
  <si>
    <t>EN_MUX2</t>
  </si>
  <si>
    <t>EN_MUX3</t>
  </si>
  <si>
    <t>EN_MUX4</t>
  </si>
  <si>
    <t>Atemga 2560</t>
  </si>
  <si>
    <t>Belt teeth</t>
  </si>
  <si>
    <t>Motor step</t>
  </si>
  <si>
    <t>Motor µstep</t>
  </si>
  <si>
    <t>https://www.norwegiancreations.com/2015/07/tutorial-calibrating-stepper-motor-machines-with-belts-and-pulleys/</t>
  </si>
  <si>
    <t>M0</t>
  </si>
  <si>
    <t>M1</t>
  </si>
  <si>
    <t>M2</t>
  </si>
  <si>
    <t>Microstep Resolution</t>
  </si>
  <si>
    <t>Low</t>
  </si>
  <si>
    <t>High</t>
  </si>
  <si>
    <t>Full step</t>
  </si>
  <si>
    <t>Half step</t>
  </si>
  <si>
    <t>1/4 step</t>
  </si>
  <si>
    <t>1/8 step</t>
  </si>
  <si>
    <t>1/32 step</t>
  </si>
  <si>
    <t>1/16 step</t>
  </si>
  <si>
    <t>vref</t>
  </si>
  <si>
    <t>DRV8825 Ilim</t>
  </si>
  <si>
    <t>I limit</t>
  </si>
  <si>
    <t>I MOT</t>
  </si>
  <si>
    <t>Imax 8825 = 2,2A</t>
  </si>
  <si>
    <t>Example</t>
  </si>
  <si>
    <t>Hall sensor allows to differenciate black/white/no piece on the board instead of reed relay (binary)</t>
  </si>
  <si>
    <t>Fpwm</t>
  </si>
  <si>
    <t>Typ</t>
  </si>
  <si>
    <t>Max</t>
  </si>
  <si>
    <t>ENA</t>
  </si>
  <si>
    <t>L</t>
  </si>
  <si>
    <t>Output</t>
  </si>
  <si>
    <t>Drive</t>
  </si>
  <si>
    <t>Rear</t>
  </si>
  <si>
    <t>Free wheel output</t>
  </si>
  <si>
    <t>output locked</t>
  </si>
  <si>
    <t>I magnet</t>
  </si>
  <si>
    <t>Imax L298</t>
  </si>
  <si>
    <t>Motort White</t>
  </si>
  <si>
    <t>MOTOR_WHITE_EN</t>
  </si>
  <si>
    <t>MOTOR_BLACK_EN</t>
  </si>
  <si>
    <t>Vcc</t>
  </si>
  <si>
    <t>Imax</t>
  </si>
  <si>
    <t>spr</t>
  </si>
  <si>
    <t>Speed max</t>
  </si>
  <si>
    <t>T per Step min</t>
  </si>
  <si>
    <t>Pmax</t>
  </si>
  <si>
    <t>NEMA 17 26Ncm</t>
  </si>
  <si>
    <t>Load</t>
  </si>
  <si>
    <t>D pulley</t>
  </si>
  <si>
    <t>Torque mot</t>
  </si>
  <si>
    <t>TBC</t>
  </si>
  <si>
    <t>Dir (TBC)</t>
  </si>
  <si>
    <t xml:space="preserve">MUX CD4067 </t>
  </si>
  <si>
    <t>tph=650ns</t>
  </si>
  <si>
    <t>Need to calibrate Hall sensor</t>
  </si>
  <si>
    <t>Voltage</t>
  </si>
  <si>
    <t>Gauss</t>
  </si>
  <si>
    <t>V</t>
  </si>
  <si>
    <t>2,48V</t>
  </si>
  <si>
    <t>0,9V</t>
  </si>
  <si>
    <t>4,29V</t>
  </si>
  <si>
    <t xml:space="preserve">Add acquisition channel to 49e to increase accuracy? </t>
  </si>
  <si>
    <t>Hall measure 3 (bit)</t>
  </si>
  <si>
    <t>Hall measure 2 (bit)</t>
  </si>
  <si>
    <t>Hall measure 1 (bit)</t>
  </si>
  <si>
    <t>SS49e Theoretical</t>
  </si>
  <si>
    <t>Power supply = 5,00V</t>
  </si>
  <si>
    <t>Hall no piece min =</t>
  </si>
  <si>
    <t>Hall no piece max =</t>
  </si>
  <si>
    <t>LIMIT_SWITCH_WHITE</t>
  </si>
  <si>
    <t>Micro switch</t>
  </si>
  <si>
    <t>Added in code</t>
  </si>
  <si>
    <t xml:space="preserve">Measured </t>
  </si>
  <si>
    <t>261 mm</t>
  </si>
  <si>
    <t>Measured</t>
  </si>
  <si>
    <t>14:46:55.294 -&gt; Distance H_A = 302.00mm</t>
  </si>
  <si>
    <t>14:46:55.294 -&gt; Steps on F8_F1 = 1310</t>
  </si>
  <si>
    <t>14:46:55.327 -&gt; Distance F8_F1 = 262.00mm</t>
  </si>
  <si>
    <t>14:46:55.226 -&gt; Steps on H_A = 1510</t>
  </si>
  <si>
    <t>300 mm</t>
  </si>
  <si>
    <t>En prenant en compte l'imprécision du test, les résultats sont acceptables</t>
  </si>
  <si>
    <t>Diagonal move Square</t>
  </si>
  <si>
    <t>distance d  square</t>
  </si>
  <si>
    <t>distance  d Unit</t>
  </si>
  <si>
    <t>Size Table XY</t>
  </si>
  <si>
    <t>Diagonal</t>
  </si>
  <si>
    <t>On garde le coeff 185 (les caluls sont corrects)</t>
  </si>
  <si>
    <t>measured</t>
  </si>
  <si>
    <t>ADC 2^10 bit (1024)</t>
  </si>
  <si>
    <t>DO measurement !!!</t>
  </si>
  <si>
    <t xml:space="preserve">Only for square table </t>
  </si>
  <si>
    <t>Test results with arduino code (XY)</t>
  </si>
  <si>
    <t>Test results with arduino code (diagonal)</t>
  </si>
  <si>
    <t>18:24:26.638 -&gt; Steps on HA_81 = 1968</t>
  </si>
  <si>
    <t>18:24:26.638 -&gt; Distance HA_81 = 393.60mm</t>
  </si>
  <si>
    <t>390mm</t>
  </si>
  <si>
    <t>18:24:26.705 -&gt; Steps on HA_18 = 1963</t>
  </si>
  <si>
    <t>18:24:26.739 -&gt; Distance HA_18 = 392.60mm</t>
  </si>
  <si>
    <t>18:32:09.646 -&gt; Steps on HA-18 = 1882</t>
  </si>
  <si>
    <t>18:32:09.646 -&gt; Distance HA_18 = 376.40mm</t>
  </si>
  <si>
    <t>18:32:09.684 -&gt; Steps on AH_81 = 1884</t>
  </si>
  <si>
    <t>18:14:44.558 -&gt; Distance AH_81 = 376.80mm</t>
  </si>
  <si>
    <t>372mm</t>
  </si>
  <si>
    <t>Test Results</t>
  </si>
  <si>
    <t>Coeff diagonal move</t>
  </si>
  <si>
    <t>Coeff square size</t>
  </si>
  <si>
    <t>Dir (28)</t>
  </si>
  <si>
    <t>Dir (34)</t>
  </si>
  <si>
    <t>Cable XY choisis plutôt qu'un cablage cartesien,</t>
  </si>
  <si>
    <t>Cela permet d'éviter d'avoir un moteur sur le chariot (et donc une meilleure intégration) et une plus grande plage de mouvement.</t>
  </si>
  <si>
    <t>Cependant, le cablage est plus complexe et une précision de déplacement plus faible.</t>
  </si>
  <si>
    <t>A chaque utilisation, la position du chariot est inconnu. Il doit revenir en position 0 en entrant en contact avec les capteurs fins de course.</t>
  </si>
  <si>
    <t>Augmenter l'alimentation permet d'améliorer la précision de mesure d'après la datasheet. Essayer 6V ou 6,5V</t>
  </si>
  <si>
    <t>Power supply = 6,00V</t>
  </si>
  <si>
    <t>H_A</t>
  </si>
  <si>
    <t>White</t>
  </si>
  <si>
    <t>A_H</t>
  </si>
  <si>
    <t>8_1</t>
  </si>
  <si>
    <t>1_8</t>
  </si>
  <si>
    <t>HA_81</t>
  </si>
  <si>
    <t>AH_18</t>
  </si>
  <si>
    <t>HA_18</t>
  </si>
  <si>
    <t>AH_81</t>
  </si>
  <si>
    <t>Table of truth</t>
  </si>
  <si>
    <t>DIR MOT</t>
  </si>
  <si>
    <t>STEP MOT</t>
  </si>
  <si>
    <t>Direction</t>
  </si>
  <si>
    <t>DIR (White = 1) ==&gt; H_A || 1_8 || HA_18  Sinon DIR (White = 0)</t>
  </si>
  <si>
    <t>DIR (Black = 1) ==&gt; A_H || 1_8 || AH_18 Sinon DIR Black = 0)</t>
  </si>
  <si>
    <t>STEP (White = 0) ==&gt; HA_81  || AH_18  Sinon STEP (White = 1)</t>
  </si>
  <si>
    <t>STEP (Black = 0) ==&gt; AH_81 || HA_18 Sinon DIR Black = 1)</t>
  </si>
  <si>
    <t>Buzzer</t>
  </si>
  <si>
    <t>pin_buzzer</t>
  </si>
  <si>
    <t>Linear Resolution</t>
  </si>
  <si>
    <t>Displacement Resolution</t>
  </si>
  <si>
    <t xml:space="preserve">Vcc </t>
  </si>
  <si>
    <t>Sensitivity</t>
  </si>
  <si>
    <t>microstep</t>
  </si>
  <si>
    <t>Torque max</t>
  </si>
  <si>
    <t>Microstep</t>
  </si>
  <si>
    <t>Torque</t>
  </si>
  <si>
    <t>On garde le coeff 1,41 (les caluls sont corrects)</t>
  </si>
  <si>
    <t>P5V</t>
  </si>
  <si>
    <t>P6V5</t>
  </si>
  <si>
    <t>Matrix LED max7219-dotmatrix-V02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</si>
</sst>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General&quot;W&quot;"/>
    <numFmt numFmtId="165" formatCode="General&quot;A&quot;"/>
    <numFmt numFmtId="166" formatCode="General\ &quot;mm&quot;"/>
    <numFmt numFmtId="167" formatCode="General\ &quot;N&quot;"/>
    <numFmt numFmtId="168" formatCode="General\ &quot;m&quot;"/>
    <numFmt numFmtId="169" formatCode="General\ &quot;A&quot;"/>
    <numFmt numFmtId="170" formatCode="General\ &quot;Kg&quot;"/>
    <numFmt numFmtId="171" formatCode="General\ &quot;V&quot;"/>
    <numFmt numFmtId="172" formatCode="General\ &quot;m²&quot;"/>
    <numFmt numFmtId="173" formatCode="General\ &quot;steps per square&quot;"/>
    <numFmt numFmtId="174" formatCode="General\ &quot;step&quot;"/>
    <numFmt numFmtId="175" formatCode="General\ &quot;steps&quot;"/>
    <numFmt numFmtId="176" formatCode="General\ &quot;kHz&quot;"/>
    <numFmt numFmtId="177" formatCode="General\ &quot;ms&quot;"/>
    <numFmt numFmtId="178" formatCode="General\ &quot;mH&quot;"/>
    <numFmt numFmtId="179" formatCode="General\ &quot;rev/s&quot;"/>
    <numFmt numFmtId="180" formatCode="General\ &quot;W&quot;"/>
    <numFmt numFmtId="181" formatCode="General\ &quot;cm&quot;"/>
    <numFmt numFmtId="182" formatCode="General\ &quot;Ncm&quot;"/>
    <numFmt numFmtId="183" formatCode="General\ &quot;g&quot;"/>
    <numFmt numFmtId="184" formatCode="General\ &quot;G&quot;"/>
    <numFmt numFmtId="185" formatCode="General\ &quot;µsteps per square&quot;"/>
    <numFmt numFmtId="186" formatCode="General\ "/>
    <numFmt numFmtId="187" formatCode="General\ &quot;teeth&quot;"/>
    <numFmt numFmtId="188" formatCode="General\ &quot;mV/G&quot;"/>
    <numFmt numFmtId="189" formatCode="General\ &quot;&quot;"/>
    <numFmt numFmtId="190" formatCode="General\ &quot;µsteps per mm&quot;"/>
  </numFmts>
  <fonts count="2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Frutiger-light"/>
    </font>
    <font>
      <sz val="11"/>
      <color rgb="FF000000"/>
      <name val="Frutiger-light"/>
    </font>
    <font>
      <sz val="11"/>
      <color rgb="FF000000"/>
      <name val="Arial"/>
      <family val="2"/>
    </font>
    <font>
      <sz val="11"/>
      <color rgb="FF374151"/>
      <name val="Arial"/>
      <family val="2"/>
    </font>
    <font>
      <b/>
      <sz val="11"/>
      <color rgb="FF000000"/>
      <name val="Arial"/>
      <family val="2"/>
    </font>
    <font>
      <sz val="11"/>
      <color rgb="FF37414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CCCCCC"/>
      <name val="Arial Unicode MS"/>
    </font>
    <font>
      <sz val="10"/>
      <color theme="1"/>
      <name val="Arial Unicode MS"/>
    </font>
    <font>
      <b/>
      <u/>
      <sz val="11"/>
      <color theme="1"/>
      <name val="Calibri"/>
      <family val="2"/>
      <scheme val="minor"/>
    </font>
    <font>
      <sz val="10"/>
      <color rgb="FFFF0000"/>
      <name val="Arial Unicode MS"/>
    </font>
    <font>
      <b/>
      <sz val="11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B2B2B2"/>
      </bottom>
      <diagonal/>
    </border>
    <border>
      <left/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medium">
        <color indexed="64"/>
      </right>
      <top/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medium">
        <color indexed="64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medium">
        <color indexed="64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6" fillId="21" borderId="65" applyNumberFormat="0" applyFont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3" fillId="27" borderId="0" applyNumberFormat="0" applyBorder="0" applyAlignment="0" applyProtection="0"/>
  </cellStyleXfs>
  <cellXfs count="370">
    <xf numFmtId="0" fontId="0" fillId="0" borderId="0" xfId="0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0" fontId="1" fillId="0" borderId="0" xfId="1"/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5" xfId="0" applyFill="1" applyBorder="1"/>
    <xf numFmtId="0" fontId="0" fillId="4" borderId="10" xfId="0" applyFill="1" applyBorder="1"/>
    <xf numFmtId="0" fontId="0" fillId="4" borderId="7" xfId="0" applyFill="1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6" borderId="0" xfId="0" applyFill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0" borderId="32" xfId="0" applyBorder="1"/>
    <xf numFmtId="0" fontId="2" fillId="0" borderId="32" xfId="0" applyFont="1" applyBorder="1"/>
    <xf numFmtId="0" fontId="0" fillId="7" borderId="19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4" borderId="6" xfId="0" applyFill="1" applyBorder="1"/>
    <xf numFmtId="0" fontId="0" fillId="4" borderId="29" xfId="0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33" xfId="0" applyFill="1" applyBorder="1"/>
    <xf numFmtId="0" fontId="0" fillId="4" borderId="9" xfId="0" applyFill="1" applyBorder="1"/>
    <xf numFmtId="0" fontId="3" fillId="5" borderId="3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6" fillId="10" borderId="44" xfId="0" applyFont="1" applyFill="1" applyBorder="1"/>
    <xf numFmtId="0" fontId="0" fillId="10" borderId="44" xfId="0" applyFill="1" applyBorder="1"/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45" xfId="0" applyBorder="1"/>
    <xf numFmtId="0" fontId="0" fillId="0" borderId="44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26" xfId="0" applyBorder="1" applyAlignment="1">
      <alignment horizontal="center" vertical="center"/>
    </xf>
    <xf numFmtId="0" fontId="0" fillId="12" borderId="0" xfId="0" applyFill="1"/>
    <xf numFmtId="0" fontId="0" fillId="11" borderId="12" xfId="0" applyFill="1" applyBorder="1"/>
    <xf numFmtId="0" fontId="0" fillId="11" borderId="34" xfId="0" applyFill="1" applyBorder="1"/>
    <xf numFmtId="0" fontId="0" fillId="11" borderId="52" xfId="0" applyFill="1" applyBorder="1" applyAlignment="1">
      <alignment horizontal="center" vertical="center"/>
    </xf>
    <xf numFmtId="0" fontId="0" fillId="11" borderId="53" xfId="0" applyFill="1" applyBorder="1" applyAlignment="1">
      <alignment horizontal="center" vertical="center"/>
    </xf>
    <xf numFmtId="0" fontId="0" fillId="11" borderId="54" xfId="0" applyFill="1" applyBorder="1" applyAlignment="1">
      <alignment horizontal="center" vertical="center"/>
    </xf>
    <xf numFmtId="0" fontId="0" fillId="11" borderId="55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 vertical="center"/>
    </xf>
    <xf numFmtId="0" fontId="0" fillId="11" borderId="5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10" fillId="13" borderId="59" xfId="0" applyFont="1" applyFill="1" applyBorder="1" applyAlignment="1">
      <alignment horizontal="center"/>
    </xf>
    <xf numFmtId="0" fontId="10" fillId="13" borderId="60" xfId="0" applyFont="1" applyFill="1" applyBorder="1" applyAlignment="1">
      <alignment horizontal="center"/>
    </xf>
    <xf numFmtId="0" fontId="9" fillId="14" borderId="0" xfId="0" applyFont="1" applyFill="1"/>
    <xf numFmtId="0" fontId="11" fillId="14" borderId="0" xfId="0" applyFont="1" applyFill="1" applyAlignment="1">
      <alignment horizontal="center"/>
    </xf>
    <xf numFmtId="0" fontId="11" fillId="14" borderId="0" xfId="0" applyFont="1" applyFill="1"/>
    <xf numFmtId="0" fontId="9" fillId="14" borderId="59" xfId="0" applyFont="1" applyFill="1" applyBorder="1"/>
    <xf numFmtId="0" fontId="11" fillId="14" borderId="0" xfId="0" applyFont="1" applyFill="1" applyAlignment="1">
      <alignment horizontal="right"/>
    </xf>
    <xf numFmtId="0" fontId="10" fillId="13" borderId="61" xfId="0" applyFont="1" applyFill="1" applyBorder="1" applyAlignment="1">
      <alignment horizontal="center"/>
    </xf>
    <xf numFmtId="169" fontId="0" fillId="0" borderId="0" xfId="0" applyNumberFormat="1"/>
    <xf numFmtId="0" fontId="0" fillId="0" borderId="15" xfId="0" applyBorder="1"/>
    <xf numFmtId="170" fontId="0" fillId="0" borderId="0" xfId="0" applyNumberFormat="1"/>
    <xf numFmtId="172" fontId="0" fillId="0" borderId="0" xfId="0" applyNumberFormat="1"/>
    <xf numFmtId="0" fontId="0" fillId="0" borderId="21" xfId="0" applyBorder="1"/>
    <xf numFmtId="0" fontId="0" fillId="0" borderId="22" xfId="0" applyBorder="1"/>
    <xf numFmtId="0" fontId="0" fillId="2" borderId="21" xfId="0" applyFill="1" applyBorder="1"/>
    <xf numFmtId="0" fontId="0" fillId="2" borderId="22" xfId="0" applyFill="1" applyBorder="1"/>
    <xf numFmtId="0" fontId="0" fillId="17" borderId="21" xfId="0" applyFill="1" applyBorder="1"/>
    <xf numFmtId="0" fontId="0" fillId="17" borderId="22" xfId="0" applyFill="1" applyBorder="1"/>
    <xf numFmtId="0" fontId="0" fillId="15" borderId="21" xfId="0" applyFill="1" applyBorder="1"/>
    <xf numFmtId="0" fontId="0" fillId="15" borderId="22" xfId="0" applyFill="1" applyBorder="1"/>
    <xf numFmtId="0" fontId="0" fillId="12" borderId="21" xfId="0" applyFill="1" applyBorder="1"/>
    <xf numFmtId="0" fontId="0" fillId="12" borderId="22" xfId="0" applyFill="1" applyBorder="1"/>
    <xf numFmtId="0" fontId="0" fillId="10" borderId="21" xfId="0" applyFill="1" applyBorder="1"/>
    <xf numFmtId="0" fontId="0" fillId="10" borderId="22" xfId="0" applyFill="1" applyBorder="1"/>
    <xf numFmtId="0" fontId="0" fillId="3" borderId="21" xfId="0" applyFill="1" applyBorder="1"/>
    <xf numFmtId="0" fontId="0" fillId="3" borderId="22" xfId="0" applyFill="1" applyBorder="1"/>
    <xf numFmtId="0" fontId="0" fillId="0" borderId="23" xfId="0" applyBorder="1"/>
    <xf numFmtId="0" fontId="0" fillId="0" borderId="25" xfId="0" applyBorder="1"/>
    <xf numFmtId="0" fontId="12" fillId="16" borderId="21" xfId="0" applyFont="1" applyFill="1" applyBorder="1" applyAlignment="1">
      <alignment vertical="center" wrapText="1"/>
    </xf>
    <xf numFmtId="0" fontId="12" fillId="16" borderId="1" xfId="0" applyFont="1" applyFill="1" applyBorder="1" applyAlignment="1">
      <alignment vertical="center" wrapText="1"/>
    </xf>
    <xf numFmtId="0" fontId="12" fillId="16" borderId="22" xfId="0" applyFont="1" applyFill="1" applyBorder="1" applyAlignment="1">
      <alignment vertical="center" wrapText="1"/>
    </xf>
    <xf numFmtId="0" fontId="12" fillId="2" borderId="2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2" fillId="2" borderId="22" xfId="0" applyFont="1" applyFill="1" applyBorder="1" applyAlignment="1">
      <alignment vertical="center" wrapText="1"/>
    </xf>
    <xf numFmtId="0" fontId="12" fillId="0" borderId="21" xfId="0" applyFont="1" applyBorder="1" applyAlignment="1">
      <alignment vertical="center" wrapText="1"/>
    </xf>
    <xf numFmtId="0" fontId="12" fillId="17" borderId="21" xfId="0" applyFont="1" applyFill="1" applyBorder="1" applyAlignment="1">
      <alignment vertical="center" wrapText="1"/>
    </xf>
    <xf numFmtId="0" fontId="12" fillId="17" borderId="1" xfId="0" applyFont="1" applyFill="1" applyBorder="1" applyAlignment="1">
      <alignment vertical="center" wrapText="1"/>
    </xf>
    <xf numFmtId="0" fontId="12" fillId="17" borderId="22" xfId="0" applyFont="1" applyFill="1" applyBorder="1" applyAlignment="1">
      <alignment vertical="center" wrapText="1"/>
    </xf>
    <xf numFmtId="0" fontId="12" fillId="15" borderId="21" xfId="0" applyFont="1" applyFill="1" applyBorder="1" applyAlignment="1">
      <alignment vertical="center" wrapText="1"/>
    </xf>
    <xf numFmtId="0" fontId="12" fillId="15" borderId="1" xfId="0" applyFont="1" applyFill="1" applyBorder="1" applyAlignment="1">
      <alignment vertical="center" wrapText="1"/>
    </xf>
    <xf numFmtId="0" fontId="12" fillId="15" borderId="22" xfId="0" applyFont="1" applyFill="1" applyBorder="1" applyAlignment="1">
      <alignment vertical="center" wrapText="1"/>
    </xf>
    <xf numFmtId="0" fontId="12" fillId="12" borderId="21" xfId="0" applyFont="1" applyFill="1" applyBorder="1" applyAlignment="1">
      <alignment vertical="center" wrapText="1"/>
    </xf>
    <xf numFmtId="0" fontId="12" fillId="12" borderId="1" xfId="0" applyFont="1" applyFill="1" applyBorder="1" applyAlignment="1">
      <alignment vertical="center" wrapText="1"/>
    </xf>
    <xf numFmtId="0" fontId="12" fillId="12" borderId="22" xfId="0" applyFont="1" applyFill="1" applyBorder="1" applyAlignment="1">
      <alignment vertical="center" wrapText="1"/>
    </xf>
    <xf numFmtId="0" fontId="12" fillId="10" borderId="2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 wrapText="1"/>
    </xf>
    <xf numFmtId="0" fontId="12" fillId="10" borderId="22" xfId="0" applyFont="1" applyFill="1" applyBorder="1" applyAlignment="1">
      <alignment vertical="center" wrapText="1"/>
    </xf>
    <xf numFmtId="0" fontId="12" fillId="3" borderId="2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vertical="center" wrapText="1"/>
    </xf>
    <xf numFmtId="0" fontId="12" fillId="16" borderId="23" xfId="0" applyFont="1" applyFill="1" applyBorder="1" applyAlignment="1">
      <alignment vertical="center" wrapText="1"/>
    </xf>
    <xf numFmtId="0" fontId="12" fillId="16" borderId="24" xfId="0" applyFont="1" applyFill="1" applyBorder="1" applyAlignment="1">
      <alignment vertical="center" wrapText="1"/>
    </xf>
    <xf numFmtId="0" fontId="12" fillId="16" borderId="25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1" xfId="0" applyFont="1" applyBorder="1"/>
    <xf numFmtId="0" fontId="0" fillId="0" borderId="63" xfId="0" applyBorder="1"/>
    <xf numFmtId="0" fontId="0" fillId="0" borderId="26" xfId="0" applyBorder="1"/>
    <xf numFmtId="0" fontId="13" fillId="0" borderId="0" xfId="0" applyFont="1"/>
    <xf numFmtId="0" fontId="0" fillId="0" borderId="15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7" fillId="0" borderId="15" xfId="0" applyFont="1" applyBorder="1"/>
    <xf numFmtId="0" fontId="0" fillId="0" borderId="0" xfId="0" applyAlignment="1">
      <alignment horizontal="center"/>
    </xf>
    <xf numFmtId="0" fontId="0" fillId="11" borderId="26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11" borderId="39" xfId="0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2" fillId="19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176" fontId="0" fillId="0" borderId="1" xfId="0" applyNumberFormat="1" applyBorder="1"/>
    <xf numFmtId="0" fontId="14" fillId="0" borderId="0" xfId="0" applyFont="1"/>
    <xf numFmtId="0" fontId="0" fillId="0" borderId="6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74" fontId="0" fillId="0" borderId="0" xfId="0" applyNumberFormat="1"/>
    <xf numFmtId="0" fontId="12" fillId="0" borderId="1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3" fillId="22" borderId="16" xfId="3" applyBorder="1" applyAlignment="1">
      <alignment horizontal="center"/>
    </xf>
    <xf numFmtId="0" fontId="3" fillId="22" borderId="17" xfId="3" applyBorder="1" applyAlignment="1">
      <alignment horizontal="center"/>
    </xf>
    <xf numFmtId="0" fontId="3" fillId="22" borderId="18" xfId="3" applyBorder="1" applyAlignment="1">
      <alignment horizontal="center"/>
    </xf>
    <xf numFmtId="0" fontId="3" fillId="22" borderId="62" xfId="3" applyBorder="1" applyAlignment="1">
      <alignment horizontal="center"/>
    </xf>
    <xf numFmtId="0" fontId="3" fillId="22" borderId="1" xfId="3" applyBorder="1" applyAlignment="1">
      <alignment horizontal="center"/>
    </xf>
    <xf numFmtId="0" fontId="3" fillId="22" borderId="9" xfId="3" applyBorder="1" applyAlignment="1">
      <alignment horizontal="center" vertical="center"/>
    </xf>
    <xf numFmtId="0" fontId="3" fillId="22" borderId="16" xfId="3" applyBorder="1" applyAlignment="1">
      <alignment horizontal="center" vertical="center"/>
    </xf>
    <xf numFmtId="0" fontId="3" fillId="22" borderId="17" xfId="3" applyBorder="1" applyAlignment="1">
      <alignment horizontal="center" vertical="center"/>
    </xf>
    <xf numFmtId="0" fontId="3" fillId="22" borderId="18" xfId="3" applyBorder="1" applyAlignment="1">
      <alignment horizontal="center" vertical="center"/>
    </xf>
    <xf numFmtId="0" fontId="3" fillId="22" borderId="11" xfId="3" applyBorder="1" applyAlignment="1">
      <alignment horizontal="center" vertical="center" wrapText="1"/>
    </xf>
    <xf numFmtId="0" fontId="3" fillId="22" borderId="18" xfId="3" applyBorder="1" applyAlignment="1">
      <alignment horizontal="center" vertical="center" wrapText="1"/>
    </xf>
    <xf numFmtId="0" fontId="3" fillId="22" borderId="11" xfId="3" applyBorder="1" applyAlignment="1">
      <alignment horizontal="center"/>
    </xf>
    <xf numFmtId="171" fontId="0" fillId="21" borderId="65" xfId="2" applyNumberFormat="1" applyFont="1"/>
    <xf numFmtId="169" fontId="0" fillId="21" borderId="65" xfId="2" applyNumberFormat="1" applyFont="1"/>
    <xf numFmtId="178" fontId="0" fillId="21" borderId="65" xfId="2" applyNumberFormat="1" applyFont="1"/>
    <xf numFmtId="174" fontId="0" fillId="21" borderId="65" xfId="2" applyNumberFormat="1" applyFont="1"/>
    <xf numFmtId="183" fontId="0" fillId="21" borderId="65" xfId="2" applyNumberFormat="1" applyFont="1"/>
    <xf numFmtId="181" fontId="0" fillId="21" borderId="65" xfId="2" applyNumberFormat="1" applyFont="1"/>
    <xf numFmtId="167" fontId="3" fillId="23" borderId="1" xfId="4" applyNumberFormat="1" applyBorder="1"/>
    <xf numFmtId="171" fontId="3" fillId="23" borderId="1" xfId="4" applyNumberFormat="1" applyBorder="1"/>
    <xf numFmtId="0" fontId="3" fillId="23" borderId="21" xfId="4" applyBorder="1" applyAlignment="1">
      <alignment horizontal="center"/>
    </xf>
    <xf numFmtId="0" fontId="3" fillId="23" borderId="1" xfId="4" applyBorder="1" applyAlignment="1">
      <alignment horizontal="center"/>
    </xf>
    <xf numFmtId="0" fontId="3" fillId="23" borderId="22" xfId="4" applyBorder="1" applyAlignment="1">
      <alignment horizontal="center"/>
    </xf>
    <xf numFmtId="0" fontId="3" fillId="23" borderId="4" xfId="4" applyBorder="1" applyAlignment="1">
      <alignment horizontal="center"/>
    </xf>
    <xf numFmtId="166" fontId="0" fillId="21" borderId="65" xfId="2" applyNumberFormat="1" applyFont="1"/>
    <xf numFmtId="168" fontId="0" fillId="21" borderId="65" xfId="2" applyNumberFormat="1" applyFont="1"/>
    <xf numFmtId="170" fontId="0" fillId="21" borderId="65" xfId="2" applyNumberFormat="1" applyFont="1"/>
    <xf numFmtId="0" fontId="0" fillId="21" borderId="65" xfId="2" applyFont="1"/>
    <xf numFmtId="169" fontId="3" fillId="23" borderId="1" xfId="4" applyNumberFormat="1" applyBorder="1"/>
    <xf numFmtId="172" fontId="3" fillId="23" borderId="1" xfId="4" applyNumberFormat="1" applyBorder="1"/>
    <xf numFmtId="179" fontId="3" fillId="23" borderId="27" xfId="4" applyNumberFormat="1" applyBorder="1"/>
    <xf numFmtId="177" fontId="3" fillId="23" borderId="22" xfId="4" applyNumberFormat="1" applyBorder="1"/>
    <xf numFmtId="180" fontId="3" fillId="23" borderId="22" xfId="4" applyNumberFormat="1" applyBorder="1"/>
    <xf numFmtId="182" fontId="3" fillId="23" borderId="25" xfId="4" applyNumberFormat="1" applyBorder="1"/>
    <xf numFmtId="184" fontId="0" fillId="21" borderId="65" xfId="2" applyNumberFormat="1" applyFont="1"/>
    <xf numFmtId="0" fontId="3" fillId="23" borderId="1" xfId="4" applyBorder="1"/>
    <xf numFmtId="0" fontId="15" fillId="0" borderId="0" xfId="0" applyFont="1" applyAlignment="1">
      <alignment vertical="center"/>
    </xf>
    <xf numFmtId="3" fontId="0" fillId="0" borderId="21" xfId="0" applyNumberFormat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12" fillId="24" borderId="21" xfId="0" applyFont="1" applyFill="1" applyBorder="1" applyAlignment="1">
      <alignment vertical="center" wrapText="1"/>
    </xf>
    <xf numFmtId="0" fontId="12" fillId="24" borderId="1" xfId="0" applyFont="1" applyFill="1" applyBorder="1" applyAlignment="1">
      <alignment vertical="center" wrapText="1"/>
    </xf>
    <xf numFmtId="0" fontId="12" fillId="24" borderId="22" xfId="0" applyFont="1" applyFill="1" applyBorder="1" applyAlignment="1">
      <alignment vertical="center" wrapText="1"/>
    </xf>
    <xf numFmtId="0" fontId="0" fillId="24" borderId="21" xfId="0" applyFill="1" applyBorder="1"/>
    <xf numFmtId="0" fontId="0" fillId="24" borderId="22" xfId="0" applyFill="1" applyBorder="1"/>
    <xf numFmtId="0" fontId="12" fillId="24" borderId="19" xfId="0" applyFont="1" applyFill="1" applyBorder="1" applyAlignment="1">
      <alignment vertical="center" wrapText="1"/>
    </xf>
    <xf numFmtId="0" fontId="12" fillId="24" borderId="15" xfId="0" applyFont="1" applyFill="1" applyBorder="1" applyAlignment="1">
      <alignment vertical="center" wrapText="1"/>
    </xf>
    <xf numFmtId="0" fontId="12" fillId="24" borderId="20" xfId="0" applyFont="1" applyFill="1" applyBorder="1" applyAlignment="1">
      <alignment vertical="center" wrapText="1"/>
    </xf>
    <xf numFmtId="0" fontId="0" fillId="24" borderId="26" xfId="0" applyFill="1" applyBorder="1"/>
    <xf numFmtId="0" fontId="0" fillId="24" borderId="27" xfId="0" applyFill="1" applyBorder="1"/>
    <xf numFmtId="0" fontId="16" fillId="0" borderId="0" xfId="0" applyFont="1" applyAlignment="1">
      <alignment vertical="center"/>
    </xf>
    <xf numFmtId="173" fontId="3" fillId="23" borderId="67" xfId="4" applyNumberFormat="1" applyBorder="1"/>
    <xf numFmtId="185" fontId="3" fillId="23" borderId="22" xfId="4" applyNumberFormat="1" applyBorder="1"/>
    <xf numFmtId="186" fontId="0" fillId="21" borderId="71" xfId="2" applyNumberFormat="1" applyFont="1" applyBorder="1"/>
    <xf numFmtId="166" fontId="0" fillId="21" borderId="72" xfId="2" applyNumberFormat="1" applyFont="1" applyBorder="1"/>
    <xf numFmtId="166" fontId="0" fillId="21" borderId="71" xfId="2" applyNumberFormat="1" applyFont="1" applyBorder="1"/>
    <xf numFmtId="166" fontId="3" fillId="23" borderId="70" xfId="4" applyNumberFormat="1" applyBorder="1"/>
    <xf numFmtId="0" fontId="3" fillId="23" borderId="39" xfId="4" applyNumberFormat="1" applyBorder="1"/>
    <xf numFmtId="0" fontId="6" fillId="26" borderId="26" xfId="6" applyBorder="1"/>
    <xf numFmtId="0" fontId="6" fillId="26" borderId="27" xfId="6" applyBorder="1"/>
    <xf numFmtId="0" fontId="6" fillId="26" borderId="23" xfId="6" applyBorder="1"/>
    <xf numFmtId="0" fontId="6" fillId="26" borderId="25" xfId="6" applyBorder="1"/>
    <xf numFmtId="0" fontId="6" fillId="25" borderId="58" xfId="5" applyBorder="1" applyAlignment="1">
      <alignment horizontal="center"/>
    </xf>
    <xf numFmtId="175" fontId="6" fillId="25" borderId="58" xfId="5" applyNumberFormat="1" applyBorder="1" applyAlignment="1">
      <alignment horizontal="center"/>
    </xf>
    <xf numFmtId="0" fontId="6" fillId="25" borderId="13" xfId="5" applyBorder="1"/>
    <xf numFmtId="0" fontId="6" fillId="25" borderId="14" xfId="5" applyBorder="1"/>
    <xf numFmtId="0" fontId="6" fillId="25" borderId="33" xfId="5" applyBorder="1" applyAlignment="1">
      <alignment vertical="center"/>
    </xf>
    <xf numFmtId="0" fontId="6" fillId="25" borderId="0" xfId="5"/>
    <xf numFmtId="0" fontId="6" fillId="25" borderId="68" xfId="5" applyBorder="1"/>
    <xf numFmtId="0" fontId="6" fillId="25" borderId="34" xfId="5" applyBorder="1" applyAlignment="1">
      <alignment vertical="center"/>
    </xf>
    <xf numFmtId="0" fontId="6" fillId="25" borderId="69" xfId="5" applyBorder="1"/>
    <xf numFmtId="0" fontId="6" fillId="25" borderId="70" xfId="5" applyBorder="1"/>
    <xf numFmtId="0" fontId="6" fillId="25" borderId="13" xfId="5" applyBorder="1" applyAlignment="1">
      <alignment vertical="center"/>
    </xf>
    <xf numFmtId="0" fontId="6" fillId="25" borderId="33" xfId="5" applyBorder="1"/>
    <xf numFmtId="0" fontId="17" fillId="25" borderId="12" xfId="5" applyFont="1" applyBorder="1"/>
    <xf numFmtId="0" fontId="2" fillId="0" borderId="66" xfId="0" applyFont="1" applyBorder="1"/>
    <xf numFmtId="0" fontId="2" fillId="0" borderId="21" xfId="0" applyFont="1" applyBorder="1"/>
    <xf numFmtId="0" fontId="18" fillId="0" borderId="0" xfId="0" applyFont="1" applyAlignment="1">
      <alignment vertical="center"/>
    </xf>
    <xf numFmtId="0" fontId="0" fillId="0" borderId="35" xfId="0" applyBorder="1"/>
    <xf numFmtId="0" fontId="0" fillId="0" borderId="40" xfId="0" applyBorder="1" applyAlignment="1">
      <alignment horizontal="center"/>
    </xf>
    <xf numFmtId="0" fontId="0" fillId="21" borderId="74" xfId="2" applyFont="1" applyBorder="1" applyAlignment="1">
      <alignment horizontal="center"/>
    </xf>
    <xf numFmtId="0" fontId="0" fillId="21" borderId="75" xfId="2" applyFont="1" applyBorder="1" applyAlignment="1">
      <alignment horizontal="center"/>
    </xf>
    <xf numFmtId="0" fontId="0" fillId="21" borderId="76" xfId="2" applyFont="1" applyBorder="1" applyAlignment="1">
      <alignment horizontal="center"/>
    </xf>
    <xf numFmtId="0" fontId="0" fillId="21" borderId="77" xfId="2" applyFont="1" applyBorder="1" applyAlignment="1">
      <alignment horizontal="center"/>
    </xf>
    <xf numFmtId="0" fontId="0" fillId="21" borderId="78" xfId="2" applyFont="1" applyBorder="1" applyAlignment="1">
      <alignment horizontal="center"/>
    </xf>
    <xf numFmtId="0" fontId="0" fillId="21" borderId="79" xfId="2" applyFont="1" applyBorder="1" applyAlignment="1">
      <alignment horizontal="center"/>
    </xf>
    <xf numFmtId="0" fontId="0" fillId="21" borderId="80" xfId="2" applyFont="1" applyBorder="1" applyAlignment="1">
      <alignment horizontal="center"/>
    </xf>
    <xf numFmtId="0" fontId="0" fillId="21" borderId="81" xfId="2" applyFont="1" applyBorder="1" applyAlignment="1">
      <alignment horizontal="center"/>
    </xf>
    <xf numFmtId="0" fontId="0" fillId="21" borderId="82" xfId="2" applyFont="1" applyBorder="1" applyAlignment="1">
      <alignment horizontal="center"/>
    </xf>
    <xf numFmtId="0" fontId="0" fillId="21" borderId="83" xfId="2" applyFont="1" applyBorder="1" applyAlignment="1">
      <alignment horizontal="center"/>
    </xf>
    <xf numFmtId="0" fontId="0" fillId="21" borderId="84" xfId="2" applyFont="1" applyBorder="1" applyAlignment="1">
      <alignment horizontal="center"/>
    </xf>
    <xf numFmtId="0" fontId="0" fillId="21" borderId="85" xfId="2" applyFont="1" applyBorder="1" applyAlignment="1">
      <alignment horizontal="center"/>
    </xf>
    <xf numFmtId="0" fontId="19" fillId="23" borderId="35" xfId="4" applyFont="1" applyBorder="1" applyAlignment="1">
      <alignment horizontal="center"/>
    </xf>
    <xf numFmtId="0" fontId="19" fillId="23" borderId="40" xfId="4" applyFont="1" applyBorder="1" applyAlignment="1">
      <alignment horizontal="center"/>
    </xf>
    <xf numFmtId="0" fontId="19" fillId="23" borderId="73" xfId="4" applyFont="1" applyBorder="1" applyAlignment="1">
      <alignment horizontal="center"/>
    </xf>
    <xf numFmtId="0" fontId="19" fillId="23" borderId="38" xfId="4" applyFont="1" applyBorder="1" applyAlignment="1">
      <alignment horizontal="center"/>
    </xf>
    <xf numFmtId="187" fontId="0" fillId="21" borderId="65" xfId="2" applyNumberFormat="1" applyFont="1"/>
    <xf numFmtId="188" fontId="0" fillId="21" borderId="65" xfId="2" applyNumberFormat="1" applyFont="1"/>
    <xf numFmtId="182" fontId="0" fillId="21" borderId="65" xfId="2" applyNumberFormat="1" applyFont="1"/>
    <xf numFmtId="2" fontId="0" fillId="21" borderId="65" xfId="2" applyNumberFormat="1" applyFont="1"/>
    <xf numFmtId="189" fontId="0" fillId="21" borderId="65" xfId="2" applyNumberFormat="1" applyFont="1"/>
    <xf numFmtId="189" fontId="0" fillId="21" borderId="86" xfId="2" applyNumberFormat="1" applyFont="1" applyBorder="1"/>
    <xf numFmtId="189" fontId="0" fillId="21" borderId="88" xfId="2" applyNumberFormat="1" applyFont="1" applyBorder="1"/>
    <xf numFmtId="189" fontId="0" fillId="21" borderId="87" xfId="2" applyNumberFormat="1" applyFont="1" applyBorder="1"/>
    <xf numFmtId="182" fontId="3" fillId="23" borderId="1" xfId="4" applyNumberFormat="1" applyBorder="1"/>
    <xf numFmtId="182" fontId="3" fillId="23" borderId="63" xfId="4" applyNumberFormat="1" applyBorder="1"/>
    <xf numFmtId="182" fontId="3" fillId="23" borderId="18" xfId="4" applyNumberFormat="1" applyBorder="1"/>
    <xf numFmtId="182" fontId="3" fillId="23" borderId="15" xfId="4" applyNumberFormat="1" applyBorder="1"/>
    <xf numFmtId="190" fontId="3" fillId="23" borderId="27" xfId="4" applyNumberFormat="1" applyBorder="1"/>
    <xf numFmtId="0" fontId="0" fillId="0" borderId="2" xfId="0" applyBorder="1"/>
    <xf numFmtId="164" fontId="0" fillId="0" borderId="0" xfId="0" applyNumberFormat="1"/>
    <xf numFmtId="0" fontId="4" fillId="18" borderId="9" xfId="0" applyFont="1" applyFill="1" applyBorder="1" applyAlignment="1">
      <alignment horizontal="center"/>
    </xf>
    <xf numFmtId="0" fontId="4" fillId="18" borderId="10" xfId="0" applyFont="1" applyFill="1" applyBorder="1" applyAlignment="1">
      <alignment horizontal="center"/>
    </xf>
    <xf numFmtId="0" fontId="4" fillId="18" borderId="1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2" fillId="18" borderId="9" xfId="0" applyFont="1" applyFill="1" applyBorder="1" applyAlignment="1">
      <alignment horizontal="center"/>
    </xf>
    <xf numFmtId="0" fontId="2" fillId="18" borderId="10" xfId="0" applyFont="1" applyFill="1" applyBorder="1" applyAlignment="1">
      <alignment horizontal="center"/>
    </xf>
    <xf numFmtId="0" fontId="2" fillId="18" borderId="11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3" fillId="22" borderId="9" xfId="3" applyBorder="1" applyAlignment="1">
      <alignment horizontal="center"/>
    </xf>
    <xf numFmtId="0" fontId="3" fillId="22" borderId="11" xfId="3" applyBorder="1" applyAlignment="1">
      <alignment horizontal="center"/>
    </xf>
    <xf numFmtId="0" fontId="2" fillId="26" borderId="9" xfId="6" applyFont="1" applyBorder="1" applyAlignment="1">
      <alignment horizontal="center"/>
    </xf>
    <xf numFmtId="0" fontId="2" fillId="26" borderId="10" xfId="6" applyFont="1" applyBorder="1" applyAlignment="1">
      <alignment horizontal="center"/>
    </xf>
    <xf numFmtId="0" fontId="2" fillId="26" borderId="11" xfId="6" applyFont="1" applyBorder="1" applyAlignment="1">
      <alignment horizontal="center"/>
    </xf>
    <xf numFmtId="0" fontId="3" fillId="27" borderId="12" xfId="7" applyBorder="1" applyAlignment="1">
      <alignment horizontal="center"/>
    </xf>
    <xf numFmtId="0" fontId="3" fillId="27" borderId="13" xfId="7" applyBorder="1" applyAlignment="1">
      <alignment horizontal="center"/>
    </xf>
    <xf numFmtId="0" fontId="3" fillId="27" borderId="14" xfId="7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2" xfId="0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22" borderId="16" xfId="3" applyBorder="1" applyAlignment="1">
      <alignment horizontal="center"/>
    </xf>
    <xf numFmtId="0" fontId="3" fillId="22" borderId="18" xfId="3" applyBorder="1" applyAlignment="1">
      <alignment horizontal="center"/>
    </xf>
    <xf numFmtId="0" fontId="0" fillId="18" borderId="16" xfId="0" applyFill="1" applyBorder="1" applyAlignment="1">
      <alignment horizontal="center"/>
    </xf>
    <xf numFmtId="0" fontId="0" fillId="18" borderId="17" xfId="0" applyFill="1" applyBorder="1" applyAlignment="1">
      <alignment horizontal="center"/>
    </xf>
    <xf numFmtId="0" fontId="0" fillId="18" borderId="18" xfId="0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18" borderId="16" xfId="0" applyFont="1" applyFill="1" applyBorder="1" applyAlignment="1">
      <alignment horizontal="center" vertical="center"/>
    </xf>
    <xf numFmtId="0" fontId="2" fillId="18" borderId="17" xfId="0" applyFont="1" applyFill="1" applyBorder="1" applyAlignment="1">
      <alignment horizontal="center" vertical="center"/>
    </xf>
    <xf numFmtId="0" fontId="2" fillId="18" borderId="18" xfId="0" applyFont="1" applyFill="1" applyBorder="1" applyAlignment="1">
      <alignment horizontal="center" vertical="center"/>
    </xf>
  </cellXfs>
  <cellStyles count="8">
    <cellStyle name="20 % - Accent6" xfId="5" builtinId="50"/>
    <cellStyle name="60 % - Accent6" xfId="6" builtinId="52"/>
    <cellStyle name="Accent3" xfId="7" builtinId="37"/>
    <cellStyle name="Accent5" xfId="3" builtinId="45"/>
    <cellStyle name="Accent6" xfId="4" builtinId="49"/>
    <cellStyle name="Lien hypertexte" xfId="1" builtinId="8"/>
    <cellStyle name="Normal" xfId="0" builtinId="0"/>
    <cellStyle name="Note" xfId="2" builtinId="10"/>
  </cellStyles>
  <dxfs count="2">
    <dxf>
      <font>
        <color rgb="FFC0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SS49e Theoretical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'Hall sensor Calcul'!$B$10:$C$10</c:f>
              <c:strCache>
                <c:ptCount val="1"/>
                <c:pt idx="0">
                  <c:v>SS49e Theoretical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209366391184574E-2"/>
                  <c:y val="0.2104744778610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'Hall sensor Calcul'!$B$12:$B$13</c:f>
              <c:numCache>
                <c:formatCode>General\ "G"</c:formatCode>
                <c:ptCount val="2"/>
                <c:pt idx="0">
                  <c:v>-1200</c:v>
                </c:pt>
                <c:pt idx="1">
                  <c:v>1200</c:v>
                </c:pt>
              </c:numCache>
            </c:numRef>
          </c:xVal>
          <c:yVal>
            <c:numRef>
              <c:f>'Hall sensor Calcul'!$C$12:$C$13</c:f>
              <c:numCache>
                <c:formatCode>General\ "V"</c:formatCode>
                <c:ptCount val="2"/>
                <c:pt idx="0">
                  <c:v>0.98400000000000043</c:v>
                </c:pt>
                <c:pt idx="1">
                  <c:v>5.016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E-432C-9F1F-F011DF291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86832"/>
        <c:axId val="84779152"/>
      </c:scatterChart>
      <c:valAx>
        <c:axId val="84786832"/>
        <c:scaling>
          <c:orientation val="minMax"/>
          <c:max val="1200"/>
          <c:min val="-12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\ &quot;G&quot;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779152"/>
        <c:crossesAt val="-1100"/>
        <c:crossBetween val="midCat"/>
        <c:majorUnit val="200"/>
      </c:valAx>
      <c:valAx>
        <c:axId val="84779152"/>
        <c:scaling>
          <c:orientation val="minMax"/>
          <c:max val="5.0999999999999996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\ &quot;V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7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Torque Vs Microstep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2061574074074074"/>
          <c:w val="0.88386351706036748"/>
          <c:h val="0.709591353164187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StepMot!$J$21</c:f>
              <c:strCache>
                <c:ptCount val="1"/>
                <c:pt idx="0">
                  <c:v>Torque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StepMot!$I$22:$I$30</c:f>
              <c:numCache>
                <c:formatCode>General\ ""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StepMot!$J$22:$J$30</c:f>
              <c:numCache>
                <c:formatCode>General\ "Ncm"</c:formatCode>
                <c:ptCount val="9"/>
                <c:pt idx="0">
                  <c:v>26</c:v>
                </c:pt>
                <c:pt idx="1">
                  <c:v>18.384776310850235</c:v>
                </c:pt>
                <c:pt idx="2">
                  <c:v>9.9497692414923335</c:v>
                </c:pt>
                <c:pt idx="3">
                  <c:v>5.0723483724193343</c:v>
                </c:pt>
                <c:pt idx="4">
                  <c:v>2.5484456485685758</c:v>
                </c:pt>
                <c:pt idx="5">
                  <c:v>1.2757595325128683</c:v>
                </c:pt>
                <c:pt idx="6">
                  <c:v>0.63807194159571945</c:v>
                </c:pt>
                <c:pt idx="7">
                  <c:v>0.31905999542871805</c:v>
                </c:pt>
                <c:pt idx="8">
                  <c:v>0.15953300087801636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35-4CAB-B622-E0FD2ED5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175343"/>
        <c:axId val="1477178223"/>
      </c:scatterChart>
      <c:valAx>
        <c:axId val="1477175343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\ &quot;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7178223"/>
        <c:crosses val="autoZero"/>
        <c:crossBetween val="midCat"/>
        <c:majorUnit val="2"/>
      </c:valAx>
      <c:valAx>
        <c:axId val="1477178223"/>
        <c:scaling>
          <c:orientation val="minMax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\ &quot;Ncm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717534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chart" Target="../charts/chart2.xml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21</xdr:row>
      <xdr:rowOff>76200</xdr:rowOff>
    </xdr:from>
    <xdr:to>
      <xdr:col>8</xdr:col>
      <xdr:colOff>591760</xdr:colOff>
      <xdr:row>54</xdr:row>
      <xdr:rowOff>58025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761C7E8-D64A-43CD-A469-EDD37682C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4076700"/>
          <a:ext cx="8668960" cy="62683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1120</xdr:colOff>
      <xdr:row>1</xdr:row>
      <xdr:rowOff>182096</xdr:rowOff>
    </xdr:from>
    <xdr:to>
      <xdr:col>22</xdr:col>
      <xdr:colOff>192604</xdr:colOff>
      <xdr:row>41</xdr:row>
      <xdr:rowOff>106949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7120" y="372596"/>
          <a:ext cx="7049484" cy="7544853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1</xdr:row>
      <xdr:rowOff>57150</xdr:rowOff>
    </xdr:from>
    <xdr:to>
      <xdr:col>8</xdr:col>
      <xdr:colOff>694765</xdr:colOff>
      <xdr:row>27</xdr:row>
      <xdr:rowOff>43544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900" y="247650"/>
          <a:ext cx="6066865" cy="493939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27</xdr:row>
      <xdr:rowOff>179294</xdr:rowOff>
    </xdr:from>
    <xdr:to>
      <xdr:col>9</xdr:col>
      <xdr:colOff>372431</xdr:colOff>
      <xdr:row>55</xdr:row>
      <xdr:rowOff>141933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5322794"/>
          <a:ext cx="6849431" cy="52966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370230</xdr:colOff>
      <xdr:row>45</xdr:row>
      <xdr:rowOff>367035</xdr:rowOff>
    </xdr:from>
    <xdr:to>
      <xdr:col>13</xdr:col>
      <xdr:colOff>32775</xdr:colOff>
      <xdr:row>54</xdr:row>
      <xdr:rowOff>57211</xdr:rowOff>
    </xdr:to>
    <xdr:pic>
      <xdr:nvPicPr>
        <xdr:cNvPr id="3" name="Imagen 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4230" y="17329818"/>
          <a:ext cx="3091545" cy="311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727278</xdr:colOff>
      <xdr:row>45</xdr:row>
      <xdr:rowOff>295133</xdr:rowOff>
    </xdr:from>
    <xdr:to>
      <xdr:col>20</xdr:col>
      <xdr:colOff>11756</xdr:colOff>
      <xdr:row>53</xdr:row>
      <xdr:rowOff>367393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278" y="17263240"/>
          <a:ext cx="3094478" cy="3120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6</xdr:row>
      <xdr:rowOff>138112</xdr:rowOff>
    </xdr:from>
    <xdr:to>
      <xdr:col>11</xdr:col>
      <xdr:colOff>171449</xdr:colOff>
      <xdr:row>20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233642</xdr:colOff>
      <xdr:row>8</xdr:row>
      <xdr:rowOff>140073</xdr:rowOff>
    </xdr:from>
    <xdr:to>
      <xdr:col>17</xdr:col>
      <xdr:colOff>952499</xdr:colOff>
      <xdr:row>10</xdr:row>
      <xdr:rowOff>149598</xdr:rowOff>
    </xdr:to>
    <xdr:sp macro="" textlink="">
      <xdr:nvSpPr>
        <xdr:cNvPr id="2" name="Flecha: en U 7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5400000" flipH="1">
          <a:off x="7737661" y="368113"/>
          <a:ext cx="771525" cy="718857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212909</xdr:colOff>
      <xdr:row>18</xdr:row>
      <xdr:rowOff>235324</xdr:rowOff>
    </xdr:from>
    <xdr:to>
      <xdr:col>17</xdr:col>
      <xdr:colOff>974910</xdr:colOff>
      <xdr:row>20</xdr:row>
      <xdr:rowOff>257736</xdr:rowOff>
    </xdr:to>
    <xdr:sp macro="" textlink="">
      <xdr:nvSpPr>
        <xdr:cNvPr id="5" name="Flecha: en U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 rot="16200000" flipH="1" flipV="1">
          <a:off x="7732057" y="4258235"/>
          <a:ext cx="784412" cy="762001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33615</xdr:colOff>
      <xdr:row>13</xdr:row>
      <xdr:rowOff>369793</xdr:rowOff>
    </xdr:from>
    <xdr:to>
      <xdr:col>10</xdr:col>
      <xdr:colOff>348155</xdr:colOff>
      <xdr:row>15</xdr:row>
      <xdr:rowOff>11205</xdr:rowOff>
    </xdr:to>
    <xdr:sp macro="" textlink="">
      <xdr:nvSpPr>
        <xdr:cNvPr id="6" name="Flecha: hacia la izquierda 49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0800000">
          <a:off x="2700615" y="2852862"/>
          <a:ext cx="1457540" cy="403412"/>
        </a:xfrm>
        <a:prstGeom prst="leftArrow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17</xdr:col>
      <xdr:colOff>233642</xdr:colOff>
      <xdr:row>24</xdr:row>
      <xdr:rowOff>140073</xdr:rowOff>
    </xdr:from>
    <xdr:to>
      <xdr:col>17</xdr:col>
      <xdr:colOff>952499</xdr:colOff>
      <xdr:row>26</xdr:row>
      <xdr:rowOff>149598</xdr:rowOff>
    </xdr:to>
    <xdr:sp macro="" textlink="">
      <xdr:nvSpPr>
        <xdr:cNvPr id="7" name="Flecha: en U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5400000" flipH="1">
          <a:off x="8494058" y="778728"/>
          <a:ext cx="771525" cy="718857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326572</xdr:colOff>
      <xdr:row>28</xdr:row>
      <xdr:rowOff>27214</xdr:rowOff>
    </xdr:from>
    <xdr:to>
      <xdr:col>7</xdr:col>
      <xdr:colOff>27214</xdr:colOff>
      <xdr:row>31</xdr:row>
      <xdr:rowOff>353786</xdr:rowOff>
    </xdr:to>
    <xdr:sp macro="" textlink="">
      <xdr:nvSpPr>
        <xdr:cNvPr id="10" name="Flecha: hacia la izquierda 50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 rot="5400000">
          <a:off x="2490107" y="8232322"/>
          <a:ext cx="1469572" cy="462642"/>
        </a:xfrm>
        <a:prstGeom prst="leftArrow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17</xdr:col>
      <xdr:colOff>217714</xdr:colOff>
      <xdr:row>34</xdr:row>
      <xdr:rowOff>163286</xdr:rowOff>
    </xdr:from>
    <xdr:to>
      <xdr:col>17</xdr:col>
      <xdr:colOff>936571</xdr:colOff>
      <xdr:row>36</xdr:row>
      <xdr:rowOff>172811</xdr:rowOff>
    </xdr:to>
    <xdr:sp macro="" textlink="">
      <xdr:nvSpPr>
        <xdr:cNvPr id="12" name="Flecha: en U 7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 rot="5400000" flipH="1">
          <a:off x="8478130" y="10177263"/>
          <a:ext cx="771525" cy="718857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233642</xdr:colOff>
      <xdr:row>40</xdr:row>
      <xdr:rowOff>140073</xdr:rowOff>
    </xdr:from>
    <xdr:to>
      <xdr:col>17</xdr:col>
      <xdr:colOff>952499</xdr:colOff>
      <xdr:row>42</xdr:row>
      <xdr:rowOff>149598</xdr:rowOff>
    </xdr:to>
    <xdr:sp macro="" textlink="">
      <xdr:nvSpPr>
        <xdr:cNvPr id="13" name="Flecha: en U 7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 rot="5400000" flipH="1">
          <a:off x="8494058" y="6344050"/>
          <a:ext cx="771525" cy="718857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190499</xdr:colOff>
      <xdr:row>50</xdr:row>
      <xdr:rowOff>176892</xdr:rowOff>
    </xdr:from>
    <xdr:to>
      <xdr:col>17</xdr:col>
      <xdr:colOff>993320</xdr:colOff>
      <xdr:row>52</xdr:row>
      <xdr:rowOff>190499</xdr:rowOff>
    </xdr:to>
    <xdr:sp macro="" textlink="">
      <xdr:nvSpPr>
        <xdr:cNvPr id="16" name="Símbolo &quot;No permitido&quot; 39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477249" y="15729856"/>
          <a:ext cx="802821" cy="775607"/>
        </a:xfrm>
        <a:prstGeom prst="noSmoking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94278</xdr:colOff>
      <xdr:row>43</xdr:row>
      <xdr:rowOff>81733</xdr:rowOff>
    </xdr:from>
    <xdr:to>
      <xdr:col>9</xdr:col>
      <xdr:colOff>295517</xdr:colOff>
      <xdr:row>48</xdr:row>
      <xdr:rowOff>292466</xdr:rowOff>
    </xdr:to>
    <xdr:sp macro="" textlink="">
      <xdr:nvSpPr>
        <xdr:cNvPr id="17" name="Flecha: hacia la izquierda 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 rot="8071364">
          <a:off x="3137531" y="13734444"/>
          <a:ext cx="2115733" cy="582239"/>
        </a:xfrm>
        <a:prstGeom prst="leftArrow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17</xdr:col>
      <xdr:colOff>207508</xdr:colOff>
      <xdr:row>56</xdr:row>
      <xdr:rowOff>159884</xdr:rowOff>
    </xdr:from>
    <xdr:to>
      <xdr:col>17</xdr:col>
      <xdr:colOff>1010329</xdr:colOff>
      <xdr:row>58</xdr:row>
      <xdr:rowOff>173491</xdr:rowOff>
    </xdr:to>
    <xdr:sp macro="" textlink="">
      <xdr:nvSpPr>
        <xdr:cNvPr id="19" name="Símbolo &quot;No permitido&quot; 3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494258" y="17468170"/>
          <a:ext cx="802821" cy="775607"/>
        </a:xfrm>
        <a:prstGeom prst="noSmoking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231322</xdr:colOff>
      <xdr:row>66</xdr:row>
      <xdr:rowOff>163287</xdr:rowOff>
    </xdr:from>
    <xdr:to>
      <xdr:col>17</xdr:col>
      <xdr:colOff>993323</xdr:colOff>
      <xdr:row>68</xdr:row>
      <xdr:rowOff>185699</xdr:rowOff>
    </xdr:to>
    <xdr:sp macro="" textlink="">
      <xdr:nvSpPr>
        <xdr:cNvPr id="21" name="Flecha: en U 8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 rot="16200000" flipH="1" flipV="1">
          <a:off x="8506867" y="21292778"/>
          <a:ext cx="784412" cy="762001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123910</xdr:colOff>
      <xdr:row>59</xdr:row>
      <xdr:rowOff>65835</xdr:rowOff>
    </xdr:from>
    <xdr:to>
      <xdr:col>9</xdr:col>
      <xdr:colOff>297182</xdr:colOff>
      <xdr:row>64</xdr:row>
      <xdr:rowOff>291476</xdr:rowOff>
    </xdr:to>
    <xdr:sp macro="" textlink="">
      <xdr:nvSpPr>
        <xdr:cNvPr id="22" name="Flecha: hacia la izquierda 30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 rot="13552678">
          <a:off x="3145725" y="19305306"/>
          <a:ext cx="2130641" cy="554272"/>
        </a:xfrm>
        <a:prstGeom prst="leftArrow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35</xdr:col>
      <xdr:colOff>289671</xdr:colOff>
      <xdr:row>18</xdr:row>
      <xdr:rowOff>162485</xdr:rowOff>
    </xdr:from>
    <xdr:to>
      <xdr:col>35</xdr:col>
      <xdr:colOff>1008528</xdr:colOff>
      <xdr:row>20</xdr:row>
      <xdr:rowOff>172010</xdr:rowOff>
    </xdr:to>
    <xdr:sp macro="" textlink="">
      <xdr:nvSpPr>
        <xdr:cNvPr id="23" name="Flecha: en U 7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 rot="5400000" flipH="1">
          <a:off x="17744513" y="4603937"/>
          <a:ext cx="771525" cy="718857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268938</xdr:colOff>
      <xdr:row>8</xdr:row>
      <xdr:rowOff>224119</xdr:rowOff>
    </xdr:from>
    <xdr:to>
      <xdr:col>35</xdr:col>
      <xdr:colOff>1030939</xdr:colOff>
      <xdr:row>10</xdr:row>
      <xdr:rowOff>246531</xdr:rowOff>
    </xdr:to>
    <xdr:sp macro="" textlink="">
      <xdr:nvSpPr>
        <xdr:cNvPr id="24" name="Flecha: en U 8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 rot="16200000" flipH="1" flipV="1">
          <a:off x="17738909" y="840442"/>
          <a:ext cx="784412" cy="762001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190499</xdr:colOff>
      <xdr:row>50</xdr:row>
      <xdr:rowOff>176892</xdr:rowOff>
    </xdr:from>
    <xdr:to>
      <xdr:col>35</xdr:col>
      <xdr:colOff>993320</xdr:colOff>
      <xdr:row>52</xdr:row>
      <xdr:rowOff>190499</xdr:rowOff>
    </xdr:to>
    <xdr:sp macro="" textlink="">
      <xdr:nvSpPr>
        <xdr:cNvPr id="30" name="Símbolo &quot;No permitido&quot; 3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477249" y="15693117"/>
          <a:ext cx="802821" cy="775607"/>
        </a:xfrm>
        <a:prstGeom prst="noSmoking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207508</xdr:colOff>
      <xdr:row>56</xdr:row>
      <xdr:rowOff>159884</xdr:rowOff>
    </xdr:from>
    <xdr:to>
      <xdr:col>35</xdr:col>
      <xdr:colOff>1010329</xdr:colOff>
      <xdr:row>58</xdr:row>
      <xdr:rowOff>173491</xdr:rowOff>
    </xdr:to>
    <xdr:sp macro="" textlink="">
      <xdr:nvSpPr>
        <xdr:cNvPr id="32" name="Símbolo &quot;No permitido&quot; 39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494258" y="17419184"/>
          <a:ext cx="802821" cy="775607"/>
        </a:xfrm>
        <a:prstGeom prst="noSmoking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22411</xdr:colOff>
      <xdr:row>13</xdr:row>
      <xdr:rowOff>380999</xdr:rowOff>
    </xdr:from>
    <xdr:to>
      <xdr:col>28</xdr:col>
      <xdr:colOff>347382</xdr:colOff>
      <xdr:row>15</xdr:row>
      <xdr:rowOff>11205</xdr:rowOff>
    </xdr:to>
    <xdr:sp macro="" textlink="">
      <xdr:nvSpPr>
        <xdr:cNvPr id="36" name="Flecha: hacia la izquierda 21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12931587" y="2891117"/>
          <a:ext cx="1467971" cy="392206"/>
        </a:xfrm>
        <a:prstGeom prst="leftArrow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35</xdr:col>
      <xdr:colOff>257735</xdr:colOff>
      <xdr:row>24</xdr:row>
      <xdr:rowOff>212913</xdr:rowOff>
    </xdr:from>
    <xdr:to>
      <xdr:col>35</xdr:col>
      <xdr:colOff>1019736</xdr:colOff>
      <xdr:row>26</xdr:row>
      <xdr:rowOff>235325</xdr:rowOff>
    </xdr:to>
    <xdr:sp macro="" textlink="">
      <xdr:nvSpPr>
        <xdr:cNvPr id="37" name="Flecha: en U 8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 rot="16200000" flipH="1" flipV="1">
          <a:off x="17727706" y="6387353"/>
          <a:ext cx="784412" cy="762001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246529</xdr:colOff>
      <xdr:row>34</xdr:row>
      <xdr:rowOff>235325</xdr:rowOff>
    </xdr:from>
    <xdr:to>
      <xdr:col>35</xdr:col>
      <xdr:colOff>1008530</xdr:colOff>
      <xdr:row>36</xdr:row>
      <xdr:rowOff>257737</xdr:rowOff>
    </xdr:to>
    <xdr:sp macro="" textlink="">
      <xdr:nvSpPr>
        <xdr:cNvPr id="38" name="Flecha: en U 8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 rot="16200000" flipH="1" flipV="1">
          <a:off x="17716500" y="10219765"/>
          <a:ext cx="784412" cy="762001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4</xdr:colOff>
      <xdr:row>28</xdr:row>
      <xdr:rowOff>33617</xdr:rowOff>
    </xdr:from>
    <xdr:to>
      <xdr:col>29</xdr:col>
      <xdr:colOff>371746</xdr:colOff>
      <xdr:row>31</xdr:row>
      <xdr:rowOff>380999</xdr:rowOff>
    </xdr:to>
    <xdr:sp macro="" textlink="">
      <xdr:nvSpPr>
        <xdr:cNvPr id="39" name="Flecha: hacia la izquierda 51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 rot="16200000">
          <a:off x="13873860" y="8280172"/>
          <a:ext cx="1490382" cy="371742"/>
        </a:xfrm>
        <a:prstGeom prst="leftArrow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35</xdr:col>
      <xdr:colOff>268941</xdr:colOff>
      <xdr:row>40</xdr:row>
      <xdr:rowOff>257736</xdr:rowOff>
    </xdr:from>
    <xdr:to>
      <xdr:col>35</xdr:col>
      <xdr:colOff>1030942</xdr:colOff>
      <xdr:row>42</xdr:row>
      <xdr:rowOff>280148</xdr:rowOff>
    </xdr:to>
    <xdr:sp macro="" textlink="">
      <xdr:nvSpPr>
        <xdr:cNvPr id="40" name="Flecha: en U 8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 rot="16200000" flipH="1" flipV="1">
          <a:off x="17738912" y="11990294"/>
          <a:ext cx="784412" cy="762001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135212</xdr:colOff>
      <xdr:row>43</xdr:row>
      <xdr:rowOff>84027</xdr:rowOff>
    </xdr:from>
    <xdr:to>
      <xdr:col>27</xdr:col>
      <xdr:colOff>246200</xdr:colOff>
      <xdr:row>48</xdr:row>
      <xdr:rowOff>294637</xdr:rowOff>
    </xdr:to>
    <xdr:sp macro="" textlink="">
      <xdr:nvSpPr>
        <xdr:cNvPr id="41" name="Flecha: hacia la izquierda 29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 rot="18864782">
          <a:off x="12613577" y="13760191"/>
          <a:ext cx="2115610" cy="491988"/>
        </a:xfrm>
        <a:prstGeom prst="leftArrow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35</xdr:col>
      <xdr:colOff>291353</xdr:colOff>
      <xdr:row>66</xdr:row>
      <xdr:rowOff>156883</xdr:rowOff>
    </xdr:from>
    <xdr:to>
      <xdr:col>35</xdr:col>
      <xdr:colOff>1010210</xdr:colOff>
      <xdr:row>68</xdr:row>
      <xdr:rowOff>166408</xdr:rowOff>
    </xdr:to>
    <xdr:sp macro="" textlink="">
      <xdr:nvSpPr>
        <xdr:cNvPr id="42" name="Flecha: en U 7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 rot="5400000" flipH="1">
          <a:off x="17746195" y="21272688"/>
          <a:ext cx="771525" cy="718857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300816</xdr:colOff>
      <xdr:row>60</xdr:row>
      <xdr:rowOff>132337</xdr:rowOff>
    </xdr:from>
    <xdr:to>
      <xdr:col>29</xdr:col>
      <xdr:colOff>16529</xdr:colOff>
      <xdr:row>61</xdr:row>
      <xdr:rowOff>260578</xdr:rowOff>
    </xdr:to>
    <xdr:sp macro="" textlink="">
      <xdr:nvSpPr>
        <xdr:cNvPr id="43" name="Flecha: hacia la izquierda 31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 rot="1714486">
          <a:off x="12828992" y="18935808"/>
          <a:ext cx="1620713" cy="509241"/>
        </a:xfrm>
        <a:prstGeom prst="leftArrow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30</xdr:col>
      <xdr:colOff>22412</xdr:colOff>
      <xdr:row>66</xdr:row>
      <xdr:rowOff>-1</xdr:rowOff>
    </xdr:from>
    <xdr:to>
      <xdr:col>30</xdr:col>
      <xdr:colOff>369795</xdr:colOff>
      <xdr:row>67</xdr:row>
      <xdr:rowOff>11204</xdr:rowOff>
    </xdr:to>
    <xdr:sp macro="" textlink="">
      <xdr:nvSpPr>
        <xdr:cNvPr id="44" name="Elipse 19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14836588" y="21089470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23</xdr:col>
      <xdr:colOff>0</xdr:colOff>
      <xdr:row>66</xdr:row>
      <xdr:rowOff>0</xdr:rowOff>
    </xdr:from>
    <xdr:to>
      <xdr:col>23</xdr:col>
      <xdr:colOff>347383</xdr:colOff>
      <xdr:row>67</xdr:row>
      <xdr:rowOff>11205</xdr:rowOff>
    </xdr:to>
    <xdr:sp macro="" textlink="">
      <xdr:nvSpPr>
        <xdr:cNvPr id="45" name="Elipse 19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12147176" y="21089471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22</xdr:col>
      <xdr:colOff>0</xdr:colOff>
      <xdr:row>65</xdr:row>
      <xdr:rowOff>0</xdr:rowOff>
    </xdr:from>
    <xdr:to>
      <xdr:col>22</xdr:col>
      <xdr:colOff>347383</xdr:colOff>
      <xdr:row>66</xdr:row>
      <xdr:rowOff>11205</xdr:rowOff>
    </xdr:to>
    <xdr:sp macro="" textlink="">
      <xdr:nvSpPr>
        <xdr:cNvPr id="46" name="Elipse 19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11766176" y="20708471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22</xdr:col>
      <xdr:colOff>0</xdr:colOff>
      <xdr:row>58</xdr:row>
      <xdr:rowOff>0</xdr:rowOff>
    </xdr:from>
    <xdr:to>
      <xdr:col>22</xdr:col>
      <xdr:colOff>347383</xdr:colOff>
      <xdr:row>59</xdr:row>
      <xdr:rowOff>11205</xdr:rowOff>
    </xdr:to>
    <xdr:sp macro="" textlink="">
      <xdr:nvSpPr>
        <xdr:cNvPr id="47" name="Elipse 19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11766176" y="18041471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30</xdr:col>
      <xdr:colOff>0</xdr:colOff>
      <xdr:row>50</xdr:row>
      <xdr:rowOff>0</xdr:rowOff>
    </xdr:from>
    <xdr:to>
      <xdr:col>30</xdr:col>
      <xdr:colOff>347383</xdr:colOff>
      <xdr:row>51</xdr:row>
      <xdr:rowOff>11205</xdr:rowOff>
    </xdr:to>
    <xdr:sp macro="" textlink="">
      <xdr:nvSpPr>
        <xdr:cNvPr id="48" name="Elipse 19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14814176" y="15531353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23</xdr:col>
      <xdr:colOff>0</xdr:colOff>
      <xdr:row>50</xdr:row>
      <xdr:rowOff>0</xdr:rowOff>
    </xdr:from>
    <xdr:to>
      <xdr:col>23</xdr:col>
      <xdr:colOff>347383</xdr:colOff>
      <xdr:row>51</xdr:row>
      <xdr:rowOff>11205</xdr:rowOff>
    </xdr:to>
    <xdr:sp macro="" textlink="">
      <xdr:nvSpPr>
        <xdr:cNvPr id="49" name="Elipse 19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12147176" y="15531353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22</xdr:col>
      <xdr:colOff>0</xdr:colOff>
      <xdr:row>49</xdr:row>
      <xdr:rowOff>0</xdr:rowOff>
    </xdr:from>
    <xdr:to>
      <xdr:col>22</xdr:col>
      <xdr:colOff>347383</xdr:colOff>
      <xdr:row>50</xdr:row>
      <xdr:rowOff>11205</xdr:rowOff>
    </xdr:to>
    <xdr:sp macro="" textlink="">
      <xdr:nvSpPr>
        <xdr:cNvPr id="50" name="Elipse 1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11766176" y="15150353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22</xdr:col>
      <xdr:colOff>0</xdr:colOff>
      <xdr:row>42</xdr:row>
      <xdr:rowOff>0</xdr:rowOff>
    </xdr:from>
    <xdr:to>
      <xdr:col>22</xdr:col>
      <xdr:colOff>347383</xdr:colOff>
      <xdr:row>43</xdr:row>
      <xdr:rowOff>11205</xdr:rowOff>
    </xdr:to>
    <xdr:sp macro="" textlink="">
      <xdr:nvSpPr>
        <xdr:cNvPr id="51" name="Elipse 19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11766176" y="12483353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22</xdr:col>
      <xdr:colOff>0</xdr:colOff>
      <xdr:row>33</xdr:row>
      <xdr:rowOff>0</xdr:rowOff>
    </xdr:from>
    <xdr:to>
      <xdr:col>22</xdr:col>
      <xdr:colOff>347383</xdr:colOff>
      <xdr:row>34</xdr:row>
      <xdr:rowOff>11205</xdr:rowOff>
    </xdr:to>
    <xdr:sp macro="" textlink="">
      <xdr:nvSpPr>
        <xdr:cNvPr id="52" name="Elipse 19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11766176" y="9592235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22</xdr:col>
      <xdr:colOff>0</xdr:colOff>
      <xdr:row>26</xdr:row>
      <xdr:rowOff>0</xdr:rowOff>
    </xdr:from>
    <xdr:to>
      <xdr:col>22</xdr:col>
      <xdr:colOff>347383</xdr:colOff>
      <xdr:row>27</xdr:row>
      <xdr:rowOff>11205</xdr:rowOff>
    </xdr:to>
    <xdr:sp macro="" textlink="">
      <xdr:nvSpPr>
        <xdr:cNvPr id="53" name="Elipse 19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1766176" y="6925235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23</xdr:col>
      <xdr:colOff>0</xdr:colOff>
      <xdr:row>18</xdr:row>
      <xdr:rowOff>0</xdr:rowOff>
    </xdr:from>
    <xdr:to>
      <xdr:col>23</xdr:col>
      <xdr:colOff>347383</xdr:colOff>
      <xdr:row>19</xdr:row>
      <xdr:rowOff>11205</xdr:rowOff>
    </xdr:to>
    <xdr:sp macro="" textlink="">
      <xdr:nvSpPr>
        <xdr:cNvPr id="54" name="Elipse 19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2147176" y="4415118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30</xdr:col>
      <xdr:colOff>0</xdr:colOff>
      <xdr:row>18</xdr:row>
      <xdr:rowOff>0</xdr:rowOff>
    </xdr:from>
    <xdr:to>
      <xdr:col>30</xdr:col>
      <xdr:colOff>347383</xdr:colOff>
      <xdr:row>19</xdr:row>
      <xdr:rowOff>11205</xdr:rowOff>
    </xdr:to>
    <xdr:sp macro="" textlink="">
      <xdr:nvSpPr>
        <xdr:cNvPr id="55" name="Elipse 19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/>
      </xdr:nvSpPr>
      <xdr:spPr>
        <a:xfrm>
          <a:off x="14814176" y="4415118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12</xdr:col>
      <xdr:colOff>0</xdr:colOff>
      <xdr:row>18</xdr:row>
      <xdr:rowOff>0</xdr:rowOff>
    </xdr:from>
    <xdr:to>
      <xdr:col>12</xdr:col>
      <xdr:colOff>347383</xdr:colOff>
      <xdr:row>19</xdr:row>
      <xdr:rowOff>11205</xdr:rowOff>
    </xdr:to>
    <xdr:sp macro="" textlink="">
      <xdr:nvSpPr>
        <xdr:cNvPr id="56" name="Elipse 19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>
          <a:off x="5334000" y="4415118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5</xdr:col>
      <xdr:colOff>347383</xdr:colOff>
      <xdr:row>19</xdr:row>
      <xdr:rowOff>11205</xdr:rowOff>
    </xdr:to>
    <xdr:sp macro="" textlink="">
      <xdr:nvSpPr>
        <xdr:cNvPr id="57" name="Elipse 19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/>
      </xdr:nvSpPr>
      <xdr:spPr>
        <a:xfrm>
          <a:off x="2667000" y="4415118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347383</xdr:colOff>
      <xdr:row>34</xdr:row>
      <xdr:rowOff>11205</xdr:rowOff>
    </xdr:to>
    <xdr:sp macro="" textlink="">
      <xdr:nvSpPr>
        <xdr:cNvPr id="58" name="Elipse 19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/>
      </xdr:nvSpPr>
      <xdr:spPr>
        <a:xfrm>
          <a:off x="2286000" y="9592235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4</xdr:col>
      <xdr:colOff>347383</xdr:colOff>
      <xdr:row>27</xdr:row>
      <xdr:rowOff>11205</xdr:rowOff>
    </xdr:to>
    <xdr:sp macro="" textlink="">
      <xdr:nvSpPr>
        <xdr:cNvPr id="59" name="Elipse 19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/>
      </xdr:nvSpPr>
      <xdr:spPr>
        <a:xfrm>
          <a:off x="2286000" y="6925235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347383</xdr:colOff>
      <xdr:row>51</xdr:row>
      <xdr:rowOff>11205</xdr:rowOff>
    </xdr:to>
    <xdr:sp macro="" textlink="">
      <xdr:nvSpPr>
        <xdr:cNvPr id="60" name="Elipse 1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/>
      </xdr:nvSpPr>
      <xdr:spPr>
        <a:xfrm>
          <a:off x="2667000" y="15531353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12</xdr:col>
      <xdr:colOff>0</xdr:colOff>
      <xdr:row>50</xdr:row>
      <xdr:rowOff>0</xdr:rowOff>
    </xdr:from>
    <xdr:to>
      <xdr:col>12</xdr:col>
      <xdr:colOff>347383</xdr:colOff>
      <xdr:row>51</xdr:row>
      <xdr:rowOff>11205</xdr:rowOff>
    </xdr:to>
    <xdr:sp macro="" textlink="">
      <xdr:nvSpPr>
        <xdr:cNvPr id="61" name="Elipse 19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>
        <a:xfrm>
          <a:off x="5334000" y="15531353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4</xdr:col>
      <xdr:colOff>0</xdr:colOff>
      <xdr:row>49</xdr:row>
      <xdr:rowOff>0</xdr:rowOff>
    </xdr:from>
    <xdr:to>
      <xdr:col>4</xdr:col>
      <xdr:colOff>347383</xdr:colOff>
      <xdr:row>50</xdr:row>
      <xdr:rowOff>11205</xdr:rowOff>
    </xdr:to>
    <xdr:sp macro="" textlink="">
      <xdr:nvSpPr>
        <xdr:cNvPr id="62" name="Elipse 19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/>
      </xdr:nvSpPr>
      <xdr:spPr>
        <a:xfrm>
          <a:off x="2286000" y="15150353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4</xdr:col>
      <xdr:colOff>0</xdr:colOff>
      <xdr:row>42</xdr:row>
      <xdr:rowOff>0</xdr:rowOff>
    </xdr:from>
    <xdr:to>
      <xdr:col>4</xdr:col>
      <xdr:colOff>347383</xdr:colOff>
      <xdr:row>43</xdr:row>
      <xdr:rowOff>11205</xdr:rowOff>
    </xdr:to>
    <xdr:sp macro="" textlink="">
      <xdr:nvSpPr>
        <xdr:cNvPr id="63" name="Elipse 19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/>
      </xdr:nvSpPr>
      <xdr:spPr>
        <a:xfrm>
          <a:off x="2286000" y="12483353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4</xdr:col>
      <xdr:colOff>0</xdr:colOff>
      <xdr:row>58</xdr:row>
      <xdr:rowOff>0</xdr:rowOff>
    </xdr:from>
    <xdr:to>
      <xdr:col>4</xdr:col>
      <xdr:colOff>347383</xdr:colOff>
      <xdr:row>59</xdr:row>
      <xdr:rowOff>11205</xdr:rowOff>
    </xdr:to>
    <xdr:sp macro="" textlink="">
      <xdr:nvSpPr>
        <xdr:cNvPr id="64" name="Elipse 19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/>
      </xdr:nvSpPr>
      <xdr:spPr>
        <a:xfrm>
          <a:off x="2286000" y="18041471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4</xdr:col>
      <xdr:colOff>0</xdr:colOff>
      <xdr:row>65</xdr:row>
      <xdr:rowOff>0</xdr:rowOff>
    </xdr:from>
    <xdr:to>
      <xdr:col>4</xdr:col>
      <xdr:colOff>347383</xdr:colOff>
      <xdr:row>66</xdr:row>
      <xdr:rowOff>11205</xdr:rowOff>
    </xdr:to>
    <xdr:sp macro="" textlink="">
      <xdr:nvSpPr>
        <xdr:cNvPr id="65" name="Elipse 19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/>
      </xdr:nvSpPr>
      <xdr:spPr>
        <a:xfrm>
          <a:off x="2286000" y="20708471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5</xdr:col>
      <xdr:colOff>0</xdr:colOff>
      <xdr:row>66</xdr:row>
      <xdr:rowOff>0</xdr:rowOff>
    </xdr:from>
    <xdr:to>
      <xdr:col>5</xdr:col>
      <xdr:colOff>347383</xdr:colOff>
      <xdr:row>67</xdr:row>
      <xdr:rowOff>11205</xdr:rowOff>
    </xdr:to>
    <xdr:sp macro="" textlink="">
      <xdr:nvSpPr>
        <xdr:cNvPr id="66" name="Elipse 19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/>
      </xdr:nvSpPr>
      <xdr:spPr>
        <a:xfrm>
          <a:off x="2667000" y="21089471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12</xdr:col>
      <xdr:colOff>0</xdr:colOff>
      <xdr:row>66</xdr:row>
      <xdr:rowOff>0</xdr:rowOff>
    </xdr:from>
    <xdr:to>
      <xdr:col>12</xdr:col>
      <xdr:colOff>347383</xdr:colOff>
      <xdr:row>67</xdr:row>
      <xdr:rowOff>11205</xdr:rowOff>
    </xdr:to>
    <xdr:sp macro="" textlink="">
      <xdr:nvSpPr>
        <xdr:cNvPr id="67" name="Elipse 19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/>
      </xdr:nvSpPr>
      <xdr:spPr>
        <a:xfrm>
          <a:off x="5334000" y="21089471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95250</xdr:colOff>
          <xdr:row>15</xdr:row>
          <xdr:rowOff>228600</xdr:rowOff>
        </xdr:from>
        <xdr:to>
          <xdr:col>54</xdr:col>
          <xdr:colOff>476250</xdr:colOff>
          <xdr:row>52</xdr:row>
          <xdr:rowOff>200025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0</xdr:row>
      <xdr:rowOff>47625</xdr:rowOff>
    </xdr:from>
    <xdr:ext cx="4172532" cy="1732430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47625"/>
          <a:ext cx="4172532" cy="1732430"/>
        </a:xfrm>
        <a:prstGeom prst="rect">
          <a:avLst/>
        </a:prstGeom>
      </xdr:spPr>
    </xdr:pic>
    <xdr:clientData/>
  </xdr:oneCellAnchor>
  <xdr:twoCellAnchor editAs="oneCell">
    <xdr:from>
      <xdr:col>10</xdr:col>
      <xdr:colOff>304800</xdr:colOff>
      <xdr:row>0</xdr:row>
      <xdr:rowOff>9525</xdr:rowOff>
    </xdr:from>
    <xdr:to>
      <xdr:col>14</xdr:col>
      <xdr:colOff>334185</xdr:colOff>
      <xdr:row>9</xdr:row>
      <xdr:rowOff>185495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0" y="9525"/>
          <a:ext cx="3077385" cy="1899995"/>
        </a:xfrm>
        <a:prstGeom prst="rect">
          <a:avLst/>
        </a:prstGeom>
      </xdr:spPr>
    </xdr:pic>
    <xdr:clientData/>
  </xdr:twoCellAnchor>
  <xdr:twoCellAnchor editAs="oneCell">
    <xdr:from>
      <xdr:col>14</xdr:col>
      <xdr:colOff>323851</xdr:colOff>
      <xdr:row>1</xdr:row>
      <xdr:rowOff>180975</xdr:rowOff>
    </xdr:from>
    <xdr:to>
      <xdr:col>18</xdr:col>
      <xdr:colOff>666751</xdr:colOff>
      <xdr:row>9</xdr:row>
      <xdr:rowOff>123310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77551" y="381000"/>
          <a:ext cx="3390900" cy="1466335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17</xdr:row>
      <xdr:rowOff>47625</xdr:rowOff>
    </xdr:from>
    <xdr:to>
      <xdr:col>16</xdr:col>
      <xdr:colOff>305353</xdr:colOff>
      <xdr:row>21</xdr:row>
      <xdr:rowOff>57260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20100" y="3343275"/>
          <a:ext cx="3962953" cy="790685"/>
        </a:xfrm>
        <a:prstGeom prst="rect">
          <a:avLst/>
        </a:prstGeom>
      </xdr:spPr>
    </xdr:pic>
    <xdr:clientData/>
  </xdr:twoCellAnchor>
  <xdr:twoCellAnchor>
    <xdr:from>
      <xdr:col>10</xdr:col>
      <xdr:colOff>676275</xdr:colOff>
      <xdr:row>21</xdr:row>
      <xdr:rowOff>80962</xdr:rowOff>
    </xdr:from>
    <xdr:to>
      <xdr:col>16</xdr:col>
      <xdr:colOff>676275</xdr:colOff>
      <xdr:row>35</xdr:row>
      <xdr:rowOff>138112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10</xdr:row>
      <xdr:rowOff>104775</xdr:rowOff>
    </xdr:from>
    <xdr:to>
      <xdr:col>4</xdr:col>
      <xdr:colOff>905292</xdr:colOff>
      <xdr:row>22</xdr:row>
      <xdr:rowOff>152722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1325" y="2038350"/>
          <a:ext cx="2991267" cy="2305372"/>
        </a:xfrm>
        <a:prstGeom prst="rect">
          <a:avLst/>
        </a:prstGeom>
      </xdr:spPr>
    </xdr:pic>
    <xdr:clientData/>
  </xdr:twoCellAnchor>
  <xdr:twoCellAnchor editAs="oneCell">
    <xdr:from>
      <xdr:col>5</xdr:col>
      <xdr:colOff>723900</xdr:colOff>
      <xdr:row>6</xdr:row>
      <xdr:rowOff>5363</xdr:rowOff>
    </xdr:from>
    <xdr:to>
      <xdr:col>9</xdr:col>
      <xdr:colOff>628650</xdr:colOff>
      <xdr:row>14</xdr:row>
      <xdr:rowOff>18133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34700" y="1167413"/>
          <a:ext cx="3219450" cy="1538130"/>
        </a:xfrm>
        <a:prstGeom prst="rect">
          <a:avLst/>
        </a:prstGeom>
      </xdr:spPr>
    </xdr:pic>
    <xdr:clientData/>
  </xdr:twoCellAnchor>
  <xdr:twoCellAnchor editAs="oneCell">
    <xdr:from>
      <xdr:col>0</xdr:col>
      <xdr:colOff>462643</xdr:colOff>
      <xdr:row>24</xdr:row>
      <xdr:rowOff>76199</xdr:rowOff>
    </xdr:from>
    <xdr:to>
      <xdr:col>8</xdr:col>
      <xdr:colOff>173700</xdr:colOff>
      <xdr:row>51</xdr:row>
      <xdr:rowOff>36088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0" y="4797878"/>
          <a:ext cx="6378557" cy="510338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605118</xdr:colOff>
      <xdr:row>26</xdr:row>
      <xdr:rowOff>43823</xdr:rowOff>
    </xdr:from>
    <xdr:to>
      <xdr:col>3</xdr:col>
      <xdr:colOff>1274748</xdr:colOff>
      <xdr:row>40</xdr:row>
      <xdr:rowOff>70520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118" y="5052852"/>
          <a:ext cx="3571954" cy="2704903"/>
        </a:xfrm>
        <a:prstGeom prst="rect">
          <a:avLst/>
        </a:prstGeom>
      </xdr:spPr>
    </xdr:pic>
    <xdr:clientData/>
  </xdr:twoCellAnchor>
  <xdr:twoCellAnchor editAs="oneCell">
    <xdr:from>
      <xdr:col>4</xdr:col>
      <xdr:colOff>537882</xdr:colOff>
      <xdr:row>26</xdr:row>
      <xdr:rowOff>56029</xdr:rowOff>
    </xdr:from>
    <xdr:to>
      <xdr:col>10</xdr:col>
      <xdr:colOff>643310</xdr:colOff>
      <xdr:row>40</xdr:row>
      <xdr:rowOff>16616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86617" y="5065058"/>
          <a:ext cx="4677428" cy="2638793"/>
        </a:xfrm>
        <a:prstGeom prst="rect">
          <a:avLst/>
        </a:prstGeom>
      </xdr:spPr>
    </xdr:pic>
    <xdr:clientData/>
  </xdr:twoCellAnchor>
  <xdr:twoCellAnchor>
    <xdr:from>
      <xdr:col>5</xdr:col>
      <xdr:colOff>549089</xdr:colOff>
      <xdr:row>13</xdr:row>
      <xdr:rowOff>190499</xdr:rowOff>
    </xdr:from>
    <xdr:to>
      <xdr:col>7</xdr:col>
      <xdr:colOff>593912</xdr:colOff>
      <xdr:row>20</xdr:row>
      <xdr:rowOff>100852</xdr:rowOff>
    </xdr:to>
    <xdr:sp macro="" textlink="">
      <xdr:nvSpPr>
        <xdr:cNvPr id="5" name="Triangle 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6006354" y="2700617"/>
          <a:ext cx="1568823" cy="1255059"/>
        </a:xfrm>
        <a:prstGeom prst="rtTriangl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 kern="1200"/>
        </a:p>
      </xdr:txBody>
    </xdr:sp>
    <xdr:clientData/>
  </xdr:twoCellAnchor>
  <xdr:oneCellAnchor>
    <xdr:from>
      <xdr:col>4</xdr:col>
      <xdr:colOff>167204</xdr:colOff>
      <xdr:row>15</xdr:row>
      <xdr:rowOff>5509</xdr:rowOff>
    </xdr:from>
    <xdr:ext cx="465769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00000000-0008-0000-0700-000006000000}"/>
                </a:ext>
              </a:extLst>
            </xdr:cNvPr>
            <xdr:cNvSpPr txBox="1"/>
          </xdr:nvSpPr>
          <xdr:spPr>
            <a:xfrm>
              <a:off x="4615939" y="2907833"/>
              <a:ext cx="465769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i="1" kern="1200">
                        <a:latin typeface="Cambria Math" panose="02040503050406030204" pitchFamily="18" charset="0"/>
                      </a:rPr>
                      <m:t>𝑥</m:t>
                    </m:r>
                    <m:r>
                      <a:rPr lang="fr-FR" sz="1100" i="1" kern="120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rad>
                  </m:oMath>
                </m:oMathPara>
              </a14:m>
              <a:endParaRPr lang="fr-FR" sz="1100" kern="1200"/>
            </a:p>
          </xdr:txBody>
        </xdr:sp>
      </mc:Choice>
      <mc:Fallback xmlns="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9D4F5E12-10CD-DA6D-2BEC-01E1E3796CE5}"/>
                </a:ext>
              </a:extLst>
            </xdr:cNvPr>
            <xdr:cNvSpPr txBox="1"/>
          </xdr:nvSpPr>
          <xdr:spPr>
            <a:xfrm>
              <a:off x="4615939" y="2907833"/>
              <a:ext cx="465769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i="0" kern="1200">
                  <a:latin typeface="Cambria Math" panose="02040503050406030204" pitchFamily="18" charset="0"/>
                </a:rPr>
                <a:t>𝑥=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fr-FR" sz="1100" kern="1200"/>
            </a:p>
          </xdr:txBody>
        </xdr:sp>
      </mc:Fallback>
    </mc:AlternateContent>
    <xdr:clientData/>
  </xdr:oneCellAnchor>
  <xdr:twoCellAnchor>
    <xdr:from>
      <xdr:col>5</xdr:col>
      <xdr:colOff>582706</xdr:colOff>
      <xdr:row>21</xdr:row>
      <xdr:rowOff>67235</xdr:rowOff>
    </xdr:from>
    <xdr:to>
      <xdr:col>7</xdr:col>
      <xdr:colOff>560294</xdr:colOff>
      <xdr:row>21</xdr:row>
      <xdr:rowOff>67235</xdr:rowOff>
    </xdr:to>
    <xdr:cxnSp macro="">
      <xdr:nvCxnSpPr>
        <xdr:cNvPr id="8" name="Connecteur droit avec flèch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/>
      </xdr:nvCxnSpPr>
      <xdr:spPr>
        <a:xfrm>
          <a:off x="6039971" y="4112559"/>
          <a:ext cx="1501588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403411</xdr:colOff>
      <xdr:row>14</xdr:row>
      <xdr:rowOff>33617</xdr:rowOff>
    </xdr:from>
    <xdr:to>
      <xdr:col>5</xdr:col>
      <xdr:colOff>403411</xdr:colOff>
      <xdr:row>20</xdr:row>
      <xdr:rowOff>89647</xdr:rowOff>
    </xdr:to>
    <xdr:cxnSp macro="">
      <xdr:nvCxnSpPr>
        <xdr:cNvPr id="9" name="Connecteur droit avec flèch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5860676" y="2745441"/>
          <a:ext cx="0" cy="119903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683559</xdr:colOff>
      <xdr:row>13</xdr:row>
      <xdr:rowOff>156882</xdr:rowOff>
    </xdr:from>
    <xdr:to>
      <xdr:col>7</xdr:col>
      <xdr:colOff>694764</xdr:colOff>
      <xdr:row>20</xdr:row>
      <xdr:rowOff>44823</xdr:rowOff>
    </xdr:to>
    <xdr:cxnSp macro="">
      <xdr:nvCxnSpPr>
        <xdr:cNvPr id="12" name="Connecteur droit avec flèch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CxnSpPr/>
      </xdr:nvCxnSpPr>
      <xdr:spPr>
        <a:xfrm flipH="1" flipV="1">
          <a:off x="6140824" y="2667000"/>
          <a:ext cx="1535205" cy="123264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705086</xdr:colOff>
      <xdr:row>21</xdr:row>
      <xdr:rowOff>117568</xdr:rowOff>
    </xdr:from>
    <xdr:ext cx="135351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000000-0008-0000-0700-00000F000000}"/>
                </a:ext>
              </a:extLst>
            </xdr:cNvPr>
            <xdr:cNvSpPr txBox="1"/>
          </xdr:nvSpPr>
          <xdr:spPr>
            <a:xfrm>
              <a:off x="6162351" y="4174097"/>
              <a:ext cx="13535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i="1" kern="1200">
                        <a:latin typeface="Cambria Math" panose="02040503050406030204" pitchFamily="18" charset="0"/>
                      </a:rPr>
                      <m:t>𝑑</m:t>
                    </m:r>
                    <m:r>
                      <a:rPr lang="fr-FR" sz="1100" b="0" i="1" kern="1200">
                        <a:latin typeface="Cambria Math" panose="02040503050406030204" pitchFamily="18" charset="0"/>
                      </a:rPr>
                      <m:t>𝑖𝑠𝑡𝑎𝑛𝑐𝑒</m:t>
                    </m:r>
                    <m:r>
                      <a:rPr lang="fr-FR" sz="1100" b="0" i="1" kern="1200">
                        <a:latin typeface="Cambria Math" panose="02040503050406030204" pitchFamily="18" charset="0"/>
                      </a:rPr>
                      <m:t> </m:t>
                    </m:r>
                    <m:r>
                      <a:rPr lang="fr-FR" sz="1100" b="0" i="1" kern="1200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fr-FR" sz="1100" b="0" i="1" kern="1200">
                        <a:latin typeface="Cambria Math" panose="02040503050406030204" pitchFamily="18" charset="0"/>
                      </a:rPr>
                      <m:t> </m:t>
                    </m:r>
                    <m:r>
                      <a:rPr lang="fr-FR" sz="1100" b="0" i="1" kern="1200">
                        <a:latin typeface="Cambria Math" panose="02040503050406030204" pitchFamily="18" charset="0"/>
                      </a:rPr>
                      <m:t>𝑠𝑞𝑢𝑎𝑟𝑒</m:t>
                    </m:r>
                    <m:r>
                      <a:rPr lang="fr-FR" sz="1100" b="0" i="1" kern="1200">
                        <a:latin typeface="Cambria Math" panose="02040503050406030204" pitchFamily="18" charset="0"/>
                      </a:rPr>
                      <m:t> </m:t>
                    </m:r>
                    <m:r>
                      <a:rPr lang="fr-FR" sz="1100" b="0" i="1" kern="1200">
                        <a:latin typeface="Cambria Math" panose="02040503050406030204" pitchFamily="18" charset="0"/>
                      </a:rPr>
                      <m:t>𝑑</m:t>
                    </m:r>
                  </m:oMath>
                </m:oMathPara>
              </a14:m>
              <a:endParaRPr lang="fr-FR" sz="1100" kern="1200"/>
            </a:p>
          </xdr:txBody>
        </xdr:sp>
      </mc:Choice>
      <mc:Fallback xmlns=""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88702A2C-9501-4CEA-9706-90CA356C41FF}"/>
                </a:ext>
              </a:extLst>
            </xdr:cNvPr>
            <xdr:cNvSpPr txBox="1"/>
          </xdr:nvSpPr>
          <xdr:spPr>
            <a:xfrm>
              <a:off x="6162351" y="4174097"/>
              <a:ext cx="13535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i="0" kern="1200">
                  <a:latin typeface="Cambria Math" panose="02040503050406030204" pitchFamily="18" charset="0"/>
                </a:rPr>
                <a:t>𝑑</a:t>
              </a:r>
              <a:r>
                <a:rPr lang="fr-FR" sz="1100" b="0" i="0" kern="1200">
                  <a:latin typeface="Cambria Math" panose="02040503050406030204" pitchFamily="18" charset="0"/>
                </a:rPr>
                <a:t>𝑖𝑠𝑡𝑎𝑛𝑐𝑒 𝑜𝑓 𝑠𝑞𝑢𝑎𝑟𝑒 𝑑</a:t>
              </a:r>
              <a:endParaRPr lang="fr-FR" sz="1100" kern="1200"/>
            </a:p>
          </xdr:txBody>
        </xdr:sp>
      </mc:Fallback>
    </mc:AlternateContent>
    <xdr:clientData/>
  </xdr:oneCellAnchor>
  <xdr:oneCellAnchor>
    <xdr:from>
      <xdr:col>6</xdr:col>
      <xdr:colOff>684915</xdr:colOff>
      <xdr:row>15</xdr:row>
      <xdr:rowOff>153427</xdr:rowOff>
    </xdr:from>
    <xdr:ext cx="862480" cy="172227"/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6904180" y="3055751"/>
          <a:ext cx="86248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fr-FR" sz="1100" kern="1200"/>
            <a:t>Diagonal Move</a:t>
          </a:r>
        </a:p>
      </xdr:txBody>
    </xdr:sp>
    <xdr:clientData/>
  </xdr:oneCellAnchor>
  <xdr:twoCellAnchor editAs="oneCell">
    <xdr:from>
      <xdr:col>1</xdr:col>
      <xdr:colOff>1322293</xdr:colOff>
      <xdr:row>22</xdr:row>
      <xdr:rowOff>89648</xdr:rowOff>
    </xdr:from>
    <xdr:to>
      <xdr:col>3</xdr:col>
      <xdr:colOff>734867</xdr:colOff>
      <xdr:row>26</xdr:row>
      <xdr:rowOff>107127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84293" y="4359089"/>
          <a:ext cx="2314898" cy="79068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234202</xdr:colOff>
      <xdr:row>6</xdr:row>
      <xdr:rowOff>33617</xdr:rowOff>
    </xdr:from>
    <xdr:to>
      <xdr:col>7</xdr:col>
      <xdr:colOff>262994</xdr:colOff>
      <xdr:row>9</xdr:row>
      <xdr:rowOff>32017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20552" y="1205192"/>
          <a:ext cx="1552792" cy="579425"/>
        </a:xfrm>
        <a:prstGeom prst="rect">
          <a:avLst/>
        </a:prstGeom>
      </xdr:spPr>
    </xdr:pic>
    <xdr:clientData/>
  </xdr:twoCellAnchor>
  <xdr:twoCellAnchor editAs="oneCell">
    <xdr:from>
      <xdr:col>3</xdr:col>
      <xdr:colOff>243168</xdr:colOff>
      <xdr:row>10</xdr:row>
      <xdr:rowOff>129989</xdr:rowOff>
    </xdr:from>
    <xdr:to>
      <xdr:col>9</xdr:col>
      <xdr:colOff>739175</xdr:colOff>
      <xdr:row>27</xdr:row>
      <xdr:rowOff>3240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05518" y="2073089"/>
          <a:ext cx="5068007" cy="3130801"/>
        </a:xfrm>
        <a:prstGeom prst="rect">
          <a:avLst/>
        </a:prstGeom>
      </xdr:spPr>
    </xdr:pic>
    <xdr:clientData/>
  </xdr:twoCellAnchor>
  <xdr:twoCellAnchor editAs="oneCell">
    <xdr:from>
      <xdr:col>10</xdr:col>
      <xdr:colOff>11766</xdr:colOff>
      <xdr:row>0</xdr:row>
      <xdr:rowOff>171450</xdr:rowOff>
    </xdr:from>
    <xdr:to>
      <xdr:col>20</xdr:col>
      <xdr:colOff>216076</xdr:colOff>
      <xdr:row>36</xdr:row>
      <xdr:rowOff>131506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8116" y="171450"/>
          <a:ext cx="7824310" cy="6875206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133328</xdr:colOff>
      <xdr:row>73</xdr:row>
      <xdr:rowOff>3775</xdr:rowOff>
    </xdr:from>
    <xdr:to>
      <xdr:col>20</xdr:col>
      <xdr:colOff>20076</xdr:colOff>
      <xdr:row>106</xdr:row>
      <xdr:rowOff>181216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29678" y="13967425"/>
          <a:ext cx="7506748" cy="6463941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37</xdr:row>
      <xdr:rowOff>152400</xdr:rowOff>
    </xdr:from>
    <xdr:to>
      <xdr:col>19</xdr:col>
      <xdr:colOff>753512</xdr:colOff>
      <xdr:row>72</xdr:row>
      <xdr:rowOff>67594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77325" y="7258050"/>
          <a:ext cx="7430537" cy="65826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659945</xdr:colOff>
      <xdr:row>8</xdr:row>
      <xdr:rowOff>85725</xdr:rowOff>
    </xdr:from>
    <xdr:to>
      <xdr:col>5</xdr:col>
      <xdr:colOff>706045</xdr:colOff>
      <xdr:row>30</xdr:row>
      <xdr:rowOff>67513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945" y="1638300"/>
          <a:ext cx="5961125" cy="41727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cs.arduino.cc/resources/datasheets/A000067-datasheet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Visio_Drawing.vsdx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norwegiancreations.com/2015/07/tutorial-calibrating-stepper-motor-machines-with-belts-and-pulley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fr.aliexpress.com/item/1005004019122985.html?spm=a2g0o.productlist.main.1.3d11wybcwybcr7&amp;algo_pvid=8ee05f5c-1b23-47ab-bc32-cee8bd2adfcc&amp;utparam-url=scene%3Asearch%7Cquery_from%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4EB5C-3D7B-4C5E-B30D-15B7CDC7460B}">
  <dimension ref="B1:F102"/>
  <sheetViews>
    <sheetView showGridLines="0" workbookViewId="0">
      <selection activeCell="D104" sqref="D104"/>
    </sheetView>
  </sheetViews>
  <sheetFormatPr baseColWidth="10" defaultRowHeight="15"/>
  <cols>
    <col min="2" max="2" width="14.28515625" bestFit="1" customWidth="1"/>
    <col min="3" max="3" width="26.5703125" customWidth="1"/>
    <col min="4" max="4" width="21.28515625" bestFit="1" customWidth="1"/>
    <col min="5" max="5" width="18.5703125" bestFit="1" customWidth="1"/>
    <col min="6" max="6" width="38" bestFit="1" customWidth="1"/>
  </cols>
  <sheetData>
    <row r="1" spans="2:6" ht="19.5" thickBot="1">
      <c r="B1" s="330" t="s">
        <v>363</v>
      </c>
      <c r="C1" s="331"/>
      <c r="D1" s="332"/>
    </row>
    <row r="2" spans="2:6" ht="15.75" thickBot="1">
      <c r="B2" s="220" t="s">
        <v>166</v>
      </c>
      <c r="C2" s="221" t="s">
        <v>167</v>
      </c>
      <c r="D2" s="222" t="s">
        <v>168</v>
      </c>
      <c r="E2" s="223" t="s">
        <v>1</v>
      </c>
      <c r="F2" s="222" t="s">
        <v>167</v>
      </c>
    </row>
    <row r="3" spans="2:6">
      <c r="B3" s="264">
        <v>1</v>
      </c>
      <c r="C3" s="265" t="s">
        <v>169</v>
      </c>
      <c r="D3" s="266" t="s">
        <v>170</v>
      </c>
      <c r="E3" s="267" t="s">
        <v>432</v>
      </c>
      <c r="F3" s="268" t="s">
        <v>431</v>
      </c>
    </row>
    <row r="4" spans="2:6">
      <c r="B4" s="162">
        <v>2</v>
      </c>
      <c r="C4" s="218" t="s">
        <v>173</v>
      </c>
      <c r="D4" s="219" t="s">
        <v>174</v>
      </c>
      <c r="E4" s="140"/>
      <c r="F4" s="141"/>
    </row>
    <row r="5" spans="2:6">
      <c r="B5" s="162">
        <v>3</v>
      </c>
      <c r="C5" s="218" t="s">
        <v>175</v>
      </c>
      <c r="D5" s="219" t="s">
        <v>176</v>
      </c>
      <c r="E5" s="140"/>
      <c r="F5" s="141"/>
    </row>
    <row r="6" spans="2:6">
      <c r="B6" s="162">
        <v>4</v>
      </c>
      <c r="C6" s="218" t="s">
        <v>177</v>
      </c>
      <c r="D6" s="219"/>
      <c r="E6" s="140"/>
      <c r="F6" s="141"/>
    </row>
    <row r="7" spans="2:6">
      <c r="B7" s="259">
        <v>5</v>
      </c>
      <c r="C7" s="260" t="s">
        <v>178</v>
      </c>
      <c r="D7" s="261" t="s">
        <v>179</v>
      </c>
      <c r="E7" s="262" t="s">
        <v>432</v>
      </c>
      <c r="F7" s="263" t="s">
        <v>431</v>
      </c>
    </row>
    <row r="8" spans="2:6">
      <c r="B8" s="162">
        <v>6</v>
      </c>
      <c r="C8" s="218" t="s">
        <v>181</v>
      </c>
      <c r="D8" s="219" t="s">
        <v>182</v>
      </c>
      <c r="E8" s="140"/>
      <c r="F8" s="141"/>
    </row>
    <row r="9" spans="2:6">
      <c r="B9" s="175">
        <v>7</v>
      </c>
      <c r="C9" s="176" t="s">
        <v>185</v>
      </c>
      <c r="D9" s="177" t="s">
        <v>186</v>
      </c>
      <c r="E9" s="152" t="s">
        <v>123</v>
      </c>
      <c r="F9" s="153" t="s">
        <v>362</v>
      </c>
    </row>
    <row r="10" spans="2:6">
      <c r="B10" s="156">
        <v>8</v>
      </c>
      <c r="C10" s="157" t="s">
        <v>188</v>
      </c>
      <c r="D10" s="158"/>
      <c r="E10" s="140"/>
      <c r="F10" s="141"/>
    </row>
    <row r="11" spans="2:6">
      <c r="B11" s="156">
        <v>9</v>
      </c>
      <c r="C11" s="157" t="s">
        <v>189</v>
      </c>
      <c r="D11" s="158"/>
      <c r="E11" s="140"/>
      <c r="F11" s="141"/>
    </row>
    <row r="12" spans="2:6">
      <c r="B12" s="156">
        <v>10</v>
      </c>
      <c r="C12" s="157" t="s">
        <v>190</v>
      </c>
      <c r="D12" s="158" t="s">
        <v>190</v>
      </c>
      <c r="E12" s="140"/>
      <c r="F12" s="141"/>
    </row>
    <row r="13" spans="2:6">
      <c r="B13" s="156">
        <v>11</v>
      </c>
      <c r="C13" s="157" t="s">
        <v>191</v>
      </c>
      <c r="D13" s="158" t="s">
        <v>191</v>
      </c>
      <c r="E13" s="140"/>
      <c r="F13" s="141"/>
    </row>
    <row r="14" spans="2:6">
      <c r="B14" s="156">
        <v>12</v>
      </c>
      <c r="C14" s="157" t="s">
        <v>192</v>
      </c>
      <c r="D14" s="158" t="s">
        <v>193</v>
      </c>
      <c r="E14" s="140"/>
      <c r="F14" s="141"/>
    </row>
    <row r="15" spans="2:6">
      <c r="B15" s="156">
        <v>13</v>
      </c>
      <c r="C15" s="157" t="s">
        <v>194</v>
      </c>
      <c r="D15" s="158" t="s">
        <v>195</v>
      </c>
      <c r="E15" s="140"/>
      <c r="F15" s="141"/>
    </row>
    <row r="16" spans="2:6">
      <c r="B16" s="162">
        <v>14</v>
      </c>
      <c r="C16" s="157" t="s">
        <v>196</v>
      </c>
      <c r="D16" s="158"/>
      <c r="E16" s="140"/>
      <c r="F16" s="141"/>
    </row>
    <row r="17" spans="2:6">
      <c r="B17" s="162">
        <v>15</v>
      </c>
      <c r="C17" s="218" t="s">
        <v>197</v>
      </c>
      <c r="D17" s="219" t="s">
        <v>198</v>
      </c>
      <c r="E17" s="140"/>
      <c r="F17" s="141"/>
    </row>
    <row r="18" spans="2:6">
      <c r="B18" s="156">
        <v>16</v>
      </c>
      <c r="C18" s="157" t="s">
        <v>201</v>
      </c>
      <c r="D18" s="158" t="s">
        <v>202</v>
      </c>
      <c r="E18" s="140"/>
      <c r="F18" s="141"/>
    </row>
    <row r="19" spans="2:6">
      <c r="B19" s="156">
        <v>17</v>
      </c>
      <c r="C19" s="157" t="s">
        <v>203</v>
      </c>
      <c r="D19" s="158" t="s">
        <v>204</v>
      </c>
      <c r="E19" s="140"/>
      <c r="F19" s="141"/>
    </row>
    <row r="20" spans="2:6">
      <c r="B20" s="156">
        <v>18</v>
      </c>
      <c r="C20" s="157" t="s">
        <v>205</v>
      </c>
      <c r="D20" s="158" t="s">
        <v>206</v>
      </c>
      <c r="E20" s="140"/>
      <c r="F20" s="141"/>
    </row>
    <row r="21" spans="2:6">
      <c r="B21" s="166">
        <v>19</v>
      </c>
      <c r="C21" s="167" t="s">
        <v>207</v>
      </c>
      <c r="D21" s="168" t="s">
        <v>208</v>
      </c>
      <c r="E21" s="146" t="s">
        <v>209</v>
      </c>
      <c r="F21" s="147" t="s">
        <v>210</v>
      </c>
    </row>
    <row r="22" spans="2:6">
      <c r="B22" s="166">
        <v>20</v>
      </c>
      <c r="C22" s="167" t="s">
        <v>211</v>
      </c>
      <c r="D22" s="168" t="s">
        <v>212</v>
      </c>
      <c r="E22" s="146" t="s">
        <v>209</v>
      </c>
      <c r="F22" s="147" t="s">
        <v>213</v>
      </c>
    </row>
    <row r="23" spans="2:6">
      <c r="B23" s="166">
        <v>21</v>
      </c>
      <c r="C23" s="167" t="s">
        <v>214</v>
      </c>
      <c r="D23" s="168" t="s">
        <v>215</v>
      </c>
      <c r="E23" s="146" t="s">
        <v>209</v>
      </c>
      <c r="F23" s="147" t="s">
        <v>216</v>
      </c>
    </row>
    <row r="24" spans="2:6">
      <c r="B24" s="156">
        <v>22</v>
      </c>
      <c r="C24" s="157" t="s">
        <v>217</v>
      </c>
      <c r="D24" s="158" t="s">
        <v>218</v>
      </c>
      <c r="E24" s="140"/>
      <c r="F24" s="141"/>
    </row>
    <row r="25" spans="2:6">
      <c r="B25" s="162">
        <v>23</v>
      </c>
      <c r="C25" s="218" t="s">
        <v>219</v>
      </c>
      <c r="D25" s="219" t="s">
        <v>220</v>
      </c>
      <c r="E25" s="140"/>
      <c r="F25" s="141"/>
    </row>
    <row r="26" spans="2:6">
      <c r="B26" s="169">
        <v>24</v>
      </c>
      <c r="C26" s="170" t="s">
        <v>223</v>
      </c>
      <c r="D26" s="171" t="s">
        <v>224</v>
      </c>
      <c r="E26" s="148" t="s">
        <v>225</v>
      </c>
      <c r="F26" s="149" t="s">
        <v>226</v>
      </c>
    </row>
    <row r="27" spans="2:6">
      <c r="B27" s="156">
        <v>25</v>
      </c>
      <c r="C27" s="157" t="s">
        <v>227</v>
      </c>
      <c r="D27" s="158" t="s">
        <v>228</v>
      </c>
      <c r="E27" s="140"/>
      <c r="F27" s="141"/>
    </row>
    <row r="28" spans="2:6">
      <c r="B28" s="156">
        <v>26</v>
      </c>
      <c r="C28" s="157" t="s">
        <v>229</v>
      </c>
      <c r="D28" s="158" t="s">
        <v>230</v>
      </c>
      <c r="E28" s="140"/>
      <c r="F28" s="141"/>
    </row>
    <row r="29" spans="2:6">
      <c r="B29" s="156">
        <v>27</v>
      </c>
      <c r="C29" s="157" t="s">
        <v>231</v>
      </c>
      <c r="D29" s="158"/>
      <c r="E29" s="140"/>
      <c r="F29" s="141"/>
    </row>
    <row r="30" spans="2:6">
      <c r="B30" s="156">
        <v>28</v>
      </c>
      <c r="C30" s="157" t="s">
        <v>232</v>
      </c>
      <c r="D30" s="158"/>
      <c r="E30" s="140"/>
      <c r="F30" s="141"/>
    </row>
    <row r="31" spans="2:6">
      <c r="B31" s="156">
        <v>29</v>
      </c>
      <c r="C31" s="157" t="s">
        <v>233</v>
      </c>
      <c r="D31" s="158"/>
      <c r="E31" s="140"/>
      <c r="F31" s="141"/>
    </row>
    <row r="32" spans="2:6">
      <c r="B32" s="156">
        <v>30</v>
      </c>
      <c r="C32" s="157" t="s">
        <v>234</v>
      </c>
      <c r="D32" s="158" t="s">
        <v>234</v>
      </c>
      <c r="E32" s="140"/>
      <c r="F32" s="141"/>
    </row>
    <row r="33" spans="2:6">
      <c r="B33" s="156">
        <v>31</v>
      </c>
      <c r="C33" s="157" t="s">
        <v>190</v>
      </c>
      <c r="D33" s="158" t="s">
        <v>190</v>
      </c>
      <c r="E33" s="140"/>
      <c r="F33" s="141"/>
    </row>
    <row r="34" spans="2:6">
      <c r="B34" s="156">
        <v>32</v>
      </c>
      <c r="C34" s="157" t="s">
        <v>191</v>
      </c>
      <c r="D34" s="158" t="s">
        <v>191</v>
      </c>
      <c r="E34" s="140"/>
      <c r="F34" s="141"/>
    </row>
    <row r="35" spans="2:6">
      <c r="B35" s="156">
        <v>33</v>
      </c>
      <c r="C35" s="157" t="s">
        <v>235</v>
      </c>
      <c r="D35" s="158" t="s">
        <v>235</v>
      </c>
      <c r="E35" s="140"/>
      <c r="F35" s="141"/>
    </row>
    <row r="36" spans="2:6">
      <c r="B36" s="156">
        <v>34</v>
      </c>
      <c r="C36" s="157" t="s">
        <v>236</v>
      </c>
      <c r="D36" s="158" t="s">
        <v>236</v>
      </c>
      <c r="E36" s="140"/>
      <c r="F36" s="141"/>
    </row>
    <row r="37" spans="2:6">
      <c r="B37" s="156">
        <v>35</v>
      </c>
      <c r="C37" s="157" t="s">
        <v>237</v>
      </c>
      <c r="D37" s="158" t="s">
        <v>238</v>
      </c>
      <c r="E37" s="140"/>
      <c r="F37" s="141"/>
    </row>
    <row r="38" spans="2:6">
      <c r="B38" s="156">
        <v>36</v>
      </c>
      <c r="C38" s="157" t="s">
        <v>239</v>
      </c>
      <c r="D38" s="158" t="s">
        <v>240</v>
      </c>
      <c r="E38" s="140"/>
      <c r="F38" s="141"/>
    </row>
    <row r="39" spans="2:6">
      <c r="B39" s="156">
        <v>37</v>
      </c>
      <c r="C39" s="157" t="s">
        <v>241</v>
      </c>
      <c r="D39" s="158" t="s">
        <v>242</v>
      </c>
      <c r="E39" s="140"/>
      <c r="F39" s="141"/>
    </row>
    <row r="40" spans="2:6">
      <c r="B40" s="156">
        <v>38</v>
      </c>
      <c r="C40" s="157" t="s">
        <v>243</v>
      </c>
      <c r="D40" s="158" t="s">
        <v>244</v>
      </c>
      <c r="E40" s="140"/>
      <c r="F40" s="141"/>
    </row>
    <row r="41" spans="2:6">
      <c r="B41" s="156">
        <v>39</v>
      </c>
      <c r="C41" s="157" t="s">
        <v>245</v>
      </c>
      <c r="D41" s="158" t="s">
        <v>246</v>
      </c>
      <c r="E41" s="140"/>
      <c r="F41" s="141"/>
    </row>
    <row r="42" spans="2:6">
      <c r="B42" s="175">
        <v>40</v>
      </c>
      <c r="C42" s="176" t="s">
        <v>247</v>
      </c>
      <c r="D42" s="177" t="s">
        <v>248</v>
      </c>
      <c r="E42" s="152" t="s">
        <v>123</v>
      </c>
      <c r="F42" s="153" t="s">
        <v>360</v>
      </c>
    </row>
    <row r="43" spans="2:6">
      <c r="B43" s="156">
        <v>41</v>
      </c>
      <c r="C43" s="157" t="s">
        <v>249</v>
      </c>
      <c r="D43" s="158" t="s">
        <v>250</v>
      </c>
      <c r="E43" s="140"/>
      <c r="F43" s="141"/>
    </row>
    <row r="44" spans="2:6">
      <c r="B44" s="175">
        <v>42</v>
      </c>
      <c r="C44" s="176" t="s">
        <v>251</v>
      </c>
      <c r="D44" s="177" t="s">
        <v>252</v>
      </c>
      <c r="E44" s="152" t="s">
        <v>123</v>
      </c>
      <c r="F44" s="153" t="s">
        <v>361</v>
      </c>
    </row>
    <row r="45" spans="2:6">
      <c r="B45" s="172">
        <v>43</v>
      </c>
      <c r="C45" s="173" t="s">
        <v>253</v>
      </c>
      <c r="D45" s="174" t="s">
        <v>254</v>
      </c>
      <c r="E45" s="150" t="s">
        <v>357</v>
      </c>
      <c r="F45" s="151" t="s">
        <v>359</v>
      </c>
    </row>
    <row r="46" spans="2:6">
      <c r="B46" s="172">
        <v>44</v>
      </c>
      <c r="C46" s="173" t="s">
        <v>255</v>
      </c>
      <c r="D46" s="174" t="s">
        <v>256</v>
      </c>
      <c r="E46" s="150" t="s">
        <v>357</v>
      </c>
      <c r="F46" s="151" t="s">
        <v>358</v>
      </c>
    </row>
    <row r="47" spans="2:6">
      <c r="B47" s="163">
        <v>45</v>
      </c>
      <c r="C47" s="164" t="s">
        <v>257</v>
      </c>
      <c r="D47" s="165" t="s">
        <v>258</v>
      </c>
      <c r="E47" s="144" t="s">
        <v>199</v>
      </c>
      <c r="F47" s="145" t="s">
        <v>200</v>
      </c>
    </row>
    <row r="48" spans="2:6">
      <c r="B48" s="163">
        <v>46</v>
      </c>
      <c r="C48" s="164" t="s">
        <v>259</v>
      </c>
      <c r="D48" s="165" t="s">
        <v>260</v>
      </c>
      <c r="E48" s="144" t="s">
        <v>199</v>
      </c>
      <c r="F48" s="145" t="s">
        <v>288</v>
      </c>
    </row>
    <row r="49" spans="2:6">
      <c r="B49" s="156">
        <v>47</v>
      </c>
      <c r="C49" s="157" t="s">
        <v>261</v>
      </c>
      <c r="D49" s="158"/>
      <c r="E49" s="140"/>
      <c r="F49" s="141"/>
    </row>
    <row r="50" spans="2:6">
      <c r="B50" s="156">
        <v>48</v>
      </c>
      <c r="C50" s="157" t="s">
        <v>262</v>
      </c>
      <c r="D50" s="158"/>
      <c r="E50" s="140"/>
      <c r="F50" s="141"/>
    </row>
    <row r="51" spans="2:6">
      <c r="B51" s="156">
        <v>49</v>
      </c>
      <c r="C51" s="157" t="s">
        <v>263</v>
      </c>
      <c r="D51" s="158"/>
      <c r="E51" s="140"/>
      <c r="F51" s="141"/>
    </row>
    <row r="52" spans="2:6">
      <c r="B52" s="156">
        <v>50</v>
      </c>
      <c r="C52" s="157" t="s">
        <v>264</v>
      </c>
      <c r="D52" s="158" t="s">
        <v>265</v>
      </c>
      <c r="E52" s="140"/>
      <c r="F52" s="141"/>
    </row>
    <row r="53" spans="2:6">
      <c r="B53" s="156">
        <v>51</v>
      </c>
      <c r="C53" s="157" t="s">
        <v>266</v>
      </c>
      <c r="D53" s="158" t="s">
        <v>267</v>
      </c>
      <c r="E53" s="140"/>
      <c r="F53" s="141"/>
    </row>
    <row r="54" spans="2:6">
      <c r="B54" s="175">
        <v>52</v>
      </c>
      <c r="C54" s="176" t="s">
        <v>268</v>
      </c>
      <c r="D54" s="177" t="s">
        <v>269</v>
      </c>
      <c r="E54" s="152" t="s">
        <v>123</v>
      </c>
      <c r="F54" s="153" t="s">
        <v>362</v>
      </c>
    </row>
    <row r="55" spans="2:6">
      <c r="B55" s="156">
        <v>53</v>
      </c>
      <c r="C55" s="157" t="s">
        <v>270</v>
      </c>
      <c r="D55" s="158" t="s">
        <v>271</v>
      </c>
      <c r="E55" s="140"/>
      <c r="F55" s="141"/>
    </row>
    <row r="56" spans="2:6">
      <c r="B56" s="159">
        <v>54</v>
      </c>
      <c r="C56" s="160" t="s">
        <v>272</v>
      </c>
      <c r="D56" s="161" t="s">
        <v>273</v>
      </c>
      <c r="E56" s="142" t="s">
        <v>171</v>
      </c>
      <c r="F56" s="143" t="s">
        <v>172</v>
      </c>
    </row>
    <row r="57" spans="2:6">
      <c r="B57" s="156">
        <v>55</v>
      </c>
      <c r="C57" s="157" t="s">
        <v>274</v>
      </c>
      <c r="D57" s="158" t="s">
        <v>275</v>
      </c>
      <c r="E57" s="140"/>
      <c r="F57" s="141"/>
    </row>
    <row r="58" spans="2:6">
      <c r="B58" s="159">
        <v>56</v>
      </c>
      <c r="C58" s="160" t="s">
        <v>276</v>
      </c>
      <c r="D58" s="161" t="s">
        <v>277</v>
      </c>
      <c r="E58" s="142" t="s">
        <v>171</v>
      </c>
      <c r="F58" s="143" t="s">
        <v>180</v>
      </c>
    </row>
    <row r="59" spans="2:6">
      <c r="B59" s="156">
        <v>57</v>
      </c>
      <c r="C59" s="157" t="s">
        <v>278</v>
      </c>
      <c r="D59" s="158" t="s">
        <v>279</v>
      </c>
      <c r="E59" s="140"/>
      <c r="F59" s="141"/>
    </row>
    <row r="60" spans="2:6">
      <c r="B60" s="156">
        <v>58</v>
      </c>
      <c r="C60" s="157" t="s">
        <v>280</v>
      </c>
      <c r="D60" s="158" t="s">
        <v>281</v>
      </c>
      <c r="E60" s="140"/>
      <c r="F60" s="141"/>
    </row>
    <row r="61" spans="2:6">
      <c r="B61" s="156">
        <v>59</v>
      </c>
      <c r="C61" s="157" t="s">
        <v>282</v>
      </c>
      <c r="D61" s="158" t="s">
        <v>283</v>
      </c>
      <c r="E61" s="140"/>
      <c r="F61" s="141"/>
    </row>
    <row r="62" spans="2:6">
      <c r="B62" s="159">
        <v>60</v>
      </c>
      <c r="C62" s="160" t="s">
        <v>284</v>
      </c>
      <c r="D62" s="161" t="s">
        <v>285</v>
      </c>
      <c r="E62" s="142" t="s">
        <v>171</v>
      </c>
      <c r="F62" s="143" t="s">
        <v>401</v>
      </c>
    </row>
    <row r="63" spans="2:6">
      <c r="B63" s="156">
        <v>61</v>
      </c>
      <c r="C63" s="157" t="s">
        <v>190</v>
      </c>
      <c r="D63" s="158" t="s">
        <v>190</v>
      </c>
      <c r="E63" s="140"/>
      <c r="F63" s="141"/>
    </row>
    <row r="64" spans="2:6">
      <c r="B64" s="156">
        <v>62</v>
      </c>
      <c r="C64" s="157" t="s">
        <v>191</v>
      </c>
      <c r="D64" s="158" t="s">
        <v>191</v>
      </c>
      <c r="E64" s="140"/>
      <c r="F64" s="141"/>
    </row>
    <row r="65" spans="2:6">
      <c r="B65" s="162">
        <v>63</v>
      </c>
      <c r="C65" s="218" t="s">
        <v>286</v>
      </c>
      <c r="D65" s="219" t="s">
        <v>287</v>
      </c>
      <c r="E65" s="140"/>
      <c r="F65" s="141"/>
    </row>
    <row r="66" spans="2:6">
      <c r="B66" s="175">
        <v>64</v>
      </c>
      <c r="C66" s="176" t="s">
        <v>289</v>
      </c>
      <c r="D66" s="177" t="s">
        <v>290</v>
      </c>
      <c r="E66" s="152" t="s">
        <v>123</v>
      </c>
      <c r="F66" s="153" t="s">
        <v>362</v>
      </c>
    </row>
    <row r="67" spans="2:6">
      <c r="B67" s="156">
        <v>65</v>
      </c>
      <c r="C67" s="157" t="s">
        <v>292</v>
      </c>
      <c r="D67" s="158"/>
      <c r="E67" s="140"/>
      <c r="F67" s="141"/>
    </row>
    <row r="68" spans="2:6">
      <c r="B68" s="156">
        <v>66</v>
      </c>
      <c r="C68" s="157" t="s">
        <v>293</v>
      </c>
      <c r="D68" s="158"/>
      <c r="E68" s="140"/>
      <c r="F68" s="141"/>
    </row>
    <row r="69" spans="2:6">
      <c r="B69" s="156">
        <v>67</v>
      </c>
      <c r="C69" s="157" t="s">
        <v>294</v>
      </c>
      <c r="D69" s="158"/>
      <c r="E69" s="140"/>
      <c r="F69" s="141"/>
    </row>
    <row r="70" spans="2:6">
      <c r="B70" s="156">
        <v>68</v>
      </c>
      <c r="C70" s="157" t="s">
        <v>295</v>
      </c>
      <c r="D70" s="158"/>
      <c r="E70" s="140"/>
      <c r="F70" s="141"/>
    </row>
    <row r="71" spans="2:6">
      <c r="B71" s="156">
        <v>69</v>
      </c>
      <c r="C71" s="157" t="s">
        <v>296</v>
      </c>
      <c r="D71" s="158"/>
      <c r="E71" s="140"/>
      <c r="F71" s="141"/>
    </row>
    <row r="72" spans="2:6">
      <c r="B72" s="156">
        <v>70</v>
      </c>
      <c r="C72" s="157" t="s">
        <v>297</v>
      </c>
      <c r="D72" s="158" t="s">
        <v>298</v>
      </c>
      <c r="E72" s="140"/>
      <c r="F72" s="141"/>
    </row>
    <row r="73" spans="2:6">
      <c r="B73" s="156">
        <v>71</v>
      </c>
      <c r="C73" s="157" t="s">
        <v>299</v>
      </c>
      <c r="D73" s="158" t="s">
        <v>300</v>
      </c>
      <c r="E73" s="140"/>
      <c r="F73" s="141"/>
    </row>
    <row r="74" spans="2:6">
      <c r="B74" s="159">
        <v>72</v>
      </c>
      <c r="C74" s="160" t="s">
        <v>301</v>
      </c>
      <c r="D74" s="161" t="s">
        <v>302</v>
      </c>
      <c r="E74" s="142" t="s">
        <v>183</v>
      </c>
      <c r="F74" s="143" t="s">
        <v>187</v>
      </c>
    </row>
    <row r="75" spans="2:6">
      <c r="B75" s="156">
        <v>73</v>
      </c>
      <c r="C75" s="157" t="s">
        <v>303</v>
      </c>
      <c r="D75" s="158" t="s">
        <v>304</v>
      </c>
      <c r="E75" s="140"/>
      <c r="F75" s="141"/>
    </row>
    <row r="76" spans="2:6">
      <c r="B76" s="159">
        <v>74</v>
      </c>
      <c r="C76" s="160" t="s">
        <v>305</v>
      </c>
      <c r="D76" s="161" t="s">
        <v>306</v>
      </c>
      <c r="E76" s="142" t="s">
        <v>183</v>
      </c>
      <c r="F76" s="143" t="s">
        <v>184</v>
      </c>
    </row>
    <row r="77" spans="2:6">
      <c r="B77" s="162">
        <v>75</v>
      </c>
      <c r="C77" s="218" t="s">
        <v>307</v>
      </c>
      <c r="D77" s="219" t="s">
        <v>308</v>
      </c>
      <c r="E77" s="140" t="s">
        <v>123</v>
      </c>
      <c r="F77" s="141" t="s">
        <v>362</v>
      </c>
    </row>
    <row r="78" spans="2:6">
      <c r="B78" s="162">
        <v>76</v>
      </c>
      <c r="C78" s="218" t="s">
        <v>309</v>
      </c>
      <c r="D78" s="219" t="s">
        <v>310</v>
      </c>
      <c r="E78" s="140"/>
      <c r="F78" s="141"/>
    </row>
    <row r="79" spans="2:6">
      <c r="B79" s="159">
        <v>77</v>
      </c>
      <c r="C79" s="160" t="s">
        <v>311</v>
      </c>
      <c r="D79" s="161" t="s">
        <v>312</v>
      </c>
      <c r="E79" s="142" t="s">
        <v>399</v>
      </c>
      <c r="F79" s="143" t="s">
        <v>400</v>
      </c>
    </row>
    <row r="80" spans="2:6">
      <c r="B80" s="162">
        <v>78</v>
      </c>
      <c r="C80" s="218" t="s">
        <v>313</v>
      </c>
      <c r="D80" s="219" t="s">
        <v>314</v>
      </c>
      <c r="E80" s="140"/>
      <c r="F80" s="141"/>
    </row>
    <row r="81" spans="2:6">
      <c r="B81" s="156">
        <v>79</v>
      </c>
      <c r="C81" s="157" t="s">
        <v>315</v>
      </c>
      <c r="D81" s="158"/>
      <c r="E81" s="140"/>
      <c r="F81" s="141"/>
    </row>
    <row r="82" spans="2:6">
      <c r="B82" s="156">
        <v>80</v>
      </c>
      <c r="C82" s="157" t="s">
        <v>190</v>
      </c>
      <c r="D82" s="158" t="s">
        <v>190</v>
      </c>
      <c r="E82" s="140"/>
      <c r="F82" s="141"/>
    </row>
    <row r="83" spans="2:6">
      <c r="B83" s="156">
        <v>81</v>
      </c>
      <c r="C83" s="157" t="s">
        <v>191</v>
      </c>
      <c r="D83" s="158" t="s">
        <v>191</v>
      </c>
      <c r="E83" s="140"/>
      <c r="F83" s="141"/>
    </row>
    <row r="84" spans="2:6">
      <c r="B84" s="163">
        <v>82</v>
      </c>
      <c r="C84" s="164" t="s">
        <v>316</v>
      </c>
      <c r="D84" s="165" t="s">
        <v>317</v>
      </c>
      <c r="E84" s="144" t="s">
        <v>199</v>
      </c>
      <c r="F84" s="145" t="s">
        <v>291</v>
      </c>
    </row>
    <row r="85" spans="2:6">
      <c r="B85" s="156">
        <v>83</v>
      </c>
      <c r="C85" s="157" t="s">
        <v>318</v>
      </c>
      <c r="D85" s="158" t="s">
        <v>319</v>
      </c>
      <c r="E85" s="140"/>
      <c r="F85" s="141"/>
    </row>
    <row r="86" spans="2:6">
      <c r="B86" s="156">
        <v>84</v>
      </c>
      <c r="C86" s="157" t="s">
        <v>320</v>
      </c>
      <c r="D86" s="158" t="s">
        <v>321</v>
      </c>
      <c r="E86" s="140"/>
      <c r="F86" s="141"/>
    </row>
    <row r="87" spans="2:6">
      <c r="B87" s="175">
        <v>85</v>
      </c>
      <c r="C87" s="176" t="s">
        <v>322</v>
      </c>
      <c r="D87" s="177" t="s">
        <v>323</v>
      </c>
      <c r="E87" s="152" t="s">
        <v>343</v>
      </c>
      <c r="F87" s="153" t="s">
        <v>353</v>
      </c>
    </row>
    <row r="88" spans="2:6">
      <c r="B88" s="175">
        <v>86</v>
      </c>
      <c r="C88" s="176" t="s">
        <v>324</v>
      </c>
      <c r="D88" s="177" t="s">
        <v>325</v>
      </c>
      <c r="E88" s="152" t="s">
        <v>343</v>
      </c>
      <c r="F88" s="153" t="s">
        <v>350</v>
      </c>
    </row>
    <row r="89" spans="2:6">
      <c r="B89" s="162">
        <v>87</v>
      </c>
      <c r="C89" s="218" t="s">
        <v>326</v>
      </c>
      <c r="D89" s="219" t="s">
        <v>327</v>
      </c>
      <c r="E89" s="140"/>
      <c r="F89" s="141"/>
    </row>
    <row r="90" spans="2:6">
      <c r="B90" s="175">
        <v>88</v>
      </c>
      <c r="C90" s="176" t="s">
        <v>328</v>
      </c>
      <c r="D90" s="177" t="s">
        <v>329</v>
      </c>
      <c r="E90" s="152" t="s">
        <v>343</v>
      </c>
      <c r="F90" s="153" t="s">
        <v>347</v>
      </c>
    </row>
    <row r="91" spans="2:6">
      <c r="B91" s="162">
        <v>89</v>
      </c>
      <c r="C91" s="218" t="s">
        <v>330</v>
      </c>
      <c r="D91" s="219" t="s">
        <v>331</v>
      </c>
      <c r="E91" s="140"/>
      <c r="F91" s="141"/>
    </row>
    <row r="92" spans="2:6">
      <c r="B92" s="156">
        <v>90</v>
      </c>
      <c r="C92" s="157" t="s">
        <v>333</v>
      </c>
      <c r="D92" s="158" t="s">
        <v>334</v>
      </c>
      <c r="E92" s="140"/>
      <c r="F92" s="141"/>
    </row>
    <row r="93" spans="2:6">
      <c r="B93" s="169">
        <v>91</v>
      </c>
      <c r="C93" s="170" t="s">
        <v>335</v>
      </c>
      <c r="D93" s="171" t="s">
        <v>336</v>
      </c>
      <c r="E93" s="148" t="s">
        <v>221</v>
      </c>
      <c r="F93" s="149" t="s">
        <v>222</v>
      </c>
    </row>
    <row r="94" spans="2:6">
      <c r="B94" s="175">
        <v>92</v>
      </c>
      <c r="C94" s="176" t="s">
        <v>337</v>
      </c>
      <c r="D94" s="177" t="s">
        <v>338</v>
      </c>
      <c r="E94" s="152" t="s">
        <v>343</v>
      </c>
      <c r="F94" s="153" t="s">
        <v>344</v>
      </c>
    </row>
    <row r="95" spans="2:6">
      <c r="B95" s="175">
        <v>93</v>
      </c>
      <c r="C95" s="176" t="s">
        <v>339</v>
      </c>
      <c r="D95" s="177" t="s">
        <v>340</v>
      </c>
      <c r="E95" s="152" t="s">
        <v>123</v>
      </c>
      <c r="F95" s="153" t="s">
        <v>332</v>
      </c>
    </row>
    <row r="96" spans="2:6">
      <c r="B96" s="162">
        <v>94</v>
      </c>
      <c r="C96" s="218" t="s">
        <v>341</v>
      </c>
      <c r="D96" s="219" t="s">
        <v>342</v>
      </c>
      <c r="E96" s="140" t="s">
        <v>493</v>
      </c>
      <c r="F96" s="141" t="s">
        <v>494</v>
      </c>
    </row>
    <row r="97" spans="2:6">
      <c r="B97" s="162">
        <v>95</v>
      </c>
      <c r="C97" s="218" t="s">
        <v>345</v>
      </c>
      <c r="D97" s="219" t="s">
        <v>346</v>
      </c>
      <c r="E97" s="140"/>
      <c r="F97" s="141"/>
    </row>
    <row r="98" spans="2:6">
      <c r="B98" s="162">
        <v>96</v>
      </c>
      <c r="C98" s="218" t="s">
        <v>348</v>
      </c>
      <c r="D98" s="219" t="s">
        <v>349</v>
      </c>
      <c r="E98" s="140"/>
      <c r="F98" s="141"/>
    </row>
    <row r="99" spans="2:6">
      <c r="B99" s="162">
        <v>97</v>
      </c>
      <c r="C99" s="218" t="s">
        <v>351</v>
      </c>
      <c r="D99" s="219" t="s">
        <v>352</v>
      </c>
      <c r="E99" s="140"/>
      <c r="F99" s="141"/>
    </row>
    <row r="100" spans="2:6">
      <c r="B100" s="156">
        <v>98</v>
      </c>
      <c r="C100" s="157" t="s">
        <v>354</v>
      </c>
      <c r="D100" s="158" t="s">
        <v>355</v>
      </c>
      <c r="E100" s="140"/>
      <c r="F100" s="141"/>
    </row>
    <row r="101" spans="2:6">
      <c r="B101" s="156">
        <v>99</v>
      </c>
      <c r="C101" s="157" t="s">
        <v>191</v>
      </c>
      <c r="D101" s="158" t="s">
        <v>191</v>
      </c>
      <c r="E101" s="140"/>
      <c r="F101" s="141"/>
    </row>
    <row r="102" spans="2:6" ht="15.75" thickBot="1">
      <c r="B102" s="178">
        <v>100</v>
      </c>
      <c r="C102" s="179" t="s">
        <v>356</v>
      </c>
      <c r="D102" s="180" t="s">
        <v>190</v>
      </c>
      <c r="E102" s="154"/>
      <c r="F102" s="155"/>
    </row>
  </sheetData>
  <autoFilter ref="B2:F2" xr:uid="{D3E4EB5C-3D7B-4C5E-B30D-15B7CDC7460B}"/>
  <mergeCells count="1">
    <mergeCell ref="B1:D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64D2-D59F-42E2-8FD1-59FDDCE49A1F}">
  <dimension ref="B1:I7"/>
  <sheetViews>
    <sheetView showGridLines="0" workbookViewId="0">
      <selection activeCell="J25" sqref="J25"/>
    </sheetView>
  </sheetViews>
  <sheetFormatPr baseColWidth="10" defaultRowHeight="15"/>
  <cols>
    <col min="2" max="2" width="11.42578125" customWidth="1"/>
    <col min="5" max="5" width="43" customWidth="1"/>
  </cols>
  <sheetData>
    <row r="1" spans="2:9" ht="15.75" thickBot="1">
      <c r="B1" s="367" t="s">
        <v>9</v>
      </c>
      <c r="C1" s="368"/>
      <c r="D1" s="368"/>
      <c r="E1" s="369"/>
    </row>
    <row r="2" spans="2:9" ht="15.75" thickBot="1">
      <c r="B2" s="226" t="s">
        <v>390</v>
      </c>
      <c r="C2" s="227" t="s">
        <v>291</v>
      </c>
      <c r="D2" s="227" t="s">
        <v>288</v>
      </c>
      <c r="E2" s="228" t="s">
        <v>392</v>
      </c>
      <c r="G2" s="1"/>
      <c r="H2" s="1" t="s">
        <v>388</v>
      </c>
      <c r="I2" s="1" t="s">
        <v>389</v>
      </c>
    </row>
    <row r="3" spans="2:9">
      <c r="B3" s="115" t="s">
        <v>391</v>
      </c>
      <c r="C3" s="66" t="s">
        <v>138</v>
      </c>
      <c r="D3" s="67" t="s">
        <v>138</v>
      </c>
      <c r="E3" s="214" t="s">
        <v>395</v>
      </c>
      <c r="G3" s="1" t="s">
        <v>387</v>
      </c>
      <c r="H3" s="212">
        <v>25</v>
      </c>
      <c r="I3" s="212">
        <v>40</v>
      </c>
    </row>
    <row r="4" spans="2:9">
      <c r="B4" s="365" t="s">
        <v>131</v>
      </c>
      <c r="C4" s="62" t="s">
        <v>391</v>
      </c>
      <c r="D4" s="24" t="s">
        <v>391</v>
      </c>
      <c r="E4" s="5" t="s">
        <v>396</v>
      </c>
    </row>
    <row r="5" spans="2:9">
      <c r="B5" s="365"/>
      <c r="C5" s="62" t="s">
        <v>391</v>
      </c>
      <c r="D5" s="24" t="s">
        <v>131</v>
      </c>
      <c r="E5" s="5" t="s">
        <v>393</v>
      </c>
      <c r="H5" s="215" t="s">
        <v>389</v>
      </c>
    </row>
    <row r="6" spans="2:9">
      <c r="B6" s="365"/>
      <c r="C6" s="62" t="s">
        <v>131</v>
      </c>
      <c r="D6" s="24" t="s">
        <v>391</v>
      </c>
      <c r="E6" s="5" t="s">
        <v>394</v>
      </c>
      <c r="G6" s="215" t="s">
        <v>398</v>
      </c>
      <c r="H6" s="216">
        <v>2</v>
      </c>
    </row>
    <row r="7" spans="2:9" ht="15.75" thickBot="1">
      <c r="B7" s="366"/>
      <c r="C7" s="73" t="s">
        <v>131</v>
      </c>
      <c r="D7" s="26" t="s">
        <v>131</v>
      </c>
      <c r="E7" s="5" t="s">
        <v>396</v>
      </c>
      <c r="G7" s="215" t="s">
        <v>397</v>
      </c>
      <c r="H7" s="216">
        <v>0.25</v>
      </c>
    </row>
  </sheetData>
  <mergeCells count="2">
    <mergeCell ref="B4:B7"/>
    <mergeCell ref="B1:E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6407-AE31-443E-A749-673C6E2952C8}">
  <dimension ref="A1"/>
  <sheetViews>
    <sheetView showGridLines="0" zoomScale="145" zoomScaleNormal="145" workbookViewId="0">
      <selection activeCell="J17" sqref="J17"/>
    </sheetView>
  </sheetViews>
  <sheetFormatPr baseColWidth="10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J19" sqref="J19"/>
    </sheetView>
  </sheetViews>
  <sheetFormatPr baseColWidth="10" defaultColWidth="9.140625" defaultRowHeight="15"/>
  <cols>
    <col min="1" max="1" width="5.42578125" bestFit="1" customWidth="1"/>
    <col min="2" max="2" width="65.140625" bestFit="1" customWidth="1"/>
    <col min="4" max="7" width="9.28515625" customWidth="1"/>
  </cols>
  <sheetData>
    <row r="1" spans="1:9">
      <c r="B1" s="336" t="s">
        <v>0</v>
      </c>
      <c r="C1" s="336"/>
      <c r="D1" s="336"/>
      <c r="E1" s="336"/>
      <c r="F1" s="336"/>
      <c r="G1" s="336"/>
    </row>
    <row r="2" spans="1:9">
      <c r="B2" s="224" t="s">
        <v>1</v>
      </c>
      <c r="C2" s="224" t="s">
        <v>2</v>
      </c>
      <c r="D2" s="224" t="s">
        <v>3</v>
      </c>
      <c r="E2" s="224" t="s">
        <v>7</v>
      </c>
      <c r="F2" s="224" t="s">
        <v>2</v>
      </c>
      <c r="G2" s="224" t="s">
        <v>3</v>
      </c>
    </row>
    <row r="3" spans="1:9">
      <c r="A3">
        <v>12</v>
      </c>
      <c r="B3" s="1" t="s">
        <v>5</v>
      </c>
      <c r="C3" s="2">
        <v>0.8</v>
      </c>
      <c r="D3" s="3">
        <f>C3*$A$3</f>
        <v>9.6000000000000014</v>
      </c>
      <c r="E3" s="1">
        <v>2</v>
      </c>
      <c r="F3" s="2">
        <f>C3*E3</f>
        <v>1.6</v>
      </c>
      <c r="G3" s="3">
        <f>F3*$A$3</f>
        <v>19.200000000000003</v>
      </c>
    </row>
    <row r="4" spans="1:9">
      <c r="B4" s="1" t="s">
        <v>8</v>
      </c>
      <c r="C4" s="2">
        <v>0.25</v>
      </c>
      <c r="D4" s="3">
        <f>C4*$A$3</f>
        <v>3</v>
      </c>
      <c r="E4" s="1">
        <v>1</v>
      </c>
      <c r="F4" s="2">
        <f t="shared" ref="F4" si="0">C4*E4</f>
        <v>0.25</v>
      </c>
      <c r="G4" s="3">
        <f>F4*$A$3</f>
        <v>3</v>
      </c>
    </row>
    <row r="5" spans="1:9">
      <c r="B5" s="328" t="s">
        <v>6</v>
      </c>
      <c r="C5" s="2">
        <v>8.0000000000000002E-3</v>
      </c>
      <c r="D5" s="3">
        <f>C5*$A$10</f>
        <v>0.04</v>
      </c>
      <c r="E5" s="1">
        <v>2</v>
      </c>
      <c r="F5" s="2">
        <f>C5*E5</f>
        <v>1.6E-2</v>
      </c>
      <c r="G5" s="3">
        <f>F5*$A$10</f>
        <v>0.08</v>
      </c>
    </row>
    <row r="6" spans="1:9">
      <c r="B6" s="328" t="s">
        <v>9</v>
      </c>
      <c r="C6" s="2">
        <f>(70+36)/1000</f>
        <v>0.106</v>
      </c>
      <c r="D6" s="3">
        <f>C6*$A$10</f>
        <v>0.53</v>
      </c>
      <c r="E6" s="1">
        <v>1</v>
      </c>
      <c r="F6" s="2">
        <f>C6*E6</f>
        <v>0.106</v>
      </c>
      <c r="G6" s="3">
        <f>F6*$A$10</f>
        <v>0.53</v>
      </c>
    </row>
    <row r="7" spans="1:9">
      <c r="B7" s="333" t="s">
        <v>4</v>
      </c>
      <c r="C7" s="334"/>
      <c r="D7" s="334"/>
      <c r="E7" s="335"/>
      <c r="F7" s="2">
        <f>SUM(F3:F6)</f>
        <v>1.9720000000000002</v>
      </c>
      <c r="G7" s="3">
        <f>SUM(G3:G6)</f>
        <v>22.810000000000002</v>
      </c>
    </row>
    <row r="9" spans="1:9">
      <c r="B9" s="336" t="s">
        <v>504</v>
      </c>
      <c r="C9" s="336"/>
      <c r="D9" s="336"/>
      <c r="E9" s="336"/>
      <c r="F9" s="336"/>
      <c r="G9" s="336"/>
    </row>
    <row r="10" spans="1:9">
      <c r="A10">
        <v>5</v>
      </c>
      <c r="B10" s="224" t="s">
        <v>1</v>
      </c>
      <c r="C10" s="224" t="s">
        <v>2</v>
      </c>
      <c r="D10" s="224" t="s">
        <v>3</v>
      </c>
      <c r="E10" s="224" t="s">
        <v>7</v>
      </c>
      <c r="F10" s="224" t="s">
        <v>2</v>
      </c>
      <c r="G10" s="224" t="s">
        <v>3</v>
      </c>
      <c r="I10" s="186" t="s">
        <v>451</v>
      </c>
    </row>
    <row r="11" spans="1:9">
      <c r="B11" s="1" t="s">
        <v>10</v>
      </c>
      <c r="C11" s="2">
        <f>0.2+0.2+0.15+0.16</f>
        <v>0.71000000000000008</v>
      </c>
      <c r="D11" s="3">
        <f>C11*$A$10</f>
        <v>3.5500000000000003</v>
      </c>
      <c r="E11" s="1">
        <v>1</v>
      </c>
      <c r="F11" s="2">
        <f>C11*E11</f>
        <v>0.71000000000000008</v>
      </c>
      <c r="G11" s="3">
        <f>F11*$A$10</f>
        <v>3.5500000000000003</v>
      </c>
    </row>
    <row r="12" spans="1:9">
      <c r="B12" s="1" t="s">
        <v>11</v>
      </c>
      <c r="C12" s="2">
        <v>0.05</v>
      </c>
      <c r="D12" s="3">
        <f>C12*$A$10</f>
        <v>0.25</v>
      </c>
      <c r="E12" s="1">
        <v>1</v>
      </c>
      <c r="F12" s="2">
        <f t="shared" ref="F12" si="1">C12*E12</f>
        <v>0.05</v>
      </c>
      <c r="G12" s="3">
        <f>F12*$A$10</f>
        <v>0.25</v>
      </c>
      <c r="I12" s="4" t="s">
        <v>14</v>
      </c>
    </row>
    <row r="13" spans="1:9">
      <c r="B13" s="328" t="s">
        <v>506</v>
      </c>
      <c r="C13" s="2">
        <v>0.5</v>
      </c>
      <c r="D13" s="3">
        <f t="shared" ref="D13" si="2">C13*$A$10</f>
        <v>2.5</v>
      </c>
      <c r="E13" s="1">
        <v>1</v>
      </c>
      <c r="F13" s="2">
        <f t="shared" ref="F13" si="3">C13*E13</f>
        <v>0.5</v>
      </c>
      <c r="G13" s="3">
        <f t="shared" ref="G13" si="4">F13*$A$10</f>
        <v>2.5</v>
      </c>
    </row>
    <row r="14" spans="1:9">
      <c r="B14" s="333" t="s">
        <v>4</v>
      </c>
      <c r="C14" s="334"/>
      <c r="D14" s="334"/>
      <c r="E14" s="335"/>
      <c r="F14" s="2">
        <f>SUM(F11:F13)</f>
        <v>1.2600000000000002</v>
      </c>
      <c r="G14" s="3">
        <f>SUM(G11:G13)</f>
        <v>6.3000000000000007</v>
      </c>
    </row>
    <row r="16" spans="1:9">
      <c r="B16" s="336" t="s">
        <v>505</v>
      </c>
      <c r="C16" s="336"/>
      <c r="D16" s="336"/>
      <c r="E16" s="336"/>
      <c r="F16" s="336"/>
      <c r="G16" s="336"/>
    </row>
    <row r="17" spans="1:7">
      <c r="A17">
        <v>6</v>
      </c>
      <c r="B17" s="224" t="s">
        <v>1</v>
      </c>
      <c r="C17" s="224" t="s">
        <v>2</v>
      </c>
      <c r="D17" s="224" t="s">
        <v>3</v>
      </c>
      <c r="E17" s="224" t="s">
        <v>7</v>
      </c>
      <c r="F17" s="224" t="s">
        <v>2</v>
      </c>
      <c r="G17" s="224" t="s">
        <v>3</v>
      </c>
    </row>
    <row r="18" spans="1:7">
      <c r="B18" s="1" t="s">
        <v>13</v>
      </c>
      <c r="C18" s="2">
        <v>0.01</v>
      </c>
      <c r="D18" s="3">
        <f>C18*$A$17</f>
        <v>0.06</v>
      </c>
      <c r="E18" s="1">
        <v>64</v>
      </c>
      <c r="F18" s="2">
        <f>C18*E18</f>
        <v>0.64</v>
      </c>
      <c r="G18" s="3">
        <f>F18*$A$17</f>
        <v>3.84</v>
      </c>
    </row>
    <row r="19" spans="1:7">
      <c r="B19" s="1" t="s">
        <v>12</v>
      </c>
      <c r="C19" s="2">
        <v>0.05</v>
      </c>
      <c r="D19" s="3">
        <f>C19*$A$17</f>
        <v>0.30000000000000004</v>
      </c>
      <c r="E19" s="1">
        <v>4</v>
      </c>
      <c r="F19" s="2">
        <f t="shared" ref="F19" si="5">C19*E19</f>
        <v>0.2</v>
      </c>
      <c r="G19" s="3">
        <f>F19*$A$17</f>
        <v>1.2000000000000002</v>
      </c>
    </row>
    <row r="20" spans="1:7">
      <c r="B20" s="333" t="s">
        <v>4</v>
      </c>
      <c r="C20" s="334"/>
      <c r="D20" s="334"/>
      <c r="E20" s="335"/>
      <c r="F20" s="2">
        <f>SUM(F18:F19)</f>
        <v>0.84000000000000008</v>
      </c>
      <c r="G20" s="3">
        <f>F20*$A$17</f>
        <v>5.0400000000000009</v>
      </c>
    </row>
    <row r="22" spans="1:7">
      <c r="G22" s="329"/>
    </row>
  </sheetData>
  <mergeCells count="6">
    <mergeCell ref="B20:E20"/>
    <mergeCell ref="B1:G1"/>
    <mergeCell ref="B9:G9"/>
    <mergeCell ref="B14:E14"/>
    <mergeCell ref="B7:E7"/>
    <mergeCell ref="B16:G16"/>
  </mergeCells>
  <conditionalFormatting sqref="C18:C19 F20 E18:F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G11 G12:G13 G5:G6 D12:D13 D5:D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G7 C3:G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:G14 C12:C13 C5:C6 E12:F13 E5:F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0 D18:D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I12" r:id="rId1" xr:uid="{0DCB8DAA-9457-4923-B254-31874B571C5C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E67A1-55EC-4C68-809A-B9217A08F679}">
  <dimension ref="A1:AD67"/>
  <sheetViews>
    <sheetView showGridLines="0" zoomScale="70" zoomScaleNormal="70" workbookViewId="0">
      <selection activeCell="Y12" sqref="Y12"/>
    </sheetView>
  </sheetViews>
  <sheetFormatPr baseColWidth="10" defaultRowHeight="15"/>
  <cols>
    <col min="3" max="15" width="5.7109375" customWidth="1"/>
  </cols>
  <sheetData>
    <row r="1" spans="3:30" ht="15.75" thickBot="1">
      <c r="V1" s="337" t="s">
        <v>414</v>
      </c>
      <c r="W1" s="338"/>
      <c r="X1" s="338"/>
      <c r="Y1" s="338"/>
      <c r="Z1" s="338"/>
      <c r="AA1" s="338"/>
      <c r="AB1" s="339"/>
      <c r="AD1" t="s">
        <v>415</v>
      </c>
    </row>
    <row r="2" spans="3:30" ht="30" customHeight="1" thickBot="1">
      <c r="C2" s="10"/>
      <c r="D2" s="340" t="s">
        <v>124</v>
      </c>
      <c r="E2" s="341"/>
      <c r="F2" s="341"/>
      <c r="G2" s="341"/>
      <c r="H2" s="341"/>
      <c r="I2" s="341"/>
      <c r="J2" s="341"/>
      <c r="K2" s="341"/>
      <c r="L2" s="341"/>
      <c r="M2" s="341"/>
      <c r="N2" s="342"/>
      <c r="O2" s="10"/>
      <c r="P2" s="19" t="s">
        <v>35</v>
      </c>
      <c r="V2" s="225" t="s">
        <v>44</v>
      </c>
      <c r="W2" s="226" t="s">
        <v>40</v>
      </c>
      <c r="X2" s="227" t="s">
        <v>41</v>
      </c>
      <c r="Y2" s="227" t="s">
        <v>42</v>
      </c>
      <c r="Z2" s="228" t="s">
        <v>43</v>
      </c>
      <c r="AA2" s="229" t="s">
        <v>120</v>
      </c>
      <c r="AB2" s="230" t="s">
        <v>118</v>
      </c>
    </row>
    <row r="3" spans="3:30" ht="30" customHeight="1" thickBot="1">
      <c r="C3" s="12"/>
      <c r="O3" s="12"/>
      <c r="P3" s="20" t="s">
        <v>38</v>
      </c>
      <c r="V3" s="30" t="s">
        <v>45</v>
      </c>
      <c r="W3" s="39" t="s">
        <v>67</v>
      </c>
      <c r="X3" s="42"/>
      <c r="Y3" s="45"/>
      <c r="Z3" s="48"/>
      <c r="AA3" s="27" t="s">
        <v>119</v>
      </c>
      <c r="AB3" s="28" t="s">
        <v>119</v>
      </c>
    </row>
    <row r="4" spans="3:30" ht="30" customHeight="1">
      <c r="C4" s="12"/>
      <c r="E4" s="13">
        <v>8</v>
      </c>
      <c r="F4" s="74" t="s">
        <v>23</v>
      </c>
      <c r="G4" s="75" t="s">
        <v>31</v>
      </c>
      <c r="H4" s="75" t="s">
        <v>16</v>
      </c>
      <c r="I4" s="75" t="s">
        <v>32</v>
      </c>
      <c r="J4" s="75" t="s">
        <v>33</v>
      </c>
      <c r="K4" s="75" t="s">
        <v>16</v>
      </c>
      <c r="L4" s="75" t="s">
        <v>31</v>
      </c>
      <c r="M4" s="76" t="s">
        <v>23</v>
      </c>
      <c r="O4" s="12"/>
      <c r="Q4" s="19" t="s">
        <v>112</v>
      </c>
      <c r="V4" s="31" t="s">
        <v>46</v>
      </c>
      <c r="W4" s="40" t="s">
        <v>117</v>
      </c>
      <c r="X4" s="43"/>
      <c r="Y4" s="46"/>
      <c r="Z4" s="49"/>
      <c r="AA4" s="23">
        <v>1</v>
      </c>
      <c r="AB4" s="24">
        <v>0</v>
      </c>
    </row>
    <row r="5" spans="3:30" ht="30" customHeight="1" thickBot="1">
      <c r="C5" s="12"/>
      <c r="E5" s="14">
        <v>7</v>
      </c>
      <c r="F5" s="77" t="s">
        <v>34</v>
      </c>
      <c r="G5" s="9" t="s">
        <v>34</v>
      </c>
      <c r="H5" s="9" t="s">
        <v>34</v>
      </c>
      <c r="I5" s="9" t="s">
        <v>34</v>
      </c>
      <c r="J5" s="9" t="s">
        <v>34</v>
      </c>
      <c r="K5" s="9" t="s">
        <v>34</v>
      </c>
      <c r="L5" s="9" t="s">
        <v>34</v>
      </c>
      <c r="M5" s="78" t="s">
        <v>34</v>
      </c>
      <c r="O5" s="12"/>
      <c r="Q5" s="20" t="s">
        <v>413</v>
      </c>
      <c r="V5" s="31" t="s">
        <v>47</v>
      </c>
      <c r="W5" s="40"/>
      <c r="X5" s="43" t="s">
        <v>67</v>
      </c>
      <c r="Y5" s="46"/>
      <c r="Z5" s="49"/>
      <c r="AA5" s="23">
        <v>2</v>
      </c>
      <c r="AB5" s="24">
        <v>0</v>
      </c>
    </row>
    <row r="6" spans="3:30" ht="30" customHeight="1">
      <c r="C6" s="12"/>
      <c r="E6" s="14">
        <v>6</v>
      </c>
      <c r="F6" s="23" t="s">
        <v>30</v>
      </c>
      <c r="G6" s="5" t="s">
        <v>30</v>
      </c>
      <c r="H6" s="5" t="s">
        <v>30</v>
      </c>
      <c r="I6" s="5" t="s">
        <v>30</v>
      </c>
      <c r="J6" s="5" t="s">
        <v>30</v>
      </c>
      <c r="K6" s="5" t="s">
        <v>30</v>
      </c>
      <c r="L6" s="5" t="s">
        <v>30</v>
      </c>
      <c r="M6" s="69" t="s">
        <v>30</v>
      </c>
      <c r="O6" s="12"/>
      <c r="V6" s="31" t="s">
        <v>48</v>
      </c>
      <c r="W6" s="40"/>
      <c r="X6" s="43" t="s">
        <v>117</v>
      </c>
      <c r="Y6" s="46"/>
      <c r="Z6" s="49"/>
      <c r="AA6" s="23">
        <v>3</v>
      </c>
      <c r="AB6" s="24">
        <v>0</v>
      </c>
    </row>
    <row r="7" spans="3:30" ht="30" customHeight="1">
      <c r="C7" s="12"/>
      <c r="E7" s="14">
        <v>5</v>
      </c>
      <c r="F7" s="23" t="s">
        <v>30</v>
      </c>
      <c r="G7" s="5" t="s">
        <v>30</v>
      </c>
      <c r="H7" s="5" t="s">
        <v>30</v>
      </c>
      <c r="I7" s="5" t="s">
        <v>30</v>
      </c>
      <c r="J7" s="5" t="s">
        <v>30</v>
      </c>
      <c r="K7" s="5" t="s">
        <v>30</v>
      </c>
      <c r="L7" s="5" t="s">
        <v>30</v>
      </c>
      <c r="M7" s="69" t="s">
        <v>30</v>
      </c>
      <c r="O7" s="12"/>
      <c r="V7" s="31" t="s">
        <v>49</v>
      </c>
      <c r="W7" s="40"/>
      <c r="X7" s="43"/>
      <c r="Y7" s="46" t="s">
        <v>67</v>
      </c>
      <c r="Z7" s="49"/>
      <c r="AA7" s="23">
        <v>4</v>
      </c>
      <c r="AB7" s="24">
        <v>0</v>
      </c>
    </row>
    <row r="8" spans="3:30" ht="30" customHeight="1">
      <c r="C8" s="12"/>
      <c r="E8" s="14">
        <v>4</v>
      </c>
      <c r="F8" s="23" t="s">
        <v>30</v>
      </c>
      <c r="G8" s="5" t="s">
        <v>30</v>
      </c>
      <c r="H8" s="5" t="s">
        <v>30</v>
      </c>
      <c r="I8" s="5" t="s">
        <v>30</v>
      </c>
      <c r="J8" s="5" t="s">
        <v>30</v>
      </c>
      <c r="K8" s="5" t="s">
        <v>30</v>
      </c>
      <c r="L8" s="5" t="s">
        <v>30</v>
      </c>
      <c r="M8" s="69" t="s">
        <v>30</v>
      </c>
      <c r="O8" s="12"/>
      <c r="V8" s="31" t="s">
        <v>50</v>
      </c>
      <c r="W8" s="40"/>
      <c r="X8" s="43"/>
      <c r="Y8" s="46" t="s">
        <v>117</v>
      </c>
      <c r="Z8" s="49"/>
      <c r="AA8" s="23">
        <v>5</v>
      </c>
      <c r="AB8" s="24">
        <v>0</v>
      </c>
    </row>
    <row r="9" spans="3:30" ht="30" customHeight="1" thickBot="1">
      <c r="C9" s="12"/>
      <c r="E9" s="14">
        <v>3</v>
      </c>
      <c r="F9" s="23" t="s">
        <v>30</v>
      </c>
      <c r="G9" s="5" t="s">
        <v>30</v>
      </c>
      <c r="H9" s="5" t="s">
        <v>30</v>
      </c>
      <c r="I9" s="5" t="s">
        <v>30</v>
      </c>
      <c r="J9" s="5" t="s">
        <v>30</v>
      </c>
      <c r="K9" s="5" t="s">
        <v>30</v>
      </c>
      <c r="L9" s="5" t="s">
        <v>30</v>
      </c>
      <c r="M9" s="69" t="s">
        <v>30</v>
      </c>
      <c r="O9" s="12"/>
      <c r="V9" s="31" t="s">
        <v>51</v>
      </c>
      <c r="W9" s="40"/>
      <c r="X9" s="43"/>
      <c r="Y9" s="46"/>
      <c r="Z9" s="49" t="s">
        <v>67</v>
      </c>
      <c r="AA9" s="23">
        <v>6</v>
      </c>
      <c r="AB9" s="24">
        <v>0</v>
      </c>
    </row>
    <row r="10" spans="3:30" ht="30" customHeight="1">
      <c r="C10" s="12"/>
      <c r="E10" s="14">
        <v>2</v>
      </c>
      <c r="F10" s="79" t="s">
        <v>29</v>
      </c>
      <c r="G10" s="7" t="s">
        <v>29</v>
      </c>
      <c r="H10" s="7" t="s">
        <v>29</v>
      </c>
      <c r="I10" s="7" t="s">
        <v>29</v>
      </c>
      <c r="J10" s="7" t="s">
        <v>29</v>
      </c>
      <c r="K10" s="7" t="s">
        <v>29</v>
      </c>
      <c r="L10" s="7" t="s">
        <v>29</v>
      </c>
      <c r="M10" s="80" t="s">
        <v>29</v>
      </c>
      <c r="O10" s="12"/>
      <c r="Q10" s="104" t="s">
        <v>111</v>
      </c>
      <c r="V10" s="31" t="s">
        <v>52</v>
      </c>
      <c r="W10" s="40"/>
      <c r="X10" s="43"/>
      <c r="Y10" s="46"/>
      <c r="Z10" s="49" t="s">
        <v>117</v>
      </c>
      <c r="AA10" s="23">
        <v>7</v>
      </c>
      <c r="AB10" s="24">
        <v>0</v>
      </c>
    </row>
    <row r="11" spans="3:30" ht="30" customHeight="1" thickBot="1">
      <c r="C11" s="12"/>
      <c r="E11" s="15">
        <v>1</v>
      </c>
      <c r="F11" s="81" t="s">
        <v>24</v>
      </c>
      <c r="G11" s="82" t="s">
        <v>25</v>
      </c>
      <c r="H11" s="82" t="s">
        <v>26</v>
      </c>
      <c r="I11" s="82" t="s">
        <v>27</v>
      </c>
      <c r="J11" s="82" t="s">
        <v>28</v>
      </c>
      <c r="K11" s="82" t="s">
        <v>26</v>
      </c>
      <c r="L11" s="82" t="s">
        <v>25</v>
      </c>
      <c r="M11" s="83" t="s">
        <v>24</v>
      </c>
      <c r="O11" s="12"/>
      <c r="Q11" s="106" t="s">
        <v>413</v>
      </c>
      <c r="V11" s="31" t="s">
        <v>53</v>
      </c>
      <c r="W11" s="40" t="s">
        <v>66</v>
      </c>
      <c r="X11" s="43"/>
      <c r="Y11" s="46"/>
      <c r="Z11" s="49"/>
      <c r="AA11" s="29" t="s">
        <v>119</v>
      </c>
      <c r="AB11" s="24">
        <v>1</v>
      </c>
    </row>
    <row r="12" spans="3:30" ht="30" customHeight="1" thickBot="1">
      <c r="C12" s="12"/>
      <c r="F12" s="16" t="s">
        <v>15</v>
      </c>
      <c r="G12" s="17" t="s">
        <v>16</v>
      </c>
      <c r="H12" s="17" t="s">
        <v>17</v>
      </c>
      <c r="I12" s="17" t="s">
        <v>18</v>
      </c>
      <c r="J12" s="17" t="s">
        <v>19</v>
      </c>
      <c r="K12" s="17" t="s">
        <v>20</v>
      </c>
      <c r="L12" s="17" t="s">
        <v>21</v>
      </c>
      <c r="M12" s="18" t="s">
        <v>22</v>
      </c>
      <c r="O12" s="12"/>
      <c r="P12" s="104" t="s">
        <v>37</v>
      </c>
      <c r="V12" s="31" t="s">
        <v>54</v>
      </c>
      <c r="W12" s="40" t="s">
        <v>117</v>
      </c>
      <c r="X12" s="43"/>
      <c r="Y12" s="46"/>
      <c r="Z12" s="49"/>
      <c r="AA12" s="23">
        <v>1</v>
      </c>
      <c r="AB12" s="24">
        <v>1</v>
      </c>
    </row>
    <row r="13" spans="3:30" ht="30" customHeight="1" thickBot="1"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0"/>
      <c r="P13" s="106" t="s">
        <v>36</v>
      </c>
      <c r="V13" s="31" t="s">
        <v>55</v>
      </c>
      <c r="W13" s="40"/>
      <c r="X13" s="43" t="s">
        <v>66</v>
      </c>
      <c r="Y13" s="46"/>
      <c r="Z13" s="49"/>
      <c r="AA13" s="23">
        <v>2</v>
      </c>
      <c r="AB13" s="24">
        <v>1</v>
      </c>
    </row>
    <row r="14" spans="3:30" ht="30" customHeight="1">
      <c r="V14" s="31" t="s">
        <v>56</v>
      </c>
      <c r="W14" s="40"/>
      <c r="X14" s="43" t="s">
        <v>117</v>
      </c>
      <c r="Y14" s="46"/>
      <c r="Z14" s="49"/>
      <c r="AA14" s="23">
        <v>3</v>
      </c>
      <c r="AB14" s="24">
        <v>1</v>
      </c>
    </row>
    <row r="15" spans="3:30" ht="30" customHeight="1">
      <c r="V15" s="31" t="s">
        <v>57</v>
      </c>
      <c r="W15" s="40"/>
      <c r="X15" s="43"/>
      <c r="Y15" s="46" t="s">
        <v>66</v>
      </c>
      <c r="Z15" s="49"/>
      <c r="AA15" s="23">
        <v>4</v>
      </c>
      <c r="AB15" s="24">
        <v>1</v>
      </c>
    </row>
    <row r="16" spans="3:30" ht="30" customHeight="1" thickBot="1">
      <c r="V16" s="31" t="s">
        <v>58</v>
      </c>
      <c r="W16" s="40"/>
      <c r="X16" s="43"/>
      <c r="Y16" s="46" t="s">
        <v>117</v>
      </c>
      <c r="Z16" s="49"/>
      <c r="AA16" s="23">
        <v>5</v>
      </c>
      <c r="AB16" s="24">
        <v>1</v>
      </c>
    </row>
    <row r="17" spans="1:28" ht="30" customHeight="1" thickBot="1">
      <c r="C17" s="10"/>
      <c r="D17" s="340" t="s">
        <v>39</v>
      </c>
      <c r="E17" s="341"/>
      <c r="F17" s="341"/>
      <c r="G17" s="341"/>
      <c r="H17" s="341"/>
      <c r="I17" s="341"/>
      <c r="J17" s="341"/>
      <c r="K17" s="341"/>
      <c r="L17" s="341"/>
      <c r="M17" s="341"/>
      <c r="N17" s="342"/>
      <c r="O17" s="10"/>
      <c r="V17" s="31" t="s">
        <v>59</v>
      </c>
      <c r="W17" s="40"/>
      <c r="X17" s="43"/>
      <c r="Y17" s="46"/>
      <c r="Z17" s="49" t="s">
        <v>66</v>
      </c>
      <c r="AA17" s="23">
        <v>6</v>
      </c>
      <c r="AB17" s="24">
        <v>1</v>
      </c>
    </row>
    <row r="18" spans="1:28" ht="30" customHeight="1" thickBot="1">
      <c r="A18" s="19" t="s">
        <v>35</v>
      </c>
      <c r="C18" s="12"/>
      <c r="F18" s="21">
        <v>0</v>
      </c>
      <c r="G18" s="21">
        <v>1</v>
      </c>
      <c r="H18" s="21">
        <v>2</v>
      </c>
      <c r="I18" s="21">
        <v>3</v>
      </c>
      <c r="J18" s="21">
        <v>4</v>
      </c>
      <c r="K18" s="21">
        <v>5</v>
      </c>
      <c r="L18" s="21">
        <v>6</v>
      </c>
      <c r="M18" s="21">
        <v>7</v>
      </c>
      <c r="O18" s="12"/>
      <c r="P18" s="22" t="s">
        <v>121</v>
      </c>
      <c r="V18" s="31" t="s">
        <v>60</v>
      </c>
      <c r="W18" s="40"/>
      <c r="X18" s="43"/>
      <c r="Y18" s="46"/>
      <c r="Z18" s="49" t="s">
        <v>117</v>
      </c>
      <c r="AA18" s="23">
        <v>7</v>
      </c>
      <c r="AB18" s="24">
        <v>1</v>
      </c>
    </row>
    <row r="19" spans="1:28" ht="30" customHeight="1" thickBot="1">
      <c r="A19" s="20">
        <v>-1</v>
      </c>
      <c r="C19" s="12"/>
      <c r="D19" s="21">
        <v>7</v>
      </c>
      <c r="E19" s="13">
        <v>8</v>
      </c>
      <c r="F19" s="74">
        <v>1</v>
      </c>
      <c r="G19" s="84">
        <v>1</v>
      </c>
      <c r="H19" s="84">
        <v>1</v>
      </c>
      <c r="I19" s="84">
        <v>1</v>
      </c>
      <c r="J19" s="84">
        <v>1</v>
      </c>
      <c r="K19" s="84">
        <v>1</v>
      </c>
      <c r="L19" s="84">
        <v>1</v>
      </c>
      <c r="M19" s="85">
        <v>1</v>
      </c>
      <c r="O19" s="12"/>
      <c r="V19" s="31" t="s">
        <v>61</v>
      </c>
      <c r="W19" s="40" t="s">
        <v>65</v>
      </c>
      <c r="X19" s="43"/>
      <c r="Y19" s="46"/>
      <c r="Z19" s="49"/>
      <c r="AA19" s="29" t="s">
        <v>119</v>
      </c>
      <c r="AB19" s="24">
        <v>2</v>
      </c>
    </row>
    <row r="20" spans="1:28" ht="30" customHeight="1">
      <c r="C20" s="12"/>
      <c r="D20" s="21">
        <v>6</v>
      </c>
      <c r="E20" s="14">
        <v>7</v>
      </c>
      <c r="F20" s="77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6">
        <v>1</v>
      </c>
      <c r="O20" s="12"/>
      <c r="V20" s="31" t="s">
        <v>62</v>
      </c>
      <c r="W20" s="40" t="s">
        <v>116</v>
      </c>
      <c r="X20" s="43"/>
      <c r="Y20" s="46"/>
      <c r="Z20" s="49"/>
      <c r="AA20" s="23">
        <v>1</v>
      </c>
      <c r="AB20" s="24">
        <v>2</v>
      </c>
    </row>
    <row r="21" spans="1:28" ht="30" customHeight="1">
      <c r="C21" s="12"/>
      <c r="D21" s="21">
        <v>5</v>
      </c>
      <c r="E21" s="14">
        <v>6</v>
      </c>
      <c r="F21" s="23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69">
        <v>0</v>
      </c>
      <c r="O21" s="12"/>
      <c r="V21" s="31" t="s">
        <v>63</v>
      </c>
      <c r="W21" s="40"/>
      <c r="X21" s="43" t="s">
        <v>65</v>
      </c>
      <c r="Y21" s="46"/>
      <c r="Z21" s="49"/>
      <c r="AA21" s="23">
        <v>2</v>
      </c>
      <c r="AB21" s="24">
        <v>2</v>
      </c>
    </row>
    <row r="22" spans="1:28" ht="30" customHeight="1">
      <c r="C22" s="12"/>
      <c r="D22" s="21">
        <v>4</v>
      </c>
      <c r="E22" s="14">
        <v>5</v>
      </c>
      <c r="F22" s="23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69">
        <v>0</v>
      </c>
      <c r="O22" s="12"/>
      <c r="V22" s="31" t="s">
        <v>64</v>
      </c>
      <c r="W22" s="40"/>
      <c r="X22" s="43" t="s">
        <v>116</v>
      </c>
      <c r="Y22" s="46"/>
      <c r="Z22" s="49"/>
      <c r="AA22" s="23">
        <v>3</v>
      </c>
      <c r="AB22" s="24">
        <v>2</v>
      </c>
    </row>
    <row r="23" spans="1:28" ht="30" customHeight="1">
      <c r="C23" s="12"/>
      <c r="D23" s="21">
        <v>3</v>
      </c>
      <c r="E23" s="14">
        <v>4</v>
      </c>
      <c r="F23" s="23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69">
        <v>0</v>
      </c>
      <c r="O23" s="12"/>
      <c r="V23" s="31" t="s">
        <v>65</v>
      </c>
      <c r="W23" s="40"/>
      <c r="X23" s="43"/>
      <c r="Y23" s="46" t="s">
        <v>65</v>
      </c>
      <c r="Z23" s="49"/>
      <c r="AA23" s="23">
        <v>4</v>
      </c>
      <c r="AB23" s="24">
        <v>2</v>
      </c>
    </row>
    <row r="24" spans="1:28" ht="30" customHeight="1" thickBot="1">
      <c r="C24" s="12"/>
      <c r="D24" s="21">
        <v>2</v>
      </c>
      <c r="E24" s="14">
        <v>3</v>
      </c>
      <c r="F24" s="23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69">
        <v>0</v>
      </c>
      <c r="O24" s="12"/>
      <c r="V24" s="31" t="s">
        <v>66</v>
      </c>
      <c r="W24" s="40"/>
      <c r="X24" s="43"/>
      <c r="Y24" s="46" t="s">
        <v>116</v>
      </c>
      <c r="Z24" s="49"/>
      <c r="AA24" s="23">
        <v>5</v>
      </c>
      <c r="AB24" s="24">
        <v>2</v>
      </c>
    </row>
    <row r="25" spans="1:28" ht="30" customHeight="1">
      <c r="A25" s="104" t="s">
        <v>37</v>
      </c>
      <c r="C25" s="12"/>
      <c r="D25" s="21">
        <v>1</v>
      </c>
      <c r="E25" s="14">
        <v>2</v>
      </c>
      <c r="F25" s="79">
        <v>-1</v>
      </c>
      <c r="G25" s="6">
        <v>-1</v>
      </c>
      <c r="H25" s="6">
        <v>-1</v>
      </c>
      <c r="I25" s="6">
        <v>-1</v>
      </c>
      <c r="J25" s="6">
        <v>-1</v>
      </c>
      <c r="K25" s="6">
        <v>-1</v>
      </c>
      <c r="L25" s="6">
        <v>-1</v>
      </c>
      <c r="M25" s="87">
        <v>-1</v>
      </c>
      <c r="O25" s="12"/>
      <c r="V25" s="31" t="s">
        <v>67</v>
      </c>
      <c r="W25" s="40"/>
      <c r="X25" s="43"/>
      <c r="Y25" s="46"/>
      <c r="Z25" s="49" t="s">
        <v>65</v>
      </c>
      <c r="AA25" s="23">
        <v>6</v>
      </c>
      <c r="AB25" s="24">
        <v>2</v>
      </c>
    </row>
    <row r="26" spans="1:28" ht="30" customHeight="1" thickBot="1">
      <c r="A26" s="106">
        <v>1</v>
      </c>
      <c r="C26" s="12"/>
      <c r="D26" s="21">
        <v>0</v>
      </c>
      <c r="E26" s="15">
        <v>1</v>
      </c>
      <c r="F26" s="81">
        <v>-1</v>
      </c>
      <c r="G26" s="88">
        <v>-1</v>
      </c>
      <c r="H26" s="88">
        <v>-1</v>
      </c>
      <c r="I26" s="88">
        <v>-1</v>
      </c>
      <c r="J26" s="88">
        <v>-1</v>
      </c>
      <c r="K26" s="88">
        <v>-1</v>
      </c>
      <c r="L26" s="88">
        <v>-1</v>
      </c>
      <c r="M26" s="89">
        <v>-1</v>
      </c>
      <c r="O26" s="12"/>
      <c r="V26" s="31" t="s">
        <v>68</v>
      </c>
      <c r="W26" s="40"/>
      <c r="X26" s="43"/>
      <c r="Y26" s="46"/>
      <c r="Z26" s="49" t="s">
        <v>116</v>
      </c>
      <c r="AA26" s="23">
        <v>7</v>
      </c>
      <c r="AB26" s="24">
        <v>2</v>
      </c>
    </row>
    <row r="27" spans="1:28" ht="30" customHeight="1" thickBot="1">
      <c r="C27" s="12"/>
      <c r="F27" s="16" t="s">
        <v>15</v>
      </c>
      <c r="G27" s="17" t="s">
        <v>16</v>
      </c>
      <c r="H27" s="17" t="s">
        <v>17</v>
      </c>
      <c r="I27" s="17" t="s">
        <v>18</v>
      </c>
      <c r="J27" s="17" t="s">
        <v>19</v>
      </c>
      <c r="K27" s="17" t="s">
        <v>20</v>
      </c>
      <c r="L27" s="17" t="s">
        <v>21</v>
      </c>
      <c r="M27" s="18" t="s">
        <v>22</v>
      </c>
      <c r="O27" s="12"/>
      <c r="V27" s="31" t="s">
        <v>71</v>
      </c>
      <c r="W27" s="40" t="s">
        <v>64</v>
      </c>
      <c r="X27" s="43"/>
      <c r="Y27" s="46"/>
      <c r="Z27" s="49"/>
      <c r="AA27" s="29" t="s">
        <v>119</v>
      </c>
      <c r="AB27" s="24">
        <v>3</v>
      </c>
    </row>
    <row r="28" spans="1:28" ht="30" customHeight="1" thickBot="1"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0"/>
      <c r="V28" s="31" t="s">
        <v>72</v>
      </c>
      <c r="W28" s="40" t="s">
        <v>115</v>
      </c>
      <c r="X28" s="43"/>
      <c r="Y28" s="46"/>
      <c r="Z28" s="49"/>
      <c r="AA28" s="23">
        <v>1</v>
      </c>
      <c r="AB28" s="24">
        <v>3</v>
      </c>
    </row>
    <row r="29" spans="1:28" ht="30" customHeight="1">
      <c r="V29" s="31" t="s">
        <v>73</v>
      </c>
      <c r="W29" s="40"/>
      <c r="X29" s="43" t="s">
        <v>64</v>
      </c>
      <c r="Y29" s="46"/>
      <c r="Z29" s="49"/>
      <c r="AA29" s="23">
        <v>2</v>
      </c>
      <c r="AB29" s="24">
        <v>3</v>
      </c>
    </row>
    <row r="30" spans="1:28" ht="30" customHeight="1" thickBot="1">
      <c r="V30" s="31" t="s">
        <v>74</v>
      </c>
      <c r="W30" s="40"/>
      <c r="X30" s="43" t="s">
        <v>115</v>
      </c>
      <c r="Y30" s="46"/>
      <c r="Z30" s="49"/>
      <c r="AA30" s="23">
        <v>3</v>
      </c>
      <c r="AB30" s="24">
        <v>3</v>
      </c>
    </row>
    <row r="31" spans="1:28" ht="30" customHeight="1" thickBot="1">
      <c r="C31" s="10"/>
      <c r="D31" s="340" t="s">
        <v>123</v>
      </c>
      <c r="E31" s="341"/>
      <c r="F31" s="341"/>
      <c r="G31" s="341"/>
      <c r="H31" s="341"/>
      <c r="I31" s="341"/>
      <c r="J31" s="341"/>
      <c r="K31" s="341"/>
      <c r="L31" s="341"/>
      <c r="M31" s="341"/>
      <c r="N31" s="342"/>
      <c r="O31" s="10"/>
      <c r="V31" s="31" t="s">
        <v>75</v>
      </c>
      <c r="W31" s="40"/>
      <c r="X31" s="43"/>
      <c r="Y31" s="46" t="s">
        <v>64</v>
      </c>
      <c r="Z31" s="49"/>
      <c r="AA31" s="23">
        <v>4</v>
      </c>
      <c r="AB31" s="24">
        <v>3</v>
      </c>
    </row>
    <row r="32" spans="1:28" ht="30" customHeight="1" thickBot="1">
      <c r="C32" s="12"/>
      <c r="F32" s="21">
        <v>0</v>
      </c>
      <c r="G32" s="21">
        <v>1</v>
      </c>
      <c r="H32" s="21">
        <v>2</v>
      </c>
      <c r="I32" s="21">
        <v>3</v>
      </c>
      <c r="J32" s="21">
        <v>4</v>
      </c>
      <c r="K32" s="21">
        <v>5</v>
      </c>
      <c r="L32" s="21">
        <v>6</v>
      </c>
      <c r="M32" s="21">
        <v>7</v>
      </c>
      <c r="O32" s="12"/>
      <c r="V32" s="31" t="s">
        <v>76</v>
      </c>
      <c r="W32" s="40"/>
      <c r="X32" s="43"/>
      <c r="Y32" s="46" t="s">
        <v>115</v>
      </c>
      <c r="Z32" s="49"/>
      <c r="AA32" s="23">
        <v>5</v>
      </c>
      <c r="AB32" s="24">
        <v>3</v>
      </c>
    </row>
    <row r="33" spans="1:28" ht="30" customHeight="1">
      <c r="A33" s="19" t="s">
        <v>35</v>
      </c>
      <c r="C33" s="12"/>
      <c r="D33" s="21">
        <v>7</v>
      </c>
      <c r="E33" s="13">
        <v>8</v>
      </c>
      <c r="F33" s="90">
        <v>-1</v>
      </c>
      <c r="G33" s="91">
        <v>-1</v>
      </c>
      <c r="H33" s="91">
        <v>-1</v>
      </c>
      <c r="I33" s="91">
        <v>-1</v>
      </c>
      <c r="J33" s="91">
        <v>-1</v>
      </c>
      <c r="K33" s="91">
        <v>-1</v>
      </c>
      <c r="L33" s="91">
        <v>-1</v>
      </c>
      <c r="M33" s="92">
        <v>-1</v>
      </c>
      <c r="O33" s="12"/>
      <c r="Q33" s="344" t="s">
        <v>43</v>
      </c>
      <c r="V33" s="31" t="s">
        <v>77</v>
      </c>
      <c r="W33" s="40"/>
      <c r="X33" s="43"/>
      <c r="Y33" s="46"/>
      <c r="Z33" s="49" t="s">
        <v>64</v>
      </c>
      <c r="AA33" s="23">
        <v>6</v>
      </c>
      <c r="AB33" s="24">
        <v>3</v>
      </c>
    </row>
    <row r="34" spans="1:28" ht="30" customHeight="1" thickBot="1">
      <c r="A34" s="20">
        <v>-1</v>
      </c>
      <c r="C34" s="12"/>
      <c r="D34" s="21">
        <v>6</v>
      </c>
      <c r="E34" s="14">
        <v>7</v>
      </c>
      <c r="F34" s="93">
        <v>-1</v>
      </c>
      <c r="G34" s="36">
        <v>-1</v>
      </c>
      <c r="H34" s="36">
        <v>-1</v>
      </c>
      <c r="I34" s="36">
        <v>-1</v>
      </c>
      <c r="J34" s="36">
        <v>-1</v>
      </c>
      <c r="K34" s="36">
        <v>-1</v>
      </c>
      <c r="L34" s="36">
        <v>-1</v>
      </c>
      <c r="M34" s="94">
        <v>-1</v>
      </c>
      <c r="O34" s="12"/>
      <c r="P34" s="37"/>
      <c r="Q34" s="344"/>
      <c r="V34" s="31" t="s">
        <v>78</v>
      </c>
      <c r="W34" s="40"/>
      <c r="X34" s="43"/>
      <c r="Y34" s="46"/>
      <c r="Z34" s="49" t="s">
        <v>115</v>
      </c>
      <c r="AA34" s="23">
        <v>7</v>
      </c>
      <c r="AB34" s="24">
        <v>3</v>
      </c>
    </row>
    <row r="35" spans="1:28" ht="30" customHeight="1">
      <c r="C35" s="12"/>
      <c r="D35" s="21">
        <v>5</v>
      </c>
      <c r="E35" s="14">
        <v>6</v>
      </c>
      <c r="F35" s="9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96">
        <v>0</v>
      </c>
      <c r="O35" s="12"/>
      <c r="Q35" s="345" t="s">
        <v>42</v>
      </c>
      <c r="V35" s="31" t="s">
        <v>79</v>
      </c>
      <c r="W35" s="40" t="s">
        <v>63</v>
      </c>
      <c r="X35" s="43"/>
      <c r="Y35" s="46"/>
      <c r="Z35" s="49"/>
      <c r="AA35" s="29" t="s">
        <v>119</v>
      </c>
      <c r="AB35" s="24">
        <v>4</v>
      </c>
    </row>
    <row r="36" spans="1:28" ht="30" customHeight="1">
      <c r="C36" s="12"/>
      <c r="D36" s="21">
        <v>4</v>
      </c>
      <c r="E36" s="14">
        <v>5</v>
      </c>
      <c r="F36" s="9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96">
        <v>0</v>
      </c>
      <c r="O36" s="12"/>
      <c r="P36" s="37"/>
      <c r="Q36" s="345"/>
      <c r="V36" s="31" t="s">
        <v>80</v>
      </c>
      <c r="W36" s="40" t="s">
        <v>114</v>
      </c>
      <c r="X36" s="43"/>
      <c r="Y36" s="46"/>
      <c r="Z36" s="49"/>
      <c r="AA36" s="23">
        <v>1</v>
      </c>
      <c r="AB36" s="24">
        <v>4</v>
      </c>
    </row>
    <row r="37" spans="1:28" ht="30" customHeight="1">
      <c r="C37" s="12"/>
      <c r="D37" s="21">
        <v>3</v>
      </c>
      <c r="E37" s="14">
        <v>4</v>
      </c>
      <c r="F37" s="97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98">
        <v>0</v>
      </c>
      <c r="O37" s="12"/>
      <c r="Q37" s="346" t="s">
        <v>41</v>
      </c>
      <c r="V37" s="31" t="s">
        <v>81</v>
      </c>
      <c r="W37" s="40"/>
      <c r="X37" s="43" t="s">
        <v>63</v>
      </c>
      <c r="Y37" s="46"/>
      <c r="Z37" s="49"/>
      <c r="AA37" s="23">
        <v>2</v>
      </c>
      <c r="AB37" s="24">
        <v>4</v>
      </c>
    </row>
    <row r="38" spans="1:28" ht="30" customHeight="1" thickBot="1">
      <c r="C38" s="12"/>
      <c r="D38" s="21">
        <v>2</v>
      </c>
      <c r="E38" s="14">
        <v>3</v>
      </c>
      <c r="F38" s="97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98">
        <v>0</v>
      </c>
      <c r="O38" s="12"/>
      <c r="P38" s="37"/>
      <c r="Q38" s="346"/>
      <c r="V38" s="31" t="s">
        <v>82</v>
      </c>
      <c r="W38" s="40"/>
      <c r="X38" s="43" t="s">
        <v>114</v>
      </c>
      <c r="Y38" s="46"/>
      <c r="Z38" s="49"/>
      <c r="AA38" s="23">
        <v>3</v>
      </c>
      <c r="AB38" s="24">
        <v>4</v>
      </c>
    </row>
    <row r="39" spans="1:28" ht="30" customHeight="1">
      <c r="A39" s="104" t="s">
        <v>37</v>
      </c>
      <c r="B39" s="105"/>
      <c r="C39" s="12"/>
      <c r="D39" s="21">
        <v>1</v>
      </c>
      <c r="E39" s="14">
        <v>2</v>
      </c>
      <c r="F39" s="40">
        <v>1</v>
      </c>
      <c r="G39" s="33">
        <v>1</v>
      </c>
      <c r="H39" s="33">
        <v>1</v>
      </c>
      <c r="I39" s="33">
        <v>1</v>
      </c>
      <c r="J39" s="33">
        <v>1</v>
      </c>
      <c r="K39" s="33">
        <v>1</v>
      </c>
      <c r="L39" s="33">
        <v>1</v>
      </c>
      <c r="M39" s="99">
        <v>1</v>
      </c>
      <c r="O39" s="12"/>
      <c r="Q39" s="343" t="s">
        <v>122</v>
      </c>
      <c r="V39" s="31" t="s">
        <v>83</v>
      </c>
      <c r="W39" s="40"/>
      <c r="X39" s="43"/>
      <c r="Y39" s="46" t="s">
        <v>63</v>
      </c>
      <c r="Z39" s="49"/>
      <c r="AA39" s="23">
        <v>4</v>
      </c>
      <c r="AB39" s="24">
        <v>4</v>
      </c>
    </row>
    <row r="40" spans="1:28" ht="30" customHeight="1" thickBot="1">
      <c r="A40" s="106">
        <v>1</v>
      </c>
      <c r="B40" s="105"/>
      <c r="C40" s="12"/>
      <c r="D40" s="21">
        <v>0</v>
      </c>
      <c r="E40" s="15">
        <v>1</v>
      </c>
      <c r="F40" s="41">
        <v>1</v>
      </c>
      <c r="G40" s="100">
        <v>1</v>
      </c>
      <c r="H40" s="100">
        <v>1</v>
      </c>
      <c r="I40" s="100">
        <v>1</v>
      </c>
      <c r="J40" s="100">
        <v>1</v>
      </c>
      <c r="K40" s="100">
        <v>1</v>
      </c>
      <c r="L40" s="100">
        <v>1</v>
      </c>
      <c r="M40" s="101">
        <v>1</v>
      </c>
      <c r="O40" s="12"/>
      <c r="P40" s="38"/>
      <c r="Q40" s="343"/>
      <c r="V40" s="31" t="s">
        <v>84</v>
      </c>
      <c r="W40" s="40"/>
      <c r="X40" s="43"/>
      <c r="Y40" s="46" t="s">
        <v>114</v>
      </c>
      <c r="Z40" s="49"/>
      <c r="AA40" s="23">
        <v>5</v>
      </c>
      <c r="AB40" s="24">
        <v>4</v>
      </c>
    </row>
    <row r="41" spans="1:28" ht="30" customHeight="1" thickBot="1">
      <c r="C41" s="12"/>
      <c r="F41" s="16" t="s">
        <v>15</v>
      </c>
      <c r="G41" s="17" t="s">
        <v>16</v>
      </c>
      <c r="H41" s="17" t="s">
        <v>17</v>
      </c>
      <c r="I41" s="17" t="s">
        <v>18</v>
      </c>
      <c r="J41" s="17" t="s">
        <v>19</v>
      </c>
      <c r="K41" s="17" t="s">
        <v>20</v>
      </c>
      <c r="L41" s="17" t="s">
        <v>21</v>
      </c>
      <c r="M41" s="18" t="s">
        <v>22</v>
      </c>
      <c r="O41" s="12"/>
      <c r="V41" s="31" t="s">
        <v>85</v>
      </c>
      <c r="W41" s="40"/>
      <c r="X41" s="43"/>
      <c r="Y41" s="46"/>
      <c r="Z41" s="49" t="s">
        <v>63</v>
      </c>
      <c r="AA41" s="23">
        <v>6</v>
      </c>
      <c r="AB41" s="24">
        <v>4</v>
      </c>
    </row>
    <row r="42" spans="1:28" ht="30" customHeight="1" thickBot="1">
      <c r="C42" s="10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0"/>
      <c r="V42" s="31" t="s">
        <v>86</v>
      </c>
      <c r="W42" s="40"/>
      <c r="X42" s="43"/>
      <c r="Y42" s="46"/>
      <c r="Z42" s="49" t="s">
        <v>114</v>
      </c>
      <c r="AA42" s="23">
        <v>7</v>
      </c>
      <c r="AB42" s="24">
        <v>4</v>
      </c>
    </row>
    <row r="43" spans="1:28" ht="30" customHeight="1">
      <c r="V43" s="31" t="s">
        <v>87</v>
      </c>
      <c r="W43" s="40" t="s">
        <v>62</v>
      </c>
      <c r="X43" s="43"/>
      <c r="Y43" s="46"/>
      <c r="Z43" s="49"/>
      <c r="AA43" s="29" t="s">
        <v>119</v>
      </c>
      <c r="AB43" s="24">
        <v>5</v>
      </c>
    </row>
    <row r="44" spans="1:28" ht="30" customHeight="1" thickBot="1">
      <c r="V44" s="31" t="s">
        <v>88</v>
      </c>
      <c r="W44" s="40" t="s">
        <v>70</v>
      </c>
      <c r="X44" s="43"/>
      <c r="Y44" s="46"/>
      <c r="Z44" s="49"/>
      <c r="AA44" s="23">
        <v>1</v>
      </c>
      <c r="AB44" s="24">
        <v>5</v>
      </c>
    </row>
    <row r="45" spans="1:28" ht="30" customHeight="1" thickBot="1">
      <c r="C45" s="10"/>
      <c r="D45" s="340" t="s">
        <v>385</v>
      </c>
      <c r="E45" s="341"/>
      <c r="F45" s="341"/>
      <c r="G45" s="341"/>
      <c r="H45" s="341"/>
      <c r="I45" s="341"/>
      <c r="J45" s="341"/>
      <c r="K45" s="341"/>
      <c r="L45" s="341"/>
      <c r="M45" s="341"/>
      <c r="N45" s="342"/>
      <c r="O45" s="10"/>
      <c r="V45" s="31" t="s">
        <v>89</v>
      </c>
      <c r="W45" s="40"/>
      <c r="X45" s="43" t="s">
        <v>62</v>
      </c>
      <c r="Y45" s="46"/>
      <c r="Z45" s="49"/>
      <c r="AA45" s="23">
        <v>2</v>
      </c>
      <c r="AB45" s="24">
        <v>5</v>
      </c>
    </row>
    <row r="46" spans="1:28" ht="30" customHeight="1" thickBot="1">
      <c r="C46" s="12"/>
      <c r="F46" s="21">
        <v>0</v>
      </c>
      <c r="G46" s="21">
        <v>1</v>
      </c>
      <c r="H46" s="21">
        <v>2</v>
      </c>
      <c r="I46" s="21">
        <v>3</v>
      </c>
      <c r="J46" s="21">
        <v>4</v>
      </c>
      <c r="K46" s="21">
        <v>5</v>
      </c>
      <c r="L46" s="21">
        <v>6</v>
      </c>
      <c r="M46" s="21">
        <v>7</v>
      </c>
      <c r="O46" s="12"/>
      <c r="V46" s="31" t="s">
        <v>90</v>
      </c>
      <c r="W46" s="40"/>
      <c r="X46" s="43" t="s">
        <v>70</v>
      </c>
      <c r="Y46" s="46"/>
      <c r="Z46" s="49"/>
      <c r="AA46" s="23">
        <v>3</v>
      </c>
      <c r="AB46" s="24">
        <v>5</v>
      </c>
    </row>
    <row r="47" spans="1:28" ht="30" customHeight="1">
      <c r="A47" s="19" t="s">
        <v>35</v>
      </c>
      <c r="B47" s="258"/>
      <c r="C47" s="12"/>
      <c r="D47" s="21">
        <v>7</v>
      </c>
      <c r="E47" s="13">
        <v>8</v>
      </c>
      <c r="F47" s="198">
        <v>0</v>
      </c>
      <c r="G47" s="202">
        <v>0</v>
      </c>
      <c r="H47" s="202">
        <v>0</v>
      </c>
      <c r="I47" s="202">
        <v>0</v>
      </c>
      <c r="J47" s="205">
        <v>-1</v>
      </c>
      <c r="K47" s="202">
        <v>0</v>
      </c>
      <c r="L47" s="202">
        <v>0</v>
      </c>
      <c r="M47" s="211">
        <v>0</v>
      </c>
      <c r="O47" s="12"/>
      <c r="V47" s="31" t="s">
        <v>91</v>
      </c>
      <c r="W47" s="40"/>
      <c r="X47" s="43"/>
      <c r="Y47" s="46" t="s">
        <v>62</v>
      </c>
      <c r="Z47" s="49"/>
      <c r="AA47" s="23">
        <v>4</v>
      </c>
      <c r="AB47" s="24">
        <v>5</v>
      </c>
    </row>
    <row r="48" spans="1:28" ht="30" customHeight="1" thickBot="1">
      <c r="A48" s="20">
        <v>-1</v>
      </c>
      <c r="B48" s="258"/>
      <c r="C48" s="12"/>
      <c r="D48" s="21">
        <v>6</v>
      </c>
      <c r="E48" s="14">
        <v>7</v>
      </c>
      <c r="F48" s="199">
        <v>0</v>
      </c>
      <c r="G48" s="200">
        <v>0</v>
      </c>
      <c r="H48" s="200">
        <v>0</v>
      </c>
      <c r="I48" s="200">
        <v>0</v>
      </c>
      <c r="J48" s="200">
        <v>0</v>
      </c>
      <c r="K48" s="200">
        <v>0</v>
      </c>
      <c r="L48" s="200">
        <v>0</v>
      </c>
      <c r="M48" s="204">
        <v>0</v>
      </c>
      <c r="O48" s="12"/>
      <c r="V48" s="31" t="s">
        <v>92</v>
      </c>
      <c r="W48" s="40"/>
      <c r="X48" s="43"/>
      <c r="Y48" s="46" t="s">
        <v>70</v>
      </c>
      <c r="Z48" s="49"/>
      <c r="AA48" s="23">
        <v>5</v>
      </c>
      <c r="AB48" s="24">
        <v>5</v>
      </c>
    </row>
    <row r="49" spans="1:28" ht="30" customHeight="1">
      <c r="C49" s="12"/>
      <c r="D49" s="21">
        <v>5</v>
      </c>
      <c r="E49" s="14">
        <v>6</v>
      </c>
      <c r="F49" s="199">
        <v>0</v>
      </c>
      <c r="G49" s="200">
        <v>0</v>
      </c>
      <c r="H49" s="207">
        <v>1</v>
      </c>
      <c r="I49" s="200">
        <v>0</v>
      </c>
      <c r="J49" s="206">
        <v>-1</v>
      </c>
      <c r="K49" s="207">
        <v>1</v>
      </c>
      <c r="L49" s="200">
        <v>0</v>
      </c>
      <c r="M49" s="204">
        <v>0</v>
      </c>
      <c r="O49" s="12"/>
      <c r="V49" s="31" t="s">
        <v>93</v>
      </c>
      <c r="W49" s="40"/>
      <c r="X49" s="43"/>
      <c r="Y49" s="46"/>
      <c r="Z49" s="49" t="s">
        <v>62</v>
      </c>
      <c r="AA49" s="23">
        <v>6</v>
      </c>
      <c r="AB49" s="24">
        <v>5</v>
      </c>
    </row>
    <row r="50" spans="1:28" ht="30" customHeight="1">
      <c r="C50" s="12"/>
      <c r="D50" s="21">
        <v>4</v>
      </c>
      <c r="E50" s="14">
        <v>5</v>
      </c>
      <c r="F50" s="199">
        <v>0</v>
      </c>
      <c r="G50" s="200">
        <v>0</v>
      </c>
      <c r="H50" s="200">
        <v>0</v>
      </c>
      <c r="I50" s="208">
        <v>0</v>
      </c>
      <c r="J50" s="207">
        <v>1</v>
      </c>
      <c r="K50" s="200">
        <v>0</v>
      </c>
      <c r="L50" s="200">
        <v>0</v>
      </c>
      <c r="M50" s="204">
        <v>0</v>
      </c>
      <c r="O50" s="12"/>
      <c r="V50" s="31" t="s">
        <v>94</v>
      </c>
      <c r="W50" s="40"/>
      <c r="X50" s="43"/>
      <c r="Y50" s="46"/>
      <c r="Z50" s="49" t="s">
        <v>70</v>
      </c>
      <c r="AA50" s="23">
        <v>7</v>
      </c>
      <c r="AB50" s="24">
        <v>5</v>
      </c>
    </row>
    <row r="51" spans="1:28" ht="30" customHeight="1">
      <c r="C51" s="12"/>
      <c r="D51" s="21">
        <v>3</v>
      </c>
      <c r="E51" s="14">
        <v>4</v>
      </c>
      <c r="F51" s="199">
        <v>0</v>
      </c>
      <c r="G51" s="200">
        <v>0</v>
      </c>
      <c r="H51" s="200">
        <v>0</v>
      </c>
      <c r="I51" s="200">
        <v>0</v>
      </c>
      <c r="J51" s="209">
        <v>1</v>
      </c>
      <c r="K51" s="200">
        <v>0</v>
      </c>
      <c r="L51" s="200">
        <v>0</v>
      </c>
      <c r="M51" s="204">
        <v>0</v>
      </c>
      <c r="O51" s="12"/>
      <c r="V51" s="31" t="s">
        <v>95</v>
      </c>
      <c r="W51" s="40" t="s">
        <v>61</v>
      </c>
      <c r="X51" s="43"/>
      <c r="Y51" s="46"/>
      <c r="Z51" s="49"/>
      <c r="AA51" s="29" t="s">
        <v>119</v>
      </c>
      <c r="AB51" s="24">
        <v>6</v>
      </c>
    </row>
    <row r="52" spans="1:28" ht="30" customHeight="1" thickBot="1">
      <c r="C52" s="12"/>
      <c r="D52" s="21">
        <v>2</v>
      </c>
      <c r="E52" s="14">
        <v>3</v>
      </c>
      <c r="F52" s="199">
        <v>0</v>
      </c>
      <c r="G52" s="200">
        <v>0</v>
      </c>
      <c r="H52" s="200">
        <v>0</v>
      </c>
      <c r="I52" s="200">
        <v>0</v>
      </c>
      <c r="J52" s="200">
        <v>0</v>
      </c>
      <c r="K52" s="200">
        <v>0</v>
      </c>
      <c r="L52" s="200">
        <v>0</v>
      </c>
      <c r="M52" s="204">
        <v>0</v>
      </c>
      <c r="O52" s="12"/>
      <c r="V52" s="31" t="s">
        <v>96</v>
      </c>
      <c r="W52" s="40" t="s">
        <v>69</v>
      </c>
      <c r="X52" s="43"/>
      <c r="Y52" s="46"/>
      <c r="Z52" s="49"/>
      <c r="AA52" s="23">
        <v>1</v>
      </c>
      <c r="AB52" s="24">
        <v>6</v>
      </c>
    </row>
    <row r="53" spans="1:28" ht="30" customHeight="1">
      <c r="A53" s="104" t="s">
        <v>37</v>
      </c>
      <c r="B53" s="105"/>
      <c r="C53" s="12"/>
      <c r="D53" s="21">
        <v>1</v>
      </c>
      <c r="E53" s="14">
        <v>2</v>
      </c>
      <c r="F53" s="199">
        <v>0</v>
      </c>
      <c r="G53" s="200">
        <v>0</v>
      </c>
      <c r="H53" s="200">
        <v>0</v>
      </c>
      <c r="I53" s="200">
        <v>0</v>
      </c>
      <c r="J53" s="200">
        <v>0</v>
      </c>
      <c r="K53" s="200">
        <v>0</v>
      </c>
      <c r="L53" s="200">
        <v>0</v>
      </c>
      <c r="M53" s="204">
        <v>0</v>
      </c>
      <c r="O53" s="12"/>
      <c r="V53" s="31" t="s">
        <v>97</v>
      </c>
      <c r="W53" s="40"/>
      <c r="X53" s="43" t="s">
        <v>61</v>
      </c>
      <c r="Y53" s="46"/>
      <c r="Z53" s="49"/>
      <c r="AA53" s="23">
        <v>2</v>
      </c>
      <c r="AB53" s="24">
        <v>6</v>
      </c>
    </row>
    <row r="54" spans="1:28" ht="30" customHeight="1" thickBot="1">
      <c r="A54" s="106">
        <v>1</v>
      </c>
      <c r="B54" s="105"/>
      <c r="C54" s="12"/>
      <c r="D54" s="21">
        <v>0</v>
      </c>
      <c r="E54" s="15">
        <v>1</v>
      </c>
      <c r="F54" s="210">
        <v>0</v>
      </c>
      <c r="G54" s="201">
        <v>0</v>
      </c>
      <c r="H54" s="201">
        <v>0</v>
      </c>
      <c r="I54" s="201">
        <v>0</v>
      </c>
      <c r="J54" s="201">
        <v>0</v>
      </c>
      <c r="K54" s="201">
        <v>0</v>
      </c>
      <c r="L54" s="201">
        <v>0</v>
      </c>
      <c r="M54" s="203">
        <v>0</v>
      </c>
      <c r="O54" s="12"/>
      <c r="V54" s="31" t="s">
        <v>98</v>
      </c>
      <c r="W54" s="40"/>
      <c r="X54" s="43" t="s">
        <v>69</v>
      </c>
      <c r="Y54" s="46"/>
      <c r="Z54" s="49"/>
      <c r="AA54" s="23">
        <v>3</v>
      </c>
      <c r="AB54" s="24">
        <v>6</v>
      </c>
    </row>
    <row r="55" spans="1:28" ht="30" customHeight="1" thickBot="1">
      <c r="C55" s="12"/>
      <c r="F55" s="16" t="s">
        <v>15</v>
      </c>
      <c r="G55" s="17" t="s">
        <v>16</v>
      </c>
      <c r="H55" s="17" t="s">
        <v>17</v>
      </c>
      <c r="I55" s="17" t="s">
        <v>18</v>
      </c>
      <c r="J55" s="17" t="s">
        <v>19</v>
      </c>
      <c r="K55" s="17" t="s">
        <v>20</v>
      </c>
      <c r="L55" s="17" t="s">
        <v>21</v>
      </c>
      <c r="M55" s="18" t="s">
        <v>22</v>
      </c>
      <c r="O55" s="12"/>
      <c r="V55" s="31" t="s">
        <v>99</v>
      </c>
      <c r="W55" s="40"/>
      <c r="X55" s="43"/>
      <c r="Y55" s="46" t="s">
        <v>61</v>
      </c>
      <c r="Z55" s="49"/>
      <c r="AA55" s="23">
        <v>4</v>
      </c>
      <c r="AB55" s="24">
        <v>6</v>
      </c>
    </row>
    <row r="56" spans="1:28" ht="30" customHeight="1" thickBot="1"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0"/>
      <c r="V56" s="31" t="s">
        <v>100</v>
      </c>
      <c r="W56" s="40"/>
      <c r="X56" s="43"/>
      <c r="Y56" s="46" t="s">
        <v>69</v>
      </c>
      <c r="Z56" s="49"/>
      <c r="AA56" s="23">
        <v>5</v>
      </c>
      <c r="AB56" s="24">
        <v>6</v>
      </c>
    </row>
    <row r="57" spans="1:28" ht="30" customHeight="1">
      <c r="V57" s="31" t="s">
        <v>101</v>
      </c>
      <c r="W57" s="40"/>
      <c r="X57" s="43"/>
      <c r="Y57" s="46"/>
      <c r="Z57" s="49" t="s">
        <v>61</v>
      </c>
      <c r="AA57" s="23">
        <v>6</v>
      </c>
      <c r="AB57" s="24">
        <v>6</v>
      </c>
    </row>
    <row r="58" spans="1:28" ht="30" customHeight="1">
      <c r="C58" s="213" t="s">
        <v>386</v>
      </c>
      <c r="V58" s="31" t="s">
        <v>102</v>
      </c>
      <c r="W58" s="40"/>
      <c r="X58" s="43"/>
      <c r="Y58" s="46"/>
      <c r="Z58" s="49" t="s">
        <v>69</v>
      </c>
      <c r="AA58" s="23">
        <v>7</v>
      </c>
      <c r="AB58" s="24">
        <v>6</v>
      </c>
    </row>
    <row r="59" spans="1:28" ht="30" customHeight="1">
      <c r="C59" s="213" t="s">
        <v>423</v>
      </c>
      <c r="V59" s="31" t="s">
        <v>103</v>
      </c>
      <c r="W59" s="40" t="s">
        <v>113</v>
      </c>
      <c r="X59" s="43"/>
      <c r="Y59" s="46"/>
      <c r="Z59" s="49"/>
      <c r="AA59" s="29" t="s">
        <v>119</v>
      </c>
      <c r="AB59" s="24">
        <v>7</v>
      </c>
    </row>
    <row r="60" spans="1:28" ht="30" customHeight="1">
      <c r="V60" s="31" t="s">
        <v>104</v>
      </c>
      <c r="W60" s="40" t="s">
        <v>68</v>
      </c>
      <c r="X60" s="43"/>
      <c r="Y60" s="46"/>
      <c r="Z60" s="49"/>
      <c r="AA60" s="23">
        <v>1</v>
      </c>
      <c r="AB60" s="24">
        <v>7</v>
      </c>
    </row>
    <row r="61" spans="1:28" ht="30" customHeight="1">
      <c r="V61" s="31" t="s">
        <v>105</v>
      </c>
      <c r="W61" s="40"/>
      <c r="X61" s="43" t="s">
        <v>113</v>
      </c>
      <c r="Y61" s="46"/>
      <c r="Z61" s="49"/>
      <c r="AA61" s="23">
        <v>2</v>
      </c>
      <c r="AB61" s="24">
        <v>7</v>
      </c>
    </row>
    <row r="62" spans="1:28" ht="30" customHeight="1">
      <c r="V62" s="31" t="s">
        <v>106</v>
      </c>
      <c r="W62" s="40"/>
      <c r="X62" s="43" t="s">
        <v>68</v>
      </c>
      <c r="Y62" s="46"/>
      <c r="Z62" s="49"/>
      <c r="AA62" s="23">
        <v>3</v>
      </c>
      <c r="AB62" s="24">
        <v>7</v>
      </c>
    </row>
    <row r="63" spans="1:28" ht="30" customHeight="1">
      <c r="V63" s="31" t="s">
        <v>107</v>
      </c>
      <c r="W63" s="40"/>
      <c r="X63" s="43"/>
      <c r="Y63" s="46" t="s">
        <v>113</v>
      </c>
      <c r="Z63" s="49"/>
      <c r="AA63" s="23">
        <v>4</v>
      </c>
      <c r="AB63" s="24">
        <v>7</v>
      </c>
    </row>
    <row r="64" spans="1:28" ht="30" customHeight="1">
      <c r="V64" s="31" t="s">
        <v>108</v>
      </c>
      <c r="W64" s="40"/>
      <c r="X64" s="43"/>
      <c r="Y64" s="46" t="s">
        <v>68</v>
      </c>
      <c r="Z64" s="49"/>
      <c r="AA64" s="23">
        <v>5</v>
      </c>
      <c r="AB64" s="24">
        <v>7</v>
      </c>
    </row>
    <row r="65" spans="22:28" ht="30" customHeight="1">
      <c r="V65" s="31" t="s">
        <v>109</v>
      </c>
      <c r="W65" s="40"/>
      <c r="X65" s="43"/>
      <c r="Y65" s="46"/>
      <c r="Z65" s="49" t="s">
        <v>113</v>
      </c>
      <c r="AA65" s="23">
        <v>6</v>
      </c>
      <c r="AB65" s="24">
        <v>7</v>
      </c>
    </row>
    <row r="66" spans="22:28" ht="30" customHeight="1" thickBot="1">
      <c r="V66" s="32" t="s">
        <v>110</v>
      </c>
      <c r="W66" s="41"/>
      <c r="X66" s="44"/>
      <c r="Y66" s="47"/>
      <c r="Z66" s="50" t="s">
        <v>68</v>
      </c>
      <c r="AA66" s="25">
        <v>7</v>
      </c>
      <c r="AB66" s="26">
        <v>7</v>
      </c>
    </row>
    <row r="67" spans="22:28" ht="30" customHeight="1"/>
  </sheetData>
  <mergeCells count="9">
    <mergeCell ref="V1:AB1"/>
    <mergeCell ref="D45:N45"/>
    <mergeCell ref="D2:N2"/>
    <mergeCell ref="Q39:Q40"/>
    <mergeCell ref="D17:N17"/>
    <mergeCell ref="D31:N31"/>
    <mergeCell ref="Q33:Q34"/>
    <mergeCell ref="Q35:Q36"/>
    <mergeCell ref="Q37:Q38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D712-80A4-4CAB-9734-69940DDA93F7}">
  <dimension ref="A1:AU39"/>
  <sheetViews>
    <sheetView showGridLines="0" zoomScaleNormal="100" workbookViewId="0">
      <selection activeCell="E25" sqref="E25"/>
    </sheetView>
  </sheetViews>
  <sheetFormatPr baseColWidth="10" defaultRowHeight="15"/>
  <cols>
    <col min="13" max="13" width="10.5703125" bestFit="1" customWidth="1"/>
    <col min="14" max="26" width="3.7109375" customWidth="1"/>
    <col min="28" max="28" width="19.85546875" bestFit="1" customWidth="1"/>
    <col min="31" max="31" width="11.42578125" customWidth="1"/>
    <col min="32" max="44" width="3.7109375" customWidth="1"/>
    <col min="46" max="46" width="17.7109375" customWidth="1"/>
  </cols>
  <sheetData>
    <row r="1" spans="1:47" ht="15.75" thickBot="1">
      <c r="A1" s="213" t="s">
        <v>416</v>
      </c>
      <c r="N1" s="349" t="s">
        <v>465</v>
      </c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1"/>
      <c r="AB1" t="s">
        <v>428</v>
      </c>
      <c r="AF1" s="349" t="s">
        <v>465</v>
      </c>
      <c r="AG1" s="350"/>
      <c r="AH1" s="350"/>
      <c r="AI1" s="350"/>
      <c r="AJ1" s="350"/>
      <c r="AK1" s="350"/>
      <c r="AL1" s="350"/>
      <c r="AM1" s="350"/>
      <c r="AN1" s="350"/>
      <c r="AO1" s="350"/>
      <c r="AP1" s="350"/>
      <c r="AQ1" s="350"/>
      <c r="AR1" s="351"/>
      <c r="AT1" t="s">
        <v>475</v>
      </c>
    </row>
    <row r="2" spans="1:47" ht="19.5" thickBot="1">
      <c r="N2" s="10"/>
      <c r="O2" s="340" t="s">
        <v>426</v>
      </c>
      <c r="P2" s="341"/>
      <c r="Q2" s="341"/>
      <c r="R2" s="341"/>
      <c r="S2" s="341"/>
      <c r="T2" s="341"/>
      <c r="U2" s="341"/>
      <c r="V2" s="341"/>
      <c r="W2" s="341"/>
      <c r="X2" s="341"/>
      <c r="Y2" s="342"/>
      <c r="Z2" s="10"/>
      <c r="AB2" t="s">
        <v>450</v>
      </c>
      <c r="AF2" s="10"/>
      <c r="AG2" s="340" t="s">
        <v>426</v>
      </c>
      <c r="AH2" s="341"/>
      <c r="AI2" s="341"/>
      <c r="AJ2" s="341"/>
      <c r="AK2" s="341"/>
      <c r="AL2" s="341"/>
      <c r="AM2" s="341"/>
      <c r="AN2" s="341"/>
      <c r="AO2" s="341"/>
      <c r="AP2" s="341"/>
      <c r="AQ2" s="342"/>
      <c r="AR2" s="10"/>
      <c r="AT2" t="s">
        <v>450</v>
      </c>
    </row>
    <row r="3" spans="1:47" ht="15.75" thickBot="1">
      <c r="N3" s="12"/>
      <c r="Q3" s="21">
        <v>0</v>
      </c>
      <c r="R3" s="21">
        <v>1</v>
      </c>
      <c r="S3" s="21">
        <v>2</v>
      </c>
      <c r="T3" s="21">
        <v>3</v>
      </c>
      <c r="U3" s="21">
        <v>4</v>
      </c>
      <c r="V3" s="21">
        <v>5</v>
      </c>
      <c r="W3" s="21">
        <v>6</v>
      </c>
      <c r="X3" s="21">
        <v>7</v>
      </c>
      <c r="Z3" s="12"/>
      <c r="AB3" s="277" t="s">
        <v>429</v>
      </c>
      <c r="AC3" s="278">
        <f>MIN(Q17:X24)</f>
        <v>486</v>
      </c>
      <c r="AF3" s="12"/>
      <c r="AI3" s="21">
        <v>0</v>
      </c>
      <c r="AJ3" s="21">
        <v>1</v>
      </c>
      <c r="AK3" s="21">
        <v>2</v>
      </c>
      <c r="AL3" s="21">
        <v>3</v>
      </c>
      <c r="AM3" s="21">
        <v>4</v>
      </c>
      <c r="AN3" s="21">
        <v>5</v>
      </c>
      <c r="AO3" s="21">
        <v>6</v>
      </c>
      <c r="AP3" s="21">
        <v>7</v>
      </c>
      <c r="AR3" s="12"/>
      <c r="AT3" s="277" t="s">
        <v>429</v>
      </c>
      <c r="AU3" s="278">
        <f>MIN(AI17:AP24)</f>
        <v>580</v>
      </c>
    </row>
    <row r="4" spans="1:47" ht="15.75" thickBot="1">
      <c r="M4" s="19" t="s">
        <v>35</v>
      </c>
      <c r="N4" s="12"/>
      <c r="O4" s="21">
        <v>7</v>
      </c>
      <c r="P4" s="13">
        <v>8</v>
      </c>
      <c r="Q4" s="74"/>
      <c r="R4" s="84"/>
      <c r="S4" s="84"/>
      <c r="T4" s="84"/>
      <c r="U4" s="84"/>
      <c r="V4" s="84"/>
      <c r="W4" s="84"/>
      <c r="X4" s="85"/>
      <c r="Z4" s="12"/>
      <c r="AB4" s="279" t="s">
        <v>430</v>
      </c>
      <c r="AC4" s="280">
        <f>MAX(Q17:X24)</f>
        <v>584</v>
      </c>
      <c r="AE4" s="19" t="s">
        <v>35</v>
      </c>
      <c r="AF4" s="12"/>
      <c r="AG4" s="21">
        <v>7</v>
      </c>
      <c r="AH4" s="13">
        <v>8</v>
      </c>
      <c r="AI4" s="74"/>
      <c r="AJ4" s="84"/>
      <c r="AK4" s="84"/>
      <c r="AL4" s="84"/>
      <c r="AM4" s="84"/>
      <c r="AN4" s="84"/>
      <c r="AO4" s="84"/>
      <c r="AP4" s="85"/>
      <c r="AR4" s="12"/>
      <c r="AT4" s="279" t="s">
        <v>430</v>
      </c>
      <c r="AU4" s="280">
        <f>MAX(AI17:AP24)</f>
        <v>660</v>
      </c>
    </row>
    <row r="5" spans="1:47" ht="15.75" thickBot="1">
      <c r="B5" s="254" t="s">
        <v>497</v>
      </c>
      <c r="C5" s="232">
        <v>6</v>
      </c>
      <c r="M5" s="20">
        <v>-1</v>
      </c>
      <c r="N5" s="12"/>
      <c r="O5" s="21">
        <v>6</v>
      </c>
      <c r="P5" s="14">
        <v>7</v>
      </c>
      <c r="Q5" s="77"/>
      <c r="R5" s="8"/>
      <c r="S5" s="8"/>
      <c r="T5" s="8"/>
      <c r="U5" s="8"/>
      <c r="V5" s="8"/>
      <c r="W5" s="8"/>
      <c r="X5" s="86"/>
      <c r="Z5" s="12"/>
      <c r="AE5" s="20">
        <v>-1</v>
      </c>
      <c r="AF5" s="12"/>
      <c r="AG5" s="21">
        <v>6</v>
      </c>
      <c r="AH5" s="14">
        <v>7</v>
      </c>
      <c r="AI5" s="77"/>
      <c r="AJ5" s="8"/>
      <c r="AK5" s="8"/>
      <c r="AL5" s="8"/>
      <c r="AM5" s="8"/>
      <c r="AN5" s="8"/>
      <c r="AO5" s="8"/>
      <c r="AP5" s="86"/>
      <c r="AR5" s="12"/>
    </row>
    <row r="6" spans="1:47">
      <c r="B6" s="254" t="s">
        <v>498</v>
      </c>
      <c r="C6" s="316">
        <f>1.4*C5/5</f>
        <v>1.6799999999999997</v>
      </c>
      <c r="N6" s="12"/>
      <c r="O6" s="21">
        <v>5</v>
      </c>
      <c r="P6" s="14">
        <v>6</v>
      </c>
      <c r="Q6" s="23"/>
      <c r="R6" s="5"/>
      <c r="S6" s="5"/>
      <c r="T6" s="5"/>
      <c r="U6" s="5"/>
      <c r="V6" s="5"/>
      <c r="W6" s="5"/>
      <c r="X6" s="69"/>
      <c r="Z6" s="12"/>
      <c r="AF6" s="12"/>
      <c r="AG6" s="21">
        <v>5</v>
      </c>
      <c r="AH6" s="14">
        <v>6</v>
      </c>
      <c r="AI6" s="23"/>
      <c r="AJ6" s="5"/>
      <c r="AK6" s="5"/>
      <c r="AL6" s="5"/>
      <c r="AM6" s="5"/>
      <c r="AN6" s="5"/>
      <c r="AO6" s="5"/>
      <c r="AP6" s="69"/>
      <c r="AR6" s="12"/>
    </row>
    <row r="7" spans="1:47">
      <c r="N7" s="12"/>
      <c r="O7" s="21">
        <v>4</v>
      </c>
      <c r="P7" s="14">
        <v>5</v>
      </c>
      <c r="Q7" s="23"/>
      <c r="R7" s="5"/>
      <c r="S7" s="5"/>
      <c r="T7" s="5"/>
      <c r="U7" s="5"/>
      <c r="V7" s="5"/>
      <c r="W7" s="5"/>
      <c r="X7" s="69"/>
      <c r="Z7" s="12"/>
      <c r="AF7" s="12"/>
      <c r="AG7" s="21">
        <v>4</v>
      </c>
      <c r="AH7" s="14">
        <v>5</v>
      </c>
      <c r="AI7" s="23"/>
      <c r="AJ7" s="5"/>
      <c r="AK7" s="5"/>
      <c r="AL7" s="5"/>
      <c r="AM7" s="5"/>
      <c r="AN7" s="5"/>
      <c r="AO7" s="5"/>
      <c r="AP7" s="69"/>
      <c r="AR7" s="12"/>
    </row>
    <row r="8" spans="1:47">
      <c r="N8" s="12"/>
      <c r="O8" s="21">
        <v>3</v>
      </c>
      <c r="P8" s="14">
        <v>4</v>
      </c>
      <c r="Q8" s="23"/>
      <c r="R8" s="5"/>
      <c r="S8" s="5"/>
      <c r="T8" s="5"/>
      <c r="U8" s="5"/>
      <c r="V8" s="5"/>
      <c r="W8" s="5"/>
      <c r="X8" s="69"/>
      <c r="Z8" s="12"/>
      <c r="AF8" s="12"/>
      <c r="AG8" s="21">
        <v>3</v>
      </c>
      <c r="AH8" s="14">
        <v>4</v>
      </c>
      <c r="AI8" s="23"/>
      <c r="AJ8" s="5"/>
      <c r="AK8" s="5"/>
      <c r="AL8" s="5"/>
      <c r="AM8" s="5"/>
      <c r="AN8" s="5"/>
      <c r="AO8" s="5"/>
      <c r="AP8" s="69"/>
      <c r="AR8" s="12"/>
    </row>
    <row r="9" spans="1:47" ht="15.75" thickBot="1">
      <c r="N9" s="12"/>
      <c r="O9" s="21">
        <v>2</v>
      </c>
      <c r="P9" s="14">
        <v>3</v>
      </c>
      <c r="Q9" s="23"/>
      <c r="R9" s="5"/>
      <c r="S9" s="5"/>
      <c r="T9" s="5"/>
      <c r="U9" s="5"/>
      <c r="V9" s="5"/>
      <c r="W9" s="5"/>
      <c r="X9" s="69"/>
      <c r="Z9" s="12"/>
      <c r="AF9" s="12"/>
      <c r="AG9" s="21">
        <v>2</v>
      </c>
      <c r="AH9" s="14">
        <v>3</v>
      </c>
      <c r="AI9" s="23"/>
      <c r="AJ9" s="5"/>
      <c r="AK9" s="5"/>
      <c r="AL9" s="5"/>
      <c r="AM9" s="5"/>
      <c r="AN9" s="5"/>
      <c r="AO9" s="5"/>
      <c r="AP9" s="69"/>
      <c r="AR9" s="12"/>
    </row>
    <row r="10" spans="1:47" ht="15.75" thickBot="1">
      <c r="B10" s="347" t="s">
        <v>427</v>
      </c>
      <c r="C10" s="348"/>
      <c r="M10" s="104" t="s">
        <v>37</v>
      </c>
      <c r="N10" s="12"/>
      <c r="O10" s="21">
        <v>1</v>
      </c>
      <c r="P10" s="14">
        <v>2</v>
      </c>
      <c r="Q10" s="79"/>
      <c r="R10" s="6"/>
      <c r="S10" s="6"/>
      <c r="T10" s="6"/>
      <c r="U10" s="6"/>
      <c r="V10" s="6"/>
      <c r="W10" s="6"/>
      <c r="X10" s="87"/>
      <c r="Z10" s="12"/>
      <c r="AE10" s="104" t="s">
        <v>37</v>
      </c>
      <c r="AF10" s="12"/>
      <c r="AG10" s="21">
        <v>1</v>
      </c>
      <c r="AH10" s="14">
        <v>2</v>
      </c>
      <c r="AI10" s="79"/>
      <c r="AJ10" s="6"/>
      <c r="AK10" s="6"/>
      <c r="AL10" s="6"/>
      <c r="AM10" s="6"/>
      <c r="AN10" s="6"/>
      <c r="AO10" s="6"/>
      <c r="AP10" s="87"/>
      <c r="AR10" s="12"/>
    </row>
    <row r="11" spans="1:47" ht="15.75" thickBot="1">
      <c r="B11" s="187" t="s">
        <v>418</v>
      </c>
      <c r="C11" s="187" t="s">
        <v>417</v>
      </c>
      <c r="M11" s="106">
        <v>1</v>
      </c>
      <c r="N11" s="12"/>
      <c r="O11" s="21">
        <v>0</v>
      </c>
      <c r="P11" s="15">
        <v>1</v>
      </c>
      <c r="Q11" s="81"/>
      <c r="R11" s="88"/>
      <c r="S11" s="88"/>
      <c r="T11" s="88"/>
      <c r="U11" s="88"/>
      <c r="V11" s="88"/>
      <c r="W11" s="88"/>
      <c r="X11" s="89"/>
      <c r="Z11" s="12"/>
      <c r="AA11" t="s">
        <v>421</v>
      </c>
      <c r="AE11" s="106">
        <v>1</v>
      </c>
      <c r="AF11" s="12"/>
      <c r="AG11" s="21">
        <v>0</v>
      </c>
      <c r="AH11" s="15">
        <v>1</v>
      </c>
      <c r="AI11" s="81"/>
      <c r="AJ11" s="88"/>
      <c r="AK11" s="88"/>
      <c r="AL11" s="88"/>
      <c r="AM11" s="88"/>
      <c r="AN11" s="88"/>
      <c r="AO11" s="88"/>
      <c r="AP11" s="89"/>
      <c r="AR11" s="12"/>
      <c r="AS11" t="s">
        <v>421</v>
      </c>
    </row>
    <row r="12" spans="1:47" ht="15.75" thickBot="1">
      <c r="B12" s="254">
        <v>-1200</v>
      </c>
      <c r="C12" s="232">
        <f>C6*B12/1000+C5/2</f>
        <v>0.98400000000000043</v>
      </c>
      <c r="N12" s="12"/>
      <c r="Q12" s="16" t="s">
        <v>15</v>
      </c>
      <c r="R12" s="17" t="s">
        <v>16</v>
      </c>
      <c r="S12" s="17" t="s">
        <v>17</v>
      </c>
      <c r="T12" s="17" t="s">
        <v>18</v>
      </c>
      <c r="U12" s="17" t="s">
        <v>19</v>
      </c>
      <c r="V12" s="17" t="s">
        <v>20</v>
      </c>
      <c r="W12" s="17" t="s">
        <v>21</v>
      </c>
      <c r="X12" s="18" t="s">
        <v>22</v>
      </c>
      <c r="Z12" s="12"/>
      <c r="AF12" s="12"/>
      <c r="AI12" s="16" t="s">
        <v>15</v>
      </c>
      <c r="AJ12" s="17" t="s">
        <v>16</v>
      </c>
      <c r="AK12" s="17" t="s">
        <v>17</v>
      </c>
      <c r="AL12" s="17" t="s">
        <v>18</v>
      </c>
      <c r="AM12" s="17" t="s">
        <v>19</v>
      </c>
      <c r="AN12" s="17" t="s">
        <v>20</v>
      </c>
      <c r="AO12" s="17" t="s">
        <v>21</v>
      </c>
      <c r="AP12" s="18" t="s">
        <v>22</v>
      </c>
      <c r="AR12" s="12"/>
    </row>
    <row r="13" spans="1:47" ht="15.75" thickBot="1">
      <c r="B13" s="254">
        <v>1200</v>
      </c>
      <c r="C13" s="232">
        <f>C6*B13/1000+C5/2</f>
        <v>5.016</v>
      </c>
      <c r="N13" s="10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0"/>
      <c r="AF13" s="10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0"/>
    </row>
    <row r="14" spans="1:47" ht="15.75" thickBot="1"/>
    <row r="15" spans="1:47" ht="19.5" thickBot="1">
      <c r="B15" s="1" t="s">
        <v>15</v>
      </c>
      <c r="C15" s="255">
        <f>LINEST(C12:C13,B12:B13,10)</f>
        <v>1.6799999999999996E-3</v>
      </c>
      <c r="N15" s="10"/>
      <c r="O15" s="340" t="s">
        <v>425</v>
      </c>
      <c r="P15" s="341"/>
      <c r="Q15" s="341"/>
      <c r="R15" s="341"/>
      <c r="S15" s="341"/>
      <c r="T15" s="341"/>
      <c r="U15" s="341"/>
      <c r="V15" s="341"/>
      <c r="W15" s="341"/>
      <c r="X15" s="341"/>
      <c r="Y15" s="342"/>
      <c r="Z15" s="10"/>
      <c r="AB15" s="296"/>
      <c r="AF15" s="10"/>
      <c r="AG15" s="340" t="s">
        <v>425</v>
      </c>
      <c r="AH15" s="341"/>
      <c r="AI15" s="341"/>
      <c r="AJ15" s="341"/>
      <c r="AK15" s="341"/>
      <c r="AL15" s="341"/>
      <c r="AM15" s="341"/>
      <c r="AN15" s="341"/>
      <c r="AO15" s="341"/>
      <c r="AP15" s="341"/>
      <c r="AQ15" s="342"/>
      <c r="AR15" s="10"/>
      <c r="AT15" s="296" t="s">
        <v>474</v>
      </c>
    </row>
    <row r="16" spans="1:47" ht="15.75" thickBot="1">
      <c r="B16" s="1" t="s">
        <v>16</v>
      </c>
      <c r="C16" s="255">
        <f>INTERCEPT(C12:C13,B12:B13)</f>
        <v>3</v>
      </c>
      <c r="N16" s="12"/>
      <c r="Q16" s="21">
        <v>0</v>
      </c>
      <c r="R16" s="21">
        <v>1</v>
      </c>
      <c r="S16" s="21">
        <v>2</v>
      </c>
      <c r="T16" s="21">
        <v>3</v>
      </c>
      <c r="U16" s="21">
        <v>4</v>
      </c>
      <c r="V16" s="21">
        <v>5</v>
      </c>
      <c r="W16" s="21">
        <v>6</v>
      </c>
      <c r="X16" s="21">
        <v>7</v>
      </c>
      <c r="Z16" s="12"/>
      <c r="AB16" s="256"/>
      <c r="AF16" s="12"/>
      <c r="AI16" s="21">
        <v>0</v>
      </c>
      <c r="AJ16" s="21">
        <v>1</v>
      </c>
      <c r="AK16" s="21">
        <v>2</v>
      </c>
      <c r="AL16" s="21">
        <v>3</v>
      </c>
      <c r="AM16" s="21">
        <v>4</v>
      </c>
      <c r="AN16" s="21">
        <v>5</v>
      </c>
      <c r="AO16" s="21">
        <v>6</v>
      </c>
      <c r="AP16" s="21">
        <v>7</v>
      </c>
      <c r="AR16" s="12"/>
      <c r="AT16" s="256"/>
    </row>
    <row r="17" spans="2:46">
      <c r="M17" s="19" t="s">
        <v>35</v>
      </c>
      <c r="N17" s="12"/>
      <c r="O17" s="21">
        <v>7</v>
      </c>
      <c r="P17" s="13">
        <v>8</v>
      </c>
      <c r="Q17" s="74">
        <v>531</v>
      </c>
      <c r="R17" s="84">
        <v>514</v>
      </c>
      <c r="S17" s="84">
        <v>533</v>
      </c>
      <c r="T17" s="84">
        <v>507</v>
      </c>
      <c r="U17" s="84">
        <v>509</v>
      </c>
      <c r="V17" s="84">
        <v>521</v>
      </c>
      <c r="W17" s="84">
        <v>515</v>
      </c>
      <c r="X17" s="85">
        <v>549</v>
      </c>
      <c r="Z17" s="12"/>
      <c r="AB17" s="256"/>
      <c r="AE17" s="19" t="s">
        <v>35</v>
      </c>
      <c r="AF17" s="12"/>
      <c r="AG17" s="21">
        <v>7</v>
      </c>
      <c r="AH17" s="13">
        <v>8</v>
      </c>
      <c r="AI17" s="74">
        <v>627</v>
      </c>
      <c r="AJ17" s="84">
        <v>643</v>
      </c>
      <c r="AK17" s="84">
        <v>642</v>
      </c>
      <c r="AL17" s="84">
        <v>622</v>
      </c>
      <c r="AM17" s="84">
        <v>633</v>
      </c>
      <c r="AN17" s="84">
        <v>653</v>
      </c>
      <c r="AO17" s="84">
        <v>643</v>
      </c>
      <c r="AP17" s="85">
        <v>648</v>
      </c>
      <c r="AR17" s="12"/>
      <c r="AT17" s="256"/>
    </row>
    <row r="18" spans="2:46" ht="15.75" thickBot="1">
      <c r="B18" s="1" t="s">
        <v>419</v>
      </c>
      <c r="C18" s="247">
        <v>1</v>
      </c>
      <c r="M18" s="20">
        <v>-1</v>
      </c>
      <c r="N18" s="12"/>
      <c r="O18" s="21">
        <v>6</v>
      </c>
      <c r="P18" s="14">
        <v>7</v>
      </c>
      <c r="Q18" s="77">
        <v>524</v>
      </c>
      <c r="R18" s="8">
        <v>545</v>
      </c>
      <c r="S18" s="8">
        <v>528</v>
      </c>
      <c r="T18" s="8">
        <v>515</v>
      </c>
      <c r="U18" s="8">
        <v>507</v>
      </c>
      <c r="V18" s="8">
        <v>525</v>
      </c>
      <c r="W18" s="8">
        <v>555</v>
      </c>
      <c r="X18" s="86">
        <v>517</v>
      </c>
      <c r="Z18" s="12"/>
      <c r="AB18" s="256"/>
      <c r="AE18" s="20">
        <v>-1</v>
      </c>
      <c r="AF18" s="12"/>
      <c r="AG18" s="21">
        <v>6</v>
      </c>
      <c r="AH18" s="14">
        <v>7</v>
      </c>
      <c r="AI18" s="77">
        <v>626</v>
      </c>
      <c r="AJ18" s="8">
        <v>649</v>
      </c>
      <c r="AK18" s="8">
        <v>631</v>
      </c>
      <c r="AL18" s="8">
        <v>639</v>
      </c>
      <c r="AM18" s="8">
        <v>631</v>
      </c>
      <c r="AN18" s="8">
        <v>638</v>
      </c>
      <c r="AO18" s="8">
        <v>610</v>
      </c>
      <c r="AP18" s="86">
        <v>643</v>
      </c>
      <c r="AR18" s="12"/>
      <c r="AT18" s="256"/>
    </row>
    <row r="19" spans="2:46">
      <c r="B19" s="1" t="s">
        <v>136</v>
      </c>
      <c r="C19" s="255">
        <f>C15*C18+C16</f>
        <v>3.0016799999999999</v>
      </c>
      <c r="I19" s="256"/>
      <c r="N19" s="12"/>
      <c r="O19" s="21">
        <v>5</v>
      </c>
      <c r="P19" s="14">
        <v>6</v>
      </c>
      <c r="Q19" s="23">
        <v>549</v>
      </c>
      <c r="R19" s="5">
        <v>540</v>
      </c>
      <c r="S19" s="5">
        <v>495</v>
      </c>
      <c r="T19" s="5">
        <v>531</v>
      </c>
      <c r="U19" s="5">
        <v>523</v>
      </c>
      <c r="V19" s="5">
        <v>570</v>
      </c>
      <c r="W19" s="5">
        <v>525</v>
      </c>
      <c r="X19" s="69">
        <v>553</v>
      </c>
      <c r="Z19" s="12"/>
      <c r="AB19" s="256"/>
      <c r="AF19" s="12"/>
      <c r="AG19" s="21">
        <v>5</v>
      </c>
      <c r="AH19" s="14">
        <v>6</v>
      </c>
      <c r="AI19" s="23">
        <v>640</v>
      </c>
      <c r="AJ19" s="5">
        <v>637</v>
      </c>
      <c r="AK19" s="5">
        <v>648</v>
      </c>
      <c r="AL19" s="5">
        <v>634</v>
      </c>
      <c r="AM19" s="5">
        <v>636</v>
      </c>
      <c r="AN19" s="5">
        <v>646</v>
      </c>
      <c r="AO19" s="5">
        <v>632</v>
      </c>
      <c r="AP19" s="69">
        <v>646</v>
      </c>
      <c r="AR19" s="12"/>
      <c r="AT19" s="256"/>
    </row>
    <row r="20" spans="2:46">
      <c r="I20" s="256"/>
      <c r="N20" s="12"/>
      <c r="O20" s="21">
        <v>4</v>
      </c>
      <c r="P20" s="14">
        <v>5</v>
      </c>
      <c r="Q20" s="257">
        <v>533</v>
      </c>
      <c r="R20" s="5">
        <v>532</v>
      </c>
      <c r="S20" s="5">
        <v>535</v>
      </c>
      <c r="T20" s="5">
        <v>526</v>
      </c>
      <c r="U20" s="5">
        <v>557</v>
      </c>
      <c r="V20" s="5">
        <v>525</v>
      </c>
      <c r="W20" s="5">
        <v>542</v>
      </c>
      <c r="X20" s="69">
        <v>538</v>
      </c>
      <c r="Z20" s="12"/>
      <c r="AB20" s="256"/>
      <c r="AF20" s="12"/>
      <c r="AG20" s="21">
        <v>4</v>
      </c>
      <c r="AH20" s="14">
        <v>5</v>
      </c>
      <c r="AI20" s="257">
        <v>611</v>
      </c>
      <c r="AJ20" s="5">
        <v>632</v>
      </c>
      <c r="AK20" s="5">
        <v>641</v>
      </c>
      <c r="AL20" s="5">
        <v>660</v>
      </c>
      <c r="AM20" s="5">
        <v>617</v>
      </c>
      <c r="AN20" s="5">
        <v>629</v>
      </c>
      <c r="AO20" s="5">
        <v>653</v>
      </c>
      <c r="AP20" s="69">
        <v>624</v>
      </c>
      <c r="AR20" s="12"/>
      <c r="AT20" s="256"/>
    </row>
    <row r="21" spans="2:46">
      <c r="I21" s="256"/>
      <c r="N21" s="12"/>
      <c r="O21" s="21">
        <v>3</v>
      </c>
      <c r="P21" s="14">
        <v>4</v>
      </c>
      <c r="Q21" s="23">
        <v>501</v>
      </c>
      <c r="R21" s="5">
        <v>546</v>
      </c>
      <c r="S21" s="5">
        <v>532</v>
      </c>
      <c r="T21" s="5">
        <v>584</v>
      </c>
      <c r="U21" s="5">
        <v>511</v>
      </c>
      <c r="V21" s="5">
        <v>526</v>
      </c>
      <c r="W21" s="5">
        <v>556</v>
      </c>
      <c r="X21" s="69">
        <v>510</v>
      </c>
      <c r="Z21" s="12"/>
      <c r="AB21" s="256"/>
      <c r="AF21" s="12"/>
      <c r="AG21" s="21">
        <v>3</v>
      </c>
      <c r="AH21" s="14">
        <v>4</v>
      </c>
      <c r="AI21" s="23">
        <v>607</v>
      </c>
      <c r="AJ21" s="5">
        <v>609</v>
      </c>
      <c r="AK21" s="5">
        <v>605</v>
      </c>
      <c r="AL21" s="5">
        <v>602</v>
      </c>
      <c r="AM21" s="5">
        <v>611</v>
      </c>
      <c r="AN21" s="5">
        <v>602</v>
      </c>
      <c r="AO21" s="5">
        <v>586</v>
      </c>
      <c r="AP21" s="69">
        <v>614</v>
      </c>
      <c r="AR21" s="12"/>
      <c r="AT21" s="256"/>
    </row>
    <row r="22" spans="2:46" ht="15.75" thickBot="1">
      <c r="I22" s="256"/>
      <c r="N22" s="12"/>
      <c r="O22" s="21">
        <v>2</v>
      </c>
      <c r="P22" s="14">
        <v>3</v>
      </c>
      <c r="Q22" s="23">
        <v>524</v>
      </c>
      <c r="R22" s="5">
        <v>529</v>
      </c>
      <c r="S22" s="5">
        <v>548</v>
      </c>
      <c r="T22" s="5">
        <v>552</v>
      </c>
      <c r="U22" s="5">
        <v>522</v>
      </c>
      <c r="V22" s="5">
        <v>560</v>
      </c>
      <c r="W22" s="5">
        <v>521</v>
      </c>
      <c r="X22" s="69">
        <v>556</v>
      </c>
      <c r="Z22" s="12"/>
      <c r="AB22" s="256"/>
      <c r="AF22" s="12"/>
      <c r="AG22" s="21">
        <v>2</v>
      </c>
      <c r="AH22" s="14">
        <v>3</v>
      </c>
      <c r="AI22" s="23">
        <v>599</v>
      </c>
      <c r="AJ22" s="5">
        <v>614</v>
      </c>
      <c r="AK22" s="5">
        <v>595</v>
      </c>
      <c r="AL22" s="5">
        <v>596</v>
      </c>
      <c r="AM22" s="5">
        <v>600</v>
      </c>
      <c r="AN22" s="5">
        <v>618</v>
      </c>
      <c r="AO22" s="5">
        <v>580</v>
      </c>
      <c r="AP22" s="69">
        <v>601</v>
      </c>
      <c r="AR22" s="12"/>
      <c r="AT22" s="256"/>
    </row>
    <row r="23" spans="2:46">
      <c r="I23" s="256"/>
      <c r="M23" s="104" t="s">
        <v>37</v>
      </c>
      <c r="N23" s="12"/>
      <c r="O23" s="21">
        <v>1</v>
      </c>
      <c r="P23" s="14">
        <v>2</v>
      </c>
      <c r="Q23" s="79">
        <v>528</v>
      </c>
      <c r="R23" s="6">
        <v>530</v>
      </c>
      <c r="S23" s="6">
        <v>507</v>
      </c>
      <c r="T23" s="6">
        <v>518</v>
      </c>
      <c r="U23" s="6">
        <v>505</v>
      </c>
      <c r="V23" s="6">
        <v>519</v>
      </c>
      <c r="W23" s="6">
        <v>486</v>
      </c>
      <c r="X23" s="87">
        <v>551</v>
      </c>
      <c r="Z23" s="12"/>
      <c r="AE23" s="104" t="s">
        <v>37</v>
      </c>
      <c r="AF23" s="12"/>
      <c r="AG23" s="21">
        <v>1</v>
      </c>
      <c r="AH23" s="14">
        <v>2</v>
      </c>
      <c r="AI23" s="79">
        <v>625</v>
      </c>
      <c r="AJ23" s="6">
        <v>619</v>
      </c>
      <c r="AK23" s="6">
        <v>630</v>
      </c>
      <c r="AL23" s="6">
        <v>619</v>
      </c>
      <c r="AM23" s="6">
        <v>602</v>
      </c>
      <c r="AN23" s="6">
        <v>614</v>
      </c>
      <c r="AO23" s="6">
        <v>616</v>
      </c>
      <c r="AP23" s="87">
        <v>617</v>
      </c>
      <c r="AR23" s="12"/>
      <c r="AT23" s="256"/>
    </row>
    <row r="24" spans="2:46" ht="15.75" thickBot="1">
      <c r="I24" s="256"/>
      <c r="M24" s="106">
        <v>1</v>
      </c>
      <c r="N24" s="12"/>
      <c r="O24" s="21">
        <v>0</v>
      </c>
      <c r="P24" s="15">
        <v>1</v>
      </c>
      <c r="Q24" s="81">
        <v>512</v>
      </c>
      <c r="R24" s="88">
        <v>516</v>
      </c>
      <c r="S24" s="88">
        <v>548</v>
      </c>
      <c r="T24" s="88">
        <v>515</v>
      </c>
      <c r="U24" s="88">
        <v>546</v>
      </c>
      <c r="V24" s="88">
        <v>526</v>
      </c>
      <c r="W24" s="88">
        <v>546</v>
      </c>
      <c r="X24" s="89">
        <v>524</v>
      </c>
      <c r="Z24" s="12"/>
      <c r="AA24" t="s">
        <v>420</v>
      </c>
      <c r="AE24" s="106">
        <v>1</v>
      </c>
      <c r="AF24" s="12"/>
      <c r="AG24" s="21">
        <v>0</v>
      </c>
      <c r="AH24" s="15">
        <v>1</v>
      </c>
      <c r="AI24" s="81">
        <v>599</v>
      </c>
      <c r="AJ24" s="88">
        <v>611</v>
      </c>
      <c r="AK24" s="88">
        <v>608</v>
      </c>
      <c r="AL24" s="88">
        <v>599</v>
      </c>
      <c r="AM24" s="88">
        <v>611</v>
      </c>
      <c r="AN24" s="88">
        <v>613</v>
      </c>
      <c r="AO24" s="88">
        <v>615</v>
      </c>
      <c r="AP24" s="89">
        <v>618</v>
      </c>
      <c r="AR24" s="12"/>
      <c r="AS24" t="s">
        <v>420</v>
      </c>
    </row>
    <row r="25" spans="2:46" ht="15.75" thickBot="1">
      <c r="I25" s="256"/>
      <c r="N25" s="12"/>
      <c r="Q25" s="16" t="s">
        <v>15</v>
      </c>
      <c r="R25" s="17" t="s">
        <v>16</v>
      </c>
      <c r="S25" s="17" t="s">
        <v>17</v>
      </c>
      <c r="T25" s="17" t="s">
        <v>18</v>
      </c>
      <c r="U25" s="17" t="s">
        <v>19</v>
      </c>
      <c r="V25" s="17" t="s">
        <v>20</v>
      </c>
      <c r="W25" s="17" t="s">
        <v>21</v>
      </c>
      <c r="X25" s="18" t="s">
        <v>22</v>
      </c>
      <c r="Z25" s="12"/>
      <c r="AF25" s="12"/>
      <c r="AI25" s="16" t="s">
        <v>15</v>
      </c>
      <c r="AJ25" s="17" t="s">
        <v>16</v>
      </c>
      <c r="AK25" s="17" t="s">
        <v>17</v>
      </c>
      <c r="AL25" s="17" t="s">
        <v>18</v>
      </c>
      <c r="AM25" s="17" t="s">
        <v>19</v>
      </c>
      <c r="AN25" s="17" t="s">
        <v>20</v>
      </c>
      <c r="AO25" s="17" t="s">
        <v>21</v>
      </c>
      <c r="AP25" s="18" t="s">
        <v>22</v>
      </c>
      <c r="AR25" s="12"/>
    </row>
    <row r="26" spans="2:46" ht="15.75" thickBot="1">
      <c r="I26" s="256"/>
      <c r="N26" s="10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0"/>
      <c r="AF26" s="10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0"/>
    </row>
    <row r="27" spans="2:46" ht="15.75" thickBot="1"/>
    <row r="28" spans="2:46" ht="19.5" thickBot="1">
      <c r="N28" s="10"/>
      <c r="O28" s="340" t="s">
        <v>424</v>
      </c>
      <c r="P28" s="341"/>
      <c r="Q28" s="341"/>
      <c r="R28" s="341"/>
      <c r="S28" s="341"/>
      <c r="T28" s="341"/>
      <c r="U28" s="341"/>
      <c r="V28" s="341"/>
      <c r="W28" s="341"/>
      <c r="X28" s="341"/>
      <c r="Y28" s="342"/>
      <c r="Z28" s="10"/>
      <c r="AF28" s="10"/>
      <c r="AG28" s="340" t="s">
        <v>424</v>
      </c>
      <c r="AH28" s="341"/>
      <c r="AI28" s="341"/>
      <c r="AJ28" s="341"/>
      <c r="AK28" s="341"/>
      <c r="AL28" s="341"/>
      <c r="AM28" s="341"/>
      <c r="AN28" s="341"/>
      <c r="AO28" s="341"/>
      <c r="AP28" s="341"/>
      <c r="AQ28" s="342"/>
      <c r="AR28" s="10"/>
    </row>
    <row r="29" spans="2:46" ht="15.75" thickBot="1">
      <c r="N29" s="12"/>
      <c r="Q29" s="21">
        <v>0</v>
      </c>
      <c r="R29" s="21">
        <v>1</v>
      </c>
      <c r="S29" s="21">
        <v>2</v>
      </c>
      <c r="T29" s="21">
        <v>3</v>
      </c>
      <c r="U29" s="21">
        <v>4</v>
      </c>
      <c r="V29" s="21">
        <v>5</v>
      </c>
      <c r="W29" s="21">
        <v>6</v>
      </c>
      <c r="X29" s="21">
        <v>7</v>
      </c>
      <c r="Z29" s="12"/>
      <c r="AF29" s="12"/>
      <c r="AI29" s="21">
        <v>0</v>
      </c>
      <c r="AJ29" s="21">
        <v>1</v>
      </c>
      <c r="AK29" s="21">
        <v>2</v>
      </c>
      <c r="AL29" s="21">
        <v>3</v>
      </c>
      <c r="AM29" s="21">
        <v>4</v>
      </c>
      <c r="AN29" s="21">
        <v>5</v>
      </c>
      <c r="AO29" s="21">
        <v>6</v>
      </c>
      <c r="AP29" s="21">
        <v>7</v>
      </c>
      <c r="AR29" s="12"/>
    </row>
    <row r="30" spans="2:46">
      <c r="M30" s="19" t="s">
        <v>35</v>
      </c>
      <c r="N30" s="12"/>
      <c r="O30" s="21">
        <v>7</v>
      </c>
      <c r="P30" s="13">
        <v>8</v>
      </c>
      <c r="Q30" s="74"/>
      <c r="R30" s="84"/>
      <c r="S30" s="84"/>
      <c r="T30" s="84"/>
      <c r="U30" s="84"/>
      <c r="V30" s="84"/>
      <c r="W30" s="84"/>
      <c r="X30" s="85"/>
      <c r="Z30" s="12"/>
      <c r="AE30" s="19" t="s">
        <v>35</v>
      </c>
      <c r="AF30" s="12"/>
      <c r="AG30" s="21">
        <v>7</v>
      </c>
      <c r="AH30" s="13">
        <v>8</v>
      </c>
      <c r="AI30" s="74"/>
      <c r="AJ30" s="84"/>
      <c r="AK30" s="84"/>
      <c r="AL30" s="84"/>
      <c r="AM30" s="84"/>
      <c r="AN30" s="84"/>
      <c r="AO30" s="84"/>
      <c r="AP30" s="85"/>
      <c r="AR30" s="12"/>
    </row>
    <row r="31" spans="2:46" ht="15.75" thickBot="1">
      <c r="M31" s="20">
        <v>-1</v>
      </c>
      <c r="N31" s="12"/>
      <c r="O31" s="21">
        <v>6</v>
      </c>
      <c r="P31" s="14">
        <v>7</v>
      </c>
      <c r="Q31" s="77"/>
      <c r="R31" s="8"/>
      <c r="S31" s="8"/>
      <c r="T31" s="8"/>
      <c r="U31" s="8"/>
      <c r="V31" s="8"/>
      <c r="W31" s="8"/>
      <c r="X31" s="86"/>
      <c r="Z31" s="12"/>
      <c r="AE31" s="20">
        <v>-1</v>
      </c>
      <c r="AF31" s="12"/>
      <c r="AG31" s="21">
        <v>6</v>
      </c>
      <c r="AH31" s="14">
        <v>7</v>
      </c>
      <c r="AI31" s="77"/>
      <c r="AJ31" s="8"/>
      <c r="AK31" s="8"/>
      <c r="AL31" s="8"/>
      <c r="AM31" s="8"/>
      <c r="AN31" s="8"/>
      <c r="AO31" s="8"/>
      <c r="AP31" s="86"/>
      <c r="AR31" s="12"/>
    </row>
    <row r="32" spans="2:46">
      <c r="N32" s="12"/>
      <c r="O32" s="21">
        <v>5</v>
      </c>
      <c r="P32" s="14">
        <v>6</v>
      </c>
      <c r="Q32" s="23"/>
      <c r="R32" s="5"/>
      <c r="S32" s="5"/>
      <c r="T32" s="5"/>
      <c r="U32" s="5"/>
      <c r="V32" s="5"/>
      <c r="W32" s="5"/>
      <c r="X32" s="69"/>
      <c r="Z32" s="12"/>
      <c r="AF32" s="12"/>
      <c r="AG32" s="21">
        <v>5</v>
      </c>
      <c r="AH32" s="14">
        <v>6</v>
      </c>
      <c r="AI32" s="23"/>
      <c r="AJ32" s="5"/>
      <c r="AK32" s="5"/>
      <c r="AL32" s="5"/>
      <c r="AM32" s="5"/>
      <c r="AN32" s="5"/>
      <c r="AO32" s="5"/>
      <c r="AP32" s="69"/>
      <c r="AR32" s="12"/>
    </row>
    <row r="33" spans="13:45">
      <c r="N33" s="12"/>
      <c r="O33" s="21">
        <v>4</v>
      </c>
      <c r="P33" s="14">
        <v>5</v>
      </c>
      <c r="Q33" s="23"/>
      <c r="R33" s="5"/>
      <c r="S33" s="5"/>
      <c r="T33" s="5"/>
      <c r="U33" s="5"/>
      <c r="V33" s="5"/>
      <c r="W33" s="5"/>
      <c r="X33" s="69"/>
      <c r="Z33" s="12"/>
      <c r="AF33" s="12"/>
      <c r="AG33" s="21">
        <v>4</v>
      </c>
      <c r="AH33" s="14">
        <v>5</v>
      </c>
      <c r="AI33" s="23"/>
      <c r="AJ33" s="5"/>
      <c r="AK33" s="5"/>
      <c r="AL33" s="5"/>
      <c r="AM33" s="5"/>
      <c r="AN33" s="5"/>
      <c r="AO33" s="5"/>
      <c r="AP33" s="69"/>
      <c r="AR33" s="12"/>
    </row>
    <row r="34" spans="13:45">
      <c r="N34" s="12"/>
      <c r="O34" s="21">
        <v>3</v>
      </c>
      <c r="P34" s="14">
        <v>4</v>
      </c>
      <c r="Q34" s="23"/>
      <c r="R34" s="5"/>
      <c r="S34" s="5"/>
      <c r="T34" s="5"/>
      <c r="U34" s="5"/>
      <c r="V34" s="5"/>
      <c r="W34" s="5"/>
      <c r="X34" s="69"/>
      <c r="Z34" s="12"/>
      <c r="AF34" s="12"/>
      <c r="AG34" s="21">
        <v>3</v>
      </c>
      <c r="AH34" s="14">
        <v>4</v>
      </c>
      <c r="AI34" s="23"/>
      <c r="AJ34" s="5"/>
      <c r="AK34" s="5"/>
      <c r="AL34" s="5"/>
      <c r="AM34" s="5"/>
      <c r="AN34" s="5"/>
      <c r="AO34" s="5"/>
      <c r="AP34" s="69"/>
      <c r="AR34" s="12"/>
    </row>
    <row r="35" spans="13:45" ht="15.75" thickBot="1">
      <c r="N35" s="12"/>
      <c r="O35" s="21">
        <v>2</v>
      </c>
      <c r="P35" s="14">
        <v>3</v>
      </c>
      <c r="Q35" s="23"/>
      <c r="R35" s="5"/>
      <c r="S35" s="5"/>
      <c r="T35" s="5"/>
      <c r="U35" s="5"/>
      <c r="V35" s="5"/>
      <c r="W35" s="5"/>
      <c r="X35" s="69"/>
      <c r="Z35" s="12"/>
      <c r="AF35" s="12"/>
      <c r="AG35" s="21">
        <v>2</v>
      </c>
      <c r="AH35" s="14">
        <v>3</v>
      </c>
      <c r="AI35" s="23"/>
      <c r="AJ35" s="5"/>
      <c r="AK35" s="5"/>
      <c r="AL35" s="5"/>
      <c r="AM35" s="5"/>
      <c r="AN35" s="5"/>
      <c r="AO35" s="5"/>
      <c r="AP35" s="69"/>
      <c r="AR35" s="12"/>
    </row>
    <row r="36" spans="13:45">
      <c r="M36" s="104" t="s">
        <v>37</v>
      </c>
      <c r="N36" s="12"/>
      <c r="O36" s="21">
        <v>1</v>
      </c>
      <c r="P36" s="14">
        <v>2</v>
      </c>
      <c r="Q36" s="79"/>
      <c r="R36" s="6"/>
      <c r="S36" s="6"/>
      <c r="T36" s="6"/>
      <c r="U36" s="6"/>
      <c r="V36" s="6"/>
      <c r="W36" s="6"/>
      <c r="X36" s="87"/>
      <c r="Z36" s="12"/>
      <c r="AE36" s="104" t="s">
        <v>37</v>
      </c>
      <c r="AF36" s="12"/>
      <c r="AG36" s="21">
        <v>1</v>
      </c>
      <c r="AH36" s="14">
        <v>2</v>
      </c>
      <c r="AI36" s="79"/>
      <c r="AJ36" s="6"/>
      <c r="AK36" s="6"/>
      <c r="AL36" s="6"/>
      <c r="AM36" s="6"/>
      <c r="AN36" s="6"/>
      <c r="AO36" s="6"/>
      <c r="AP36" s="87"/>
      <c r="AR36" s="12"/>
    </row>
    <row r="37" spans="13:45" ht="15.75" thickBot="1">
      <c r="M37" s="106">
        <v>1</v>
      </c>
      <c r="N37" s="12"/>
      <c r="O37" s="21">
        <v>0</v>
      </c>
      <c r="P37" s="15">
        <v>1</v>
      </c>
      <c r="Q37" s="81"/>
      <c r="R37" s="88"/>
      <c r="S37" s="88"/>
      <c r="T37" s="88"/>
      <c r="U37" s="88"/>
      <c r="V37" s="88"/>
      <c r="W37" s="88"/>
      <c r="X37" s="89"/>
      <c r="Z37" s="12"/>
      <c r="AA37" t="s">
        <v>422</v>
      </c>
      <c r="AE37" s="106">
        <v>1</v>
      </c>
      <c r="AF37" s="12"/>
      <c r="AG37" s="21">
        <v>0</v>
      </c>
      <c r="AH37" s="15">
        <v>1</v>
      </c>
      <c r="AI37" s="81"/>
      <c r="AJ37" s="88"/>
      <c r="AK37" s="88"/>
      <c r="AL37" s="88"/>
      <c r="AM37" s="88"/>
      <c r="AN37" s="88"/>
      <c r="AO37" s="88"/>
      <c r="AP37" s="89"/>
      <c r="AR37" s="12"/>
      <c r="AS37" t="s">
        <v>422</v>
      </c>
    </row>
    <row r="38" spans="13:45" ht="15.75" thickBot="1">
      <c r="N38" s="12"/>
      <c r="Q38" s="16" t="s">
        <v>15</v>
      </c>
      <c r="R38" s="17" t="s">
        <v>16</v>
      </c>
      <c r="S38" s="17" t="s">
        <v>17</v>
      </c>
      <c r="T38" s="17" t="s">
        <v>18</v>
      </c>
      <c r="U38" s="17" t="s">
        <v>19</v>
      </c>
      <c r="V38" s="17" t="s">
        <v>20</v>
      </c>
      <c r="W38" s="17" t="s">
        <v>21</v>
      </c>
      <c r="X38" s="18" t="s">
        <v>22</v>
      </c>
      <c r="Z38" s="12"/>
      <c r="AF38" s="12"/>
      <c r="AI38" s="16" t="s">
        <v>15</v>
      </c>
      <c r="AJ38" s="17" t="s">
        <v>16</v>
      </c>
      <c r="AK38" s="17" t="s">
        <v>17</v>
      </c>
      <c r="AL38" s="17" t="s">
        <v>18</v>
      </c>
      <c r="AM38" s="17" t="s">
        <v>19</v>
      </c>
      <c r="AN38" s="17" t="s">
        <v>20</v>
      </c>
      <c r="AO38" s="17" t="s">
        <v>21</v>
      </c>
      <c r="AP38" s="18" t="s">
        <v>22</v>
      </c>
      <c r="AR38" s="12"/>
    </row>
    <row r="39" spans="13:45" ht="15.75" thickBot="1">
      <c r="N39" s="10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0"/>
      <c r="AF39" s="10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0"/>
    </row>
  </sheetData>
  <mergeCells count="9">
    <mergeCell ref="N1:Z1"/>
    <mergeCell ref="AF1:AR1"/>
    <mergeCell ref="AG2:AQ2"/>
    <mergeCell ref="AG15:AQ15"/>
    <mergeCell ref="AG28:AQ28"/>
    <mergeCell ref="O2:Y2"/>
    <mergeCell ref="O15:Y15"/>
    <mergeCell ref="O28:Y28"/>
    <mergeCell ref="B10:C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18654-8BCE-4282-B680-8904A15D7D68}">
  <dimension ref="B1:BF71"/>
  <sheetViews>
    <sheetView showGridLines="0" topLeftCell="AN1" zoomScale="70" zoomScaleNormal="70" workbookViewId="0">
      <selection activeCell="AX12" sqref="AX12"/>
    </sheetView>
  </sheetViews>
  <sheetFormatPr baseColWidth="10" defaultRowHeight="15"/>
  <cols>
    <col min="3" max="15" width="5.7109375" customWidth="1"/>
    <col min="16" max="16" width="15.7109375" customWidth="1"/>
    <col min="18" max="18" width="17.85546875" customWidth="1"/>
    <col min="21" max="33" width="5.7109375" customWidth="1"/>
    <col min="36" max="36" width="18.140625" customWidth="1"/>
  </cols>
  <sheetData>
    <row r="1" spans="2:58">
      <c r="B1" t="s">
        <v>470</v>
      </c>
    </row>
    <row r="2" spans="2:58">
      <c r="B2" t="s">
        <v>471</v>
      </c>
    </row>
    <row r="3" spans="2:58" ht="15.75" thickBot="1">
      <c r="B3" t="s">
        <v>472</v>
      </c>
    </row>
    <row r="4" spans="2:58" ht="15.75" thickBot="1">
      <c r="AP4" s="352" t="s">
        <v>485</v>
      </c>
      <c r="AQ4" s="353"/>
      <c r="AR4" s="353"/>
      <c r="AS4" s="353"/>
      <c r="AT4" s="354"/>
    </row>
    <row r="5" spans="2:58">
      <c r="B5" t="s">
        <v>473</v>
      </c>
      <c r="AP5" s="297"/>
      <c r="AQ5" s="355" t="s">
        <v>486</v>
      </c>
      <c r="AR5" s="356"/>
      <c r="AS5" s="355" t="s">
        <v>487</v>
      </c>
      <c r="AT5" s="356"/>
    </row>
    <row r="6" spans="2:58" ht="15.75" thickBot="1">
      <c r="C6" s="213"/>
      <c r="AP6" s="298" t="s">
        <v>488</v>
      </c>
      <c r="AQ6" s="193" t="s">
        <v>477</v>
      </c>
      <c r="AR6" s="195" t="s">
        <v>140</v>
      </c>
      <c r="AS6" s="193" t="s">
        <v>477</v>
      </c>
      <c r="AT6" s="195" t="s">
        <v>140</v>
      </c>
    </row>
    <row r="7" spans="2:58" ht="15.75" thickTop="1">
      <c r="B7" s="107"/>
      <c r="C7" s="102" t="s">
        <v>129</v>
      </c>
      <c r="D7" s="103"/>
      <c r="E7" s="103"/>
      <c r="F7" s="103"/>
      <c r="G7" s="102" t="s">
        <v>130</v>
      </c>
      <c r="H7" s="102" t="s">
        <v>131</v>
      </c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9"/>
      <c r="T7" s="107"/>
      <c r="U7" s="102" t="s">
        <v>129</v>
      </c>
      <c r="V7" s="103"/>
      <c r="W7" s="103"/>
      <c r="X7" s="103"/>
      <c r="Y7" s="102" t="s">
        <v>131</v>
      </c>
      <c r="Z7" s="102" t="s">
        <v>130</v>
      </c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9"/>
      <c r="AP7" s="311" t="s">
        <v>476</v>
      </c>
      <c r="AQ7" s="299">
        <v>1</v>
      </c>
      <c r="AR7" s="307">
        <v>0</v>
      </c>
      <c r="AS7" s="299">
        <v>1</v>
      </c>
      <c r="AT7" s="300">
        <v>1</v>
      </c>
      <c r="AV7" t="s">
        <v>489</v>
      </c>
    </row>
    <row r="8" spans="2:58" ht="15.75" thickBot="1">
      <c r="B8" s="110"/>
      <c r="S8" s="111"/>
      <c r="T8" s="110"/>
      <c r="AK8" s="111"/>
      <c r="AP8" s="312" t="s">
        <v>478</v>
      </c>
      <c r="AQ8" s="301">
        <v>0</v>
      </c>
      <c r="AR8" s="308">
        <v>1</v>
      </c>
      <c r="AS8" s="301">
        <v>1</v>
      </c>
      <c r="AT8" s="302">
        <v>1</v>
      </c>
      <c r="AV8" t="s">
        <v>490</v>
      </c>
      <c r="BF8" s="269"/>
    </row>
    <row r="9" spans="2:58" ht="30" customHeight="1" thickBot="1">
      <c r="B9" s="110"/>
      <c r="C9" s="10"/>
      <c r="D9" s="340" t="s">
        <v>128</v>
      </c>
      <c r="E9" s="341"/>
      <c r="F9" s="341"/>
      <c r="G9" s="341"/>
      <c r="H9" s="341"/>
      <c r="I9" s="341"/>
      <c r="J9" s="341"/>
      <c r="K9" s="341"/>
      <c r="L9" s="341"/>
      <c r="M9" s="341"/>
      <c r="N9" s="342"/>
      <c r="O9" s="10"/>
      <c r="P9" s="19" t="s">
        <v>111</v>
      </c>
      <c r="R9" s="357" t="s">
        <v>30</v>
      </c>
      <c r="S9" s="111"/>
      <c r="T9" s="110"/>
      <c r="U9" s="10"/>
      <c r="V9" s="340" t="s">
        <v>128</v>
      </c>
      <c r="W9" s="341"/>
      <c r="X9" s="341"/>
      <c r="Y9" s="341"/>
      <c r="Z9" s="341"/>
      <c r="AA9" s="341"/>
      <c r="AB9" s="341"/>
      <c r="AC9" s="341"/>
      <c r="AD9" s="341"/>
      <c r="AE9" s="341"/>
      <c r="AF9" s="342"/>
      <c r="AG9" s="10"/>
      <c r="AH9" s="19" t="s">
        <v>111</v>
      </c>
      <c r="AJ9" s="357" t="s">
        <v>30</v>
      </c>
      <c r="AK9" s="111"/>
      <c r="AP9" s="311" t="s">
        <v>479</v>
      </c>
      <c r="AQ9" s="299">
        <v>0</v>
      </c>
      <c r="AR9" s="307">
        <v>0</v>
      </c>
      <c r="AS9" s="299">
        <v>1</v>
      </c>
      <c r="AT9" s="300">
        <v>1</v>
      </c>
      <c r="AV9" t="s">
        <v>491</v>
      </c>
      <c r="BF9" s="269"/>
    </row>
    <row r="10" spans="2:58" ht="30" customHeight="1" thickBot="1">
      <c r="B10" s="110"/>
      <c r="C10" s="12"/>
      <c r="G10" s="51"/>
      <c r="O10" s="12"/>
      <c r="P10" s="59" t="s">
        <v>469</v>
      </c>
      <c r="Q10" s="60" t="s">
        <v>125</v>
      </c>
      <c r="R10" s="358"/>
      <c r="S10" s="111"/>
      <c r="T10" s="110"/>
      <c r="U10" s="12"/>
      <c r="AD10" s="51"/>
      <c r="AG10" s="12"/>
      <c r="AH10" s="59" t="s">
        <v>469</v>
      </c>
      <c r="AI10" s="60" t="s">
        <v>126</v>
      </c>
      <c r="AJ10" s="358"/>
      <c r="AK10" s="111"/>
      <c r="AP10" s="312" t="s">
        <v>480</v>
      </c>
      <c r="AQ10" s="301">
        <v>1</v>
      </c>
      <c r="AR10" s="308">
        <v>1</v>
      </c>
      <c r="AS10" s="301">
        <v>1</v>
      </c>
      <c r="AT10" s="302">
        <v>1</v>
      </c>
      <c r="AV10" t="s">
        <v>492</v>
      </c>
      <c r="BF10" s="269"/>
    </row>
    <row r="11" spans="2:58" ht="30" customHeight="1" thickBot="1">
      <c r="B11" s="110"/>
      <c r="C11" s="12"/>
      <c r="E11" s="13">
        <v>8</v>
      </c>
      <c r="F11" s="63"/>
      <c r="G11" s="64"/>
      <c r="H11" s="65"/>
      <c r="I11" s="66"/>
      <c r="J11" s="66"/>
      <c r="K11" s="66"/>
      <c r="L11" s="66"/>
      <c r="M11" s="67"/>
      <c r="O11" s="12"/>
      <c r="P11" s="20"/>
      <c r="R11" s="359"/>
      <c r="S11" s="111"/>
      <c r="T11" s="110"/>
      <c r="U11" s="12"/>
      <c r="W11" s="13">
        <v>8</v>
      </c>
      <c r="X11" s="115"/>
      <c r="Y11" s="65"/>
      <c r="Z11" s="65"/>
      <c r="AA11" s="66"/>
      <c r="AB11" s="66"/>
      <c r="AC11" s="66"/>
      <c r="AD11" s="64"/>
      <c r="AE11" s="67"/>
      <c r="AG11" s="12"/>
      <c r="AH11" s="20"/>
      <c r="AJ11" s="359"/>
      <c r="AK11" s="111"/>
      <c r="AP11" s="313" t="s">
        <v>481</v>
      </c>
      <c r="AQ11" s="303">
        <v>0</v>
      </c>
      <c r="AR11" s="309">
        <v>0</v>
      </c>
      <c r="AS11" s="303">
        <v>0</v>
      </c>
      <c r="AT11" s="304">
        <v>1</v>
      </c>
      <c r="BF11" s="269"/>
    </row>
    <row r="12" spans="2:58" ht="30" customHeight="1">
      <c r="B12" s="110"/>
      <c r="C12" s="12"/>
      <c r="E12" s="14">
        <v>7</v>
      </c>
      <c r="F12" s="68"/>
      <c r="G12" s="52"/>
      <c r="H12" s="5"/>
      <c r="I12" s="62"/>
      <c r="J12" s="62"/>
      <c r="K12" s="62"/>
      <c r="L12" s="62"/>
      <c r="M12" s="24"/>
      <c r="O12" s="12"/>
      <c r="S12" s="111"/>
      <c r="T12" s="110"/>
      <c r="U12" s="12"/>
      <c r="W12" s="14">
        <v>7</v>
      </c>
      <c r="X12" s="23"/>
      <c r="Y12" s="5"/>
      <c r="Z12" s="5"/>
      <c r="AA12" s="62"/>
      <c r="AB12" s="62"/>
      <c r="AC12" s="62"/>
      <c r="AD12" s="52"/>
      <c r="AE12" s="24"/>
      <c r="AG12" s="12"/>
      <c r="AK12" s="111"/>
      <c r="AP12" s="314" t="s">
        <v>482</v>
      </c>
      <c r="AQ12" s="305">
        <v>0</v>
      </c>
      <c r="AR12" s="310">
        <v>1</v>
      </c>
      <c r="AS12" s="305">
        <v>0</v>
      </c>
      <c r="AT12" s="306">
        <v>1</v>
      </c>
      <c r="BF12" s="269"/>
    </row>
    <row r="13" spans="2:58" ht="30" customHeight="1">
      <c r="B13" s="110"/>
      <c r="C13" s="12"/>
      <c r="E13" s="14">
        <v>6</v>
      </c>
      <c r="F13" s="68"/>
      <c r="G13" s="52"/>
      <c r="H13" s="5"/>
      <c r="I13" s="5"/>
      <c r="J13" s="5"/>
      <c r="K13" s="5"/>
      <c r="L13" s="5"/>
      <c r="M13" s="69"/>
      <c r="O13" s="12"/>
      <c r="S13" s="111"/>
      <c r="T13" s="110"/>
      <c r="U13" s="12"/>
      <c r="W13" s="14">
        <v>6</v>
      </c>
      <c r="X13" s="23"/>
      <c r="Y13" s="5"/>
      <c r="Z13" s="5"/>
      <c r="AA13" s="5"/>
      <c r="AB13" s="5"/>
      <c r="AC13" s="5"/>
      <c r="AD13" s="52"/>
      <c r="AE13" s="69"/>
      <c r="AG13" s="12"/>
      <c r="AK13" s="111"/>
      <c r="AP13" s="314" t="s">
        <v>483</v>
      </c>
      <c r="AQ13" s="305">
        <v>1</v>
      </c>
      <c r="AR13" s="310">
        <v>0</v>
      </c>
      <c r="AS13" s="305">
        <v>1</v>
      </c>
      <c r="AT13" s="306">
        <v>0</v>
      </c>
      <c r="BF13" s="269"/>
    </row>
    <row r="14" spans="2:58" ht="30" customHeight="1" thickBot="1">
      <c r="B14" s="110"/>
      <c r="C14" s="12"/>
      <c r="E14" s="14">
        <v>5</v>
      </c>
      <c r="F14" s="68"/>
      <c r="G14" s="52"/>
      <c r="H14" s="5"/>
      <c r="I14" s="5"/>
      <c r="J14" s="5"/>
      <c r="K14" s="5"/>
      <c r="L14" s="5"/>
      <c r="M14" s="69"/>
      <c r="O14" s="12"/>
      <c r="S14" s="111"/>
      <c r="T14" s="110"/>
      <c r="U14" s="12"/>
      <c r="W14" s="14">
        <v>5</v>
      </c>
      <c r="X14" s="23"/>
      <c r="Y14" s="5"/>
      <c r="Z14" s="5"/>
      <c r="AA14" s="5"/>
      <c r="AB14" s="5"/>
      <c r="AC14" s="5"/>
      <c r="AD14" s="52"/>
      <c r="AE14" s="69"/>
      <c r="AG14" s="12"/>
      <c r="AK14" s="111"/>
      <c r="AP14" s="312" t="s">
        <v>484</v>
      </c>
      <c r="AQ14" s="301">
        <v>0</v>
      </c>
      <c r="AR14" s="308">
        <v>0</v>
      </c>
      <c r="AS14" s="301">
        <v>1</v>
      </c>
      <c r="AT14" s="302">
        <v>0</v>
      </c>
    </row>
    <row r="15" spans="2:58" ht="30" customHeight="1">
      <c r="B15" s="110"/>
      <c r="C15" s="12"/>
      <c r="E15" s="14">
        <v>4</v>
      </c>
      <c r="F15" s="68"/>
      <c r="G15" s="55" t="s">
        <v>127</v>
      </c>
      <c r="H15" s="5"/>
      <c r="I15" s="5"/>
      <c r="J15" s="5"/>
      <c r="K15" s="5"/>
      <c r="L15" s="56"/>
      <c r="M15" s="69"/>
      <c r="O15" s="12"/>
      <c r="S15" s="111"/>
      <c r="T15" s="110"/>
      <c r="U15" s="12"/>
      <c r="W15" s="14">
        <v>4</v>
      </c>
      <c r="X15" s="23"/>
      <c r="Y15" s="56"/>
      <c r="Z15" s="5"/>
      <c r="AA15" s="5"/>
      <c r="AB15" s="5"/>
      <c r="AC15" s="5"/>
      <c r="AD15" s="55" t="s">
        <v>134</v>
      </c>
      <c r="AE15" s="69"/>
      <c r="AG15" s="12"/>
      <c r="AK15" s="111"/>
    </row>
    <row r="16" spans="2:58" ht="30" customHeight="1">
      <c r="B16" s="110"/>
      <c r="C16" s="12"/>
      <c r="E16" s="14">
        <v>3</v>
      </c>
      <c r="F16" s="68"/>
      <c r="G16" s="52"/>
      <c r="H16" s="5"/>
      <c r="I16" s="5"/>
      <c r="J16" s="5"/>
      <c r="K16" s="5"/>
      <c r="L16" s="5"/>
      <c r="M16" s="69"/>
      <c r="O16" s="12"/>
      <c r="S16" s="111"/>
      <c r="T16" s="110"/>
      <c r="U16" s="12"/>
      <c r="W16" s="14">
        <v>3</v>
      </c>
      <c r="X16" s="23"/>
      <c r="Y16" s="5"/>
      <c r="Z16" s="5"/>
      <c r="AA16" s="5"/>
      <c r="AB16" s="5"/>
      <c r="AC16" s="5"/>
      <c r="AD16" s="52"/>
      <c r="AE16" s="69"/>
      <c r="AG16" s="12"/>
      <c r="AK16" s="111"/>
    </row>
    <row r="17" spans="2:37" ht="30" customHeight="1">
      <c r="B17" s="110"/>
      <c r="C17" s="12"/>
      <c r="E17" s="14">
        <v>2</v>
      </c>
      <c r="F17" s="68"/>
      <c r="G17" s="52"/>
      <c r="H17" s="5"/>
      <c r="I17" s="62"/>
      <c r="J17" s="62"/>
      <c r="K17" s="62"/>
      <c r="L17" s="62"/>
      <c r="M17" s="24"/>
      <c r="O17" s="12"/>
      <c r="S17" s="111"/>
      <c r="T17" s="110"/>
      <c r="U17" s="12"/>
      <c r="W17" s="14">
        <v>2</v>
      </c>
      <c r="X17" s="23"/>
      <c r="Y17" s="5"/>
      <c r="Z17" s="5"/>
      <c r="AA17" s="62"/>
      <c r="AB17" s="62"/>
      <c r="AC17" s="62"/>
      <c r="AD17" s="52"/>
      <c r="AE17" s="24"/>
      <c r="AG17" s="12"/>
      <c r="AK17" s="111"/>
    </row>
    <row r="18" spans="2:37" ht="30" customHeight="1" thickBot="1">
      <c r="B18" s="110"/>
      <c r="C18" s="12"/>
      <c r="E18" s="15">
        <v>1</v>
      </c>
      <c r="F18" s="70"/>
      <c r="G18" s="71"/>
      <c r="H18" s="72"/>
      <c r="I18" s="73"/>
      <c r="J18" s="73"/>
      <c r="K18" s="73"/>
      <c r="L18" s="73"/>
      <c r="M18" s="26"/>
      <c r="O18" s="12"/>
      <c r="S18" s="111"/>
      <c r="T18" s="110"/>
      <c r="U18" s="12"/>
      <c r="W18" s="15">
        <v>1</v>
      </c>
      <c r="X18" s="25"/>
      <c r="Y18" s="72"/>
      <c r="Z18" s="72"/>
      <c r="AA18" s="73"/>
      <c r="AB18" s="73"/>
      <c r="AC18" s="73"/>
      <c r="AD18" s="71"/>
      <c r="AE18" s="26"/>
      <c r="AG18" s="12"/>
      <c r="AK18" s="111"/>
    </row>
    <row r="19" spans="2:37" ht="30" customHeight="1" thickBot="1">
      <c r="B19" s="110"/>
      <c r="C19" s="12"/>
      <c r="F19" s="16" t="s">
        <v>15</v>
      </c>
      <c r="G19" s="53" t="s">
        <v>16</v>
      </c>
      <c r="H19" s="17" t="s">
        <v>17</v>
      </c>
      <c r="I19" s="17" t="s">
        <v>18</v>
      </c>
      <c r="J19" s="17" t="s">
        <v>19</v>
      </c>
      <c r="K19" s="17" t="s">
        <v>20</v>
      </c>
      <c r="L19" s="17" t="s">
        <v>21</v>
      </c>
      <c r="M19" s="18" t="s">
        <v>22</v>
      </c>
      <c r="O19" s="57"/>
      <c r="P19" s="104" t="s">
        <v>112</v>
      </c>
      <c r="R19" s="357" t="s">
        <v>30</v>
      </c>
      <c r="S19" s="111"/>
      <c r="T19" s="110"/>
      <c r="U19" s="12"/>
      <c r="X19" s="16" t="s">
        <v>15</v>
      </c>
      <c r="Y19" s="17" t="s">
        <v>16</v>
      </c>
      <c r="Z19" s="17" t="s">
        <v>17</v>
      </c>
      <c r="AA19" s="17" t="s">
        <v>18</v>
      </c>
      <c r="AB19" s="17" t="s">
        <v>19</v>
      </c>
      <c r="AC19" s="17" t="s">
        <v>20</v>
      </c>
      <c r="AD19" s="53" t="s">
        <v>21</v>
      </c>
      <c r="AE19" s="18" t="s">
        <v>22</v>
      </c>
      <c r="AG19" s="57"/>
      <c r="AH19" s="104" t="s">
        <v>112</v>
      </c>
      <c r="AJ19" s="357" t="s">
        <v>30</v>
      </c>
      <c r="AK19" s="111"/>
    </row>
    <row r="20" spans="2:37" ht="30" customHeight="1" thickBot="1">
      <c r="B20" s="110"/>
      <c r="C20" s="12"/>
      <c r="F20" s="17"/>
      <c r="G20" s="54"/>
      <c r="H20" s="17"/>
      <c r="I20" s="17"/>
      <c r="J20" s="17"/>
      <c r="K20" s="17"/>
      <c r="L20" s="17"/>
      <c r="M20" s="17"/>
      <c r="O20" s="57"/>
      <c r="P20" s="105" t="s">
        <v>468</v>
      </c>
      <c r="Q20" s="61" t="s">
        <v>126</v>
      </c>
      <c r="R20" s="358"/>
      <c r="S20" s="111"/>
      <c r="T20" s="110"/>
      <c r="U20" s="12"/>
      <c r="X20" s="17"/>
      <c r="Y20" s="17"/>
      <c r="Z20" s="17"/>
      <c r="AA20" s="17"/>
      <c r="AB20" s="17"/>
      <c r="AC20" s="17"/>
      <c r="AD20" s="54"/>
      <c r="AE20" s="17"/>
      <c r="AG20" s="57"/>
      <c r="AH20" s="105" t="s">
        <v>468</v>
      </c>
      <c r="AI20" s="61" t="s">
        <v>125</v>
      </c>
      <c r="AJ20" s="358"/>
      <c r="AK20" s="111"/>
    </row>
    <row r="21" spans="2:37" ht="30" customHeight="1" thickBot="1">
      <c r="B21" s="110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58"/>
      <c r="P21" s="106"/>
      <c r="R21" s="359"/>
      <c r="S21" s="111"/>
      <c r="T21" s="110"/>
      <c r="U21" s="10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58"/>
      <c r="AH21" s="106"/>
      <c r="AJ21" s="359"/>
      <c r="AK21" s="111"/>
    </row>
    <row r="22" spans="2:37" ht="15.75" thickBot="1">
      <c r="B22" s="112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4"/>
      <c r="T22" s="112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4"/>
    </row>
    <row r="23" spans="2:37" ht="15.75" thickTop="1">
      <c r="B23" s="107"/>
      <c r="C23" s="102" t="s">
        <v>129</v>
      </c>
      <c r="D23" s="103"/>
      <c r="E23" s="103"/>
      <c r="F23" s="103"/>
      <c r="G23" s="102">
        <v>1</v>
      </c>
      <c r="H23" s="102">
        <v>8</v>
      </c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9"/>
      <c r="T23" s="107"/>
      <c r="U23" s="102" t="s">
        <v>129</v>
      </c>
      <c r="V23" s="103"/>
      <c r="W23" s="103"/>
      <c r="X23" s="103"/>
      <c r="Y23" s="102">
        <v>8</v>
      </c>
      <c r="Z23" s="102">
        <v>1</v>
      </c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9"/>
    </row>
    <row r="24" spans="2:37" ht="15.75" thickBot="1">
      <c r="B24" s="110"/>
      <c r="S24" s="111"/>
      <c r="T24" s="110"/>
      <c r="AK24" s="111"/>
    </row>
    <row r="25" spans="2:37" ht="30" customHeight="1" thickBot="1">
      <c r="B25" s="110"/>
      <c r="C25" s="10"/>
      <c r="D25" s="340" t="s">
        <v>128</v>
      </c>
      <c r="E25" s="341"/>
      <c r="F25" s="341"/>
      <c r="G25" s="341"/>
      <c r="H25" s="341"/>
      <c r="I25" s="341"/>
      <c r="J25" s="341"/>
      <c r="K25" s="341"/>
      <c r="L25" s="341"/>
      <c r="M25" s="341"/>
      <c r="N25" s="342"/>
      <c r="O25" s="10"/>
      <c r="P25" s="19" t="s">
        <v>111</v>
      </c>
      <c r="R25" s="357" t="s">
        <v>30</v>
      </c>
      <c r="S25" s="111"/>
      <c r="T25" s="110"/>
      <c r="U25" s="10"/>
      <c r="V25" s="340" t="s">
        <v>128</v>
      </c>
      <c r="W25" s="341"/>
      <c r="X25" s="341"/>
      <c r="Y25" s="341"/>
      <c r="Z25" s="341"/>
      <c r="AA25" s="341"/>
      <c r="AB25" s="341"/>
      <c r="AC25" s="341"/>
      <c r="AD25" s="341"/>
      <c r="AE25" s="341"/>
      <c r="AF25" s="342"/>
      <c r="AG25" s="10"/>
      <c r="AH25" s="19" t="s">
        <v>111</v>
      </c>
      <c r="AJ25" s="357" t="s">
        <v>30</v>
      </c>
      <c r="AK25" s="111"/>
    </row>
    <row r="26" spans="2:37" ht="30" customHeight="1" thickBot="1">
      <c r="B26" s="110"/>
      <c r="C26" s="12"/>
      <c r="G26" s="51"/>
      <c r="O26" s="12"/>
      <c r="P26" s="59" t="s">
        <v>469</v>
      </c>
      <c r="Q26" s="60" t="s">
        <v>125</v>
      </c>
      <c r="R26" s="358"/>
      <c r="S26" s="111"/>
      <c r="T26" s="110"/>
      <c r="U26" s="12"/>
      <c r="AD26" s="51"/>
      <c r="AG26" s="12"/>
      <c r="AH26" s="59" t="s">
        <v>469</v>
      </c>
      <c r="AI26" s="60" t="s">
        <v>126</v>
      </c>
      <c r="AJ26" s="358"/>
      <c r="AK26" s="111"/>
    </row>
    <row r="27" spans="2:37" ht="30" customHeight="1" thickBot="1">
      <c r="B27" s="110"/>
      <c r="C27" s="12"/>
      <c r="E27" s="13">
        <v>8</v>
      </c>
      <c r="F27" s="63"/>
      <c r="G27" s="64"/>
      <c r="H27" s="65"/>
      <c r="I27" s="66"/>
      <c r="J27" s="66"/>
      <c r="K27" s="66"/>
      <c r="L27" s="66"/>
      <c r="M27" s="67"/>
      <c r="O27" s="12"/>
      <c r="P27" s="20"/>
      <c r="R27" s="359"/>
      <c r="S27" s="111"/>
      <c r="T27" s="110"/>
      <c r="U27" s="12"/>
      <c r="W27" s="13">
        <v>8</v>
      </c>
      <c r="X27" s="115"/>
      <c r="Y27" s="65"/>
      <c r="Z27" s="65"/>
      <c r="AA27" s="66"/>
      <c r="AB27" s="66"/>
      <c r="AC27" s="66"/>
      <c r="AD27" s="64"/>
      <c r="AE27" s="67"/>
      <c r="AG27" s="12"/>
      <c r="AH27" s="20"/>
      <c r="AJ27" s="359"/>
      <c r="AK27" s="111"/>
    </row>
    <row r="28" spans="2:37" ht="30" customHeight="1">
      <c r="B28" s="110"/>
      <c r="C28" s="12"/>
      <c r="E28" s="14">
        <v>7</v>
      </c>
      <c r="F28" s="68"/>
      <c r="G28" s="55"/>
      <c r="H28" s="5"/>
      <c r="I28" s="62"/>
      <c r="J28" s="62"/>
      <c r="K28" s="62"/>
      <c r="L28" s="62"/>
      <c r="M28" s="24"/>
      <c r="O28" s="12"/>
      <c r="S28" s="111"/>
      <c r="T28" s="110"/>
      <c r="U28" s="12"/>
      <c r="W28" s="14">
        <v>7</v>
      </c>
      <c r="X28" s="23"/>
      <c r="Y28" s="5"/>
      <c r="Z28" s="5"/>
      <c r="AA28" s="62"/>
      <c r="AB28" s="62"/>
      <c r="AC28" s="62"/>
      <c r="AD28" s="55" t="s">
        <v>134</v>
      </c>
      <c r="AE28" s="24"/>
      <c r="AG28" s="12"/>
      <c r="AK28" s="111"/>
    </row>
    <row r="29" spans="2:37" ht="30" customHeight="1">
      <c r="B29" s="110"/>
      <c r="C29" s="12"/>
      <c r="E29" s="14">
        <v>6</v>
      </c>
      <c r="F29" s="68"/>
      <c r="G29" s="52"/>
      <c r="H29" s="5"/>
      <c r="I29" s="5"/>
      <c r="J29" s="5"/>
      <c r="K29" s="5"/>
      <c r="L29" s="5"/>
      <c r="M29" s="69"/>
      <c r="O29" s="12"/>
      <c r="S29" s="111"/>
      <c r="T29" s="110"/>
      <c r="U29" s="12"/>
      <c r="W29" s="14">
        <v>6</v>
      </c>
      <c r="X29" s="23"/>
      <c r="Y29" s="5"/>
      <c r="Z29" s="5"/>
      <c r="AA29" s="5"/>
      <c r="AB29" s="5"/>
      <c r="AC29" s="5"/>
      <c r="AD29" s="52"/>
      <c r="AE29" s="69"/>
      <c r="AG29" s="12"/>
      <c r="AK29" s="111"/>
    </row>
    <row r="30" spans="2:37" ht="30" customHeight="1">
      <c r="B30" s="110"/>
      <c r="C30" s="12"/>
      <c r="E30" s="14">
        <v>5</v>
      </c>
      <c r="F30" s="68"/>
      <c r="G30" s="52"/>
      <c r="H30" s="5"/>
      <c r="I30" s="5"/>
      <c r="J30" s="5"/>
      <c r="K30" s="5"/>
      <c r="L30" s="5"/>
      <c r="M30" s="69"/>
      <c r="O30" s="12"/>
      <c r="S30" s="111"/>
      <c r="T30" s="110"/>
      <c r="U30" s="12"/>
      <c r="W30" s="14">
        <v>5</v>
      </c>
      <c r="X30" s="23"/>
      <c r="Y30" s="5"/>
      <c r="Z30" s="5"/>
      <c r="AA30" s="5"/>
      <c r="AB30" s="5"/>
      <c r="AC30" s="5"/>
      <c r="AD30" s="52"/>
      <c r="AE30" s="69"/>
      <c r="AG30" s="12"/>
      <c r="AK30" s="111"/>
    </row>
    <row r="31" spans="2:37" ht="30" customHeight="1">
      <c r="B31" s="110"/>
      <c r="C31" s="12"/>
      <c r="E31" s="14">
        <v>4</v>
      </c>
      <c r="F31" s="68"/>
      <c r="G31" s="52"/>
      <c r="H31" s="5"/>
      <c r="I31" s="5"/>
      <c r="J31" s="5"/>
      <c r="K31" s="5"/>
      <c r="L31" s="5"/>
      <c r="M31" s="69"/>
      <c r="O31" s="12"/>
      <c r="S31" s="111"/>
      <c r="T31" s="110"/>
      <c r="U31" s="12"/>
      <c r="W31" s="14">
        <v>4</v>
      </c>
      <c r="X31" s="23"/>
      <c r="Y31" s="5"/>
      <c r="Z31" s="5"/>
      <c r="AA31" s="5"/>
      <c r="AB31" s="5"/>
      <c r="AC31" s="5"/>
      <c r="AD31" s="52"/>
      <c r="AE31" s="69"/>
      <c r="AG31" s="12"/>
      <c r="AK31" s="111"/>
    </row>
    <row r="32" spans="2:37" ht="30" customHeight="1">
      <c r="B32" s="110"/>
      <c r="C32" s="12"/>
      <c r="E32" s="14">
        <v>3</v>
      </c>
      <c r="F32" s="68"/>
      <c r="G32" s="52"/>
      <c r="H32" s="5"/>
      <c r="I32" s="5"/>
      <c r="J32" s="5"/>
      <c r="K32" s="5"/>
      <c r="L32" s="5"/>
      <c r="M32" s="69"/>
      <c r="O32" s="12"/>
      <c r="S32" s="111"/>
      <c r="T32" s="110"/>
      <c r="U32" s="12"/>
      <c r="W32" s="14">
        <v>3</v>
      </c>
      <c r="X32" s="23"/>
      <c r="Y32" s="5"/>
      <c r="Z32" s="5"/>
      <c r="AA32" s="5"/>
      <c r="AB32" s="5"/>
      <c r="AC32" s="5"/>
      <c r="AD32" s="52"/>
      <c r="AE32" s="69"/>
      <c r="AG32" s="12"/>
      <c r="AK32" s="111"/>
    </row>
    <row r="33" spans="2:37" ht="30" customHeight="1">
      <c r="B33" s="110"/>
      <c r="C33" s="12"/>
      <c r="E33" s="14">
        <v>2</v>
      </c>
      <c r="F33" s="68"/>
      <c r="G33" s="55" t="s">
        <v>127</v>
      </c>
      <c r="H33" s="5"/>
      <c r="I33" s="62"/>
      <c r="J33" s="62"/>
      <c r="K33" s="62"/>
      <c r="L33" s="62"/>
      <c r="M33" s="24"/>
      <c r="O33" s="12"/>
      <c r="S33" s="111"/>
      <c r="T33" s="110"/>
      <c r="U33" s="12"/>
      <c r="W33" s="14">
        <v>2</v>
      </c>
      <c r="X33" s="23"/>
      <c r="Y33" s="5"/>
      <c r="Z33" s="5"/>
      <c r="AA33" s="62"/>
      <c r="AB33" s="62"/>
      <c r="AC33" s="62"/>
      <c r="AD33" s="55"/>
      <c r="AE33" s="24"/>
      <c r="AG33" s="12"/>
      <c r="AK33" s="111"/>
    </row>
    <row r="34" spans="2:37" ht="30" customHeight="1" thickBot="1">
      <c r="B34" s="110"/>
      <c r="C34" s="12"/>
      <c r="E34" s="15">
        <v>1</v>
      </c>
      <c r="F34" s="70"/>
      <c r="G34" s="71"/>
      <c r="H34" s="72"/>
      <c r="I34" s="73"/>
      <c r="J34" s="73"/>
      <c r="K34" s="73"/>
      <c r="L34" s="73"/>
      <c r="M34" s="26"/>
      <c r="O34" s="12"/>
      <c r="S34" s="111"/>
      <c r="T34" s="110"/>
      <c r="U34" s="12"/>
      <c r="W34" s="15">
        <v>1</v>
      </c>
      <c r="X34" s="25"/>
      <c r="Y34" s="72"/>
      <c r="Z34" s="72"/>
      <c r="AA34" s="73"/>
      <c r="AB34" s="73"/>
      <c r="AC34" s="73"/>
      <c r="AD34" s="71"/>
      <c r="AE34" s="26"/>
      <c r="AG34" s="12"/>
      <c r="AK34" s="111"/>
    </row>
    <row r="35" spans="2:37" ht="30" customHeight="1" thickBot="1">
      <c r="B35" s="110"/>
      <c r="C35" s="12"/>
      <c r="F35" s="16" t="s">
        <v>15</v>
      </c>
      <c r="G35" s="53" t="s">
        <v>16</v>
      </c>
      <c r="H35" s="17" t="s">
        <v>17</v>
      </c>
      <c r="I35" s="17" t="s">
        <v>18</v>
      </c>
      <c r="J35" s="17" t="s">
        <v>19</v>
      </c>
      <c r="K35" s="17" t="s">
        <v>20</v>
      </c>
      <c r="L35" s="17" t="s">
        <v>21</v>
      </c>
      <c r="M35" s="18" t="s">
        <v>22</v>
      </c>
      <c r="O35" s="57"/>
      <c r="P35" s="104" t="s">
        <v>112</v>
      </c>
      <c r="R35" s="357" t="s">
        <v>30</v>
      </c>
      <c r="S35" s="111"/>
      <c r="T35" s="110"/>
      <c r="U35" s="12"/>
      <c r="X35" s="16" t="s">
        <v>15</v>
      </c>
      <c r="Y35" s="17" t="s">
        <v>16</v>
      </c>
      <c r="Z35" s="17" t="s">
        <v>17</v>
      </c>
      <c r="AA35" s="17" t="s">
        <v>18</v>
      </c>
      <c r="AB35" s="17" t="s">
        <v>19</v>
      </c>
      <c r="AC35" s="17" t="s">
        <v>20</v>
      </c>
      <c r="AD35" s="53" t="s">
        <v>21</v>
      </c>
      <c r="AE35" s="18" t="s">
        <v>22</v>
      </c>
      <c r="AG35" s="57"/>
      <c r="AH35" s="104" t="s">
        <v>112</v>
      </c>
      <c r="AJ35" s="357" t="s">
        <v>30</v>
      </c>
      <c r="AK35" s="111"/>
    </row>
    <row r="36" spans="2:37" ht="30" customHeight="1" thickBot="1">
      <c r="B36" s="110"/>
      <c r="C36" s="12"/>
      <c r="F36" s="17"/>
      <c r="G36" s="54"/>
      <c r="H36" s="17"/>
      <c r="I36" s="17"/>
      <c r="J36" s="17"/>
      <c r="K36" s="17"/>
      <c r="L36" s="17"/>
      <c r="M36" s="17"/>
      <c r="O36" s="57"/>
      <c r="P36" s="105" t="s">
        <v>468</v>
      </c>
      <c r="Q36" s="60" t="s">
        <v>125</v>
      </c>
      <c r="R36" s="358"/>
      <c r="S36" s="111"/>
      <c r="T36" s="110"/>
      <c r="U36" s="12"/>
      <c r="X36" s="17"/>
      <c r="Y36" s="17"/>
      <c r="Z36" s="17"/>
      <c r="AA36" s="17"/>
      <c r="AB36" s="17"/>
      <c r="AC36" s="17"/>
      <c r="AD36" s="54"/>
      <c r="AE36" s="17"/>
      <c r="AG36" s="57"/>
      <c r="AH36" s="105" t="s">
        <v>468</v>
      </c>
      <c r="AI36" s="60" t="s">
        <v>126</v>
      </c>
      <c r="AJ36" s="358"/>
      <c r="AK36" s="111"/>
    </row>
    <row r="37" spans="2:37" ht="30" customHeight="1" thickBot="1">
      <c r="B37" s="110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58"/>
      <c r="P37" s="106"/>
      <c r="R37" s="359"/>
      <c r="S37" s="111"/>
      <c r="T37" s="110"/>
      <c r="U37" s="10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58"/>
      <c r="AH37" s="106"/>
      <c r="AJ37" s="359"/>
      <c r="AK37" s="111"/>
    </row>
    <row r="38" spans="2:37" ht="15.75" thickBot="1"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4"/>
      <c r="T38" s="112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4"/>
    </row>
    <row r="39" spans="2:37" ht="15.75" thickTop="1">
      <c r="B39" s="107"/>
      <c r="C39" s="102" t="s">
        <v>129</v>
      </c>
      <c r="D39" s="103"/>
      <c r="E39" s="103"/>
      <c r="F39" s="103"/>
      <c r="G39" s="102" t="s">
        <v>132</v>
      </c>
      <c r="H39" s="102">
        <v>18</v>
      </c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9"/>
      <c r="T39" s="107"/>
      <c r="U39" s="102" t="s">
        <v>129</v>
      </c>
      <c r="V39" s="103"/>
      <c r="W39" s="103"/>
      <c r="X39" s="103"/>
      <c r="Y39" s="102" t="s">
        <v>135</v>
      </c>
      <c r="Z39" s="102">
        <v>81</v>
      </c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9"/>
    </row>
    <row r="40" spans="2:37" ht="15.75" thickBot="1">
      <c r="B40" s="110"/>
      <c r="S40" s="111"/>
      <c r="T40" s="110"/>
      <c r="AK40" s="111"/>
    </row>
    <row r="41" spans="2:37" ht="30" customHeight="1" thickBot="1">
      <c r="B41" s="110"/>
      <c r="C41" s="10"/>
      <c r="D41" s="340" t="s">
        <v>128</v>
      </c>
      <c r="E41" s="341"/>
      <c r="F41" s="341"/>
      <c r="G41" s="341"/>
      <c r="H41" s="341"/>
      <c r="I41" s="341"/>
      <c r="J41" s="341"/>
      <c r="K41" s="341"/>
      <c r="L41" s="341"/>
      <c r="M41" s="341"/>
      <c r="N41" s="342"/>
      <c r="O41" s="10"/>
      <c r="P41" s="19" t="s">
        <v>111</v>
      </c>
      <c r="R41" s="357" t="s">
        <v>30</v>
      </c>
      <c r="S41" s="111"/>
      <c r="T41" s="110"/>
      <c r="U41" s="10"/>
      <c r="V41" s="340" t="s">
        <v>128</v>
      </c>
      <c r="W41" s="341"/>
      <c r="X41" s="341"/>
      <c r="Y41" s="341"/>
      <c r="Z41" s="341"/>
      <c r="AA41" s="341"/>
      <c r="AB41" s="341"/>
      <c r="AC41" s="341"/>
      <c r="AD41" s="341"/>
      <c r="AE41" s="341"/>
      <c r="AF41" s="342"/>
      <c r="AG41" s="10"/>
      <c r="AH41" s="19" t="s">
        <v>111</v>
      </c>
      <c r="AJ41" s="357" t="s">
        <v>30</v>
      </c>
      <c r="AK41" s="111"/>
    </row>
    <row r="42" spans="2:37" ht="30" customHeight="1" thickBot="1">
      <c r="B42" s="110"/>
      <c r="C42" s="12"/>
      <c r="G42" s="51"/>
      <c r="O42" s="12"/>
      <c r="P42" s="59" t="s">
        <v>469</v>
      </c>
      <c r="Q42" s="60" t="s">
        <v>125</v>
      </c>
      <c r="R42" s="358"/>
      <c r="S42" s="111"/>
      <c r="T42" s="110"/>
      <c r="U42" s="12"/>
      <c r="AD42" s="51"/>
      <c r="AG42" s="12"/>
      <c r="AH42" s="59" t="s">
        <v>469</v>
      </c>
      <c r="AI42" s="60" t="s">
        <v>126</v>
      </c>
      <c r="AJ42" s="358"/>
      <c r="AK42" s="111"/>
    </row>
    <row r="43" spans="2:37" ht="30" customHeight="1" thickBot="1">
      <c r="B43" s="110"/>
      <c r="C43" s="12"/>
      <c r="E43" s="13">
        <v>8</v>
      </c>
      <c r="F43" s="63"/>
      <c r="G43" s="64"/>
      <c r="H43" s="65"/>
      <c r="I43" s="66"/>
      <c r="J43" s="66"/>
      <c r="K43" s="66"/>
      <c r="L43" s="66"/>
      <c r="M43" s="67"/>
      <c r="O43" s="12"/>
      <c r="P43" s="20"/>
      <c r="R43" s="359"/>
      <c r="S43" s="111"/>
      <c r="T43" s="110"/>
      <c r="U43" s="12"/>
      <c r="W43" s="13">
        <v>8</v>
      </c>
      <c r="X43" s="115"/>
      <c r="Y43" s="65"/>
      <c r="Z43" s="65"/>
      <c r="AA43" s="66"/>
      <c r="AB43" s="66"/>
      <c r="AC43" s="66"/>
      <c r="AD43" s="64"/>
      <c r="AE43" s="67"/>
      <c r="AG43" s="12"/>
      <c r="AH43" s="20"/>
      <c r="AJ43" s="359"/>
      <c r="AK43" s="111"/>
    </row>
    <row r="44" spans="2:37" ht="30" customHeight="1">
      <c r="B44" s="110"/>
      <c r="C44" s="12"/>
      <c r="E44" s="14">
        <v>7</v>
      </c>
      <c r="F44" s="68"/>
      <c r="G44" s="52"/>
      <c r="H44" s="5"/>
      <c r="I44" s="62"/>
      <c r="J44" s="62"/>
      <c r="K44" s="62"/>
      <c r="L44" s="56"/>
      <c r="M44" s="24"/>
      <c r="O44" s="12"/>
      <c r="S44" s="111"/>
      <c r="T44" s="110"/>
      <c r="U44" s="12"/>
      <c r="W44" s="14">
        <v>7</v>
      </c>
      <c r="X44" s="23"/>
      <c r="Y44" s="5"/>
      <c r="Z44" s="5"/>
      <c r="AA44" s="62"/>
      <c r="AB44" s="62"/>
      <c r="AC44" s="62"/>
      <c r="AD44" s="55" t="s">
        <v>134</v>
      </c>
      <c r="AE44" s="24"/>
      <c r="AG44" s="12"/>
      <c r="AK44" s="111"/>
    </row>
    <row r="45" spans="2:37" ht="30" customHeight="1">
      <c r="B45" s="110"/>
      <c r="C45" s="12"/>
      <c r="E45" s="14">
        <v>6</v>
      </c>
      <c r="F45" s="68"/>
      <c r="G45" s="52"/>
      <c r="H45" s="5"/>
      <c r="I45" s="5"/>
      <c r="J45" s="5"/>
      <c r="K45" s="5"/>
      <c r="L45" s="5"/>
      <c r="M45" s="69"/>
      <c r="O45" s="12"/>
      <c r="S45" s="111"/>
      <c r="T45" s="110"/>
      <c r="U45" s="12"/>
      <c r="W45" s="14">
        <v>6</v>
      </c>
      <c r="X45" s="23"/>
      <c r="Y45" s="5"/>
      <c r="Z45" s="5"/>
      <c r="AA45" s="5"/>
      <c r="AB45" s="5"/>
      <c r="AC45" s="5"/>
      <c r="AD45" s="52"/>
      <c r="AE45" s="69"/>
      <c r="AG45" s="12"/>
      <c r="AK45" s="111"/>
    </row>
    <row r="46" spans="2:37" ht="30" customHeight="1">
      <c r="B46" s="110"/>
      <c r="C46" s="12"/>
      <c r="E46" s="14">
        <v>5</v>
      </c>
      <c r="F46" s="68"/>
      <c r="G46" s="52"/>
      <c r="H46" s="5"/>
      <c r="I46" s="5"/>
      <c r="J46" s="5"/>
      <c r="K46" s="5"/>
      <c r="L46" s="5"/>
      <c r="M46" s="69"/>
      <c r="O46" s="12"/>
      <c r="S46" s="111"/>
      <c r="T46" s="110"/>
      <c r="U46" s="12"/>
      <c r="W46" s="14">
        <v>5</v>
      </c>
      <c r="X46" s="23"/>
      <c r="Y46" s="5"/>
      <c r="Z46" s="5"/>
      <c r="AA46" s="5"/>
      <c r="AB46" s="5"/>
      <c r="AC46" s="5"/>
      <c r="AD46" s="52"/>
      <c r="AE46" s="69"/>
      <c r="AG46" s="12"/>
      <c r="AK46" s="111"/>
    </row>
    <row r="47" spans="2:37" ht="30" customHeight="1">
      <c r="B47" s="110"/>
      <c r="C47" s="12"/>
      <c r="E47" s="14">
        <v>4</v>
      </c>
      <c r="F47" s="68"/>
      <c r="G47" s="52"/>
      <c r="H47" s="5"/>
      <c r="I47" s="5"/>
      <c r="J47" s="5"/>
      <c r="K47" s="5"/>
      <c r="L47" s="5"/>
      <c r="M47" s="69"/>
      <c r="O47" s="12"/>
      <c r="S47" s="111"/>
      <c r="T47" s="110"/>
      <c r="U47" s="12"/>
      <c r="W47" s="14">
        <v>4</v>
      </c>
      <c r="X47" s="23"/>
      <c r="Y47" s="5"/>
      <c r="Z47" s="5"/>
      <c r="AA47" s="5"/>
      <c r="AB47" s="5"/>
      <c r="AC47" s="5"/>
      <c r="AD47" s="52"/>
      <c r="AE47" s="69"/>
      <c r="AG47" s="12"/>
      <c r="AK47" s="111"/>
    </row>
    <row r="48" spans="2:37" ht="30" customHeight="1">
      <c r="B48" s="110"/>
      <c r="C48" s="12"/>
      <c r="E48" s="14">
        <v>3</v>
      </c>
      <c r="F48" s="68"/>
      <c r="G48" s="52"/>
      <c r="H48" s="5"/>
      <c r="I48" s="5"/>
      <c r="J48" s="5"/>
      <c r="K48" s="5"/>
      <c r="L48" s="5"/>
      <c r="M48" s="69"/>
      <c r="O48" s="12"/>
      <c r="S48" s="111"/>
      <c r="T48" s="110"/>
      <c r="U48" s="12"/>
      <c r="W48" s="14">
        <v>3</v>
      </c>
      <c r="X48" s="23"/>
      <c r="Y48" s="5"/>
      <c r="Z48" s="5"/>
      <c r="AA48" s="5"/>
      <c r="AB48" s="5"/>
      <c r="AC48" s="5"/>
      <c r="AD48" s="52"/>
      <c r="AE48" s="69"/>
      <c r="AG48" s="12"/>
      <c r="AK48" s="111"/>
    </row>
    <row r="49" spans="2:37" ht="30" customHeight="1">
      <c r="B49" s="110"/>
      <c r="C49" s="12"/>
      <c r="E49" s="14">
        <v>2</v>
      </c>
      <c r="F49" s="68"/>
      <c r="G49" s="55" t="s">
        <v>127</v>
      </c>
      <c r="H49" s="5"/>
      <c r="I49" s="62"/>
      <c r="J49" s="62"/>
      <c r="K49" s="62"/>
      <c r="L49" s="62"/>
      <c r="M49" s="24"/>
      <c r="O49" s="12"/>
      <c r="S49" s="111"/>
      <c r="T49" s="110"/>
      <c r="U49" s="12"/>
      <c r="W49" s="14">
        <v>2</v>
      </c>
      <c r="X49" s="23"/>
      <c r="Y49" s="56"/>
      <c r="Z49" s="5"/>
      <c r="AA49" s="62"/>
      <c r="AB49" s="62"/>
      <c r="AC49" s="62"/>
      <c r="AD49" s="52"/>
      <c r="AE49" s="24"/>
      <c r="AG49" s="12"/>
      <c r="AK49" s="111"/>
    </row>
    <row r="50" spans="2:37" ht="30" customHeight="1" thickBot="1">
      <c r="B50" s="110"/>
      <c r="C50" s="12"/>
      <c r="E50" s="15">
        <v>1</v>
      </c>
      <c r="F50" s="70"/>
      <c r="G50" s="71"/>
      <c r="H50" s="72"/>
      <c r="I50" s="73"/>
      <c r="J50" s="73"/>
      <c r="K50" s="73"/>
      <c r="L50" s="73"/>
      <c r="M50" s="26"/>
      <c r="O50" s="12"/>
      <c r="S50" s="111"/>
      <c r="T50" s="110"/>
      <c r="U50" s="12"/>
      <c r="W50" s="15">
        <v>1</v>
      </c>
      <c r="X50" s="25"/>
      <c r="Y50" s="72"/>
      <c r="Z50" s="72"/>
      <c r="AA50" s="73"/>
      <c r="AB50" s="73"/>
      <c r="AC50" s="73"/>
      <c r="AD50" s="71"/>
      <c r="AE50" s="26"/>
      <c r="AG50" s="12"/>
      <c r="AK50" s="111"/>
    </row>
    <row r="51" spans="2:37" ht="30" customHeight="1" thickBot="1">
      <c r="B51" s="110"/>
      <c r="C51" s="12"/>
      <c r="F51" s="16" t="s">
        <v>15</v>
      </c>
      <c r="G51" s="53" t="s">
        <v>16</v>
      </c>
      <c r="H51" s="17" t="s">
        <v>17</v>
      </c>
      <c r="I51" s="17" t="s">
        <v>18</v>
      </c>
      <c r="J51" s="17" t="s">
        <v>19</v>
      </c>
      <c r="K51" s="17" t="s">
        <v>20</v>
      </c>
      <c r="L51" s="17" t="s">
        <v>21</v>
      </c>
      <c r="M51" s="18" t="s">
        <v>22</v>
      </c>
      <c r="O51" s="57"/>
      <c r="P51" s="104" t="s">
        <v>112</v>
      </c>
      <c r="R51" s="357" t="s">
        <v>30</v>
      </c>
      <c r="S51" s="111"/>
      <c r="T51" s="110"/>
      <c r="U51" s="12"/>
      <c r="X51" s="16" t="s">
        <v>15</v>
      </c>
      <c r="Y51" s="17" t="s">
        <v>16</v>
      </c>
      <c r="Z51" s="17" t="s">
        <v>17</v>
      </c>
      <c r="AA51" s="17" t="s">
        <v>18</v>
      </c>
      <c r="AB51" s="17" t="s">
        <v>19</v>
      </c>
      <c r="AC51" s="17" t="s">
        <v>20</v>
      </c>
      <c r="AD51" s="53" t="s">
        <v>21</v>
      </c>
      <c r="AE51" s="18" t="s">
        <v>22</v>
      </c>
      <c r="AG51" s="57"/>
      <c r="AH51" s="104" t="s">
        <v>112</v>
      </c>
      <c r="AJ51" s="357" t="s">
        <v>30</v>
      </c>
      <c r="AK51" s="111"/>
    </row>
    <row r="52" spans="2:37" ht="30" customHeight="1" thickBot="1">
      <c r="B52" s="110"/>
      <c r="C52" s="12"/>
      <c r="F52" s="17"/>
      <c r="G52" s="54"/>
      <c r="H52" s="17"/>
      <c r="I52" s="17"/>
      <c r="J52" s="17"/>
      <c r="K52" s="17"/>
      <c r="L52" s="17"/>
      <c r="M52" s="17"/>
      <c r="O52" s="57"/>
      <c r="P52" s="105" t="s">
        <v>468</v>
      </c>
      <c r="Q52" s="60" t="s">
        <v>133</v>
      </c>
      <c r="R52" s="358"/>
      <c r="S52" s="111"/>
      <c r="T52" s="110"/>
      <c r="U52" s="12"/>
      <c r="X52" s="17"/>
      <c r="Y52" s="17"/>
      <c r="Z52" s="17"/>
      <c r="AA52" s="17"/>
      <c r="AB52" s="17"/>
      <c r="AC52" s="17"/>
      <c r="AD52" s="54"/>
      <c r="AE52" s="17"/>
      <c r="AG52" s="57"/>
      <c r="AH52" s="105" t="s">
        <v>468</v>
      </c>
      <c r="AI52" s="60" t="s">
        <v>133</v>
      </c>
      <c r="AJ52" s="358"/>
      <c r="AK52" s="111"/>
    </row>
    <row r="53" spans="2:37" ht="30" customHeight="1" thickBot="1">
      <c r="B53" s="110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58"/>
      <c r="P53" s="106"/>
      <c r="R53" s="359"/>
      <c r="S53" s="111"/>
      <c r="T53" s="110"/>
      <c r="U53" s="10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58"/>
      <c r="AH53" s="106"/>
      <c r="AJ53" s="359"/>
      <c r="AK53" s="111"/>
    </row>
    <row r="54" spans="2:37" ht="15.75" thickBot="1">
      <c r="B54" s="112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4"/>
      <c r="T54" s="112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4"/>
    </row>
    <row r="55" spans="2:37" ht="15.75" thickTop="1">
      <c r="B55" s="107"/>
      <c r="C55" s="102" t="s">
        <v>129</v>
      </c>
      <c r="D55" s="103"/>
      <c r="E55" s="103"/>
      <c r="F55" s="103"/>
      <c r="G55" s="102" t="s">
        <v>132</v>
      </c>
      <c r="H55" s="102">
        <v>81</v>
      </c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9"/>
      <c r="T55" s="107"/>
      <c r="U55" s="102" t="s">
        <v>129</v>
      </c>
      <c r="V55" s="103"/>
      <c r="W55" s="103"/>
      <c r="X55" s="103"/>
      <c r="Y55" s="102" t="s">
        <v>135</v>
      </c>
      <c r="Z55" s="102">
        <v>18</v>
      </c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9"/>
    </row>
    <row r="56" spans="2:37" ht="15.75" thickBot="1">
      <c r="B56" s="110"/>
      <c r="S56" s="111"/>
      <c r="T56" s="110"/>
      <c r="AK56" s="111"/>
    </row>
    <row r="57" spans="2:37" ht="30" customHeight="1" thickBot="1">
      <c r="B57" s="110"/>
      <c r="C57" s="10"/>
      <c r="D57" s="340" t="s">
        <v>128</v>
      </c>
      <c r="E57" s="341"/>
      <c r="F57" s="341"/>
      <c r="G57" s="341"/>
      <c r="H57" s="341"/>
      <c r="I57" s="341"/>
      <c r="J57" s="341"/>
      <c r="K57" s="341"/>
      <c r="L57" s="341"/>
      <c r="M57" s="341"/>
      <c r="N57" s="342"/>
      <c r="O57" s="10"/>
      <c r="P57" s="19" t="s">
        <v>111</v>
      </c>
      <c r="R57" s="357" t="s">
        <v>30</v>
      </c>
      <c r="S57" s="111"/>
      <c r="T57" s="110"/>
      <c r="U57" s="10"/>
      <c r="V57" s="340" t="s">
        <v>128</v>
      </c>
      <c r="W57" s="341"/>
      <c r="X57" s="341"/>
      <c r="Y57" s="341"/>
      <c r="Z57" s="341"/>
      <c r="AA57" s="341"/>
      <c r="AB57" s="341"/>
      <c r="AC57" s="341"/>
      <c r="AD57" s="341"/>
      <c r="AE57" s="341"/>
      <c r="AF57" s="342"/>
      <c r="AG57" s="10"/>
      <c r="AH57" s="19" t="s">
        <v>111</v>
      </c>
      <c r="AJ57" s="357" t="s">
        <v>30</v>
      </c>
      <c r="AK57" s="111"/>
    </row>
    <row r="58" spans="2:37" ht="30" customHeight="1" thickBot="1">
      <c r="B58" s="110"/>
      <c r="C58" s="12"/>
      <c r="G58" s="51"/>
      <c r="O58" s="12"/>
      <c r="P58" s="59" t="s">
        <v>469</v>
      </c>
      <c r="Q58" s="60" t="s">
        <v>133</v>
      </c>
      <c r="R58" s="358"/>
      <c r="S58" s="111"/>
      <c r="T58" s="110"/>
      <c r="U58" s="12"/>
      <c r="AD58" s="51"/>
      <c r="AG58" s="12"/>
      <c r="AH58" s="59" t="s">
        <v>469</v>
      </c>
      <c r="AI58" s="60" t="s">
        <v>133</v>
      </c>
      <c r="AJ58" s="358"/>
      <c r="AK58" s="111"/>
    </row>
    <row r="59" spans="2:37" ht="30" customHeight="1" thickBot="1">
      <c r="B59" s="110"/>
      <c r="C59" s="12"/>
      <c r="E59" s="13">
        <v>8</v>
      </c>
      <c r="F59" s="63"/>
      <c r="G59" s="64"/>
      <c r="H59" s="65"/>
      <c r="I59" s="66"/>
      <c r="J59" s="66"/>
      <c r="K59" s="66"/>
      <c r="L59" s="66"/>
      <c r="M59" s="67"/>
      <c r="O59" s="12"/>
      <c r="P59" s="20"/>
      <c r="R59" s="359"/>
      <c r="S59" s="111"/>
      <c r="T59" s="110"/>
      <c r="U59" s="12"/>
      <c r="W59" s="13">
        <v>8</v>
      </c>
      <c r="X59" s="115"/>
      <c r="Y59" s="65"/>
      <c r="Z59" s="65"/>
      <c r="AA59" s="66"/>
      <c r="AB59" s="66"/>
      <c r="AC59" s="66"/>
      <c r="AD59" s="64"/>
      <c r="AE59" s="67"/>
      <c r="AG59" s="12"/>
      <c r="AH59" s="20"/>
      <c r="AJ59" s="359"/>
      <c r="AK59" s="111"/>
    </row>
    <row r="60" spans="2:37" ht="30" customHeight="1">
      <c r="B60" s="110"/>
      <c r="C60" s="12"/>
      <c r="E60" s="14">
        <v>7</v>
      </c>
      <c r="F60" s="68"/>
      <c r="G60" s="55" t="s">
        <v>127</v>
      </c>
      <c r="H60" s="5"/>
      <c r="I60" s="62"/>
      <c r="J60" s="62"/>
      <c r="K60" s="62"/>
      <c r="L60" s="5"/>
      <c r="M60" s="24"/>
      <c r="O60" s="12"/>
      <c r="S60" s="111"/>
      <c r="T60" s="110"/>
      <c r="U60" s="12"/>
      <c r="W60" s="14">
        <v>7</v>
      </c>
      <c r="X60" s="23"/>
      <c r="Y60" s="56"/>
      <c r="Z60" s="5"/>
      <c r="AA60" s="62"/>
      <c r="AB60" s="62"/>
      <c r="AC60" s="62"/>
      <c r="AD60" s="52"/>
      <c r="AE60" s="24"/>
      <c r="AG60" s="12"/>
      <c r="AK60" s="111"/>
    </row>
    <row r="61" spans="2:37" ht="30" customHeight="1">
      <c r="B61" s="110"/>
      <c r="C61" s="12"/>
      <c r="E61" s="14">
        <v>6</v>
      </c>
      <c r="F61" s="68"/>
      <c r="G61" s="52"/>
      <c r="H61" s="5"/>
      <c r="I61" s="5"/>
      <c r="J61" s="5"/>
      <c r="K61" s="5"/>
      <c r="L61" s="5"/>
      <c r="M61" s="69"/>
      <c r="O61" s="12"/>
      <c r="S61" s="111"/>
      <c r="T61" s="110"/>
      <c r="U61" s="12"/>
      <c r="W61" s="14">
        <v>6</v>
      </c>
      <c r="X61" s="23"/>
      <c r="Y61" s="5"/>
      <c r="Z61" s="5"/>
      <c r="AA61" s="5"/>
      <c r="AB61" s="5"/>
      <c r="AC61" s="5"/>
      <c r="AD61" s="52"/>
      <c r="AE61" s="69"/>
      <c r="AG61" s="12"/>
      <c r="AK61" s="111"/>
    </row>
    <row r="62" spans="2:37" ht="30" customHeight="1">
      <c r="B62" s="110"/>
      <c r="C62" s="12"/>
      <c r="E62" s="14">
        <v>5</v>
      </c>
      <c r="F62" s="68"/>
      <c r="G62" s="52"/>
      <c r="H62" s="5"/>
      <c r="I62" s="5"/>
      <c r="J62" s="5"/>
      <c r="K62" s="5"/>
      <c r="L62" s="5"/>
      <c r="M62" s="69"/>
      <c r="O62" s="12"/>
      <c r="S62" s="111"/>
      <c r="T62" s="110"/>
      <c r="U62" s="12"/>
      <c r="W62" s="14">
        <v>5</v>
      </c>
      <c r="X62" s="23"/>
      <c r="Y62" s="5"/>
      <c r="Z62" s="5"/>
      <c r="AA62" s="5"/>
      <c r="AB62" s="5"/>
      <c r="AC62" s="5"/>
      <c r="AD62" s="52"/>
      <c r="AE62" s="69"/>
      <c r="AG62" s="12"/>
      <c r="AK62" s="111"/>
    </row>
    <row r="63" spans="2:37" ht="30" customHeight="1">
      <c r="B63" s="110"/>
      <c r="C63" s="12"/>
      <c r="E63" s="14">
        <v>4</v>
      </c>
      <c r="F63" s="68"/>
      <c r="G63" s="52"/>
      <c r="H63" s="5"/>
      <c r="I63" s="5"/>
      <c r="J63" s="5"/>
      <c r="K63" s="5"/>
      <c r="L63" s="5"/>
      <c r="M63" s="69"/>
      <c r="O63" s="12"/>
      <c r="S63" s="111"/>
      <c r="T63" s="110"/>
      <c r="U63" s="12"/>
      <c r="W63" s="14">
        <v>4</v>
      </c>
      <c r="X63" s="23"/>
      <c r="Y63" s="5"/>
      <c r="Z63" s="5"/>
      <c r="AA63" s="5"/>
      <c r="AB63" s="5"/>
      <c r="AC63" s="5"/>
      <c r="AD63" s="55" t="s">
        <v>134</v>
      </c>
      <c r="AE63" s="69"/>
      <c r="AG63" s="12"/>
      <c r="AK63" s="111"/>
    </row>
    <row r="64" spans="2:37" ht="30" customHeight="1">
      <c r="B64" s="110"/>
      <c r="C64" s="12"/>
      <c r="E64" s="14">
        <v>3</v>
      </c>
      <c r="F64" s="68"/>
      <c r="G64" s="52"/>
      <c r="H64" s="5"/>
      <c r="I64" s="5"/>
      <c r="J64" s="5"/>
      <c r="K64" s="5"/>
      <c r="L64" s="5"/>
      <c r="M64" s="69"/>
      <c r="O64" s="12"/>
      <c r="S64" s="111"/>
      <c r="T64" s="110"/>
      <c r="U64" s="12"/>
      <c r="W64" s="14">
        <v>3</v>
      </c>
      <c r="X64" s="23"/>
      <c r="Y64" s="5"/>
      <c r="Z64" s="5"/>
      <c r="AA64" s="5"/>
      <c r="AB64" s="5"/>
      <c r="AC64" s="5"/>
      <c r="AD64" s="52"/>
      <c r="AE64" s="69"/>
      <c r="AG64" s="12"/>
      <c r="AK64" s="111"/>
    </row>
    <row r="65" spans="2:37" ht="30" customHeight="1">
      <c r="B65" s="110"/>
      <c r="C65" s="12"/>
      <c r="E65" s="14">
        <v>2</v>
      </c>
      <c r="F65" s="68"/>
      <c r="G65" s="52"/>
      <c r="H65" s="5"/>
      <c r="I65" s="62"/>
      <c r="J65" s="62"/>
      <c r="K65" s="62"/>
      <c r="L65" s="56"/>
      <c r="M65" s="24"/>
      <c r="O65" s="12"/>
      <c r="S65" s="111"/>
      <c r="T65" s="110"/>
      <c r="U65" s="12"/>
      <c r="W65" s="14">
        <v>2</v>
      </c>
      <c r="X65" s="23"/>
      <c r="Y65" s="5"/>
      <c r="Z65" s="5"/>
      <c r="AA65" s="62"/>
      <c r="AB65" s="62"/>
      <c r="AC65" s="62"/>
      <c r="AD65" s="52"/>
      <c r="AE65" s="24"/>
      <c r="AG65" s="12"/>
      <c r="AK65" s="111"/>
    </row>
    <row r="66" spans="2:37" ht="30" customHeight="1" thickBot="1">
      <c r="B66" s="110"/>
      <c r="C66" s="12"/>
      <c r="E66" s="15">
        <v>1</v>
      </c>
      <c r="F66" s="70"/>
      <c r="G66" s="71"/>
      <c r="H66" s="72"/>
      <c r="I66" s="73"/>
      <c r="J66" s="73"/>
      <c r="K66" s="73"/>
      <c r="L66" s="73"/>
      <c r="M66" s="26"/>
      <c r="O66" s="12"/>
      <c r="S66" s="111"/>
      <c r="T66" s="110"/>
      <c r="U66" s="12"/>
      <c r="W66" s="15">
        <v>1</v>
      </c>
      <c r="X66" s="25"/>
      <c r="Y66" s="72"/>
      <c r="Z66" s="72"/>
      <c r="AA66" s="73"/>
      <c r="AB66" s="73"/>
      <c r="AC66" s="73"/>
      <c r="AD66" s="71"/>
      <c r="AE66" s="26"/>
      <c r="AG66" s="12"/>
      <c r="AK66" s="111"/>
    </row>
    <row r="67" spans="2:37" ht="30" customHeight="1" thickBot="1">
      <c r="B67" s="110"/>
      <c r="C67" s="12"/>
      <c r="F67" s="16" t="s">
        <v>15</v>
      </c>
      <c r="G67" s="53" t="s">
        <v>16</v>
      </c>
      <c r="H67" s="17" t="s">
        <v>17</v>
      </c>
      <c r="I67" s="17" t="s">
        <v>18</v>
      </c>
      <c r="J67" s="17" t="s">
        <v>19</v>
      </c>
      <c r="K67" s="17" t="s">
        <v>20</v>
      </c>
      <c r="L67" s="17" t="s">
        <v>21</v>
      </c>
      <c r="M67" s="18" t="s">
        <v>22</v>
      </c>
      <c r="O67" s="57"/>
      <c r="P67" s="104" t="s">
        <v>112</v>
      </c>
      <c r="R67" s="357" t="s">
        <v>30</v>
      </c>
      <c r="S67" s="111"/>
      <c r="T67" s="110"/>
      <c r="U67" s="12"/>
      <c r="X67" s="16" t="s">
        <v>15</v>
      </c>
      <c r="Y67" s="17" t="s">
        <v>16</v>
      </c>
      <c r="Z67" s="17" t="s">
        <v>17</v>
      </c>
      <c r="AA67" s="17" t="s">
        <v>18</v>
      </c>
      <c r="AB67" s="17" t="s">
        <v>19</v>
      </c>
      <c r="AC67" s="17" t="s">
        <v>20</v>
      </c>
      <c r="AD67" s="53" t="s">
        <v>21</v>
      </c>
      <c r="AE67" s="18" t="s">
        <v>22</v>
      </c>
      <c r="AG67" s="57"/>
      <c r="AH67" s="104" t="s">
        <v>112</v>
      </c>
      <c r="AJ67" s="357" t="s">
        <v>30</v>
      </c>
      <c r="AK67" s="111"/>
    </row>
    <row r="68" spans="2:37" ht="30" customHeight="1" thickBot="1">
      <c r="B68" s="110"/>
      <c r="C68" s="12"/>
      <c r="F68" s="17"/>
      <c r="G68" s="54"/>
      <c r="H68" s="17"/>
      <c r="I68" s="17"/>
      <c r="J68" s="17"/>
      <c r="K68" s="17"/>
      <c r="L68" s="17"/>
      <c r="M68" s="17"/>
      <c r="O68" s="57"/>
      <c r="P68" s="105" t="s">
        <v>468</v>
      </c>
      <c r="Q68" s="60" t="s">
        <v>126</v>
      </c>
      <c r="R68" s="358"/>
      <c r="S68" s="111"/>
      <c r="T68" s="110"/>
      <c r="U68" s="12"/>
      <c r="X68" s="17"/>
      <c r="Y68" s="17"/>
      <c r="Z68" s="17"/>
      <c r="AA68" s="17"/>
      <c r="AB68" s="17"/>
      <c r="AC68" s="17"/>
      <c r="AD68" s="54"/>
      <c r="AE68" s="17"/>
      <c r="AG68" s="57"/>
      <c r="AH68" s="105" t="s">
        <v>468</v>
      </c>
      <c r="AI68" s="60" t="s">
        <v>125</v>
      </c>
      <c r="AJ68" s="358"/>
      <c r="AK68" s="111"/>
    </row>
    <row r="69" spans="2:37" ht="30" customHeight="1" thickBot="1">
      <c r="B69" s="110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58"/>
      <c r="P69" s="106"/>
      <c r="R69" s="359"/>
      <c r="S69" s="111"/>
      <c r="T69" s="110"/>
      <c r="U69" s="10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58"/>
      <c r="AH69" s="106"/>
      <c r="AJ69" s="359"/>
      <c r="AK69" s="111"/>
    </row>
    <row r="70" spans="2:37" ht="15.75" thickBot="1">
      <c r="B70" s="112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4"/>
      <c r="T70" s="112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4"/>
    </row>
    <row r="71" spans="2:37" ht="15.75" thickTop="1"/>
  </sheetData>
  <mergeCells count="27">
    <mergeCell ref="AJ35:AJ37"/>
    <mergeCell ref="V41:AF41"/>
    <mergeCell ref="AJ41:AJ43"/>
    <mergeCell ref="AJ51:AJ53"/>
    <mergeCell ref="V57:AF57"/>
    <mergeCell ref="AJ57:AJ59"/>
    <mergeCell ref="V9:AF9"/>
    <mergeCell ref="AJ9:AJ11"/>
    <mergeCell ref="AJ19:AJ21"/>
    <mergeCell ref="V25:AF25"/>
    <mergeCell ref="AJ25:AJ27"/>
    <mergeCell ref="AP4:AT4"/>
    <mergeCell ref="AQ5:AR5"/>
    <mergeCell ref="AS5:AT5"/>
    <mergeCell ref="R67:R69"/>
    <mergeCell ref="D9:N9"/>
    <mergeCell ref="R9:R11"/>
    <mergeCell ref="R19:R21"/>
    <mergeCell ref="D25:N25"/>
    <mergeCell ref="R25:R27"/>
    <mergeCell ref="R35:R37"/>
    <mergeCell ref="D41:N41"/>
    <mergeCell ref="R41:R43"/>
    <mergeCell ref="R51:R53"/>
    <mergeCell ref="D57:N57"/>
    <mergeCell ref="R57:R59"/>
    <mergeCell ref="AJ67:AJ69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autoPict="0" r:id="rId5">
            <anchor moveWithCells="1">
              <from>
                <xdr:col>40</xdr:col>
                <xdr:colOff>95250</xdr:colOff>
                <xdr:row>15</xdr:row>
                <xdr:rowOff>228600</xdr:rowOff>
              </from>
              <to>
                <xdr:col>54</xdr:col>
                <xdr:colOff>476250</xdr:colOff>
                <xdr:row>52</xdr:row>
                <xdr:rowOff>200025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FC5BD-49C1-4884-84C3-B68DA3B6E977}">
  <dimension ref="A1:K30"/>
  <sheetViews>
    <sheetView showGridLines="0" workbookViewId="0">
      <selection activeCell="J25" sqref="J25"/>
    </sheetView>
  </sheetViews>
  <sheetFormatPr baseColWidth="10" defaultRowHeight="15"/>
  <cols>
    <col min="1" max="1" width="7.42578125" customWidth="1"/>
    <col min="9" max="9" width="13.7109375" bestFit="1" customWidth="1"/>
  </cols>
  <sheetData>
    <row r="1" spans="1:11" ht="15.75" thickBot="1">
      <c r="I1" s="360" t="s">
        <v>408</v>
      </c>
      <c r="J1" s="361"/>
    </row>
    <row r="2" spans="1:11">
      <c r="I2" s="137" t="s">
        <v>402</v>
      </c>
      <c r="J2" s="232">
        <v>12</v>
      </c>
    </row>
    <row r="3" spans="1:11">
      <c r="I3" s="1" t="s">
        <v>500</v>
      </c>
      <c r="J3" s="317">
        <v>26</v>
      </c>
    </row>
    <row r="4" spans="1:11">
      <c r="I4" s="1" t="s">
        <v>499</v>
      </c>
      <c r="J4" s="318">
        <v>8</v>
      </c>
    </row>
    <row r="5" spans="1:11">
      <c r="I5" s="1" t="s">
        <v>403</v>
      </c>
      <c r="J5" s="233">
        <v>0.4</v>
      </c>
    </row>
    <row r="6" spans="1:11">
      <c r="I6" s="1" t="s">
        <v>391</v>
      </c>
      <c r="J6" s="234">
        <v>37</v>
      </c>
      <c r="K6" t="s">
        <v>412</v>
      </c>
    </row>
    <row r="7" spans="1:11">
      <c r="I7" s="1" t="s">
        <v>404</v>
      </c>
      <c r="J7" s="235">
        <v>200</v>
      </c>
    </row>
    <row r="8" spans="1:11">
      <c r="I8" s="1" t="s">
        <v>409</v>
      </c>
      <c r="J8" s="236">
        <v>1000</v>
      </c>
    </row>
    <row r="9" spans="1:11">
      <c r="I9" s="1" t="s">
        <v>409</v>
      </c>
      <c r="J9" s="238">
        <f>J8*9.81/1000</f>
        <v>9.81</v>
      </c>
    </row>
    <row r="10" spans="1:11">
      <c r="I10" s="1" t="s">
        <v>410</v>
      </c>
      <c r="J10" s="237">
        <v>0.6</v>
      </c>
    </row>
    <row r="11" spans="1:11" ht="15.75" thickBot="1">
      <c r="I11" s="184"/>
      <c r="J11" s="184"/>
    </row>
    <row r="12" spans="1:11" ht="15.75" thickBot="1">
      <c r="A12" s="116"/>
      <c r="B12" s="116"/>
      <c r="C12" s="116"/>
      <c r="D12" s="116"/>
      <c r="E12" s="116"/>
      <c r="F12" s="116"/>
      <c r="G12" s="116"/>
      <c r="I12" s="185" t="s">
        <v>405</v>
      </c>
      <c r="J12" s="250">
        <f>J2*1000/(2*J6*J5*J7)</f>
        <v>2.0270270270270272</v>
      </c>
    </row>
    <row r="13" spans="1:11" ht="15.75" thickBot="1">
      <c r="A13" s="116"/>
      <c r="B13" s="116"/>
      <c r="C13" s="125" t="s">
        <v>130</v>
      </c>
      <c r="D13" s="125" t="s">
        <v>26</v>
      </c>
      <c r="E13" s="125" t="s">
        <v>145</v>
      </c>
      <c r="F13" s="125" t="s">
        <v>146</v>
      </c>
      <c r="G13" s="116"/>
      <c r="I13" s="140" t="s">
        <v>406</v>
      </c>
      <c r="J13" s="251">
        <f>2*J6*J5/J2</f>
        <v>2.4666666666666668</v>
      </c>
    </row>
    <row r="14" spans="1:11">
      <c r="A14" s="116"/>
      <c r="B14" s="117" t="s">
        <v>137</v>
      </c>
      <c r="C14" s="119"/>
      <c r="D14" s="120" t="s">
        <v>138</v>
      </c>
      <c r="E14" s="120"/>
      <c r="F14" s="121"/>
      <c r="G14" s="116"/>
      <c r="I14" s="140" t="s">
        <v>407</v>
      </c>
      <c r="J14" s="252">
        <f>J5*J2</f>
        <v>4.8000000000000007</v>
      </c>
    </row>
    <row r="15" spans="1:11" ht="15.75" thickBot="1">
      <c r="A15" s="116"/>
      <c r="B15" s="118" t="s">
        <v>139</v>
      </c>
      <c r="C15" s="122"/>
      <c r="D15" s="123"/>
      <c r="E15" s="123"/>
      <c r="F15" s="124" t="s">
        <v>138</v>
      </c>
      <c r="G15" s="116"/>
      <c r="I15" s="154" t="s">
        <v>411</v>
      </c>
      <c r="J15" s="253">
        <f>0.5*J9*J10</f>
        <v>2.9430000000000001</v>
      </c>
    </row>
    <row r="16" spans="1:11" ht="15.75" thickBot="1">
      <c r="A16" s="116"/>
      <c r="B16" s="116"/>
      <c r="C16" s="116"/>
      <c r="D16" s="116"/>
      <c r="E16" s="116"/>
      <c r="F16" s="116"/>
      <c r="G16" s="116"/>
    </row>
    <row r="17" spans="1:10">
      <c r="A17" s="116"/>
      <c r="B17" s="117" t="s">
        <v>140</v>
      </c>
      <c r="C17" s="119" t="s">
        <v>138</v>
      </c>
      <c r="D17" s="120"/>
      <c r="E17" s="120"/>
      <c r="F17" s="121"/>
      <c r="G17" s="116"/>
    </row>
    <row r="18" spans="1:10" ht="15.75" thickBot="1">
      <c r="A18" s="116"/>
      <c r="B18" s="118" t="s">
        <v>141</v>
      </c>
      <c r="C18" s="122"/>
      <c r="D18" s="123"/>
      <c r="E18" s="123" t="s">
        <v>138</v>
      </c>
      <c r="F18" s="124"/>
      <c r="G18" s="116"/>
    </row>
    <row r="19" spans="1:10">
      <c r="A19" s="116"/>
      <c r="B19" s="116"/>
      <c r="C19" s="116"/>
      <c r="D19" s="116"/>
      <c r="E19" s="116"/>
      <c r="F19" s="116"/>
      <c r="G19" s="116"/>
    </row>
    <row r="20" spans="1:10" ht="15.75" customHeight="1"/>
    <row r="21" spans="1:10">
      <c r="I21" s="181" t="s">
        <v>501</v>
      </c>
      <c r="J21" s="181" t="s">
        <v>502</v>
      </c>
    </row>
    <row r="22" spans="1:10">
      <c r="I22" s="319">
        <v>1</v>
      </c>
      <c r="J22" s="323">
        <f>$J$3*SIN(PI()/(2*I22))</f>
        <v>26</v>
      </c>
    </row>
    <row r="23" spans="1:10">
      <c r="I23" s="319">
        <v>2</v>
      </c>
      <c r="J23" s="323">
        <f t="shared" ref="J23:J30" si="0">$J$3*SIN(PI()/(2*I23))</f>
        <v>18.384776310850235</v>
      </c>
    </row>
    <row r="24" spans="1:10" ht="15.75" thickBot="1">
      <c r="I24" s="320">
        <f t="shared" ref="I24:I30" si="1">2*I23</f>
        <v>4</v>
      </c>
      <c r="J24" s="324">
        <f t="shared" si="0"/>
        <v>9.9497692414923335</v>
      </c>
    </row>
    <row r="25" spans="1:10" ht="15.75" thickBot="1">
      <c r="I25" s="321">
        <f t="shared" si="1"/>
        <v>8</v>
      </c>
      <c r="J25" s="325">
        <f t="shared" si="0"/>
        <v>5.0723483724193343</v>
      </c>
    </row>
    <row r="26" spans="1:10">
      <c r="I26" s="322">
        <f t="shared" si="1"/>
        <v>16</v>
      </c>
      <c r="J26" s="326">
        <f t="shared" si="0"/>
        <v>2.5484456485685758</v>
      </c>
    </row>
    <row r="27" spans="1:10">
      <c r="I27" s="319">
        <f t="shared" si="1"/>
        <v>32</v>
      </c>
      <c r="J27" s="323">
        <f t="shared" si="0"/>
        <v>1.2757595325128683</v>
      </c>
    </row>
    <row r="28" spans="1:10">
      <c r="I28" s="319">
        <f t="shared" si="1"/>
        <v>64</v>
      </c>
      <c r="J28" s="323">
        <f t="shared" si="0"/>
        <v>0.63807194159571945</v>
      </c>
    </row>
    <row r="29" spans="1:10">
      <c r="I29" s="319">
        <f t="shared" si="1"/>
        <v>128</v>
      </c>
      <c r="J29" s="323">
        <f t="shared" si="0"/>
        <v>0.31905999542871805</v>
      </c>
    </row>
    <row r="30" spans="1:10">
      <c r="I30" s="319">
        <f t="shared" si="1"/>
        <v>256</v>
      </c>
      <c r="J30" s="323">
        <f t="shared" si="0"/>
        <v>0.15953300087801636</v>
      </c>
    </row>
  </sheetData>
  <mergeCells count="1">
    <mergeCell ref="I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5C3C7-BC6F-4010-AA42-E3C97C04C3D6}">
  <dimension ref="B1:L10"/>
  <sheetViews>
    <sheetView showGridLines="0" zoomScale="70" zoomScaleNormal="70" workbookViewId="0">
      <selection activeCell="H5" sqref="H5"/>
    </sheetView>
  </sheetViews>
  <sheetFormatPr baseColWidth="10" defaultRowHeight="15"/>
  <cols>
    <col min="5" max="5" width="20" bestFit="1" customWidth="1"/>
    <col min="9" max="9" width="15.42578125" bestFit="1" customWidth="1"/>
  </cols>
  <sheetData>
    <row r="1" spans="2:12" ht="15.75" thickBot="1">
      <c r="B1" s="362" t="s">
        <v>6</v>
      </c>
      <c r="C1" s="363"/>
      <c r="D1" s="363"/>
      <c r="E1" s="364"/>
    </row>
    <row r="2" spans="2:12" ht="15.75" thickBot="1">
      <c r="B2" s="220" t="s">
        <v>368</v>
      </c>
      <c r="C2" s="221" t="s">
        <v>369</v>
      </c>
      <c r="D2" s="222" t="s">
        <v>370</v>
      </c>
      <c r="E2" s="231" t="s">
        <v>371</v>
      </c>
      <c r="G2" s="360" t="s">
        <v>381</v>
      </c>
      <c r="H2" s="361"/>
      <c r="J2" s="1"/>
      <c r="K2" s="1" t="s">
        <v>388</v>
      </c>
      <c r="L2" s="1" t="s">
        <v>389</v>
      </c>
    </row>
    <row r="3" spans="2:12">
      <c r="B3" s="189" t="s">
        <v>372</v>
      </c>
      <c r="C3" s="187" t="s">
        <v>372</v>
      </c>
      <c r="D3" s="190" t="s">
        <v>372</v>
      </c>
      <c r="E3" s="188" t="s">
        <v>374</v>
      </c>
      <c r="G3" s="187" t="s">
        <v>383</v>
      </c>
      <c r="H3" s="233">
        <v>0.8</v>
      </c>
      <c r="J3" s="1" t="s">
        <v>387</v>
      </c>
      <c r="K3" s="212">
        <v>30</v>
      </c>
      <c r="L3" s="212">
        <v>250</v>
      </c>
    </row>
    <row r="4" spans="2:12">
      <c r="B4" s="191" t="s">
        <v>373</v>
      </c>
      <c r="C4" s="181" t="s">
        <v>372</v>
      </c>
      <c r="D4" s="192" t="s">
        <v>372</v>
      </c>
      <c r="E4" s="182" t="s">
        <v>375</v>
      </c>
      <c r="G4" s="187" t="s">
        <v>382</v>
      </c>
      <c r="H4" s="233">
        <v>1</v>
      </c>
      <c r="I4" s="197" t="s">
        <v>384</v>
      </c>
    </row>
    <row r="5" spans="2:12">
      <c r="B5" s="191" t="s">
        <v>372</v>
      </c>
      <c r="C5" s="181" t="s">
        <v>373</v>
      </c>
      <c r="D5" s="192" t="s">
        <v>372</v>
      </c>
      <c r="E5" s="182" t="s">
        <v>376</v>
      </c>
      <c r="G5" s="181" t="s">
        <v>380</v>
      </c>
      <c r="H5" s="239">
        <f>H4*2</f>
        <v>2</v>
      </c>
    </row>
    <row r="6" spans="2:12">
      <c r="B6" s="240" t="s">
        <v>373</v>
      </c>
      <c r="C6" s="241" t="s">
        <v>373</v>
      </c>
      <c r="D6" s="242" t="s">
        <v>372</v>
      </c>
      <c r="E6" s="243" t="s">
        <v>377</v>
      </c>
    </row>
    <row r="7" spans="2:12">
      <c r="B7" s="191" t="s">
        <v>372</v>
      </c>
      <c r="C7" s="181" t="s">
        <v>372</v>
      </c>
      <c r="D7" s="192" t="s">
        <v>373</v>
      </c>
      <c r="E7" s="182" t="s">
        <v>379</v>
      </c>
    </row>
    <row r="8" spans="2:12">
      <c r="B8" s="191" t="s">
        <v>373</v>
      </c>
      <c r="C8" s="181" t="s">
        <v>372</v>
      </c>
      <c r="D8" s="192" t="s">
        <v>373</v>
      </c>
      <c r="E8" s="182" t="s">
        <v>378</v>
      </c>
    </row>
    <row r="9" spans="2:12">
      <c r="B9" s="191" t="s">
        <v>372</v>
      </c>
      <c r="C9" s="181" t="s">
        <v>373</v>
      </c>
      <c r="D9" s="192" t="s">
        <v>373</v>
      </c>
      <c r="E9" s="182" t="s">
        <v>378</v>
      </c>
    </row>
    <row r="10" spans="2:12" ht="15.75" thickBot="1">
      <c r="B10" s="193" t="s">
        <v>373</v>
      </c>
      <c r="C10" s="194" t="s">
        <v>373</v>
      </c>
      <c r="D10" s="195" t="s">
        <v>373</v>
      </c>
      <c r="E10" s="182" t="s">
        <v>378</v>
      </c>
    </row>
  </sheetData>
  <mergeCells count="2">
    <mergeCell ref="B1:E1"/>
    <mergeCell ref="G2:H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D0A80-E060-48D7-B392-38EF1BCA2CAA}">
  <dimension ref="B1:V45"/>
  <sheetViews>
    <sheetView showGridLines="0" topLeftCell="B1" zoomScale="85" zoomScaleNormal="85" workbookViewId="0">
      <selection activeCell="S30" sqref="S30"/>
    </sheetView>
  </sheetViews>
  <sheetFormatPr baseColWidth="10" defaultRowHeight="15"/>
  <cols>
    <col min="2" max="2" width="21.140625" bestFit="1" customWidth="1"/>
    <col min="3" max="3" width="22.42578125" customWidth="1"/>
    <col min="4" max="4" width="25.140625" bestFit="1" customWidth="1"/>
    <col min="11" max="11" width="18.5703125" bestFit="1" customWidth="1"/>
    <col min="22" max="22" width="12.140625" customWidth="1"/>
  </cols>
  <sheetData>
    <row r="1" spans="2:22" ht="15.75" thickBot="1">
      <c r="C1" s="347" t="s">
        <v>496</v>
      </c>
      <c r="D1" s="348"/>
    </row>
    <row r="2" spans="2:22">
      <c r="C2" s="196" t="s">
        <v>143</v>
      </c>
      <c r="D2" s="244">
        <v>12.1</v>
      </c>
      <c r="E2" s="126" t="s">
        <v>144</v>
      </c>
    </row>
    <row r="3" spans="2:22">
      <c r="C3" s="183" t="s">
        <v>163</v>
      </c>
      <c r="D3" s="244">
        <v>5</v>
      </c>
      <c r="M3" s="127"/>
      <c r="N3" s="127"/>
      <c r="O3" s="128" t="s">
        <v>130</v>
      </c>
      <c r="P3" s="129" t="s">
        <v>26</v>
      </c>
      <c r="Q3" s="129" t="s">
        <v>145</v>
      </c>
      <c r="R3" s="129" t="s">
        <v>146</v>
      </c>
      <c r="S3" s="129" t="s">
        <v>147</v>
      </c>
      <c r="T3" s="129" t="s">
        <v>148</v>
      </c>
      <c r="U3" s="129" t="s">
        <v>136</v>
      </c>
      <c r="V3" s="129" t="s">
        <v>131</v>
      </c>
    </row>
    <row r="4" spans="2:22">
      <c r="C4" s="1" t="s">
        <v>164</v>
      </c>
      <c r="D4" s="244">
        <v>6</v>
      </c>
      <c r="M4" s="130" t="s">
        <v>149</v>
      </c>
      <c r="N4" s="130" t="s">
        <v>149</v>
      </c>
      <c r="O4" s="131">
        <v>1</v>
      </c>
      <c r="P4" s="131">
        <v>2</v>
      </c>
      <c r="Q4" s="131">
        <v>3</v>
      </c>
      <c r="R4" s="131">
        <v>4</v>
      </c>
      <c r="S4" s="131">
        <v>5</v>
      </c>
      <c r="T4" s="131">
        <v>6</v>
      </c>
      <c r="U4" s="131">
        <v>7</v>
      </c>
      <c r="V4" s="131">
        <v>8</v>
      </c>
    </row>
    <row r="5" spans="2:22">
      <c r="C5" s="1"/>
      <c r="D5" s="1"/>
      <c r="M5" s="132" t="s">
        <v>149</v>
      </c>
      <c r="N5" s="133" t="s">
        <v>149</v>
      </c>
      <c r="O5" s="129" t="s">
        <v>130</v>
      </c>
      <c r="P5" s="129" t="s">
        <v>26</v>
      </c>
      <c r="Q5" s="129" t="s">
        <v>145</v>
      </c>
      <c r="R5" s="129" t="s">
        <v>146</v>
      </c>
      <c r="S5" s="129" t="s">
        <v>147</v>
      </c>
      <c r="T5" s="129" t="s">
        <v>148</v>
      </c>
      <c r="U5" s="129" t="s">
        <v>136</v>
      </c>
      <c r="V5" s="129" t="s">
        <v>131</v>
      </c>
    </row>
    <row r="6" spans="2:22">
      <c r="C6" s="1" t="s">
        <v>165</v>
      </c>
      <c r="D6" s="244">
        <v>2</v>
      </c>
      <c r="M6" s="134">
        <v>8</v>
      </c>
      <c r="N6" s="135">
        <v>8</v>
      </c>
      <c r="O6" s="281"/>
      <c r="P6" s="281"/>
      <c r="Q6" s="281"/>
      <c r="R6" s="281"/>
      <c r="S6" s="281"/>
      <c r="T6" s="281"/>
      <c r="U6" s="281"/>
      <c r="V6" s="281"/>
    </row>
    <row r="7" spans="2:22">
      <c r="C7" s="1" t="s">
        <v>364</v>
      </c>
      <c r="D7" s="315">
        <v>20</v>
      </c>
      <c r="M7" s="134">
        <v>7</v>
      </c>
      <c r="N7" s="135">
        <v>7</v>
      </c>
      <c r="O7" s="281"/>
      <c r="P7" s="281"/>
      <c r="Q7" s="281"/>
      <c r="R7" s="281"/>
      <c r="S7" s="281"/>
      <c r="T7" s="281"/>
      <c r="U7" s="281"/>
      <c r="V7" s="281"/>
    </row>
    <row r="8" spans="2:22">
      <c r="C8" s="1" t="s">
        <v>365</v>
      </c>
      <c r="D8" s="235">
        <v>200</v>
      </c>
      <c r="M8" s="134">
        <v>6</v>
      </c>
      <c r="N8" s="135">
        <v>6</v>
      </c>
      <c r="O8" s="281"/>
      <c r="P8" s="281"/>
      <c r="Q8" s="281"/>
      <c r="R8" s="281"/>
      <c r="S8" s="281"/>
      <c r="T8" s="281"/>
      <c r="U8" s="281"/>
      <c r="V8" s="281"/>
    </row>
    <row r="9" spans="2:22">
      <c r="C9" s="1" t="s">
        <v>366</v>
      </c>
      <c r="D9" s="235">
        <v>8</v>
      </c>
      <c r="M9" s="134">
        <v>5</v>
      </c>
      <c r="N9" s="135">
        <v>5</v>
      </c>
      <c r="O9" s="281"/>
      <c r="P9" s="281"/>
      <c r="Q9" s="281"/>
      <c r="R9" s="281"/>
      <c r="S9" s="281"/>
      <c r="T9" s="281"/>
      <c r="U9" s="281"/>
      <c r="V9" s="281"/>
    </row>
    <row r="10" spans="2:22" ht="15.75" thickBot="1">
      <c r="C10" s="184" t="s">
        <v>142</v>
      </c>
      <c r="D10" s="244">
        <v>37</v>
      </c>
      <c r="M10" s="134">
        <v>4</v>
      </c>
      <c r="N10" s="135">
        <v>4</v>
      </c>
      <c r="O10" s="281"/>
      <c r="P10" s="281"/>
      <c r="Q10" s="281"/>
      <c r="R10" s="281"/>
      <c r="S10" s="281"/>
      <c r="T10" s="281"/>
      <c r="U10" s="281"/>
      <c r="V10" s="281"/>
    </row>
    <row r="11" spans="2:22">
      <c r="C11" s="185" t="s">
        <v>495</v>
      </c>
      <c r="D11" s="327">
        <f>D8*D9/(D6*D7)</f>
        <v>40</v>
      </c>
      <c r="M11" s="134">
        <v>3</v>
      </c>
      <c r="N11" s="135">
        <v>3</v>
      </c>
      <c r="O11" s="281"/>
      <c r="P11" s="281"/>
      <c r="Q11" s="281"/>
      <c r="R11" s="281"/>
      <c r="S11" s="281"/>
      <c r="T11" s="281"/>
      <c r="U11" s="281"/>
      <c r="V11" s="281"/>
    </row>
    <row r="12" spans="2:22">
      <c r="C12" s="140" t="s">
        <v>142</v>
      </c>
      <c r="D12" s="271">
        <f>ROUND(D11*D10,0)</f>
        <v>1480</v>
      </c>
      <c r="M12" s="134">
        <v>2</v>
      </c>
      <c r="N12" s="135">
        <v>2</v>
      </c>
      <c r="O12" s="281"/>
      <c r="P12" s="281"/>
      <c r="Q12" s="281"/>
      <c r="R12" s="281"/>
      <c r="S12" s="281"/>
      <c r="T12" s="281"/>
      <c r="U12" s="281"/>
      <c r="V12" s="281"/>
    </row>
    <row r="13" spans="2:22" ht="15.75" thickBot="1">
      <c r="C13" s="294" t="s">
        <v>467</v>
      </c>
      <c r="D13" s="270">
        <f>D12/D9</f>
        <v>185</v>
      </c>
      <c r="E13" t="s">
        <v>433</v>
      </c>
      <c r="M13" s="134">
        <v>1</v>
      </c>
      <c r="N13" s="135">
        <v>1</v>
      </c>
      <c r="O13" s="282"/>
      <c r="P13" s="282"/>
      <c r="Q13" s="282"/>
      <c r="R13" s="282"/>
      <c r="S13" s="282"/>
      <c r="T13" s="282"/>
      <c r="U13" s="282"/>
      <c r="V13" s="282"/>
    </row>
    <row r="14" spans="2:22" ht="15.75" thickBot="1">
      <c r="D14" s="186"/>
    </row>
    <row r="15" spans="2:22">
      <c r="C15" s="185" t="s">
        <v>445</v>
      </c>
      <c r="D15" s="272">
        <v>1</v>
      </c>
      <c r="M15" s="293" t="s">
        <v>453</v>
      </c>
      <c r="N15" s="283"/>
      <c r="O15" s="283"/>
      <c r="P15" s="283"/>
      <c r="Q15" s="283"/>
      <c r="R15" s="284"/>
    </row>
    <row r="16" spans="2:22">
      <c r="B16" t="s">
        <v>452</v>
      </c>
      <c r="C16" s="295" t="s">
        <v>466</v>
      </c>
      <c r="D16" s="276">
        <f>SQRT(D15^2+D15^2)</f>
        <v>1.4142135623730951</v>
      </c>
      <c r="M16" s="285" t="s">
        <v>440</v>
      </c>
      <c r="N16" s="286"/>
      <c r="O16" s="286"/>
      <c r="P16" s="286"/>
      <c r="Q16" s="286"/>
      <c r="R16" s="287"/>
    </row>
    <row r="17" spans="2:18">
      <c r="C17" s="140" t="s">
        <v>444</v>
      </c>
      <c r="D17" s="273">
        <v>37</v>
      </c>
      <c r="M17" s="285" t="s">
        <v>437</v>
      </c>
      <c r="N17" s="286"/>
      <c r="O17" s="286"/>
      <c r="P17" s="286"/>
      <c r="Q17" s="286" t="s">
        <v>434</v>
      </c>
      <c r="R17" s="287" t="s">
        <v>441</v>
      </c>
    </row>
    <row r="18" spans="2:18" ht="15.75" thickBot="1">
      <c r="C18" s="154" t="s">
        <v>443</v>
      </c>
      <c r="D18" s="275">
        <f>D17*SQRT(2)</f>
        <v>52.32590180780452</v>
      </c>
      <c r="M18" s="285" t="s">
        <v>438</v>
      </c>
      <c r="N18" s="286"/>
      <c r="O18" s="286"/>
      <c r="P18" s="286"/>
      <c r="Q18" s="286"/>
      <c r="R18" s="287"/>
    </row>
    <row r="19" spans="2:18" ht="15.75" thickBot="1">
      <c r="G19" s="217"/>
      <c r="M19" s="285" t="s">
        <v>439</v>
      </c>
      <c r="N19" s="286"/>
      <c r="O19" s="286"/>
      <c r="P19" s="286"/>
      <c r="Q19" s="286" t="s">
        <v>436</v>
      </c>
      <c r="R19" s="287" t="s">
        <v>435</v>
      </c>
    </row>
    <row r="20" spans="2:18">
      <c r="C20" s="185" t="s">
        <v>446</v>
      </c>
      <c r="D20" s="274">
        <v>300</v>
      </c>
      <c r="E20" t="s">
        <v>449</v>
      </c>
      <c r="M20" s="285"/>
      <c r="N20" s="286"/>
      <c r="O20" s="286"/>
      <c r="P20" s="286"/>
      <c r="Q20" s="286"/>
      <c r="R20" s="287"/>
    </row>
    <row r="21" spans="2:18">
      <c r="C21" s="140" t="s">
        <v>446</v>
      </c>
      <c r="D21" s="273">
        <v>262</v>
      </c>
      <c r="E21" t="s">
        <v>449</v>
      </c>
      <c r="M21" s="285" t="s">
        <v>442</v>
      </c>
      <c r="N21" s="286"/>
      <c r="O21" s="286"/>
      <c r="P21" s="286"/>
      <c r="Q21" s="286"/>
      <c r="R21" s="287"/>
    </row>
    <row r="22" spans="2:18" ht="15.75" thickBot="1">
      <c r="B22" t="s">
        <v>452</v>
      </c>
      <c r="C22" s="154" t="s">
        <v>447</v>
      </c>
      <c r="D22" s="275">
        <f>SQRT(D21^2+D21^2)</f>
        <v>370.52395334175088</v>
      </c>
      <c r="M22" s="288" t="s">
        <v>448</v>
      </c>
      <c r="N22" s="289"/>
      <c r="O22" s="289"/>
      <c r="P22" s="289"/>
      <c r="Q22" s="289"/>
      <c r="R22" s="290"/>
    </row>
    <row r="23" spans="2:18" ht="15.75" thickBot="1">
      <c r="N23" s="256"/>
    </row>
    <row r="24" spans="2:18">
      <c r="M24" s="293" t="s">
        <v>454</v>
      </c>
      <c r="N24" s="291"/>
      <c r="O24" s="283"/>
      <c r="P24" s="283"/>
      <c r="Q24" s="283"/>
      <c r="R24" s="284"/>
    </row>
    <row r="25" spans="2:18">
      <c r="M25" s="285" t="s">
        <v>460</v>
      </c>
      <c r="N25" s="286"/>
      <c r="O25" s="286"/>
      <c r="P25" s="286"/>
      <c r="Q25" s="286"/>
      <c r="R25" s="287"/>
    </row>
    <row r="26" spans="2:18">
      <c r="M26" s="285" t="s">
        <v>461</v>
      </c>
      <c r="N26" s="286"/>
      <c r="O26" s="286"/>
      <c r="P26" s="286"/>
      <c r="Q26" s="286" t="s">
        <v>436</v>
      </c>
      <c r="R26" s="287" t="s">
        <v>464</v>
      </c>
    </row>
    <row r="27" spans="2:18">
      <c r="M27" s="285" t="s">
        <v>455</v>
      </c>
      <c r="N27" s="286"/>
      <c r="O27" s="286"/>
      <c r="P27" s="286"/>
      <c r="Q27" s="286"/>
      <c r="R27" s="287"/>
    </row>
    <row r="28" spans="2:18">
      <c r="M28" s="285" t="s">
        <v>456</v>
      </c>
      <c r="N28" s="286"/>
      <c r="O28" s="286"/>
      <c r="P28" s="286"/>
      <c r="Q28" s="286" t="s">
        <v>436</v>
      </c>
      <c r="R28" s="287" t="s">
        <v>457</v>
      </c>
    </row>
    <row r="29" spans="2:18">
      <c r="M29" s="285" t="s">
        <v>462</v>
      </c>
      <c r="N29" s="286"/>
      <c r="O29" s="286"/>
      <c r="P29" s="286"/>
      <c r="Q29" s="286"/>
      <c r="R29" s="287"/>
    </row>
    <row r="30" spans="2:18">
      <c r="M30" s="285" t="s">
        <v>463</v>
      </c>
      <c r="N30" s="286"/>
      <c r="O30" s="286"/>
      <c r="P30" s="286"/>
      <c r="Q30" s="286" t="s">
        <v>436</v>
      </c>
      <c r="R30" s="287" t="s">
        <v>464</v>
      </c>
    </row>
    <row r="31" spans="2:18">
      <c r="M31" s="285" t="s">
        <v>458</v>
      </c>
      <c r="N31" s="286"/>
      <c r="O31" s="286"/>
      <c r="P31" s="286"/>
      <c r="Q31" s="286"/>
      <c r="R31" s="287"/>
    </row>
    <row r="32" spans="2:18">
      <c r="M32" s="285" t="s">
        <v>459</v>
      </c>
      <c r="N32" s="286"/>
      <c r="O32" s="286"/>
      <c r="P32" s="286"/>
      <c r="Q32" s="286" t="s">
        <v>436</v>
      </c>
      <c r="R32" s="287" t="s">
        <v>457</v>
      </c>
    </row>
    <row r="33" spans="3:18">
      <c r="M33" s="292"/>
      <c r="N33" s="286"/>
      <c r="O33" s="286"/>
      <c r="P33" s="286"/>
      <c r="Q33" s="286"/>
      <c r="R33" s="287"/>
    </row>
    <row r="34" spans="3:18">
      <c r="M34" s="285" t="s">
        <v>442</v>
      </c>
      <c r="N34" s="286"/>
      <c r="O34" s="286"/>
      <c r="P34" s="286"/>
      <c r="Q34" s="286"/>
      <c r="R34" s="287"/>
    </row>
    <row r="35" spans="3:18" ht="15.75" thickBot="1">
      <c r="M35" s="288" t="s">
        <v>503</v>
      </c>
      <c r="N35" s="289"/>
      <c r="O35" s="289"/>
      <c r="P35" s="289"/>
      <c r="Q35" s="289"/>
      <c r="R35" s="290"/>
    </row>
    <row r="39" spans="3:18">
      <c r="O39">
        <f>1901*37/185</f>
        <v>380.2</v>
      </c>
    </row>
    <row r="43" spans="3:18">
      <c r="C43" s="4" t="s">
        <v>367</v>
      </c>
    </row>
    <row r="45" spans="3:18">
      <c r="D45">
        <f>SQRT(37^2+37^2)/37</f>
        <v>1.4142135623730951</v>
      </c>
    </row>
  </sheetData>
  <mergeCells count="1">
    <mergeCell ref="C1:D1"/>
  </mergeCells>
  <hyperlinks>
    <hyperlink ref="C43" r:id="rId1" xr:uid="{72DC401C-99DB-40E1-85D7-8C6788D5D512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0370-AFDC-4F0A-A5E0-EF69E9052E44}">
  <dimension ref="B1:K26"/>
  <sheetViews>
    <sheetView showGridLines="0" zoomScaleNormal="100" workbookViewId="0">
      <selection activeCell="C8" sqref="C8"/>
    </sheetView>
  </sheetViews>
  <sheetFormatPr baseColWidth="10" defaultRowHeight="15"/>
  <cols>
    <col min="2" max="2" width="30" bestFit="1" customWidth="1"/>
    <col min="3" max="3" width="12" bestFit="1" customWidth="1"/>
  </cols>
  <sheetData>
    <row r="1" spans="2:11" ht="15.75" thickBot="1">
      <c r="K1" s="4" t="s">
        <v>162</v>
      </c>
    </row>
    <row r="2" spans="2:11" ht="15.75" thickBot="1">
      <c r="B2" s="347" t="s">
        <v>160</v>
      </c>
      <c r="C2" s="348"/>
    </row>
    <row r="3" spans="2:11">
      <c r="B3" s="1" t="s">
        <v>155</v>
      </c>
      <c r="C3" s="245">
        <v>1.4E-2</v>
      </c>
    </row>
    <row r="4" spans="2:11">
      <c r="B4" s="1" t="s">
        <v>153</v>
      </c>
      <c r="C4" s="232">
        <v>12</v>
      </c>
    </row>
    <row r="5" spans="2:11">
      <c r="B5" s="1" t="s">
        <v>154</v>
      </c>
      <c r="C5" s="233">
        <v>0.25</v>
      </c>
    </row>
    <row r="6" spans="2:11" ht="15.75" thickBot="1">
      <c r="C6" s="136"/>
    </row>
    <row r="7" spans="2:11" ht="15.75" thickBot="1">
      <c r="B7" s="347" t="s">
        <v>159</v>
      </c>
      <c r="C7" s="348"/>
    </row>
    <row r="8" spans="2:11">
      <c r="B8" s="1" t="s">
        <v>152</v>
      </c>
      <c r="C8" s="246">
        <v>0.03</v>
      </c>
    </row>
    <row r="9" spans="2:11">
      <c r="B9" s="1" t="s">
        <v>157</v>
      </c>
      <c r="C9" s="246">
        <v>0.03</v>
      </c>
    </row>
    <row r="10" spans="2:11">
      <c r="B10" s="1" t="s">
        <v>156</v>
      </c>
      <c r="C10" s="238">
        <f>(C8+C9)*9.80665</f>
        <v>0.58839899999999989</v>
      </c>
    </row>
    <row r="11" spans="2:11" ht="15.75" thickBot="1"/>
    <row r="12" spans="2:11" ht="15.75" thickBot="1">
      <c r="B12" s="347" t="s">
        <v>158</v>
      </c>
      <c r="C12" s="348"/>
    </row>
    <row r="13" spans="2:11">
      <c r="B13" s="137" t="s">
        <v>150</v>
      </c>
      <c r="C13" s="247">
        <f>4*PI()*10^-7</f>
        <v>1.2566370614359173E-6</v>
      </c>
    </row>
    <row r="14" spans="2:11">
      <c r="B14" s="1" t="s">
        <v>25</v>
      </c>
      <c r="C14" s="247">
        <v>495</v>
      </c>
      <c r="D14" t="s">
        <v>161</v>
      </c>
    </row>
    <row r="15" spans="2:11">
      <c r="B15" s="1" t="s">
        <v>151</v>
      </c>
      <c r="C15" s="248">
        <f>C5</f>
        <v>0.25</v>
      </c>
    </row>
    <row r="16" spans="2:11">
      <c r="B16" s="1" t="s">
        <v>130</v>
      </c>
      <c r="C16" s="249">
        <f>PI()*(C3/2)^2</f>
        <v>1.5393804002589989E-4</v>
      </c>
    </row>
    <row r="17" spans="2:3">
      <c r="B17" s="1" t="s">
        <v>18</v>
      </c>
      <c r="C17" s="247">
        <v>1E-4</v>
      </c>
    </row>
    <row r="18" spans="2:3">
      <c r="B18" s="1"/>
      <c r="C18" s="1"/>
    </row>
    <row r="19" spans="2:3">
      <c r="B19" s="1" t="s">
        <v>148</v>
      </c>
      <c r="C19" s="238">
        <f>(C13*C14^2*C15^2*C16)/(2*(C17^2))</f>
        <v>148.12086387558637</v>
      </c>
    </row>
    <row r="20" spans="2:3">
      <c r="C20" s="138">
        <f>C19/9.8</f>
        <v>15.11437386485575</v>
      </c>
    </row>
    <row r="22" spans="2:3">
      <c r="B22" t="s">
        <v>18</v>
      </c>
      <c r="C22">
        <f>SQRT((C13*C14^2*C15^2*C16)/(2*C10))</f>
        <v>1.586617189569432E-3</v>
      </c>
    </row>
    <row r="24" spans="2:3">
      <c r="C24" s="136"/>
    </row>
    <row r="25" spans="2:3">
      <c r="C25" s="138"/>
    </row>
    <row r="26" spans="2:3">
      <c r="C26" s="139"/>
    </row>
  </sheetData>
  <mergeCells count="3">
    <mergeCell ref="B12:C12"/>
    <mergeCell ref="B7:C7"/>
    <mergeCell ref="B2:C2"/>
  </mergeCells>
  <conditionalFormatting sqref="C19">
    <cfRule type="cellIs" dxfId="1" priority="5" operator="greaterThanOrEqual">
      <formula>$C$10</formula>
    </cfRule>
    <cfRule type="cellIs" dxfId="0" priority="6" operator="lessThan">
      <formula>$C$10</formula>
    </cfRule>
  </conditionalFormatting>
  <hyperlinks>
    <hyperlink ref="K1" r:id="rId1" xr:uid="{96C7FAA6-A10B-4533-9D82-BC29F3EF145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Mapping AT2560</vt:lpstr>
      <vt:lpstr>Power Tree</vt:lpstr>
      <vt:lpstr>Hall sensor matrix</vt:lpstr>
      <vt:lpstr>Hall sensor Calcul</vt:lpstr>
      <vt:lpstr>Motor Move</vt:lpstr>
      <vt:lpstr>StepMot</vt:lpstr>
      <vt:lpstr>StepMot Driver</vt:lpstr>
      <vt:lpstr>Square size</vt:lpstr>
      <vt:lpstr>Electromagnet</vt:lpstr>
      <vt:lpstr>Electromagnet Driver</vt:lpstr>
      <vt:lpstr>RAMP CONT 1,4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shavy</dc:creator>
  <cp:lastModifiedBy>shavy</cp:lastModifiedBy>
  <dcterms:created xsi:type="dcterms:W3CDTF">2015-06-05T18:19:34Z</dcterms:created>
  <dcterms:modified xsi:type="dcterms:W3CDTF">2025-01-20T12:37:11Z</dcterms:modified>
</cp:coreProperties>
</file>