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SU_DataAnalytics\STAT419\week_01\"/>
    </mc:Choice>
  </mc:AlternateContent>
  <xr:revisionPtr revIDLastSave="0" documentId="8_{234A740A-1F7A-4977-9574-D74BCEE68414}" xr6:coauthVersionLast="45" xr6:coauthVersionMax="45" xr10:uidLastSave="{00000000-0000-0000-0000-000000000000}"/>
  <bookViews>
    <workbookView xWindow="-108" yWindow="-108" windowWidth="46296" windowHeight="25536" xr2:uid="{00000000-000D-0000-FFFF-FFFF00000000}"/>
  </bookViews>
  <sheets>
    <sheet name="Covariates" sheetId="1" r:id="rId1"/>
    <sheet name="DataCollection" sheetId="2" r:id="rId2"/>
    <sheet name="MKEY_definitions" sheetId="4" r:id="rId3"/>
    <sheet name="Handout" sheetId="5" r:id="rId4"/>
    <sheet name="private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2" l="1"/>
  <c r="E88" i="2"/>
  <c r="E86" i="2"/>
  <c r="E82" i="2"/>
  <c r="E83" i="2"/>
  <c r="E81" i="2"/>
  <c r="E79" i="2"/>
  <c r="E77" i="2"/>
  <c r="E75" i="2"/>
  <c r="E231" i="2"/>
  <c r="E230" i="2"/>
  <c r="E228" i="2"/>
  <c r="E227" i="2"/>
  <c r="E226" i="2"/>
  <c r="E225" i="2"/>
  <c r="E224" i="2"/>
  <c r="E223" i="2"/>
  <c r="E222" i="2"/>
  <c r="E221" i="2"/>
  <c r="E220" i="2"/>
  <c r="E219" i="2"/>
  <c r="E218" i="2"/>
  <c r="E215" i="2"/>
  <c r="E214" i="2"/>
  <c r="E213" i="2"/>
  <c r="E209" i="2"/>
  <c r="E217" i="2"/>
  <c r="E216" i="2"/>
  <c r="E212" i="2"/>
  <c r="E210" i="2"/>
  <c r="E208" i="2"/>
  <c r="E207" i="2"/>
  <c r="E205" i="2"/>
  <c r="E204" i="2"/>
  <c r="E203" i="2"/>
  <c r="E202" i="2"/>
  <c r="E201" i="2"/>
  <c r="E200" i="2"/>
  <c r="E199" i="2"/>
  <c r="E198" i="2"/>
  <c r="E197" i="2"/>
  <c r="E195" i="2"/>
  <c r="E194" i="2"/>
  <c r="E193" i="2"/>
  <c r="E192" i="2"/>
  <c r="E191" i="2"/>
  <c r="E190" i="2"/>
  <c r="E189" i="2"/>
  <c r="E187" i="2"/>
  <c r="E186" i="2"/>
  <c r="E196" i="2"/>
  <c r="E185" i="2"/>
  <c r="E184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4" i="2"/>
  <c r="E163" i="2"/>
  <c r="E162" i="2"/>
  <c r="E161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1" i="2"/>
  <c r="E140" i="2"/>
  <c r="E139" i="2"/>
  <c r="E138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0" i="2"/>
  <c r="E121" i="2"/>
  <c r="E118" i="2"/>
  <c r="E117" i="2"/>
  <c r="E63" i="2"/>
  <c r="E60" i="2"/>
  <c r="E62" i="2"/>
  <c r="E37" i="2"/>
  <c r="E36" i="2"/>
  <c r="E25" i="2"/>
  <c r="E41" i="2"/>
  <c r="E27" i="2"/>
  <c r="E50" i="2"/>
  <c r="E68" i="2"/>
  <c r="E116" i="2"/>
  <c r="E115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5" i="2"/>
  <c r="E94" i="2"/>
  <c r="E92" i="2"/>
  <c r="E85" i="2"/>
  <c r="E84" i="2"/>
  <c r="E80" i="2"/>
  <c r="E78" i="2"/>
  <c r="E76" i="2"/>
  <c r="E74" i="2"/>
  <c r="E72" i="2"/>
  <c r="E71" i="2"/>
</calcChain>
</file>

<file path=xl/sharedStrings.xml><?xml version="1.0" encoding="utf-8"?>
<sst xmlns="http://schemas.openxmlformats.org/spreadsheetml/2006/main" count="1173" uniqueCount="128">
  <si>
    <t>data_collector</t>
  </si>
  <si>
    <t>person_id</t>
  </si>
  <si>
    <t>gender</t>
  </si>
  <si>
    <t>age</t>
  </si>
  <si>
    <t>ethnicity</t>
  </si>
  <si>
    <t>male</t>
  </si>
  <si>
    <t>white</t>
  </si>
  <si>
    <t>units</t>
  </si>
  <si>
    <t>side</t>
  </si>
  <si>
    <t>mkey</t>
  </si>
  <si>
    <t>mvalue</t>
  </si>
  <si>
    <t>NA</t>
  </si>
  <si>
    <t>height</t>
  </si>
  <si>
    <t>cm</t>
  </si>
  <si>
    <t>head.height</t>
  </si>
  <si>
    <t>left</t>
  </si>
  <si>
    <t>hand.length</t>
  </si>
  <si>
    <t>right</t>
  </si>
  <si>
    <t>hand.width</t>
  </si>
  <si>
    <t>writing</t>
  </si>
  <si>
    <t>eye</t>
  </si>
  <si>
    <t>swinging</t>
  </si>
  <si>
    <t>hand.elbow</t>
  </si>
  <si>
    <t>foot.length</t>
  </si>
  <si>
    <t>arm.reach</t>
  </si>
  <si>
    <t>arm.span</t>
  </si>
  <si>
    <t>floor.hip</t>
  </si>
  <si>
    <t>floor.navel</t>
  </si>
  <si>
    <t>elbow.armpit</t>
  </si>
  <si>
    <t>floor.kneepit</t>
  </si>
  <si>
    <t>floor.armpit</t>
  </si>
  <si>
    <t>notes</t>
  </si>
  <si>
    <t>minutes</t>
  </si>
  <si>
    <t>both</t>
  </si>
  <si>
    <t>head.circumference</t>
  </si>
  <si>
    <t>eye_color</t>
  </si>
  <si>
    <t>blue</t>
  </si>
  <si>
    <t>green</t>
  </si>
  <si>
    <t>quality</t>
  </si>
  <si>
    <t>Standing height of the individual, preferably with NO SHOES on</t>
  </si>
  <si>
    <t>Height from the top of the head to below the chin</t>
  </si>
  <si>
    <t>Distance around head, measured right above ears/eyes</t>
  </si>
  <si>
    <t>Length of hand from middle finger to wrist (normally a horizontal line just below the palm)</t>
  </si>
  <si>
    <t>Width of hand from pinkie finger to thumb fully stretched</t>
  </si>
  <si>
    <t>Length from middle finger to elbow</t>
  </si>
  <si>
    <t>Length from elbow to arm pit</t>
  </si>
  <si>
    <t>Standing flatfooted, length from floor to the extended arm maximum point</t>
  </si>
  <si>
    <t>Length from each middle finger, fully extended</t>
  </si>
  <si>
    <t>Length of foot from largest toe to back of heel</t>
  </si>
  <si>
    <t>Distance from floor to the knee pit</t>
  </si>
  <si>
    <t>Distance from the floor to the hip (easiest defined as where one wears jeans/shorts, top of pantline)</t>
  </si>
  <si>
    <t>Distance from the floor to the navel (belly bottom); be sure this measurement is orthogonal</t>
  </si>
  <si>
    <t>Distance from the floor to the arm pit</t>
  </si>
  <si>
    <t>Patient Name</t>
  </si>
  <si>
    <t>MD5 key</t>
  </si>
  <si>
    <t>Shawn Petersen</t>
  </si>
  <si>
    <t>281879078eb44eb9abee3125dfdf224a</t>
  </si>
  <si>
    <t>Somloab Petersen</t>
  </si>
  <si>
    <t>Jessica White</t>
  </si>
  <si>
    <t>Brian Kleven</t>
  </si>
  <si>
    <t>Data Collector</t>
  </si>
  <si>
    <t>Name</t>
  </si>
  <si>
    <t>MKEY</t>
  </si>
  <si>
    <t>MKEY defintions</t>
  </si>
  <si>
    <t>Matt Frey</t>
  </si>
  <si>
    <t>Pete Gregory</t>
  </si>
  <si>
    <t>Anna Kleven</t>
  </si>
  <si>
    <t>Roman Kleven</t>
  </si>
  <si>
    <t>Jennifer Frey</t>
  </si>
  <si>
    <t>Elizabeth Frey</t>
  </si>
  <si>
    <t>7ec6624767095490c469559de77ae043</t>
  </si>
  <si>
    <t>c943d1e478cf04dd55706758ca7307a1</t>
  </si>
  <si>
    <t>87b84e65079f3a08a474971aa7f355ed</t>
  </si>
  <si>
    <t>948afe5abf536d9099fd9a93bfa0c54a</t>
  </si>
  <si>
    <t>53ab2cb9fc172ed0b05789e1cc597e2e</t>
  </si>
  <si>
    <t>5d2dadc6682bf48ce49de8a5015a76bc</t>
  </si>
  <si>
    <t>63f4ed4ecc6dd8196b024634aaba8207</t>
  </si>
  <si>
    <t>8962eb6c602258f23fd34ece0f1a2504</t>
  </si>
  <si>
    <t>6c1a5b12d4bd24ab2966ee3f04252c40</t>
  </si>
  <si>
    <t>danish heritage</t>
  </si>
  <si>
    <t>scotish heritage</t>
  </si>
  <si>
    <t>brown</t>
  </si>
  <si>
    <t>female</t>
  </si>
  <si>
    <t>asian</t>
  </si>
  <si>
    <t>Laos</t>
  </si>
  <si>
    <t>Laos/Korean/American</t>
  </si>
  <si>
    <t>length from your elbow to your armpit</t>
  </si>
  <si>
    <t>length of foot   </t>
  </si>
  <si>
    <t>Norweign heritage</t>
  </si>
  <si>
    <t>Data Collector Informaiton</t>
  </si>
  <si>
    <t>Name:</t>
  </si>
  <si>
    <t>________________________</t>
  </si>
  <si>
    <t>Date:</t>
  </si>
  <si>
    <t>Patient Informaiton</t>
  </si>
  <si>
    <t>Age:</t>
  </si>
  <si>
    <t>Eye color:</t>
  </si>
  <si>
    <t>Ethnicity:</t>
  </si>
  <si>
    <t>Circle  one for each of the following</t>
  </si>
  <si>
    <t>Gender:</t>
  </si>
  <si>
    <t>Male</t>
  </si>
  <si>
    <t>Female</t>
  </si>
  <si>
    <t>Dominate hand for writing</t>
  </si>
  <si>
    <t>Left</t>
  </si>
  <si>
    <t>Right</t>
  </si>
  <si>
    <t>Dominate eye for seeing</t>
  </si>
  <si>
    <r>
      <t xml:space="preserve">Dominate swinging hand
</t>
    </r>
    <r>
      <rPr>
        <b/>
        <sz val="14"/>
        <color theme="1"/>
        <rFont val="Calibri"/>
        <family val="2"/>
        <scheme val="minor"/>
      </rPr>
      <t>(baseball or golf club)</t>
    </r>
  </si>
  <si>
    <t>Left Side</t>
  </si>
  <si>
    <t>Right Side</t>
  </si>
  <si>
    <t>Measure Key</t>
  </si>
  <si>
    <t>Measurement(cm)</t>
  </si>
  <si>
    <t>Cell in grey are only one sided not right and left</t>
  </si>
  <si>
    <t>MKey</t>
  </si>
  <si>
    <r>
      <t xml:space="preserve">height
</t>
    </r>
    <r>
      <rPr>
        <b/>
        <sz val="14"/>
        <color theme="1"/>
        <rFont val="Arial"/>
        <family val="2"/>
      </rPr>
      <t>(standing)</t>
    </r>
  </si>
  <si>
    <r>
      <t xml:space="preserve">height of your head
</t>
    </r>
    <r>
      <rPr>
        <b/>
        <sz val="14"/>
        <color theme="1"/>
        <rFont val="Arial"/>
        <family val="2"/>
      </rPr>
      <t xml:space="preserve">(chin to top of head)  </t>
    </r>
  </si>
  <si>
    <t>Distance around the head, measured right above ears/eyes</t>
  </si>
  <si>
    <r>
      <t xml:space="preserve">your wingspan
</t>
    </r>
    <r>
      <rPr>
        <b/>
        <sz val="14"/>
        <color theme="1"/>
        <rFont val="Arial"/>
        <family val="2"/>
      </rPr>
      <t>(middle finger of each hand fully stretched out)</t>
    </r>
  </si>
  <si>
    <r>
      <t xml:space="preserve">hand span
</t>
    </r>
    <r>
      <rPr>
        <b/>
        <sz val="14"/>
        <color theme="1"/>
        <rFont val="Arial"/>
        <family val="2"/>
      </rPr>
      <t>(pinkie to thumb fully extended) </t>
    </r>
  </si>
  <si>
    <r>
      <t xml:space="preserve">Length of hand from middle finger to wrist
</t>
    </r>
    <r>
      <rPr>
        <b/>
        <sz val="14"/>
        <color theme="1"/>
        <rFont val="Arial"/>
        <family val="2"/>
      </rPr>
      <t>(normally a horizontal line just below the palm)</t>
    </r>
  </si>
  <si>
    <r>
      <t xml:space="preserve">length from your middle finger to your elbow
</t>
    </r>
    <r>
      <rPr>
        <b/>
        <sz val="14"/>
        <color theme="1"/>
        <rFont val="Arial"/>
        <family val="2"/>
      </rPr>
      <t>(measured on the inside) </t>
    </r>
  </si>
  <si>
    <r>
      <t xml:space="preserve">standing reach </t>
    </r>
    <r>
      <rPr>
        <b/>
        <sz val="14"/>
        <color theme="1"/>
        <rFont val="Arial"/>
        <family val="2"/>
      </rPr>
      <t>(flat footed, how far can you reach on a wall with the  tip of your finger)   </t>
    </r>
  </si>
  <si>
    <t>foolt.length</t>
  </si>
  <si>
    <t>sitting length from the floor to your knee pit
(like armpit but for your knee)</t>
  </si>
  <si>
    <t>Distance from floor to hip (top of the pant line)</t>
  </si>
  <si>
    <t>standing length (height) from the floor to your armpit</t>
  </si>
  <si>
    <t>Quality Checks</t>
  </si>
  <si>
    <t>Estimated time to collect all
measurements (min' + sec'')</t>
  </si>
  <si>
    <t>Quality of the measurement
collection ( 1 - low, 10-high)</t>
  </si>
  <si>
    <t>General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</si>
</sst>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36"/>
      <color theme="0"/>
      <name val="Arial"/>
      <family val="2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ck">
        <color theme="3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10" fillId="4" borderId="0" xfId="0" applyFont="1" applyFill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9" fontId="12" fillId="4" borderId="0" xfId="0" applyNumberFormat="1" applyFont="1" applyFill="1" applyAlignment="1" applyProtection="1">
      <alignment horizontal="center" vertical="center" wrapText="1"/>
      <protection locked="0"/>
    </xf>
    <xf numFmtId="0" fontId="13" fillId="5" borderId="0" xfId="0" applyFont="1" applyFill="1" applyAlignment="1" applyProtection="1">
      <alignment horizontal="left" vertical="center" wrapText="1"/>
      <protection locked="0"/>
    </xf>
    <xf numFmtId="49" fontId="12" fillId="6" borderId="0" xfId="0" applyNumberFormat="1" applyFont="1" applyFill="1" applyAlignment="1" applyProtection="1">
      <alignment horizontal="center" vertical="center" wrapText="1"/>
      <protection locked="0"/>
    </xf>
    <xf numFmtId="0" fontId="9" fillId="8" borderId="0" xfId="0" applyFont="1" applyFill="1" applyAlignment="1">
      <alignment horizontal="left"/>
    </xf>
    <xf numFmtId="164" fontId="5" fillId="0" borderId="0" xfId="0" applyNumberFormat="1" applyFont="1" applyAlignment="1">
      <alignment horizontal="right" vertical="center" inden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3" fillId="3" borderId="0" xfId="1" applyFill="1" applyAlignment="1">
      <alignment horizontal="left" vertical="center" indent="1"/>
    </xf>
    <xf numFmtId="0" fontId="3" fillId="3" borderId="0" xfId="1" applyFill="1" applyAlignment="1">
      <alignment horizontal="left"/>
    </xf>
    <xf numFmtId="164" fontId="15" fillId="3" borderId="0" xfId="1" applyNumberFormat="1" applyFont="1" applyFill="1" applyAlignment="1">
      <alignment horizontal="center" vertical="center"/>
    </xf>
    <xf numFmtId="164" fontId="3" fillId="3" borderId="3" xfId="1" applyNumberFormat="1" applyFill="1" applyBorder="1" applyAlignment="1"/>
    <xf numFmtId="0" fontId="9" fillId="0" borderId="4" xfId="0" applyFont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left" vertical="center" indent="1"/>
    </xf>
    <xf numFmtId="0" fontId="5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/>
    </xf>
  </cellXfs>
  <cellStyles count="2">
    <cellStyle name="Accent3" xfId="1" builtinId="37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</dxfs>
  <tableStyles count="1" defaultTableStyle="TableStyleMedium2" defaultPivotStyle="PivotStyleLight16">
    <tableStyle name="Business Table" pivot="0" count="3" xr9:uid="{3E8B632B-FD74-4B19-91C8-C1FC114AB454}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329045</xdr:colOff>
      <xdr:row>18</xdr:row>
      <xdr:rowOff>122465</xdr:rowOff>
    </xdr:from>
    <xdr:to>
      <xdr:col>2</xdr:col>
      <xdr:colOff>3301093</xdr:colOff>
      <xdr:row>19</xdr:row>
      <xdr:rowOff>381002</xdr:rowOff>
    </xdr:to>
    <xdr:sp macro="" textlink="">
      <xdr:nvSpPr>
        <xdr:cNvPr id="7" name="TextBox 1" descr="Inventory List" title="Title 1">
          <a:extLst>
            <a:ext uri="{FF2B5EF4-FFF2-40B4-BE49-F238E27FC236}">
              <a16:creationId xmlns:a16="http://schemas.microsoft.com/office/drawing/2014/main" id="{871B1DA7-4C54-45E4-94DA-6A939DF47661}"/>
            </a:ext>
          </a:extLst>
        </xdr:cNvPr>
        <xdr:cNvSpPr txBox="1"/>
      </xdr:nvSpPr>
      <xdr:spPr>
        <a:xfrm>
          <a:off x="3940925" y="6835685"/>
          <a:ext cx="4640828" cy="548097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3600" b="1">
              <a:solidFill>
                <a:schemeClr val="bg1"/>
              </a:solidFill>
              <a:latin typeface="+mj-lt"/>
            </a:rPr>
            <a:t>Body Measurement</a:t>
          </a:r>
          <a:r>
            <a:rPr lang="en-US" sz="3600" b="1" baseline="0">
              <a:solidFill>
                <a:schemeClr val="bg1"/>
              </a:solidFill>
              <a:latin typeface="+mj-lt"/>
            </a:rPr>
            <a:t>s</a:t>
          </a:r>
          <a:endParaRPr lang="en-US" sz="36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3</xdr:col>
      <xdr:colOff>3469822</xdr:colOff>
      <xdr:row>40</xdr:row>
      <xdr:rowOff>73924</xdr:rowOff>
    </xdr:from>
    <xdr:to>
      <xdr:col>3</xdr:col>
      <xdr:colOff>5823857</xdr:colOff>
      <xdr:row>44</xdr:row>
      <xdr:rowOff>217713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3865CC55-FC12-40A2-BB9A-B9AD16523B5B}"/>
            </a:ext>
          </a:extLst>
        </xdr:cNvPr>
        <xdr:cNvSpPr txBox="1">
          <a:spLocks noChangeArrowheads="1"/>
        </xdr:cNvSpPr>
      </xdr:nvSpPr>
      <xdr:spPr bwMode="auto">
        <a:xfrm>
          <a:off x="12476662" y="18201904"/>
          <a:ext cx="2354035" cy="13629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Shawn Petersen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Email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</a:t>
          </a:r>
          <a:r>
            <a:rPr lang="en-US" sz="1200" u="sng">
              <a:solidFill>
                <a:srgbClr val="0563C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Shawn.Petersen@wsu.edu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Cougar ID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011691731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Class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STAT 419         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Instructor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Monte J. Shaffer                                                                                             </a:t>
          </a: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Date</a:t>
          </a: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09/07/2020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>
    <xdr:from>
      <xdr:col>3</xdr:col>
      <xdr:colOff>4899</xdr:colOff>
      <xdr:row>18</xdr:row>
      <xdr:rowOff>68036</xdr:rowOff>
    </xdr:from>
    <xdr:to>
      <xdr:col>4</xdr:col>
      <xdr:colOff>0</xdr:colOff>
      <xdr:row>19</xdr:row>
      <xdr:rowOff>489857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34FE59-556D-4A10-9691-59AD3474AA40}"/>
            </a:ext>
          </a:extLst>
        </xdr:cNvPr>
        <xdr:cNvSpPr txBox="1"/>
      </xdr:nvSpPr>
      <xdr:spPr>
        <a:xfrm>
          <a:off x="9011739" y="6781256"/>
          <a:ext cx="5953941" cy="711381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Please fill out the measurements below.  Use a 2  meter cloth measuring tape.  All measurements are to be recorded</a:t>
          </a:r>
          <a:r>
            <a:rPr lang="en-US" sz="1200" b="1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 centimeters(cm).  Measure both the right and left side where applicable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1</xdr:col>
      <xdr:colOff>329045</xdr:colOff>
      <xdr:row>0</xdr:row>
      <xdr:rowOff>149679</xdr:rowOff>
    </xdr:from>
    <xdr:to>
      <xdr:col>3</xdr:col>
      <xdr:colOff>176893</xdr:colOff>
      <xdr:row>1</xdr:row>
      <xdr:rowOff>149680</xdr:rowOff>
    </xdr:to>
    <xdr:sp macro="" textlink="">
      <xdr:nvSpPr>
        <xdr:cNvPr id="10" name="TextBox 1" descr="Inventory List" title="Title 1">
          <a:extLst>
            <a:ext uri="{FF2B5EF4-FFF2-40B4-BE49-F238E27FC236}">
              <a16:creationId xmlns:a16="http://schemas.microsoft.com/office/drawing/2014/main" id="{0BD9967F-DB40-4AAC-AAD0-6812683BC77A}"/>
            </a:ext>
          </a:extLst>
        </xdr:cNvPr>
        <xdr:cNvSpPr txBox="1"/>
      </xdr:nvSpPr>
      <xdr:spPr>
        <a:xfrm>
          <a:off x="3940925" y="149679"/>
          <a:ext cx="5242808" cy="49530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3600" b="1">
              <a:solidFill>
                <a:schemeClr val="bg1"/>
              </a:solidFill>
              <a:latin typeface="+mj-lt"/>
            </a:rPr>
            <a:t>Personal</a:t>
          </a:r>
          <a:r>
            <a:rPr lang="en-US" sz="3600" b="1" baseline="0">
              <a:solidFill>
                <a:schemeClr val="bg1"/>
              </a:solidFill>
              <a:latin typeface="+mj-lt"/>
            </a:rPr>
            <a:t> Information</a:t>
          </a:r>
          <a:endParaRPr lang="en-US" sz="36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4AB00-AD55-4A2C-9DFD-370339245068}" name="Inventory_List_Table" displayName="Inventory_List_Table" ref="A22:D40" headerRowCount="0" totalsRowShown="0" headerRowDxfId="9" dataDxfId="8">
  <tableColumns count="4">
    <tableColumn id="3" xr3:uid="{702A02A3-986D-4282-9422-3E9C8BCFBCAA}" name="Dimension(cm)" headerRowDxfId="7" dataDxfId="6"/>
    <tableColumn id="4" xr3:uid="{9F7AC85C-1B11-4376-BD0B-2A56B9AB217B}" name="Measurement_x000a_Types" headerRowDxfId="5" dataDxfId="4"/>
    <tableColumn id="5" xr3:uid="{C6891AD3-B4A6-47AE-A4DF-902459C7ABC9}" name="Dimension(cm)2" headerRowDxfId="3" dataDxfId="2"/>
    <tableColumn id="1" xr3:uid="{A49095DF-3D1F-4F4A-87F6-A222F3700BD9}" name="Column1" headerRowDxfId="1" dataDxfId="0"/>
  </tableColumns>
  <tableStyleInfo name="Business Table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K34" sqref="K34"/>
    </sheetView>
  </sheetViews>
  <sheetFormatPr defaultRowHeight="14.4" x14ac:dyDescent="0.3"/>
  <cols>
    <col min="1" max="1" width="32.33203125" bestFit="1" customWidth="1"/>
    <col min="2" max="2" width="33.33203125" bestFit="1" customWidth="1"/>
    <col min="6" max="6" width="9.33203125" bestFit="1" customWidth="1"/>
    <col min="11" max="11" width="8.88671875" style="4"/>
    <col min="12" max="12" width="15" customWidth="1"/>
    <col min="13" max="13" width="79.44140625" bestFit="1" customWidth="1"/>
  </cols>
  <sheetData>
    <row r="1" spans="1:14" x14ac:dyDescent="0.3">
      <c r="A1" s="5" t="s">
        <v>0</v>
      </c>
      <c r="B1" s="5" t="s">
        <v>1</v>
      </c>
      <c r="C1" s="5" t="s">
        <v>7</v>
      </c>
      <c r="D1" s="5" t="s">
        <v>19</v>
      </c>
      <c r="E1" s="5" t="s">
        <v>20</v>
      </c>
      <c r="F1" s="5" t="s">
        <v>35</v>
      </c>
      <c r="G1" s="5" t="s">
        <v>21</v>
      </c>
      <c r="H1" s="5" t="s">
        <v>3</v>
      </c>
      <c r="I1" s="5" t="s">
        <v>2</v>
      </c>
      <c r="J1" s="5" t="s">
        <v>38</v>
      </c>
      <c r="K1" s="5" t="s">
        <v>32</v>
      </c>
      <c r="L1" s="5" t="s">
        <v>4</v>
      </c>
      <c r="M1" s="5" t="s">
        <v>31</v>
      </c>
    </row>
    <row r="2" spans="1:14" x14ac:dyDescent="0.3">
      <c r="A2" t="s">
        <v>78</v>
      </c>
      <c r="B2" t="s">
        <v>78</v>
      </c>
      <c r="C2" s="4" t="s">
        <v>13</v>
      </c>
      <c r="D2" s="4" t="s">
        <v>15</v>
      </c>
      <c r="E2" s="4" t="s">
        <v>17</v>
      </c>
      <c r="F2" s="4" t="s">
        <v>37</v>
      </c>
      <c r="G2" s="4" t="s">
        <v>15</v>
      </c>
      <c r="H2" s="4">
        <v>53</v>
      </c>
      <c r="I2" s="4" t="s">
        <v>5</v>
      </c>
      <c r="J2" s="4">
        <v>9.5</v>
      </c>
      <c r="L2" s="4" t="s">
        <v>6</v>
      </c>
      <c r="M2" t="s">
        <v>80</v>
      </c>
      <c r="N2" s="4"/>
    </row>
    <row r="3" spans="1:14" x14ac:dyDescent="0.3">
      <c r="A3" t="s">
        <v>56</v>
      </c>
      <c r="B3" t="s">
        <v>56</v>
      </c>
      <c r="C3" s="4" t="s">
        <v>13</v>
      </c>
      <c r="D3" s="4" t="s">
        <v>17</v>
      </c>
      <c r="E3" s="4" t="s">
        <v>17</v>
      </c>
      <c r="F3" s="4" t="s">
        <v>36</v>
      </c>
      <c r="G3" s="4" t="s">
        <v>33</v>
      </c>
      <c r="H3" s="4">
        <v>53</v>
      </c>
      <c r="I3" s="4" t="s">
        <v>5</v>
      </c>
      <c r="J3" s="4">
        <v>10</v>
      </c>
      <c r="K3" s="4">
        <v>20</v>
      </c>
      <c r="L3" s="4" t="s">
        <v>6</v>
      </c>
      <c r="M3" t="s">
        <v>79</v>
      </c>
      <c r="N3" s="4"/>
    </row>
    <row r="4" spans="1:14" s="4" customFormat="1" x14ac:dyDescent="0.3">
      <c r="A4" t="s">
        <v>56</v>
      </c>
      <c r="B4" s="4" t="s">
        <v>70</v>
      </c>
      <c r="C4" s="4" t="s">
        <v>13</v>
      </c>
      <c r="D4" s="4" t="s">
        <v>17</v>
      </c>
      <c r="E4" s="4" t="s">
        <v>17</v>
      </c>
      <c r="F4" s="4" t="s">
        <v>81</v>
      </c>
      <c r="G4" s="4" t="s">
        <v>17</v>
      </c>
      <c r="H4" s="4">
        <v>49</v>
      </c>
      <c r="I4" s="4" t="s">
        <v>82</v>
      </c>
      <c r="J4" s="4">
        <v>9.5</v>
      </c>
      <c r="K4" s="4">
        <v>15</v>
      </c>
      <c r="L4" s="4" t="s">
        <v>83</v>
      </c>
      <c r="M4" s="6" t="s">
        <v>84</v>
      </c>
    </row>
    <row r="5" spans="1:14" x14ac:dyDescent="0.3">
      <c r="A5" t="s">
        <v>56</v>
      </c>
      <c r="B5" t="s">
        <v>71</v>
      </c>
      <c r="C5" s="4" t="s">
        <v>13</v>
      </c>
      <c r="D5" s="4" t="s">
        <v>15</v>
      </c>
      <c r="E5" s="4" t="s">
        <v>15</v>
      </c>
      <c r="F5" s="4" t="s">
        <v>81</v>
      </c>
      <c r="G5" s="4" t="s">
        <v>15</v>
      </c>
      <c r="H5" s="4">
        <v>20</v>
      </c>
      <c r="I5" s="4" t="s">
        <v>82</v>
      </c>
      <c r="J5" s="4">
        <v>9.5</v>
      </c>
      <c r="K5" s="4">
        <v>18</v>
      </c>
      <c r="L5" s="4" t="s">
        <v>83</v>
      </c>
      <c r="M5" t="s">
        <v>85</v>
      </c>
      <c r="N5" s="4"/>
    </row>
    <row r="6" spans="1:14" x14ac:dyDescent="0.3">
      <c r="A6" t="s">
        <v>72</v>
      </c>
      <c r="B6" t="s">
        <v>72</v>
      </c>
      <c r="C6" s="4" t="s">
        <v>13</v>
      </c>
      <c r="D6" s="4" t="s">
        <v>17</v>
      </c>
      <c r="E6" s="4" t="s">
        <v>17</v>
      </c>
      <c r="F6" s="4" t="s">
        <v>36</v>
      </c>
      <c r="G6" s="4" t="s">
        <v>17</v>
      </c>
      <c r="H6" s="4">
        <v>40</v>
      </c>
      <c r="I6" s="4" t="s">
        <v>5</v>
      </c>
      <c r="J6" s="4">
        <v>9.5</v>
      </c>
      <c r="L6" s="4" t="s">
        <v>6</v>
      </c>
      <c r="M6" t="s">
        <v>88</v>
      </c>
      <c r="N6" s="4"/>
    </row>
    <row r="7" spans="1:14" x14ac:dyDescent="0.3">
      <c r="A7" t="s">
        <v>72</v>
      </c>
      <c r="B7" t="s">
        <v>73</v>
      </c>
      <c r="C7" s="4" t="s">
        <v>13</v>
      </c>
      <c r="D7" s="4" t="s">
        <v>17</v>
      </c>
      <c r="E7" s="8" t="s">
        <v>17</v>
      </c>
      <c r="F7" s="4" t="s">
        <v>36</v>
      </c>
      <c r="G7" s="4" t="s">
        <v>17</v>
      </c>
      <c r="H7" s="4">
        <v>11</v>
      </c>
      <c r="I7" s="4" t="s">
        <v>82</v>
      </c>
      <c r="J7" s="4">
        <v>9</v>
      </c>
      <c r="L7" s="4" t="s">
        <v>6</v>
      </c>
      <c r="M7" t="s">
        <v>88</v>
      </c>
      <c r="N7" s="4"/>
    </row>
    <row r="8" spans="1:14" x14ac:dyDescent="0.3">
      <c r="A8" t="s">
        <v>72</v>
      </c>
      <c r="B8" t="s">
        <v>74</v>
      </c>
      <c r="C8" s="4" t="s">
        <v>13</v>
      </c>
      <c r="D8" s="4" t="s">
        <v>17</v>
      </c>
      <c r="E8" s="8" t="s">
        <v>17</v>
      </c>
      <c r="F8" s="4" t="s">
        <v>36</v>
      </c>
      <c r="G8" s="4" t="s">
        <v>17</v>
      </c>
      <c r="H8" s="4">
        <v>7</v>
      </c>
      <c r="I8" s="4" t="s">
        <v>5</v>
      </c>
      <c r="J8" s="4">
        <v>9.5</v>
      </c>
      <c r="L8" s="4" t="s">
        <v>6</v>
      </c>
      <c r="M8" t="s">
        <v>88</v>
      </c>
      <c r="N8" s="4"/>
    </row>
    <row r="9" spans="1:14" x14ac:dyDescent="0.3">
      <c r="A9" s="9" t="s">
        <v>75</v>
      </c>
      <c r="B9" s="9" t="s">
        <v>75</v>
      </c>
      <c r="C9" s="4" t="s">
        <v>13</v>
      </c>
      <c r="D9" s="4" t="s">
        <v>17</v>
      </c>
      <c r="E9" s="4" t="s">
        <v>17</v>
      </c>
      <c r="F9" s="4" t="s">
        <v>37</v>
      </c>
      <c r="G9" s="4" t="s">
        <v>17</v>
      </c>
      <c r="H9" s="4">
        <v>43</v>
      </c>
      <c r="I9" s="4" t="s">
        <v>5</v>
      </c>
      <c r="J9" s="4">
        <v>8</v>
      </c>
      <c r="L9" s="4" t="s">
        <v>6</v>
      </c>
      <c r="N9" s="4"/>
    </row>
    <row r="10" spans="1:14" x14ac:dyDescent="0.3">
      <c r="A10" s="9" t="s">
        <v>75</v>
      </c>
      <c r="B10" t="s">
        <v>76</v>
      </c>
      <c r="C10" s="4" t="s">
        <v>13</v>
      </c>
      <c r="D10" s="4" t="s">
        <v>17</v>
      </c>
      <c r="E10" s="4" t="s">
        <v>17</v>
      </c>
      <c r="F10" s="4" t="s">
        <v>36</v>
      </c>
      <c r="G10" s="4" t="s">
        <v>17</v>
      </c>
      <c r="H10" s="4">
        <v>42</v>
      </c>
      <c r="I10" s="4" t="s">
        <v>82</v>
      </c>
      <c r="J10" s="4">
        <v>8</v>
      </c>
      <c r="L10" s="4" t="s">
        <v>6</v>
      </c>
      <c r="N10" s="4"/>
    </row>
    <row r="11" spans="1:14" x14ac:dyDescent="0.3">
      <c r="A11" s="9" t="s">
        <v>75</v>
      </c>
      <c r="B11" t="s">
        <v>77</v>
      </c>
      <c r="C11" s="4" t="s">
        <v>13</v>
      </c>
      <c r="D11" s="4" t="s">
        <v>17</v>
      </c>
      <c r="E11" s="4" t="s">
        <v>17</v>
      </c>
      <c r="F11" s="4" t="s">
        <v>36</v>
      </c>
      <c r="G11" s="4" t="s">
        <v>17</v>
      </c>
      <c r="H11" s="4">
        <v>13</v>
      </c>
      <c r="I11" s="4" t="s">
        <v>82</v>
      </c>
      <c r="J11" s="4">
        <v>8</v>
      </c>
      <c r="L11" s="4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1"/>
  <sheetViews>
    <sheetView workbookViewId="0">
      <selection activeCell="B83" sqref="B83"/>
    </sheetView>
  </sheetViews>
  <sheetFormatPr defaultRowHeight="19.95" customHeight="1" x14ac:dyDescent="0.3"/>
  <cols>
    <col min="1" max="2" width="33.6640625" bestFit="1" customWidth="1"/>
    <col min="3" max="3" width="5.33203125" bestFit="1" customWidth="1"/>
    <col min="4" max="4" width="17.44140625" bestFit="1" customWidth="1"/>
    <col min="5" max="5" width="9" style="4" bestFit="1" customWidth="1"/>
    <col min="6" max="6" width="8.88671875" style="4"/>
    <col min="9" max="9" width="9.6640625" bestFit="1" customWidth="1"/>
    <col min="10" max="10" width="12.21875" bestFit="1" customWidth="1"/>
  </cols>
  <sheetData>
    <row r="1" spans="1:6" s="9" customFormat="1" ht="19.95" customHeight="1" x14ac:dyDescent="0.35">
      <c r="A1" s="47" t="s">
        <v>0</v>
      </c>
      <c r="B1" s="47" t="s">
        <v>1</v>
      </c>
      <c r="C1" s="47" t="s">
        <v>8</v>
      </c>
      <c r="D1" s="47" t="s">
        <v>9</v>
      </c>
      <c r="E1" s="47" t="s">
        <v>10</v>
      </c>
      <c r="F1" s="10"/>
    </row>
    <row r="2" spans="1:6" s="2" customFormat="1" ht="19.95" customHeight="1" x14ac:dyDescent="0.3">
      <c r="A2" s="2" t="s">
        <v>78</v>
      </c>
      <c r="B2" s="2" t="s">
        <v>78</v>
      </c>
      <c r="C2" s="3" t="s">
        <v>11</v>
      </c>
      <c r="D2" s="3" t="s">
        <v>12</v>
      </c>
      <c r="E2" s="3">
        <v>188</v>
      </c>
      <c r="F2" s="3"/>
    </row>
    <row r="3" spans="1:6" ht="19.95" customHeight="1" x14ac:dyDescent="0.3">
      <c r="A3" t="s">
        <v>78</v>
      </c>
      <c r="B3" t="s">
        <v>78</v>
      </c>
      <c r="C3" s="4" t="s">
        <v>11</v>
      </c>
      <c r="D3" s="4" t="s">
        <v>14</v>
      </c>
      <c r="E3" s="4">
        <v>24.5</v>
      </c>
    </row>
    <row r="4" spans="1:6" ht="19.95" customHeight="1" x14ac:dyDescent="0.3">
      <c r="A4" t="s">
        <v>78</v>
      </c>
      <c r="B4" t="s">
        <v>78</v>
      </c>
      <c r="C4" s="4" t="s">
        <v>11</v>
      </c>
      <c r="D4" s="4" t="s">
        <v>34</v>
      </c>
      <c r="E4" s="4">
        <v>58.5</v>
      </c>
    </row>
    <row r="5" spans="1:6" ht="19.95" customHeight="1" x14ac:dyDescent="0.3">
      <c r="A5" t="s">
        <v>78</v>
      </c>
      <c r="B5" t="s">
        <v>78</v>
      </c>
      <c r="C5" s="4" t="s">
        <v>15</v>
      </c>
      <c r="D5" s="4" t="s">
        <v>16</v>
      </c>
      <c r="E5" s="4">
        <v>20</v>
      </c>
    </row>
    <row r="6" spans="1:6" ht="19.95" customHeight="1" x14ac:dyDescent="0.3">
      <c r="A6" t="s">
        <v>78</v>
      </c>
      <c r="B6" t="s">
        <v>78</v>
      </c>
      <c r="C6" s="4" t="s">
        <v>17</v>
      </c>
      <c r="D6" s="4" t="s">
        <v>16</v>
      </c>
      <c r="E6" s="4">
        <v>20.5</v>
      </c>
    </row>
    <row r="7" spans="1:6" ht="19.95" customHeight="1" x14ac:dyDescent="0.3">
      <c r="A7" t="s">
        <v>78</v>
      </c>
      <c r="B7" t="s">
        <v>78</v>
      </c>
      <c r="C7" s="4" t="s">
        <v>15</v>
      </c>
      <c r="D7" s="4" t="s">
        <v>18</v>
      </c>
      <c r="E7" s="4">
        <v>22.2</v>
      </c>
    </row>
    <row r="8" spans="1:6" ht="19.95" customHeight="1" x14ac:dyDescent="0.3">
      <c r="A8" t="s">
        <v>78</v>
      </c>
      <c r="B8" t="s">
        <v>78</v>
      </c>
      <c r="C8" s="4" t="s">
        <v>17</v>
      </c>
      <c r="D8" s="4" t="s">
        <v>18</v>
      </c>
      <c r="E8" s="4">
        <v>22</v>
      </c>
    </row>
    <row r="9" spans="1:6" ht="19.95" customHeight="1" x14ac:dyDescent="0.3">
      <c r="A9" t="s">
        <v>78</v>
      </c>
      <c r="B9" t="s">
        <v>78</v>
      </c>
      <c r="C9" s="4" t="s">
        <v>15</v>
      </c>
      <c r="D9" s="4" t="s">
        <v>22</v>
      </c>
      <c r="E9" s="4">
        <v>44.5</v>
      </c>
    </row>
    <row r="10" spans="1:6" ht="19.95" customHeight="1" x14ac:dyDescent="0.3">
      <c r="A10" t="s">
        <v>78</v>
      </c>
      <c r="B10" t="s">
        <v>78</v>
      </c>
      <c r="C10" s="4" t="s">
        <v>17</v>
      </c>
      <c r="D10" s="4" t="s">
        <v>22</v>
      </c>
      <c r="E10" s="4">
        <v>45</v>
      </c>
    </row>
    <row r="11" spans="1:6" ht="19.95" customHeight="1" x14ac:dyDescent="0.3">
      <c r="A11" t="s">
        <v>78</v>
      </c>
      <c r="B11" t="s">
        <v>78</v>
      </c>
      <c r="C11" s="4" t="s">
        <v>15</v>
      </c>
      <c r="D11" s="4" t="s">
        <v>28</v>
      </c>
      <c r="E11" s="4">
        <v>22.5</v>
      </c>
    </row>
    <row r="12" spans="1:6" ht="19.95" customHeight="1" x14ac:dyDescent="0.3">
      <c r="A12" t="s">
        <v>78</v>
      </c>
      <c r="B12" t="s">
        <v>78</v>
      </c>
      <c r="C12" s="4" t="s">
        <v>17</v>
      </c>
      <c r="D12" s="4" t="s">
        <v>28</v>
      </c>
      <c r="E12" s="4">
        <v>23</v>
      </c>
    </row>
    <row r="13" spans="1:6" ht="19.95" customHeight="1" x14ac:dyDescent="0.3">
      <c r="A13" t="s">
        <v>78</v>
      </c>
      <c r="B13" t="s">
        <v>78</v>
      </c>
      <c r="C13" s="4" t="s">
        <v>15</v>
      </c>
      <c r="D13" s="4" t="s">
        <v>24</v>
      </c>
      <c r="E13" s="4">
        <v>232</v>
      </c>
    </row>
    <row r="14" spans="1:6" ht="19.95" customHeight="1" x14ac:dyDescent="0.3">
      <c r="A14" t="s">
        <v>78</v>
      </c>
      <c r="B14" t="s">
        <v>78</v>
      </c>
      <c r="C14" s="4" t="s">
        <v>17</v>
      </c>
      <c r="D14" s="4" t="s">
        <v>24</v>
      </c>
      <c r="E14" s="4">
        <v>233</v>
      </c>
    </row>
    <row r="15" spans="1:6" ht="19.95" customHeight="1" x14ac:dyDescent="0.3">
      <c r="A15" t="s">
        <v>78</v>
      </c>
      <c r="B15" t="s">
        <v>78</v>
      </c>
      <c r="C15" s="4" t="s">
        <v>11</v>
      </c>
      <c r="D15" s="4" t="s">
        <v>25</v>
      </c>
      <c r="E15" s="4">
        <v>156.5</v>
      </c>
    </row>
    <row r="16" spans="1:6" ht="19.95" customHeight="1" x14ac:dyDescent="0.3">
      <c r="A16" t="s">
        <v>78</v>
      </c>
      <c r="B16" t="s">
        <v>78</v>
      </c>
      <c r="C16" s="4" t="s">
        <v>15</v>
      </c>
      <c r="D16" s="4" t="s">
        <v>23</v>
      </c>
      <c r="E16" s="4">
        <v>28.5</v>
      </c>
    </row>
    <row r="17" spans="1:6" ht="19.95" customHeight="1" x14ac:dyDescent="0.3">
      <c r="A17" t="s">
        <v>78</v>
      </c>
      <c r="B17" t="s">
        <v>78</v>
      </c>
      <c r="C17" s="4" t="s">
        <v>17</v>
      </c>
      <c r="D17" s="4" t="s">
        <v>23</v>
      </c>
      <c r="E17" s="4">
        <v>29</v>
      </c>
    </row>
    <row r="18" spans="1:6" ht="19.95" customHeight="1" x14ac:dyDescent="0.3">
      <c r="A18" t="s">
        <v>78</v>
      </c>
      <c r="B18" t="s">
        <v>78</v>
      </c>
      <c r="C18" s="4" t="s">
        <v>15</v>
      </c>
      <c r="D18" s="4" t="s">
        <v>29</v>
      </c>
      <c r="E18" s="4">
        <v>46</v>
      </c>
    </row>
    <row r="19" spans="1:6" ht="19.95" customHeight="1" x14ac:dyDescent="0.3">
      <c r="A19" t="s">
        <v>78</v>
      </c>
      <c r="B19" t="s">
        <v>78</v>
      </c>
      <c r="C19" s="4" t="s">
        <v>17</v>
      </c>
      <c r="D19" s="4" t="s">
        <v>29</v>
      </c>
      <c r="E19" s="4">
        <v>46.5</v>
      </c>
    </row>
    <row r="20" spans="1:6" ht="19.95" customHeight="1" x14ac:dyDescent="0.3">
      <c r="A20" t="s">
        <v>78</v>
      </c>
      <c r="B20" t="s">
        <v>78</v>
      </c>
      <c r="C20" s="4" t="s">
        <v>15</v>
      </c>
      <c r="D20" s="4" t="s">
        <v>26</v>
      </c>
      <c r="E20" s="4">
        <v>112</v>
      </c>
    </row>
    <row r="21" spans="1:6" ht="19.95" customHeight="1" x14ac:dyDescent="0.3">
      <c r="A21" t="s">
        <v>78</v>
      </c>
      <c r="B21" t="s">
        <v>78</v>
      </c>
      <c r="C21" s="4" t="s">
        <v>17</v>
      </c>
      <c r="D21" s="4" t="s">
        <v>26</v>
      </c>
      <c r="E21" s="4">
        <v>113</v>
      </c>
    </row>
    <row r="22" spans="1:6" ht="19.95" customHeight="1" x14ac:dyDescent="0.3">
      <c r="A22" t="s">
        <v>78</v>
      </c>
      <c r="B22" t="s">
        <v>78</v>
      </c>
      <c r="C22" s="4" t="s">
        <v>11</v>
      </c>
      <c r="D22" s="4" t="s">
        <v>27</v>
      </c>
      <c r="E22" s="4">
        <v>113.75</v>
      </c>
    </row>
    <row r="23" spans="1:6" ht="19.95" customHeight="1" x14ac:dyDescent="0.3">
      <c r="A23" t="s">
        <v>78</v>
      </c>
      <c r="B23" t="s">
        <v>78</v>
      </c>
      <c r="C23" s="4" t="s">
        <v>15</v>
      </c>
      <c r="D23" s="4" t="s">
        <v>30</v>
      </c>
      <c r="E23" s="4">
        <v>145</v>
      </c>
    </row>
    <row r="24" spans="1:6" ht="19.95" customHeight="1" x14ac:dyDescent="0.3">
      <c r="A24" t="s">
        <v>78</v>
      </c>
      <c r="B24" t="s">
        <v>78</v>
      </c>
      <c r="C24" s="4" t="s">
        <v>17</v>
      </c>
      <c r="D24" s="4" t="s">
        <v>30</v>
      </c>
      <c r="E24" s="4">
        <v>144.5</v>
      </c>
    </row>
    <row r="25" spans="1:6" s="2" customFormat="1" ht="19.95" customHeight="1" x14ac:dyDescent="0.3">
      <c r="A25" s="2" t="s">
        <v>56</v>
      </c>
      <c r="B25" s="2" t="s">
        <v>56</v>
      </c>
      <c r="C25" s="3" t="s">
        <v>11</v>
      </c>
      <c r="D25" s="3" t="s">
        <v>12</v>
      </c>
      <c r="E25" s="3">
        <f>67*2.54</f>
        <v>170.18</v>
      </c>
      <c r="F25" s="3"/>
    </row>
    <row r="26" spans="1:6" ht="19.95" customHeight="1" x14ac:dyDescent="0.3">
      <c r="A26" t="s">
        <v>56</v>
      </c>
      <c r="B26" t="s">
        <v>56</v>
      </c>
      <c r="C26" s="4" t="s">
        <v>11</v>
      </c>
      <c r="D26" s="4" t="s">
        <v>14</v>
      </c>
      <c r="E26" s="4">
        <v>25.4</v>
      </c>
    </row>
    <row r="27" spans="1:6" ht="19.95" customHeight="1" x14ac:dyDescent="0.3">
      <c r="A27" t="s">
        <v>56</v>
      </c>
      <c r="B27" t="s">
        <v>56</v>
      </c>
      <c r="C27" s="4" t="s">
        <v>11</v>
      </c>
      <c r="D27" s="4" t="s">
        <v>34</v>
      </c>
      <c r="E27" s="4">
        <f>22.75*2.54</f>
        <v>57.785000000000004</v>
      </c>
    </row>
    <row r="28" spans="1:6" ht="19.95" customHeight="1" x14ac:dyDescent="0.3">
      <c r="A28" t="s">
        <v>56</v>
      </c>
      <c r="B28" t="s">
        <v>56</v>
      </c>
      <c r="C28" s="4" t="s">
        <v>15</v>
      </c>
      <c r="D28" s="4" t="s">
        <v>16</v>
      </c>
      <c r="E28" s="4">
        <v>18.5</v>
      </c>
    </row>
    <row r="29" spans="1:6" ht="19.95" customHeight="1" x14ac:dyDescent="0.3">
      <c r="A29" t="s">
        <v>56</v>
      </c>
      <c r="B29" t="s">
        <v>56</v>
      </c>
      <c r="C29" s="4" t="s">
        <v>17</v>
      </c>
      <c r="D29" s="4" t="s">
        <v>16</v>
      </c>
      <c r="E29" s="4">
        <v>19</v>
      </c>
    </row>
    <row r="30" spans="1:6" ht="19.95" customHeight="1" x14ac:dyDescent="0.3">
      <c r="A30" t="s">
        <v>56</v>
      </c>
      <c r="B30" t="s">
        <v>56</v>
      </c>
      <c r="C30" s="4" t="s">
        <v>15</v>
      </c>
      <c r="D30" s="4" t="s">
        <v>18</v>
      </c>
      <c r="E30" s="4">
        <v>20</v>
      </c>
    </row>
    <row r="31" spans="1:6" ht="19.95" customHeight="1" x14ac:dyDescent="0.3">
      <c r="A31" t="s">
        <v>56</v>
      </c>
      <c r="B31" t="s">
        <v>56</v>
      </c>
      <c r="C31" s="4" t="s">
        <v>17</v>
      </c>
      <c r="D31" s="4" t="s">
        <v>18</v>
      </c>
      <c r="E31" s="4">
        <v>19</v>
      </c>
    </row>
    <row r="32" spans="1:6" ht="19.95" customHeight="1" x14ac:dyDescent="0.3">
      <c r="A32" t="s">
        <v>56</v>
      </c>
      <c r="B32" t="s">
        <v>56</v>
      </c>
      <c r="C32" s="4" t="s">
        <v>15</v>
      </c>
      <c r="D32" s="4" t="s">
        <v>22</v>
      </c>
      <c r="E32" s="4">
        <v>45.25</v>
      </c>
    </row>
    <row r="33" spans="1:10" ht="19.95" customHeight="1" x14ac:dyDescent="0.3">
      <c r="A33" t="s">
        <v>56</v>
      </c>
      <c r="B33" t="s">
        <v>56</v>
      </c>
      <c r="C33" s="4" t="s">
        <v>17</v>
      </c>
      <c r="D33" s="4" t="s">
        <v>22</v>
      </c>
      <c r="E33" s="4">
        <v>47</v>
      </c>
    </row>
    <row r="34" spans="1:10" ht="19.95" customHeight="1" x14ac:dyDescent="0.3">
      <c r="A34" t="s">
        <v>56</v>
      </c>
      <c r="B34" t="s">
        <v>56</v>
      </c>
      <c r="C34" s="4" t="s">
        <v>15</v>
      </c>
      <c r="D34" s="4" t="s">
        <v>28</v>
      </c>
      <c r="E34" s="4">
        <v>27</v>
      </c>
    </row>
    <row r="35" spans="1:10" ht="19.95" customHeight="1" x14ac:dyDescent="0.3">
      <c r="A35" t="s">
        <v>56</v>
      </c>
      <c r="B35" t="s">
        <v>56</v>
      </c>
      <c r="C35" s="4" t="s">
        <v>17</v>
      </c>
      <c r="D35" s="4" t="s">
        <v>28</v>
      </c>
      <c r="E35" s="4">
        <v>26.5</v>
      </c>
    </row>
    <row r="36" spans="1:10" ht="19.95" customHeight="1" x14ac:dyDescent="0.3">
      <c r="A36" t="s">
        <v>56</v>
      </c>
      <c r="B36" t="s">
        <v>56</v>
      </c>
      <c r="C36" s="4" t="s">
        <v>15</v>
      </c>
      <c r="D36" s="4" t="s">
        <v>24</v>
      </c>
      <c r="E36" s="4">
        <f>85.5*2.54</f>
        <v>217.17000000000002</v>
      </c>
    </row>
    <row r="37" spans="1:10" ht="19.95" customHeight="1" x14ac:dyDescent="0.3">
      <c r="A37" t="s">
        <v>56</v>
      </c>
      <c r="B37" t="s">
        <v>56</v>
      </c>
      <c r="C37" s="4" t="s">
        <v>17</v>
      </c>
      <c r="D37" s="4" t="s">
        <v>24</v>
      </c>
      <c r="E37" s="4">
        <f>86.5*2.54</f>
        <v>219.71</v>
      </c>
    </row>
    <row r="38" spans="1:10" ht="19.95" customHeight="1" x14ac:dyDescent="0.3">
      <c r="A38" t="s">
        <v>56</v>
      </c>
      <c r="B38" t="s">
        <v>56</v>
      </c>
      <c r="C38" s="4" t="s">
        <v>11</v>
      </c>
      <c r="D38" s="4" t="s">
        <v>25</v>
      </c>
      <c r="E38" s="4">
        <v>171.5</v>
      </c>
    </row>
    <row r="39" spans="1:10" ht="19.95" customHeight="1" x14ac:dyDescent="0.3">
      <c r="A39" t="s">
        <v>56</v>
      </c>
      <c r="B39" t="s">
        <v>56</v>
      </c>
      <c r="C39" s="4" t="s">
        <v>15</v>
      </c>
      <c r="D39" s="4" t="s">
        <v>23</v>
      </c>
      <c r="E39" s="4">
        <v>22</v>
      </c>
    </row>
    <row r="40" spans="1:10" ht="19.95" customHeight="1" x14ac:dyDescent="0.3">
      <c r="A40" t="s">
        <v>56</v>
      </c>
      <c r="B40" t="s">
        <v>56</v>
      </c>
      <c r="C40" s="4" t="s">
        <v>17</v>
      </c>
      <c r="D40" s="4" t="s">
        <v>23</v>
      </c>
      <c r="E40" s="4">
        <v>22.5</v>
      </c>
    </row>
    <row r="41" spans="1:10" ht="19.95" customHeight="1" x14ac:dyDescent="0.3">
      <c r="A41" t="s">
        <v>56</v>
      </c>
      <c r="B41" t="s">
        <v>56</v>
      </c>
      <c r="C41" s="4" t="s">
        <v>15</v>
      </c>
      <c r="D41" s="4" t="s">
        <v>29</v>
      </c>
      <c r="E41" s="4">
        <f>18*2.54</f>
        <v>45.72</v>
      </c>
    </row>
    <row r="42" spans="1:10" ht="19.95" customHeight="1" x14ac:dyDescent="0.3">
      <c r="A42" t="s">
        <v>56</v>
      </c>
      <c r="B42" t="s">
        <v>56</v>
      </c>
      <c r="C42" s="4" t="s">
        <v>17</v>
      </c>
      <c r="D42" s="4" t="s">
        <v>29</v>
      </c>
      <c r="E42" s="4">
        <v>45.5</v>
      </c>
    </row>
    <row r="43" spans="1:10" ht="19.95" customHeight="1" x14ac:dyDescent="0.3">
      <c r="A43" t="s">
        <v>56</v>
      </c>
      <c r="B43" t="s">
        <v>56</v>
      </c>
      <c r="C43" s="4" t="s">
        <v>15</v>
      </c>
      <c r="D43" s="4" t="s">
        <v>26</v>
      </c>
      <c r="E43" s="4">
        <v>93</v>
      </c>
    </row>
    <row r="44" spans="1:10" ht="19.95" customHeight="1" x14ac:dyDescent="0.3">
      <c r="A44" t="s">
        <v>56</v>
      </c>
      <c r="B44" t="s">
        <v>56</v>
      </c>
      <c r="C44" s="4" t="s">
        <v>17</v>
      </c>
      <c r="D44" s="4" t="s">
        <v>26</v>
      </c>
      <c r="E44" s="4">
        <v>92.5</v>
      </c>
    </row>
    <row r="45" spans="1:10" ht="19.95" customHeight="1" x14ac:dyDescent="0.3">
      <c r="A45" t="s">
        <v>56</v>
      </c>
      <c r="B45" t="s">
        <v>56</v>
      </c>
      <c r="C45" s="4" t="s">
        <v>11</v>
      </c>
      <c r="D45" s="4" t="s">
        <v>27</v>
      </c>
      <c r="E45" s="4">
        <v>100.5</v>
      </c>
    </row>
    <row r="46" spans="1:10" ht="19.95" customHeight="1" x14ac:dyDescent="0.3">
      <c r="A46" t="s">
        <v>56</v>
      </c>
      <c r="B46" t="s">
        <v>56</v>
      </c>
      <c r="C46" s="4" t="s">
        <v>15</v>
      </c>
      <c r="D46" s="4" t="s">
        <v>30</v>
      </c>
      <c r="E46" s="4">
        <v>141</v>
      </c>
    </row>
    <row r="47" spans="1:10" ht="19.95" customHeight="1" x14ac:dyDescent="0.3">
      <c r="A47" t="s">
        <v>56</v>
      </c>
      <c r="B47" t="s">
        <v>56</v>
      </c>
      <c r="C47" s="4" t="s">
        <v>17</v>
      </c>
      <c r="D47" s="4" t="s">
        <v>30</v>
      </c>
      <c r="E47" s="4">
        <v>140</v>
      </c>
    </row>
    <row r="48" spans="1:10" s="2" customFormat="1" ht="19.95" customHeight="1" x14ac:dyDescent="0.4">
      <c r="A48" s="2" t="s">
        <v>56</v>
      </c>
      <c r="B48" s="2" t="s">
        <v>70</v>
      </c>
      <c r="C48" s="3" t="s">
        <v>11</v>
      </c>
      <c r="D48" s="3" t="s">
        <v>12</v>
      </c>
      <c r="E48" s="3">
        <v>154.94</v>
      </c>
      <c r="F48" s="3"/>
      <c r="I48" s="7"/>
      <c r="J48" s="7"/>
    </row>
    <row r="49" spans="1:5" ht="19.95" customHeight="1" x14ac:dyDescent="0.3">
      <c r="A49" t="s">
        <v>56</v>
      </c>
      <c r="B49" t="s">
        <v>70</v>
      </c>
      <c r="C49" s="4" t="s">
        <v>11</v>
      </c>
      <c r="D49" s="4" t="s">
        <v>14</v>
      </c>
      <c r="E49" s="4">
        <v>20.955000000000002</v>
      </c>
    </row>
    <row r="50" spans="1:5" ht="19.95" customHeight="1" x14ac:dyDescent="0.3">
      <c r="A50" t="s">
        <v>56</v>
      </c>
      <c r="B50" t="s">
        <v>70</v>
      </c>
      <c r="C50" s="4" t="s">
        <v>11</v>
      </c>
      <c r="D50" s="4" t="s">
        <v>34</v>
      </c>
      <c r="E50" s="4">
        <f>21.75*2.54</f>
        <v>55.244999999999997</v>
      </c>
    </row>
    <row r="51" spans="1:5" ht="19.95" customHeight="1" x14ac:dyDescent="0.3">
      <c r="A51" t="s">
        <v>56</v>
      </c>
      <c r="B51" t="s">
        <v>70</v>
      </c>
      <c r="C51" s="4" t="s">
        <v>15</v>
      </c>
      <c r="D51" s="4" t="s">
        <v>16</v>
      </c>
      <c r="E51" s="4">
        <v>19.684999999999999</v>
      </c>
    </row>
    <row r="52" spans="1:5" ht="19.95" customHeight="1" x14ac:dyDescent="0.3">
      <c r="A52" t="s">
        <v>56</v>
      </c>
      <c r="B52" t="s">
        <v>70</v>
      </c>
      <c r="C52" s="4" t="s">
        <v>17</v>
      </c>
      <c r="D52" s="4" t="s">
        <v>16</v>
      </c>
      <c r="E52" s="4">
        <v>19.5</v>
      </c>
    </row>
    <row r="53" spans="1:5" ht="19.95" customHeight="1" x14ac:dyDescent="0.3">
      <c r="A53" t="s">
        <v>56</v>
      </c>
      <c r="B53" t="s">
        <v>70</v>
      </c>
      <c r="C53" s="4" t="s">
        <v>15</v>
      </c>
      <c r="D53" s="4" t="s">
        <v>18</v>
      </c>
      <c r="E53" s="4">
        <v>19.684999999999999</v>
      </c>
    </row>
    <row r="54" spans="1:5" ht="19.95" customHeight="1" x14ac:dyDescent="0.3">
      <c r="A54" t="s">
        <v>56</v>
      </c>
      <c r="B54" t="s">
        <v>70</v>
      </c>
      <c r="C54" s="4" t="s">
        <v>17</v>
      </c>
      <c r="D54" s="4" t="s">
        <v>18</v>
      </c>
      <c r="E54" s="4">
        <v>20</v>
      </c>
    </row>
    <row r="55" spans="1:5" ht="19.95" customHeight="1" x14ac:dyDescent="0.3">
      <c r="A55" t="s">
        <v>56</v>
      </c>
      <c r="B55" t="s">
        <v>70</v>
      </c>
      <c r="C55" s="4" t="s">
        <v>15</v>
      </c>
      <c r="D55" s="4" t="s">
        <v>22</v>
      </c>
      <c r="E55" s="4">
        <v>40.64</v>
      </c>
    </row>
    <row r="56" spans="1:5" ht="19.95" customHeight="1" x14ac:dyDescent="0.3">
      <c r="A56" t="s">
        <v>56</v>
      </c>
      <c r="B56" t="s">
        <v>70</v>
      </c>
      <c r="C56" s="4" t="s">
        <v>17</v>
      </c>
      <c r="D56" s="4" t="s">
        <v>22</v>
      </c>
      <c r="E56" s="4">
        <v>41</v>
      </c>
    </row>
    <row r="57" spans="1:5" ht="19.95" customHeight="1" x14ac:dyDescent="0.3">
      <c r="A57" t="s">
        <v>56</v>
      </c>
      <c r="B57" t="s">
        <v>70</v>
      </c>
      <c r="C57" s="4" t="s">
        <v>15</v>
      </c>
      <c r="D57" s="4" t="s">
        <v>28</v>
      </c>
      <c r="E57" s="4">
        <v>22</v>
      </c>
    </row>
    <row r="58" spans="1:5" ht="19.95" customHeight="1" x14ac:dyDescent="0.3">
      <c r="A58" t="s">
        <v>56</v>
      </c>
      <c r="B58" t="s">
        <v>70</v>
      </c>
      <c r="C58" s="4" t="s">
        <v>17</v>
      </c>
      <c r="D58" s="4" t="s">
        <v>28</v>
      </c>
      <c r="E58" s="4">
        <v>23.25</v>
      </c>
    </row>
    <row r="59" spans="1:5" ht="19.95" customHeight="1" x14ac:dyDescent="0.3">
      <c r="A59" t="s">
        <v>56</v>
      </c>
      <c r="B59" t="s">
        <v>70</v>
      </c>
      <c r="C59" s="4" t="s">
        <v>15</v>
      </c>
      <c r="D59" s="4" t="s">
        <v>24</v>
      </c>
      <c r="E59" s="4">
        <v>200.02500000000001</v>
      </c>
    </row>
    <row r="60" spans="1:5" ht="19.95" customHeight="1" x14ac:dyDescent="0.3">
      <c r="A60" t="s">
        <v>56</v>
      </c>
      <c r="B60" t="s">
        <v>70</v>
      </c>
      <c r="C60" s="4" t="s">
        <v>17</v>
      </c>
      <c r="D60" s="4" t="s">
        <v>24</v>
      </c>
      <c r="E60" s="4">
        <f>79.5*2.54</f>
        <v>201.93</v>
      </c>
    </row>
    <row r="61" spans="1:5" ht="19.95" customHeight="1" x14ac:dyDescent="0.3">
      <c r="A61" t="s">
        <v>56</v>
      </c>
      <c r="B61" t="s">
        <v>70</v>
      </c>
      <c r="C61" s="4" t="s">
        <v>11</v>
      </c>
      <c r="D61" s="4" t="s">
        <v>25</v>
      </c>
      <c r="E61" s="4">
        <v>154.94</v>
      </c>
    </row>
    <row r="62" spans="1:5" ht="19.95" customHeight="1" x14ac:dyDescent="0.3">
      <c r="A62" t="s">
        <v>56</v>
      </c>
      <c r="B62" t="s">
        <v>70</v>
      </c>
      <c r="C62" s="4" t="s">
        <v>15</v>
      </c>
      <c r="D62" s="4" t="s">
        <v>23</v>
      </c>
      <c r="E62" s="4">
        <f>9.5*2.54</f>
        <v>24.13</v>
      </c>
    </row>
    <row r="63" spans="1:5" ht="19.95" customHeight="1" x14ac:dyDescent="0.3">
      <c r="A63" t="s">
        <v>56</v>
      </c>
      <c r="B63" t="s">
        <v>70</v>
      </c>
      <c r="C63" s="4" t="s">
        <v>17</v>
      </c>
      <c r="D63" s="4" t="s">
        <v>23</v>
      </c>
      <c r="E63" s="4">
        <f>9.7*2.54</f>
        <v>24.637999999999998</v>
      </c>
    </row>
    <row r="64" spans="1:5" ht="19.95" customHeight="1" x14ac:dyDescent="0.3">
      <c r="A64" t="s">
        <v>56</v>
      </c>
      <c r="B64" t="s">
        <v>70</v>
      </c>
      <c r="C64" s="4" t="s">
        <v>15</v>
      </c>
      <c r="D64" s="4" t="s">
        <v>29</v>
      </c>
      <c r="E64" s="4">
        <v>40.64</v>
      </c>
    </row>
    <row r="65" spans="1:6" ht="19.95" customHeight="1" x14ac:dyDescent="0.3">
      <c r="A65" t="s">
        <v>56</v>
      </c>
      <c r="B65" t="s">
        <v>70</v>
      </c>
      <c r="C65" s="4" t="s">
        <v>17</v>
      </c>
      <c r="D65" s="4" t="s">
        <v>29</v>
      </c>
      <c r="E65" s="4">
        <v>41.125</v>
      </c>
    </row>
    <row r="66" spans="1:6" ht="19.95" customHeight="1" x14ac:dyDescent="0.3">
      <c r="A66" t="s">
        <v>56</v>
      </c>
      <c r="B66" t="s">
        <v>70</v>
      </c>
      <c r="C66" s="4" t="s">
        <v>15</v>
      </c>
      <c r="D66" s="4" t="s">
        <v>26</v>
      </c>
      <c r="E66" s="4">
        <v>93.98</v>
      </c>
    </row>
    <row r="67" spans="1:6" ht="19.95" customHeight="1" x14ac:dyDescent="0.3">
      <c r="A67" t="s">
        <v>56</v>
      </c>
      <c r="B67" t="s">
        <v>70</v>
      </c>
      <c r="C67" s="4" t="s">
        <v>17</v>
      </c>
      <c r="D67" s="4" t="s">
        <v>26</v>
      </c>
      <c r="E67" s="4">
        <v>92.5</v>
      </c>
    </row>
    <row r="68" spans="1:6" ht="19.95" customHeight="1" x14ac:dyDescent="0.3">
      <c r="A68" t="s">
        <v>56</v>
      </c>
      <c r="B68" t="s">
        <v>70</v>
      </c>
      <c r="C68" s="4" t="s">
        <v>11</v>
      </c>
      <c r="D68" s="4" t="s">
        <v>27</v>
      </c>
      <c r="E68" s="4">
        <f>34.5*2.54</f>
        <v>87.63</v>
      </c>
    </row>
    <row r="69" spans="1:6" ht="19.95" customHeight="1" x14ac:dyDescent="0.3">
      <c r="A69" t="s">
        <v>56</v>
      </c>
      <c r="B69" t="s">
        <v>70</v>
      </c>
      <c r="C69" s="4" t="s">
        <v>15</v>
      </c>
      <c r="D69" s="4" t="s">
        <v>30</v>
      </c>
      <c r="E69" s="4">
        <v>124.46000000000001</v>
      </c>
    </row>
    <row r="70" spans="1:6" ht="19.95" customHeight="1" x14ac:dyDescent="0.3">
      <c r="A70" t="s">
        <v>56</v>
      </c>
      <c r="B70" t="s">
        <v>70</v>
      </c>
      <c r="C70" s="4" t="s">
        <v>17</v>
      </c>
      <c r="D70" s="4" t="s">
        <v>30</v>
      </c>
      <c r="E70" s="4">
        <v>126</v>
      </c>
    </row>
    <row r="71" spans="1:6" s="2" customFormat="1" ht="19.95" customHeight="1" x14ac:dyDescent="0.3">
      <c r="A71" s="2" t="s">
        <v>56</v>
      </c>
      <c r="B71" s="2" t="s">
        <v>71</v>
      </c>
      <c r="C71" s="3" t="s">
        <v>11</v>
      </c>
      <c r="D71" s="3" t="s">
        <v>12</v>
      </c>
      <c r="E71" s="3">
        <f>64.75*2.54</f>
        <v>164.465</v>
      </c>
      <c r="F71" s="3"/>
    </row>
    <row r="72" spans="1:6" ht="19.95" customHeight="1" x14ac:dyDescent="0.3">
      <c r="A72" t="s">
        <v>56</v>
      </c>
      <c r="B72" t="s">
        <v>71</v>
      </c>
      <c r="C72" s="4" t="s">
        <v>11</v>
      </c>
      <c r="D72" s="4" t="s">
        <v>14</v>
      </c>
      <c r="E72" s="4">
        <f>8.25*2.54</f>
        <v>20.955000000000002</v>
      </c>
    </row>
    <row r="73" spans="1:6" ht="19.95" customHeight="1" x14ac:dyDescent="0.3">
      <c r="A73" t="s">
        <v>56</v>
      </c>
      <c r="B73" t="s">
        <v>71</v>
      </c>
      <c r="C73" s="4" t="s">
        <v>11</v>
      </c>
      <c r="D73" s="4" t="s">
        <v>34</v>
      </c>
      <c r="E73" s="4">
        <v>56.1</v>
      </c>
    </row>
    <row r="74" spans="1:6" ht="19.95" customHeight="1" x14ac:dyDescent="0.3">
      <c r="A74" t="s">
        <v>56</v>
      </c>
      <c r="B74" t="s">
        <v>71</v>
      </c>
      <c r="C74" s="4" t="s">
        <v>15</v>
      </c>
      <c r="D74" s="4" t="s">
        <v>16</v>
      </c>
      <c r="E74" s="4">
        <f>7.125*2.54</f>
        <v>18.0975</v>
      </c>
    </row>
    <row r="75" spans="1:6" ht="19.95" customHeight="1" x14ac:dyDescent="0.3">
      <c r="A75" t="s">
        <v>56</v>
      </c>
      <c r="B75" t="s">
        <v>71</v>
      </c>
      <c r="C75" s="4" t="s">
        <v>17</v>
      </c>
      <c r="D75" s="4" t="s">
        <v>16</v>
      </c>
      <c r="E75" s="4">
        <f>7.5*2.54</f>
        <v>19.05</v>
      </c>
    </row>
    <row r="76" spans="1:6" ht="19.95" customHeight="1" x14ac:dyDescent="0.3">
      <c r="A76" t="s">
        <v>56</v>
      </c>
      <c r="B76" t="s">
        <v>71</v>
      </c>
      <c r="C76" s="4" t="s">
        <v>15</v>
      </c>
      <c r="D76" s="4" t="s">
        <v>18</v>
      </c>
      <c r="E76" s="4">
        <f>7.5*2.54</f>
        <v>19.05</v>
      </c>
    </row>
    <row r="77" spans="1:6" ht="19.95" customHeight="1" x14ac:dyDescent="0.3">
      <c r="A77" t="s">
        <v>56</v>
      </c>
      <c r="B77" t="s">
        <v>71</v>
      </c>
      <c r="C77" s="4" t="s">
        <v>17</v>
      </c>
      <c r="D77" s="4" t="s">
        <v>18</v>
      </c>
      <c r="E77" s="4">
        <f>7.375*2.54</f>
        <v>18.732500000000002</v>
      </c>
    </row>
    <row r="78" spans="1:6" ht="19.95" customHeight="1" x14ac:dyDescent="0.3">
      <c r="A78" t="s">
        <v>56</v>
      </c>
      <c r="B78" t="s">
        <v>71</v>
      </c>
      <c r="C78" s="4" t="s">
        <v>15</v>
      </c>
      <c r="D78" s="4" t="s">
        <v>22</v>
      </c>
      <c r="E78" s="4">
        <f>16.5*2.54</f>
        <v>41.910000000000004</v>
      </c>
    </row>
    <row r="79" spans="1:6" ht="19.95" customHeight="1" x14ac:dyDescent="0.3">
      <c r="A79" t="s">
        <v>56</v>
      </c>
      <c r="B79" t="s">
        <v>71</v>
      </c>
      <c r="C79" s="4" t="s">
        <v>17</v>
      </c>
      <c r="D79" s="4" t="s">
        <v>22</v>
      </c>
      <c r="E79" s="4">
        <f>17.5*2.54</f>
        <v>44.45</v>
      </c>
    </row>
    <row r="80" spans="1:6" ht="19.95" customHeight="1" x14ac:dyDescent="0.3">
      <c r="A80" t="s">
        <v>56</v>
      </c>
      <c r="B80" t="s">
        <v>71</v>
      </c>
      <c r="C80" s="4" t="s">
        <v>15</v>
      </c>
      <c r="D80" s="4" t="s">
        <v>28</v>
      </c>
      <c r="E80" s="4">
        <f>7.5*2.54</f>
        <v>19.05</v>
      </c>
    </row>
    <row r="81" spans="1:6" ht="19.95" customHeight="1" x14ac:dyDescent="0.3">
      <c r="A81" t="s">
        <v>56</v>
      </c>
      <c r="B81" t="s">
        <v>71</v>
      </c>
      <c r="C81" s="4" t="s">
        <v>17</v>
      </c>
      <c r="D81" s="4" t="s">
        <v>28</v>
      </c>
      <c r="E81" s="4">
        <f>7.75*2.54</f>
        <v>19.684999999999999</v>
      </c>
    </row>
    <row r="82" spans="1:6" ht="19.95" customHeight="1" x14ac:dyDescent="0.3">
      <c r="A82" t="s">
        <v>56</v>
      </c>
      <c r="B82" t="s">
        <v>71</v>
      </c>
      <c r="C82" s="4" t="s">
        <v>15</v>
      </c>
      <c r="D82" s="4" t="s">
        <v>24</v>
      </c>
      <c r="E82" s="4">
        <f>80.125*2.54</f>
        <v>203.51750000000001</v>
      </c>
    </row>
    <row r="83" spans="1:6" ht="19.95" customHeight="1" x14ac:dyDescent="0.3">
      <c r="A83" t="s">
        <v>56</v>
      </c>
      <c r="B83" t="s">
        <v>71</v>
      </c>
      <c r="C83" s="4" t="s">
        <v>17</v>
      </c>
      <c r="D83" s="4" t="s">
        <v>24</v>
      </c>
      <c r="E83" s="4">
        <f>79.75*2.54</f>
        <v>202.565</v>
      </c>
    </row>
    <row r="84" spans="1:6" ht="19.95" customHeight="1" x14ac:dyDescent="0.3">
      <c r="A84" t="s">
        <v>56</v>
      </c>
      <c r="B84" t="s">
        <v>71</v>
      </c>
      <c r="C84" s="4" t="s">
        <v>11</v>
      </c>
      <c r="D84" s="4" t="s">
        <v>25</v>
      </c>
      <c r="E84" s="4">
        <f>63.5*2.54</f>
        <v>161.29</v>
      </c>
    </row>
    <row r="85" spans="1:6" ht="19.95" customHeight="1" x14ac:dyDescent="0.3">
      <c r="A85" t="s">
        <v>56</v>
      </c>
      <c r="B85" t="s">
        <v>71</v>
      </c>
      <c r="C85" s="4" t="s">
        <v>15</v>
      </c>
      <c r="D85" s="4" t="s">
        <v>23</v>
      </c>
      <c r="E85" s="4">
        <f>8.5*2.54</f>
        <v>21.59</v>
      </c>
    </row>
    <row r="86" spans="1:6" ht="19.95" customHeight="1" x14ac:dyDescent="0.3">
      <c r="A86" t="s">
        <v>56</v>
      </c>
      <c r="B86" t="s">
        <v>71</v>
      </c>
      <c r="C86" s="4" t="s">
        <v>17</v>
      </c>
      <c r="D86" s="4" t="s">
        <v>23</v>
      </c>
      <c r="E86" s="4">
        <f>8.5*2.54</f>
        <v>21.59</v>
      </c>
    </row>
    <row r="87" spans="1:6" ht="19.95" customHeight="1" x14ac:dyDescent="0.3">
      <c r="A87" t="s">
        <v>56</v>
      </c>
      <c r="B87" t="s">
        <v>71</v>
      </c>
      <c r="C87" s="4" t="s">
        <v>15</v>
      </c>
      <c r="D87" s="4" t="s">
        <v>29</v>
      </c>
      <c r="E87" s="4">
        <f>16.5*2.54</f>
        <v>41.910000000000004</v>
      </c>
    </row>
    <row r="88" spans="1:6" ht="19.95" customHeight="1" x14ac:dyDescent="0.3">
      <c r="A88" t="s">
        <v>56</v>
      </c>
      <c r="B88" t="s">
        <v>71</v>
      </c>
      <c r="C88" s="4" t="s">
        <v>17</v>
      </c>
      <c r="D88" s="4" t="s">
        <v>29</v>
      </c>
      <c r="E88" s="4">
        <f>16*2.54</f>
        <v>40.64</v>
      </c>
    </row>
    <row r="89" spans="1:6" ht="19.95" customHeight="1" x14ac:dyDescent="0.3">
      <c r="A89" t="s">
        <v>56</v>
      </c>
      <c r="B89" t="s">
        <v>71</v>
      </c>
      <c r="C89" s="4" t="s">
        <v>15</v>
      </c>
      <c r="D89" s="4" t="s">
        <v>26</v>
      </c>
      <c r="E89" s="4">
        <v>95.6</v>
      </c>
    </row>
    <row r="90" spans="1:6" ht="19.95" customHeight="1" x14ac:dyDescent="0.3">
      <c r="A90" t="s">
        <v>56</v>
      </c>
      <c r="B90" t="s">
        <v>71</v>
      </c>
      <c r="C90" s="4" t="s">
        <v>17</v>
      </c>
      <c r="D90" s="4" t="s">
        <v>26</v>
      </c>
      <c r="E90" s="4">
        <v>93.98</v>
      </c>
    </row>
    <row r="91" spans="1:6" ht="19.95" customHeight="1" x14ac:dyDescent="0.3">
      <c r="A91" t="s">
        <v>56</v>
      </c>
      <c r="B91" t="s">
        <v>71</v>
      </c>
      <c r="C91" s="4" t="s">
        <v>11</v>
      </c>
      <c r="D91" s="4" t="s">
        <v>27</v>
      </c>
      <c r="E91" s="4">
        <v>101.5</v>
      </c>
    </row>
    <row r="92" spans="1:6" ht="19.95" customHeight="1" x14ac:dyDescent="0.3">
      <c r="A92" t="s">
        <v>56</v>
      </c>
      <c r="B92" t="s">
        <v>71</v>
      </c>
      <c r="C92" s="4" t="s">
        <v>15</v>
      </c>
      <c r="D92" s="4" t="s">
        <v>30</v>
      </c>
      <c r="E92" s="4">
        <f>48.5*2.54</f>
        <v>123.19</v>
      </c>
    </row>
    <row r="93" spans="1:6" ht="19.95" customHeight="1" x14ac:dyDescent="0.3">
      <c r="A93" t="s">
        <v>56</v>
      </c>
      <c r="B93" t="s">
        <v>71</v>
      </c>
      <c r="C93" s="4" t="s">
        <v>17</v>
      </c>
      <c r="D93" s="4" t="s">
        <v>30</v>
      </c>
    </row>
    <row r="94" spans="1:6" s="2" customFormat="1" ht="19.95" customHeight="1" x14ac:dyDescent="0.3">
      <c r="A94" s="2" t="s">
        <v>72</v>
      </c>
      <c r="B94" s="2" t="s">
        <v>72</v>
      </c>
      <c r="C94" s="3" t="s">
        <v>11</v>
      </c>
      <c r="D94" s="3" t="s">
        <v>12</v>
      </c>
      <c r="E94" s="3">
        <f>70*2.54</f>
        <v>177.8</v>
      </c>
      <c r="F94" s="3"/>
    </row>
    <row r="95" spans="1:6" ht="19.95" customHeight="1" x14ac:dyDescent="0.3">
      <c r="A95" t="s">
        <v>72</v>
      </c>
      <c r="B95" t="s">
        <v>72</v>
      </c>
      <c r="C95" s="4" t="s">
        <v>11</v>
      </c>
      <c r="D95" s="4" t="s">
        <v>14</v>
      </c>
      <c r="E95" s="4">
        <f>9*2.54</f>
        <v>22.86</v>
      </c>
    </row>
    <row r="96" spans="1:6" ht="19.95" customHeight="1" x14ac:dyDescent="0.3">
      <c r="A96" t="s">
        <v>72</v>
      </c>
      <c r="B96" t="s">
        <v>72</v>
      </c>
      <c r="C96" s="4" t="s">
        <v>11</v>
      </c>
      <c r="D96" s="4" t="s">
        <v>34</v>
      </c>
      <c r="E96" s="4">
        <v>58.5</v>
      </c>
    </row>
    <row r="97" spans="1:7" ht="19.95" customHeight="1" x14ac:dyDescent="0.3">
      <c r="A97" t="s">
        <v>72</v>
      </c>
      <c r="B97" t="s">
        <v>72</v>
      </c>
      <c r="C97" s="4" t="s">
        <v>15</v>
      </c>
      <c r="D97" s="4" t="s">
        <v>16</v>
      </c>
      <c r="E97" s="4">
        <f>7.75*2.54</f>
        <v>19.684999999999999</v>
      </c>
    </row>
    <row r="98" spans="1:7" ht="19.95" customHeight="1" x14ac:dyDescent="0.3">
      <c r="A98" t="s">
        <v>72</v>
      </c>
      <c r="B98" t="s">
        <v>72</v>
      </c>
      <c r="C98" s="4" t="s">
        <v>17</v>
      </c>
      <c r="D98" s="4" t="s">
        <v>16</v>
      </c>
      <c r="E98" s="4">
        <f>8*2.54</f>
        <v>20.32</v>
      </c>
    </row>
    <row r="99" spans="1:7" ht="19.95" customHeight="1" x14ac:dyDescent="0.3">
      <c r="A99" t="s">
        <v>72</v>
      </c>
      <c r="B99" t="s">
        <v>72</v>
      </c>
      <c r="C99" s="4" t="s">
        <v>15</v>
      </c>
      <c r="D99" s="4" t="s">
        <v>18</v>
      </c>
      <c r="E99" s="4">
        <f>8.75*2.54</f>
        <v>22.225000000000001</v>
      </c>
    </row>
    <row r="100" spans="1:7" ht="19.95" customHeight="1" x14ac:dyDescent="0.3">
      <c r="A100" t="s">
        <v>72</v>
      </c>
      <c r="B100" t="s">
        <v>72</v>
      </c>
      <c r="C100" s="4" t="s">
        <v>17</v>
      </c>
      <c r="D100" s="4" t="s">
        <v>18</v>
      </c>
      <c r="E100" s="4">
        <f>8.875*2.54</f>
        <v>22.5425</v>
      </c>
    </row>
    <row r="101" spans="1:7" ht="19.95" customHeight="1" x14ac:dyDescent="0.3">
      <c r="A101" t="s">
        <v>72</v>
      </c>
      <c r="B101" t="s">
        <v>72</v>
      </c>
      <c r="C101" s="4" t="s">
        <v>15</v>
      </c>
      <c r="D101" s="4" t="s">
        <v>22</v>
      </c>
      <c r="E101" s="4">
        <f>17.375*2.54</f>
        <v>44.1325</v>
      </c>
    </row>
    <row r="102" spans="1:7" ht="19.95" customHeight="1" x14ac:dyDescent="0.3">
      <c r="A102" t="s">
        <v>72</v>
      </c>
      <c r="B102" t="s">
        <v>72</v>
      </c>
      <c r="C102" s="4" t="s">
        <v>17</v>
      </c>
      <c r="D102" s="4" t="s">
        <v>22</v>
      </c>
      <c r="E102" s="4">
        <f>17.75*2.54</f>
        <v>45.085000000000001</v>
      </c>
    </row>
    <row r="103" spans="1:7" ht="19.95" customHeight="1" x14ac:dyDescent="0.3">
      <c r="A103" t="s">
        <v>72</v>
      </c>
      <c r="B103" t="s">
        <v>72</v>
      </c>
      <c r="C103" s="4" t="s">
        <v>15</v>
      </c>
      <c r="D103" s="4" t="s">
        <v>28</v>
      </c>
      <c r="E103" s="4">
        <f>10.375*2.54</f>
        <v>26.352499999999999</v>
      </c>
    </row>
    <row r="104" spans="1:7" ht="19.95" customHeight="1" x14ac:dyDescent="0.3">
      <c r="A104" t="s">
        <v>72</v>
      </c>
      <c r="B104" t="s">
        <v>72</v>
      </c>
      <c r="C104" s="4" t="s">
        <v>17</v>
      </c>
      <c r="D104" s="4" t="s">
        <v>28</v>
      </c>
      <c r="E104" s="4">
        <f>10.25*2.54</f>
        <v>26.035</v>
      </c>
    </row>
    <row r="105" spans="1:7" ht="19.95" customHeight="1" x14ac:dyDescent="0.3">
      <c r="A105" t="s">
        <v>72</v>
      </c>
      <c r="B105" t="s">
        <v>72</v>
      </c>
      <c r="C105" s="4" t="s">
        <v>15</v>
      </c>
      <c r="D105" s="4" t="s">
        <v>24</v>
      </c>
      <c r="E105" s="4">
        <f>90.5*2.54</f>
        <v>229.87</v>
      </c>
      <c r="G105" s="4"/>
    </row>
    <row r="106" spans="1:7" ht="19.95" customHeight="1" x14ac:dyDescent="0.3">
      <c r="A106" t="s">
        <v>72</v>
      </c>
      <c r="B106" t="s">
        <v>72</v>
      </c>
      <c r="C106" s="4" t="s">
        <v>17</v>
      </c>
      <c r="D106" s="4" t="s">
        <v>24</v>
      </c>
      <c r="E106" s="4">
        <f>91.125*2.54</f>
        <v>231.45750000000001</v>
      </c>
    </row>
    <row r="107" spans="1:7" ht="19.95" customHeight="1" x14ac:dyDescent="0.3">
      <c r="A107" t="s">
        <v>72</v>
      </c>
      <c r="B107" t="s">
        <v>72</v>
      </c>
      <c r="C107" s="4" t="s">
        <v>11</v>
      </c>
      <c r="D107" s="4" t="s">
        <v>25</v>
      </c>
      <c r="E107" s="4">
        <f>73*2.54</f>
        <v>185.42000000000002</v>
      </c>
    </row>
    <row r="108" spans="1:7" ht="19.95" customHeight="1" x14ac:dyDescent="0.3">
      <c r="A108" t="s">
        <v>72</v>
      </c>
      <c r="B108" t="s">
        <v>72</v>
      </c>
      <c r="C108" s="4" t="s">
        <v>15</v>
      </c>
      <c r="D108" s="4" t="s">
        <v>23</v>
      </c>
      <c r="E108" s="4">
        <f>10.875*2.54</f>
        <v>27.622499999999999</v>
      </c>
    </row>
    <row r="109" spans="1:7" ht="19.95" customHeight="1" x14ac:dyDescent="0.3">
      <c r="A109" t="s">
        <v>72</v>
      </c>
      <c r="B109" t="s">
        <v>72</v>
      </c>
      <c r="C109" s="4" t="s">
        <v>17</v>
      </c>
      <c r="D109" s="4" t="s">
        <v>23</v>
      </c>
      <c r="E109" s="4">
        <f>10.875*2.54</f>
        <v>27.622499999999999</v>
      </c>
    </row>
    <row r="110" spans="1:7" ht="19.95" customHeight="1" x14ac:dyDescent="0.3">
      <c r="A110" t="s">
        <v>72</v>
      </c>
      <c r="B110" t="s">
        <v>72</v>
      </c>
      <c r="C110" s="4" t="s">
        <v>15</v>
      </c>
      <c r="D110" s="4" t="s">
        <v>29</v>
      </c>
      <c r="E110" s="4">
        <f>17.75*2.54</f>
        <v>45.085000000000001</v>
      </c>
    </row>
    <row r="111" spans="1:7" ht="19.95" customHeight="1" x14ac:dyDescent="0.3">
      <c r="A111" t="s">
        <v>72</v>
      </c>
      <c r="B111" t="s">
        <v>72</v>
      </c>
      <c r="C111" s="4" t="s">
        <v>17</v>
      </c>
      <c r="D111" s="4" t="s">
        <v>29</v>
      </c>
      <c r="E111" s="4">
        <f>17.75*2.54</f>
        <v>45.085000000000001</v>
      </c>
    </row>
    <row r="112" spans="1:7" ht="19.95" customHeight="1" x14ac:dyDescent="0.3">
      <c r="A112" t="s">
        <v>72</v>
      </c>
      <c r="B112" t="s">
        <v>72</v>
      </c>
      <c r="C112" s="4" t="s">
        <v>15</v>
      </c>
      <c r="D112" s="4" t="s">
        <v>26</v>
      </c>
      <c r="E112" s="4">
        <f>43*2.54</f>
        <v>109.22</v>
      </c>
    </row>
    <row r="113" spans="1:6" ht="19.95" customHeight="1" x14ac:dyDescent="0.3">
      <c r="A113" t="s">
        <v>72</v>
      </c>
      <c r="B113" t="s">
        <v>72</v>
      </c>
      <c r="C113" s="4" t="s">
        <v>17</v>
      </c>
      <c r="D113" s="4" t="s">
        <v>26</v>
      </c>
      <c r="E113" s="4">
        <f>44*2.54</f>
        <v>111.76</v>
      </c>
    </row>
    <row r="114" spans="1:6" ht="19.95" customHeight="1" x14ac:dyDescent="0.3">
      <c r="A114" t="s">
        <v>72</v>
      </c>
      <c r="B114" t="s">
        <v>72</v>
      </c>
      <c r="C114" s="4" t="s">
        <v>11</v>
      </c>
      <c r="D114" s="4" t="s">
        <v>27</v>
      </c>
      <c r="E114" s="4">
        <v>110.75</v>
      </c>
    </row>
    <row r="115" spans="1:6" ht="19.95" customHeight="1" x14ac:dyDescent="0.3">
      <c r="A115" t="s">
        <v>72</v>
      </c>
      <c r="B115" t="s">
        <v>72</v>
      </c>
      <c r="C115" s="4" t="s">
        <v>15</v>
      </c>
      <c r="D115" s="4" t="s">
        <v>30</v>
      </c>
      <c r="E115" s="4">
        <f>52.5*2.54</f>
        <v>133.35</v>
      </c>
    </row>
    <row r="116" spans="1:6" ht="19.95" customHeight="1" x14ac:dyDescent="0.3">
      <c r="A116" t="s">
        <v>72</v>
      </c>
      <c r="B116" t="s">
        <v>72</v>
      </c>
      <c r="C116" s="4" t="s">
        <v>17</v>
      </c>
      <c r="D116" s="4" t="s">
        <v>30</v>
      </c>
      <c r="E116" s="4">
        <f>53.5*2.54</f>
        <v>135.89000000000001</v>
      </c>
    </row>
    <row r="117" spans="1:6" s="2" customFormat="1" ht="19.95" customHeight="1" x14ac:dyDescent="0.3">
      <c r="A117" s="2" t="s">
        <v>72</v>
      </c>
      <c r="B117" s="2" t="s">
        <v>73</v>
      </c>
      <c r="C117" s="3" t="s">
        <v>11</v>
      </c>
      <c r="D117" s="3" t="s">
        <v>12</v>
      </c>
      <c r="E117" s="3">
        <f>62.5*2.54</f>
        <v>158.75</v>
      </c>
      <c r="F117" s="3"/>
    </row>
    <row r="118" spans="1:6" ht="19.95" customHeight="1" x14ac:dyDescent="0.3">
      <c r="A118" t="s">
        <v>72</v>
      </c>
      <c r="B118" t="s">
        <v>73</v>
      </c>
      <c r="C118" s="4" t="s">
        <v>11</v>
      </c>
      <c r="D118" s="4" t="s">
        <v>14</v>
      </c>
      <c r="E118" s="4">
        <f>7.25*2.54</f>
        <v>18.414999999999999</v>
      </c>
    </row>
    <row r="119" spans="1:6" ht="19.95" customHeight="1" x14ac:dyDescent="0.3">
      <c r="A119" t="s">
        <v>72</v>
      </c>
      <c r="B119" t="s">
        <v>73</v>
      </c>
      <c r="C119" s="4" t="s">
        <v>11</v>
      </c>
      <c r="D119" s="4" t="s">
        <v>34</v>
      </c>
      <c r="E119" s="4">
        <v>50.5</v>
      </c>
    </row>
    <row r="120" spans="1:6" ht="19.95" customHeight="1" x14ac:dyDescent="0.3">
      <c r="A120" t="s">
        <v>72</v>
      </c>
      <c r="B120" t="s">
        <v>73</v>
      </c>
      <c r="C120" s="4" t="s">
        <v>15</v>
      </c>
      <c r="D120" s="4" t="s">
        <v>16</v>
      </c>
      <c r="E120" s="4">
        <f>6.75*2.54</f>
        <v>17.145</v>
      </c>
    </row>
    <row r="121" spans="1:6" ht="19.95" customHeight="1" x14ac:dyDescent="0.3">
      <c r="A121" t="s">
        <v>72</v>
      </c>
      <c r="B121" t="s">
        <v>73</v>
      </c>
      <c r="C121" s="4" t="s">
        <v>17</v>
      </c>
      <c r="D121" s="4" t="s">
        <v>16</v>
      </c>
      <c r="E121" s="4">
        <f>6.625*2.54</f>
        <v>16.827500000000001</v>
      </c>
    </row>
    <row r="122" spans="1:6" ht="19.95" customHeight="1" x14ac:dyDescent="0.3">
      <c r="A122" t="s">
        <v>72</v>
      </c>
      <c r="B122" t="s">
        <v>73</v>
      </c>
      <c r="C122" s="4" t="s">
        <v>15</v>
      </c>
      <c r="D122" s="4" t="s">
        <v>18</v>
      </c>
      <c r="E122" s="4">
        <f>7.5*2.54</f>
        <v>19.05</v>
      </c>
    </row>
    <row r="123" spans="1:6" ht="19.95" customHeight="1" x14ac:dyDescent="0.3">
      <c r="A123" t="s">
        <v>72</v>
      </c>
      <c r="B123" t="s">
        <v>73</v>
      </c>
      <c r="C123" s="4" t="s">
        <v>17</v>
      </c>
      <c r="D123" s="4" t="s">
        <v>18</v>
      </c>
      <c r="E123" s="4">
        <f>7.5*2.54</f>
        <v>19.05</v>
      </c>
    </row>
    <row r="124" spans="1:6" ht="19.95" customHeight="1" x14ac:dyDescent="0.3">
      <c r="A124" t="s">
        <v>72</v>
      </c>
      <c r="B124" t="s">
        <v>73</v>
      </c>
      <c r="C124" s="4" t="s">
        <v>15</v>
      </c>
      <c r="D124" s="4" t="s">
        <v>22</v>
      </c>
      <c r="E124" s="4">
        <f>15.75*2.54</f>
        <v>40.005000000000003</v>
      </c>
    </row>
    <row r="125" spans="1:6" ht="19.95" customHeight="1" x14ac:dyDescent="0.3">
      <c r="A125" t="s">
        <v>72</v>
      </c>
      <c r="B125" t="s">
        <v>73</v>
      </c>
      <c r="C125" s="4" t="s">
        <v>17</v>
      </c>
      <c r="D125" s="4" t="s">
        <v>22</v>
      </c>
      <c r="E125" s="4">
        <f>15.5*2.54</f>
        <v>39.369999999999997</v>
      </c>
    </row>
    <row r="126" spans="1:6" ht="19.95" customHeight="1" x14ac:dyDescent="0.3">
      <c r="A126" t="s">
        <v>72</v>
      </c>
      <c r="B126" t="s">
        <v>73</v>
      </c>
      <c r="C126" s="4" t="s">
        <v>15</v>
      </c>
      <c r="D126" s="4" t="s">
        <v>28</v>
      </c>
      <c r="E126" s="4">
        <f>9*2.54</f>
        <v>22.86</v>
      </c>
    </row>
    <row r="127" spans="1:6" ht="19.95" customHeight="1" x14ac:dyDescent="0.3">
      <c r="A127" t="s">
        <v>72</v>
      </c>
      <c r="B127" t="s">
        <v>73</v>
      </c>
      <c r="C127" s="4" t="s">
        <v>17</v>
      </c>
      <c r="D127" s="4" t="s">
        <v>28</v>
      </c>
      <c r="E127" s="4">
        <f>9*2.54</f>
        <v>22.86</v>
      </c>
    </row>
    <row r="128" spans="1:6" ht="19.95" customHeight="1" x14ac:dyDescent="0.3">
      <c r="A128" t="s">
        <v>72</v>
      </c>
      <c r="B128" t="s">
        <v>73</v>
      </c>
      <c r="C128" s="4" t="s">
        <v>15</v>
      </c>
      <c r="D128" s="4" t="s">
        <v>24</v>
      </c>
      <c r="E128" s="4">
        <f>82*2.54</f>
        <v>208.28</v>
      </c>
    </row>
    <row r="129" spans="1:6" ht="19.95" customHeight="1" x14ac:dyDescent="0.3">
      <c r="A129" t="s">
        <v>72</v>
      </c>
      <c r="B129" t="s">
        <v>73</v>
      </c>
      <c r="C129" s="4" t="s">
        <v>17</v>
      </c>
      <c r="D129" s="4" t="s">
        <v>24</v>
      </c>
      <c r="E129" s="4">
        <f>81.75*2.54</f>
        <v>207.64500000000001</v>
      </c>
    </row>
    <row r="130" spans="1:6" ht="19.95" customHeight="1" x14ac:dyDescent="0.3">
      <c r="A130" t="s">
        <v>72</v>
      </c>
      <c r="B130" t="s">
        <v>73</v>
      </c>
      <c r="C130" s="4" t="s">
        <v>11</v>
      </c>
      <c r="D130" s="4" t="s">
        <v>25</v>
      </c>
      <c r="E130" s="4">
        <f>61*2.54</f>
        <v>154.94</v>
      </c>
    </row>
    <row r="131" spans="1:6" ht="19.95" customHeight="1" x14ac:dyDescent="0.3">
      <c r="A131" t="s">
        <v>72</v>
      </c>
      <c r="B131" t="s">
        <v>73</v>
      </c>
      <c r="C131" s="4" t="s">
        <v>15</v>
      </c>
      <c r="D131" s="4" t="s">
        <v>23</v>
      </c>
      <c r="E131" s="4">
        <f>9.375*2.54</f>
        <v>23.8125</v>
      </c>
    </row>
    <row r="132" spans="1:6" ht="19.95" customHeight="1" x14ac:dyDescent="0.3">
      <c r="A132" t="s">
        <v>72</v>
      </c>
      <c r="B132" t="s">
        <v>73</v>
      </c>
      <c r="C132" s="4" t="s">
        <v>17</v>
      </c>
      <c r="D132" s="4" t="s">
        <v>23</v>
      </c>
      <c r="E132" s="4">
        <f>9.5*2.54</f>
        <v>24.13</v>
      </c>
    </row>
    <row r="133" spans="1:6" ht="19.95" customHeight="1" x14ac:dyDescent="0.3">
      <c r="A133" t="s">
        <v>72</v>
      </c>
      <c r="B133" t="s">
        <v>73</v>
      </c>
      <c r="C133" s="4" t="s">
        <v>15</v>
      </c>
      <c r="D133" s="4" t="s">
        <v>29</v>
      </c>
      <c r="E133" s="4">
        <f>16*2.54</f>
        <v>40.64</v>
      </c>
    </row>
    <row r="134" spans="1:6" ht="19.95" customHeight="1" x14ac:dyDescent="0.3">
      <c r="A134" t="s">
        <v>72</v>
      </c>
      <c r="B134" t="s">
        <v>73</v>
      </c>
      <c r="C134" s="4" t="s">
        <v>17</v>
      </c>
      <c r="D134" s="4" t="s">
        <v>29</v>
      </c>
      <c r="E134" s="4">
        <f>16*2.54</f>
        <v>40.64</v>
      </c>
    </row>
    <row r="135" spans="1:6" ht="19.95" customHeight="1" x14ac:dyDescent="0.3">
      <c r="A135" t="s">
        <v>72</v>
      </c>
      <c r="B135" t="s">
        <v>73</v>
      </c>
      <c r="C135" s="4" t="s">
        <v>15</v>
      </c>
      <c r="D135" s="4" t="s">
        <v>26</v>
      </c>
      <c r="E135" s="4">
        <f>39*2.54</f>
        <v>99.06</v>
      </c>
    </row>
    <row r="136" spans="1:6" ht="19.95" customHeight="1" x14ac:dyDescent="0.3">
      <c r="A136" t="s">
        <v>72</v>
      </c>
      <c r="B136" t="s">
        <v>73</v>
      </c>
      <c r="C136" s="4" t="s">
        <v>17</v>
      </c>
      <c r="D136" s="4" t="s">
        <v>26</v>
      </c>
      <c r="E136" s="4">
        <f>39*2.54</f>
        <v>99.06</v>
      </c>
    </row>
    <row r="137" spans="1:6" ht="19.95" customHeight="1" x14ac:dyDescent="0.3">
      <c r="A137" t="s">
        <v>72</v>
      </c>
      <c r="B137" t="s">
        <v>73</v>
      </c>
      <c r="C137" s="4" t="s">
        <v>11</v>
      </c>
      <c r="D137" s="4" t="s">
        <v>27</v>
      </c>
      <c r="E137" s="4">
        <v>96</v>
      </c>
    </row>
    <row r="138" spans="1:6" ht="19.95" customHeight="1" x14ac:dyDescent="0.3">
      <c r="A138" t="s">
        <v>72</v>
      </c>
      <c r="B138" t="s">
        <v>73</v>
      </c>
      <c r="C138" s="4" t="s">
        <v>15</v>
      </c>
      <c r="D138" s="4" t="s">
        <v>30</v>
      </c>
      <c r="E138" s="4">
        <f>47.5*2.54</f>
        <v>120.65</v>
      </c>
    </row>
    <row r="139" spans="1:6" ht="19.95" customHeight="1" x14ac:dyDescent="0.3">
      <c r="A139" t="s">
        <v>72</v>
      </c>
      <c r="B139" t="s">
        <v>73</v>
      </c>
      <c r="C139" s="4" t="s">
        <v>17</v>
      </c>
      <c r="D139" s="4" t="s">
        <v>30</v>
      </c>
      <c r="E139" s="4">
        <f>48*2.54</f>
        <v>121.92</v>
      </c>
    </row>
    <row r="140" spans="1:6" s="2" customFormat="1" ht="19.95" customHeight="1" x14ac:dyDescent="0.3">
      <c r="A140" s="2" t="s">
        <v>72</v>
      </c>
      <c r="B140" s="2" t="s">
        <v>74</v>
      </c>
      <c r="C140" s="3" t="s">
        <v>11</v>
      </c>
      <c r="D140" s="3" t="s">
        <v>12</v>
      </c>
      <c r="E140" s="3">
        <f>52.5*2.54</f>
        <v>133.35</v>
      </c>
      <c r="F140" s="3"/>
    </row>
    <row r="141" spans="1:6" ht="19.95" customHeight="1" x14ac:dyDescent="0.3">
      <c r="A141" t="s">
        <v>72</v>
      </c>
      <c r="B141" t="s">
        <v>74</v>
      </c>
      <c r="C141" s="4" t="s">
        <v>11</v>
      </c>
      <c r="D141" s="4" t="s">
        <v>14</v>
      </c>
      <c r="E141" s="4">
        <f>7.5*2.54</f>
        <v>19.05</v>
      </c>
    </row>
    <row r="142" spans="1:6" ht="19.95" customHeight="1" x14ac:dyDescent="0.3">
      <c r="A142" t="s">
        <v>72</v>
      </c>
      <c r="B142" t="s">
        <v>74</v>
      </c>
      <c r="C142" s="4" t="s">
        <v>11</v>
      </c>
      <c r="D142" s="4" t="s">
        <v>34</v>
      </c>
      <c r="E142" s="4">
        <v>48.75</v>
      </c>
    </row>
    <row r="143" spans="1:6" ht="19.95" customHeight="1" x14ac:dyDescent="0.3">
      <c r="A143" t="s">
        <v>72</v>
      </c>
      <c r="B143" t="s">
        <v>74</v>
      </c>
      <c r="C143" s="4" t="s">
        <v>15</v>
      </c>
      <c r="D143" s="4" t="s">
        <v>16</v>
      </c>
      <c r="E143" s="4">
        <f>6*2.54</f>
        <v>15.24</v>
      </c>
    </row>
    <row r="144" spans="1:6" ht="19.95" customHeight="1" x14ac:dyDescent="0.3">
      <c r="A144" t="s">
        <v>72</v>
      </c>
      <c r="B144" t="s">
        <v>74</v>
      </c>
      <c r="C144" s="4" t="s">
        <v>17</v>
      </c>
      <c r="D144" s="4" t="s">
        <v>16</v>
      </c>
      <c r="E144" s="4">
        <f>6*2.54</f>
        <v>15.24</v>
      </c>
    </row>
    <row r="145" spans="1:5" ht="19.95" customHeight="1" x14ac:dyDescent="0.3">
      <c r="A145" t="s">
        <v>72</v>
      </c>
      <c r="B145" t="s">
        <v>74</v>
      </c>
      <c r="C145" s="4" t="s">
        <v>15</v>
      </c>
      <c r="D145" s="4" t="s">
        <v>18</v>
      </c>
      <c r="E145" s="4">
        <f>6.75*2.54</f>
        <v>17.145</v>
      </c>
    </row>
    <row r="146" spans="1:5" ht="19.95" customHeight="1" x14ac:dyDescent="0.3">
      <c r="A146" t="s">
        <v>72</v>
      </c>
      <c r="B146" t="s">
        <v>74</v>
      </c>
      <c r="C146" s="4" t="s">
        <v>17</v>
      </c>
      <c r="D146" s="4" t="s">
        <v>18</v>
      </c>
      <c r="E146" s="4">
        <f>6.875*2.54</f>
        <v>17.462499999999999</v>
      </c>
    </row>
    <row r="147" spans="1:5" ht="19.95" customHeight="1" x14ac:dyDescent="0.3">
      <c r="A147" t="s">
        <v>72</v>
      </c>
      <c r="B147" t="s">
        <v>74</v>
      </c>
      <c r="C147" s="4" t="s">
        <v>15</v>
      </c>
      <c r="D147" s="4" t="s">
        <v>22</v>
      </c>
      <c r="E147" s="4">
        <f>13*2.54</f>
        <v>33.020000000000003</v>
      </c>
    </row>
    <row r="148" spans="1:5" ht="19.95" customHeight="1" x14ac:dyDescent="0.3">
      <c r="A148" t="s">
        <v>72</v>
      </c>
      <c r="B148" t="s">
        <v>74</v>
      </c>
      <c r="C148" s="4" t="s">
        <v>17</v>
      </c>
      <c r="D148" s="4" t="s">
        <v>22</v>
      </c>
      <c r="E148" s="4">
        <f>13*2.54</f>
        <v>33.020000000000003</v>
      </c>
    </row>
    <row r="149" spans="1:5" ht="19.95" customHeight="1" x14ac:dyDescent="0.3">
      <c r="A149" t="s">
        <v>72</v>
      </c>
      <c r="B149" t="s">
        <v>74</v>
      </c>
      <c r="C149" s="4" t="s">
        <v>15</v>
      </c>
      <c r="D149" s="4" t="s">
        <v>28</v>
      </c>
      <c r="E149" s="4">
        <f>7*2.54</f>
        <v>17.78</v>
      </c>
    </row>
    <row r="150" spans="1:5" ht="19.95" customHeight="1" x14ac:dyDescent="0.3">
      <c r="A150" t="s">
        <v>72</v>
      </c>
      <c r="B150" t="s">
        <v>74</v>
      </c>
      <c r="C150" s="4" t="s">
        <v>17</v>
      </c>
      <c r="D150" s="4" t="s">
        <v>28</v>
      </c>
      <c r="E150" s="4">
        <f>7*2.54</f>
        <v>17.78</v>
      </c>
    </row>
    <row r="151" spans="1:5" ht="19.95" customHeight="1" x14ac:dyDescent="0.3">
      <c r="A151" t="s">
        <v>72</v>
      </c>
      <c r="B151" t="s">
        <v>74</v>
      </c>
      <c r="C151" s="4" t="s">
        <v>15</v>
      </c>
      <c r="D151" s="4" t="s">
        <v>24</v>
      </c>
      <c r="E151" s="4">
        <f>66*2.54</f>
        <v>167.64000000000001</v>
      </c>
    </row>
    <row r="152" spans="1:5" ht="19.95" customHeight="1" x14ac:dyDescent="0.3">
      <c r="A152" t="s">
        <v>72</v>
      </c>
      <c r="B152" t="s">
        <v>74</v>
      </c>
      <c r="C152" s="4" t="s">
        <v>17</v>
      </c>
      <c r="D152" s="4" t="s">
        <v>24</v>
      </c>
      <c r="E152" s="4">
        <f>66*2.54</f>
        <v>167.64000000000001</v>
      </c>
    </row>
    <row r="153" spans="1:5" ht="19.95" customHeight="1" x14ac:dyDescent="0.3">
      <c r="A153" t="s">
        <v>72</v>
      </c>
      <c r="B153" t="s">
        <v>74</v>
      </c>
      <c r="C153" s="4" t="s">
        <v>11</v>
      </c>
      <c r="D153" s="4" t="s">
        <v>25</v>
      </c>
      <c r="E153" s="4">
        <f>52.5*2.54</f>
        <v>133.35</v>
      </c>
    </row>
    <row r="154" spans="1:5" ht="19.95" customHeight="1" x14ac:dyDescent="0.3">
      <c r="A154" t="s">
        <v>72</v>
      </c>
      <c r="B154" t="s">
        <v>74</v>
      </c>
      <c r="C154" s="4" t="s">
        <v>15</v>
      </c>
      <c r="D154" s="4" t="s">
        <v>23</v>
      </c>
      <c r="E154" s="4">
        <f>8.25*2.54</f>
        <v>20.955000000000002</v>
      </c>
    </row>
    <row r="155" spans="1:5" ht="19.95" customHeight="1" x14ac:dyDescent="0.3">
      <c r="A155" t="s">
        <v>72</v>
      </c>
      <c r="B155" t="s">
        <v>74</v>
      </c>
      <c r="C155" s="4" t="s">
        <v>17</v>
      </c>
      <c r="D155" s="4" t="s">
        <v>23</v>
      </c>
      <c r="E155" s="4">
        <f>8.375*2.54</f>
        <v>21.272500000000001</v>
      </c>
    </row>
    <row r="156" spans="1:5" ht="19.95" customHeight="1" x14ac:dyDescent="0.3">
      <c r="A156" t="s">
        <v>72</v>
      </c>
      <c r="B156" t="s">
        <v>74</v>
      </c>
      <c r="C156" s="4" t="s">
        <v>15</v>
      </c>
      <c r="D156" s="4" t="s">
        <v>29</v>
      </c>
      <c r="E156" s="4">
        <f>14.25*2.54</f>
        <v>36.195</v>
      </c>
    </row>
    <row r="157" spans="1:5" ht="19.95" customHeight="1" x14ac:dyDescent="0.3">
      <c r="A157" t="s">
        <v>72</v>
      </c>
      <c r="B157" t="s">
        <v>74</v>
      </c>
      <c r="C157" s="4" t="s">
        <v>17</v>
      </c>
      <c r="D157" s="4" t="s">
        <v>29</v>
      </c>
      <c r="E157" s="4">
        <f>14.25*2.54</f>
        <v>36.195</v>
      </c>
    </row>
    <row r="158" spans="1:5" ht="19.95" customHeight="1" x14ac:dyDescent="0.3">
      <c r="A158" t="s">
        <v>72</v>
      </c>
      <c r="B158" t="s">
        <v>74</v>
      </c>
      <c r="C158" s="4" t="s">
        <v>15</v>
      </c>
      <c r="D158" s="4" t="s">
        <v>26</v>
      </c>
      <c r="E158" s="4">
        <f>31*2.54</f>
        <v>78.739999999999995</v>
      </c>
    </row>
    <row r="159" spans="1:5" ht="19.95" customHeight="1" x14ac:dyDescent="0.3">
      <c r="A159" t="s">
        <v>72</v>
      </c>
      <c r="B159" t="s">
        <v>74</v>
      </c>
      <c r="C159" s="4" t="s">
        <v>17</v>
      </c>
      <c r="D159" s="4" t="s">
        <v>26</v>
      </c>
      <c r="E159" s="4">
        <f>31*2.54</f>
        <v>78.739999999999995</v>
      </c>
    </row>
    <row r="160" spans="1:5" ht="19.95" customHeight="1" x14ac:dyDescent="0.3">
      <c r="A160" t="s">
        <v>72</v>
      </c>
      <c r="B160" t="s">
        <v>74</v>
      </c>
      <c r="C160" s="4" t="s">
        <v>11</v>
      </c>
      <c r="D160" s="4" t="s">
        <v>27</v>
      </c>
      <c r="E160" s="4">
        <v>82</v>
      </c>
    </row>
    <row r="161" spans="1:6" ht="19.95" customHeight="1" x14ac:dyDescent="0.3">
      <c r="A161" t="s">
        <v>72</v>
      </c>
      <c r="B161" t="s">
        <v>74</v>
      </c>
      <c r="C161" s="4" t="s">
        <v>15</v>
      </c>
      <c r="D161" s="4" t="s">
        <v>30</v>
      </c>
      <c r="E161" s="4">
        <f>39*2.54</f>
        <v>99.06</v>
      </c>
    </row>
    <row r="162" spans="1:6" ht="19.95" customHeight="1" x14ac:dyDescent="0.3">
      <c r="A162" t="s">
        <v>72</v>
      </c>
      <c r="B162" t="s">
        <v>74</v>
      </c>
      <c r="C162" s="4" t="s">
        <v>17</v>
      </c>
      <c r="D162" s="4" t="s">
        <v>30</v>
      </c>
      <c r="E162" s="4">
        <f>39.25*2.54</f>
        <v>99.695000000000007</v>
      </c>
    </row>
    <row r="163" spans="1:6" s="2" customFormat="1" ht="19.95" customHeight="1" x14ac:dyDescent="0.3">
      <c r="A163" s="2" t="s">
        <v>75</v>
      </c>
      <c r="B163" s="2" t="s">
        <v>75</v>
      </c>
      <c r="C163" s="3" t="s">
        <v>11</v>
      </c>
      <c r="D163" s="3" t="s">
        <v>12</v>
      </c>
      <c r="E163" s="3">
        <f>69.5*2.54</f>
        <v>176.53</v>
      </c>
      <c r="F163" s="3"/>
    </row>
    <row r="164" spans="1:6" ht="19.95" customHeight="1" x14ac:dyDescent="0.3">
      <c r="A164" s="9" t="s">
        <v>75</v>
      </c>
      <c r="B164" s="9" t="s">
        <v>75</v>
      </c>
      <c r="C164" s="4" t="s">
        <v>11</v>
      </c>
      <c r="D164" s="4" t="s">
        <v>14</v>
      </c>
      <c r="E164" s="4">
        <f>8.5*2.54</f>
        <v>21.59</v>
      </c>
    </row>
    <row r="165" spans="1:6" ht="19.95" customHeight="1" x14ac:dyDescent="0.3">
      <c r="A165" s="9" t="s">
        <v>75</v>
      </c>
      <c r="B165" s="9" t="s">
        <v>75</v>
      </c>
      <c r="C165" s="4" t="s">
        <v>11</v>
      </c>
      <c r="D165" s="4" t="s">
        <v>34</v>
      </c>
      <c r="E165" s="4">
        <v>58.25</v>
      </c>
    </row>
    <row r="166" spans="1:6" ht="19.95" customHeight="1" x14ac:dyDescent="0.3">
      <c r="A166" s="9" t="s">
        <v>75</v>
      </c>
      <c r="B166" s="9" t="s">
        <v>75</v>
      </c>
      <c r="C166" s="4" t="s">
        <v>15</v>
      </c>
      <c r="D166" s="4" t="s">
        <v>16</v>
      </c>
      <c r="E166" s="4">
        <f>7.75*2.54</f>
        <v>19.684999999999999</v>
      </c>
    </row>
    <row r="167" spans="1:6" ht="19.95" customHeight="1" x14ac:dyDescent="0.3">
      <c r="A167" s="9" t="s">
        <v>75</v>
      </c>
      <c r="B167" s="9" t="s">
        <v>75</v>
      </c>
      <c r="C167" s="4" t="s">
        <v>17</v>
      </c>
      <c r="D167" s="4" t="s">
        <v>16</v>
      </c>
      <c r="E167" s="4">
        <f>7.75*2.54</f>
        <v>19.684999999999999</v>
      </c>
    </row>
    <row r="168" spans="1:6" ht="19.95" customHeight="1" x14ac:dyDescent="0.3">
      <c r="A168" s="9" t="s">
        <v>75</v>
      </c>
      <c r="B168" s="9" t="s">
        <v>75</v>
      </c>
      <c r="C168" s="4" t="s">
        <v>15</v>
      </c>
      <c r="D168" s="4" t="s">
        <v>18</v>
      </c>
      <c r="E168" s="4">
        <f>9*2.54</f>
        <v>22.86</v>
      </c>
    </row>
    <row r="169" spans="1:6" ht="19.95" customHeight="1" x14ac:dyDescent="0.3">
      <c r="A169" s="9" t="s">
        <v>75</v>
      </c>
      <c r="B169" s="9" t="s">
        <v>75</v>
      </c>
      <c r="C169" s="4" t="s">
        <v>17</v>
      </c>
      <c r="D169" s="4" t="s">
        <v>18</v>
      </c>
      <c r="E169" s="4">
        <f>9*2.54</f>
        <v>22.86</v>
      </c>
    </row>
    <row r="170" spans="1:6" ht="19.95" customHeight="1" x14ac:dyDescent="0.3">
      <c r="A170" s="9" t="s">
        <v>75</v>
      </c>
      <c r="B170" s="9" t="s">
        <v>75</v>
      </c>
      <c r="C170" s="4" t="s">
        <v>15</v>
      </c>
      <c r="D170" s="4" t="s">
        <v>22</v>
      </c>
      <c r="E170" s="4">
        <f>16.75*2.54</f>
        <v>42.545000000000002</v>
      </c>
    </row>
    <row r="171" spans="1:6" ht="19.95" customHeight="1" x14ac:dyDescent="0.3">
      <c r="A171" s="9" t="s">
        <v>75</v>
      </c>
      <c r="B171" s="9" t="s">
        <v>75</v>
      </c>
      <c r="C171" s="4" t="s">
        <v>17</v>
      </c>
      <c r="D171" s="4" t="s">
        <v>22</v>
      </c>
      <c r="E171" s="4">
        <f>16.75*2.54</f>
        <v>42.545000000000002</v>
      </c>
    </row>
    <row r="172" spans="1:6" ht="19.95" customHeight="1" x14ac:dyDescent="0.3">
      <c r="A172" s="9" t="s">
        <v>75</v>
      </c>
      <c r="B172" s="9" t="s">
        <v>75</v>
      </c>
      <c r="C172" s="4" t="s">
        <v>15</v>
      </c>
      <c r="D172" s="4" t="s">
        <v>28</v>
      </c>
      <c r="E172" s="4">
        <f>11*2.54</f>
        <v>27.94</v>
      </c>
    </row>
    <row r="173" spans="1:6" ht="19.95" customHeight="1" x14ac:dyDescent="0.3">
      <c r="A173" s="9" t="s">
        <v>75</v>
      </c>
      <c r="B173" s="9" t="s">
        <v>75</v>
      </c>
      <c r="C173" s="4" t="s">
        <v>17</v>
      </c>
      <c r="D173" s="4" t="s">
        <v>28</v>
      </c>
      <c r="E173" s="4">
        <f>11.5*2.54</f>
        <v>29.21</v>
      </c>
    </row>
    <row r="174" spans="1:6" ht="19.95" customHeight="1" x14ac:dyDescent="0.3">
      <c r="A174" s="9" t="s">
        <v>75</v>
      </c>
      <c r="B174" s="9" t="s">
        <v>75</v>
      </c>
      <c r="C174" s="4" t="s">
        <v>15</v>
      </c>
      <c r="D174" s="4" t="s">
        <v>24</v>
      </c>
      <c r="E174" s="4">
        <f>89*2.54</f>
        <v>226.06</v>
      </c>
    </row>
    <row r="175" spans="1:6" ht="19.95" customHeight="1" x14ac:dyDescent="0.3">
      <c r="A175" s="9" t="s">
        <v>75</v>
      </c>
      <c r="B175" s="9" t="s">
        <v>75</v>
      </c>
      <c r="C175" s="4" t="s">
        <v>17</v>
      </c>
      <c r="D175" s="4" t="s">
        <v>24</v>
      </c>
      <c r="E175" s="4">
        <f>90*2.54</f>
        <v>228.6</v>
      </c>
    </row>
    <row r="176" spans="1:6" ht="19.95" customHeight="1" x14ac:dyDescent="0.3">
      <c r="A176" s="9" t="s">
        <v>75</v>
      </c>
      <c r="B176" s="9" t="s">
        <v>75</v>
      </c>
      <c r="C176" s="4" t="s">
        <v>11</v>
      </c>
      <c r="D176" s="4" t="s">
        <v>25</v>
      </c>
      <c r="E176" s="4">
        <f>71*2.54</f>
        <v>180.34</v>
      </c>
    </row>
    <row r="177" spans="1:6" ht="19.95" customHeight="1" x14ac:dyDescent="0.3">
      <c r="A177" s="9" t="s">
        <v>75</v>
      </c>
      <c r="B177" s="9" t="s">
        <v>75</v>
      </c>
      <c r="C177" s="4" t="s">
        <v>15</v>
      </c>
      <c r="D177" s="4" t="s">
        <v>23</v>
      </c>
      <c r="E177" s="4">
        <f>10*2.54</f>
        <v>25.4</v>
      </c>
    </row>
    <row r="178" spans="1:6" ht="19.95" customHeight="1" x14ac:dyDescent="0.3">
      <c r="A178" s="9" t="s">
        <v>75</v>
      </c>
      <c r="B178" s="9" t="s">
        <v>75</v>
      </c>
      <c r="C178" s="4" t="s">
        <v>17</v>
      </c>
      <c r="D178" s="4" t="s">
        <v>23</v>
      </c>
      <c r="E178" s="4">
        <f>10*2.54</f>
        <v>25.4</v>
      </c>
    </row>
    <row r="179" spans="1:6" ht="19.95" customHeight="1" x14ac:dyDescent="0.3">
      <c r="A179" s="9" t="s">
        <v>75</v>
      </c>
      <c r="B179" s="9" t="s">
        <v>75</v>
      </c>
      <c r="C179" s="4" t="s">
        <v>15</v>
      </c>
      <c r="D179" s="4" t="s">
        <v>29</v>
      </c>
      <c r="E179" s="4">
        <f>16.5*2.54</f>
        <v>41.910000000000004</v>
      </c>
    </row>
    <row r="180" spans="1:6" ht="19.95" customHeight="1" x14ac:dyDescent="0.3">
      <c r="A180" s="9" t="s">
        <v>75</v>
      </c>
      <c r="B180" s="9" t="s">
        <v>75</v>
      </c>
      <c r="C180" s="4" t="s">
        <v>17</v>
      </c>
      <c r="D180" s="4" t="s">
        <v>29</v>
      </c>
      <c r="E180" s="4">
        <f>16.5*2.54</f>
        <v>41.910000000000004</v>
      </c>
    </row>
    <row r="181" spans="1:6" ht="19.95" customHeight="1" x14ac:dyDescent="0.3">
      <c r="A181" s="9" t="s">
        <v>75</v>
      </c>
      <c r="B181" s="9" t="s">
        <v>75</v>
      </c>
      <c r="C181" s="4" t="s">
        <v>15</v>
      </c>
      <c r="D181" s="4" t="s">
        <v>26</v>
      </c>
      <c r="E181" s="4">
        <f>40*2.54</f>
        <v>101.6</v>
      </c>
    </row>
    <row r="182" spans="1:6" ht="19.95" customHeight="1" x14ac:dyDescent="0.3">
      <c r="A182" s="9" t="s">
        <v>75</v>
      </c>
      <c r="B182" s="9" t="s">
        <v>75</v>
      </c>
      <c r="C182" s="4" t="s">
        <v>17</v>
      </c>
      <c r="D182" s="4" t="s">
        <v>26</v>
      </c>
      <c r="E182" s="4">
        <f>39.75*2.54</f>
        <v>100.965</v>
      </c>
    </row>
    <row r="183" spans="1:6" ht="19.95" customHeight="1" x14ac:dyDescent="0.3">
      <c r="A183" s="9" t="s">
        <v>75</v>
      </c>
      <c r="B183" s="9" t="s">
        <v>75</v>
      </c>
      <c r="C183" s="4" t="s">
        <v>11</v>
      </c>
      <c r="D183" s="4" t="s">
        <v>27</v>
      </c>
      <c r="E183" s="4">
        <v>107.5</v>
      </c>
    </row>
    <row r="184" spans="1:6" ht="19.95" customHeight="1" x14ac:dyDescent="0.3">
      <c r="A184" s="9" t="s">
        <v>75</v>
      </c>
      <c r="B184" s="9" t="s">
        <v>75</v>
      </c>
      <c r="C184" s="4" t="s">
        <v>15</v>
      </c>
      <c r="D184" s="4" t="s">
        <v>30</v>
      </c>
      <c r="E184" s="4">
        <f>53*2.54</f>
        <v>134.62</v>
      </c>
    </row>
    <row r="185" spans="1:6" ht="19.95" customHeight="1" x14ac:dyDescent="0.3">
      <c r="A185" s="9" t="s">
        <v>75</v>
      </c>
      <c r="B185" s="9" t="s">
        <v>75</v>
      </c>
      <c r="C185" s="4" t="s">
        <v>17</v>
      </c>
      <c r="D185" s="4" t="s">
        <v>30</v>
      </c>
      <c r="E185" s="4">
        <f>52.5*2.54</f>
        <v>133.35</v>
      </c>
    </row>
    <row r="186" spans="1:6" s="2" customFormat="1" ht="19.95" customHeight="1" x14ac:dyDescent="0.3">
      <c r="A186" s="2" t="s">
        <v>75</v>
      </c>
      <c r="B186" s="2" t="s">
        <v>76</v>
      </c>
      <c r="C186" s="3" t="s">
        <v>11</v>
      </c>
      <c r="D186" s="3" t="s">
        <v>12</v>
      </c>
      <c r="E186" s="3">
        <f>67.5*2.54</f>
        <v>171.45</v>
      </c>
      <c r="F186" s="3"/>
    </row>
    <row r="187" spans="1:6" ht="19.95" customHeight="1" x14ac:dyDescent="0.3">
      <c r="A187" s="9" t="s">
        <v>75</v>
      </c>
      <c r="B187" t="s">
        <v>76</v>
      </c>
      <c r="C187" s="4" t="s">
        <v>11</v>
      </c>
      <c r="D187" s="4" t="s">
        <v>14</v>
      </c>
      <c r="E187" s="4">
        <f>8*2.54</f>
        <v>20.32</v>
      </c>
    </row>
    <row r="188" spans="1:6" ht="19.95" customHeight="1" x14ac:dyDescent="0.3">
      <c r="A188" s="9" t="s">
        <v>75</v>
      </c>
      <c r="B188" t="s">
        <v>76</v>
      </c>
      <c r="C188" s="4" t="s">
        <v>11</v>
      </c>
      <c r="D188" s="4" t="s">
        <v>34</v>
      </c>
      <c r="E188" s="4">
        <v>55.5</v>
      </c>
    </row>
    <row r="189" spans="1:6" ht="19.95" customHeight="1" x14ac:dyDescent="0.3">
      <c r="A189" s="9" t="s">
        <v>75</v>
      </c>
      <c r="B189" t="s">
        <v>76</v>
      </c>
      <c r="C189" s="4" t="s">
        <v>15</v>
      </c>
      <c r="D189" s="4" t="s">
        <v>16</v>
      </c>
      <c r="E189" s="4">
        <f>7*2.54</f>
        <v>17.78</v>
      </c>
    </row>
    <row r="190" spans="1:6" ht="19.95" customHeight="1" x14ac:dyDescent="0.3">
      <c r="A190" s="9" t="s">
        <v>75</v>
      </c>
      <c r="B190" t="s">
        <v>76</v>
      </c>
      <c r="C190" s="4" t="s">
        <v>17</v>
      </c>
      <c r="D190" s="4" t="s">
        <v>16</v>
      </c>
      <c r="E190" s="4">
        <f>7*2.54</f>
        <v>17.78</v>
      </c>
    </row>
    <row r="191" spans="1:6" ht="19.95" customHeight="1" x14ac:dyDescent="0.3">
      <c r="A191" s="9" t="s">
        <v>75</v>
      </c>
      <c r="B191" t="s">
        <v>76</v>
      </c>
      <c r="C191" s="4" t="s">
        <v>15</v>
      </c>
      <c r="D191" s="4" t="s">
        <v>18</v>
      </c>
      <c r="E191" s="4">
        <f>7*2.54</f>
        <v>17.78</v>
      </c>
    </row>
    <row r="192" spans="1:6" ht="19.95" customHeight="1" x14ac:dyDescent="0.3">
      <c r="A192" s="9" t="s">
        <v>75</v>
      </c>
      <c r="B192" t="s">
        <v>76</v>
      </c>
      <c r="C192" s="4" t="s">
        <v>17</v>
      </c>
      <c r="D192" s="4" t="s">
        <v>18</v>
      </c>
      <c r="E192" s="4">
        <f>7.25*2.54</f>
        <v>18.414999999999999</v>
      </c>
    </row>
    <row r="193" spans="1:5" ht="19.95" customHeight="1" x14ac:dyDescent="0.3">
      <c r="A193" s="9" t="s">
        <v>75</v>
      </c>
      <c r="B193" t="s">
        <v>76</v>
      </c>
      <c r="C193" s="4" t="s">
        <v>15</v>
      </c>
      <c r="D193" s="4" t="s">
        <v>22</v>
      </c>
      <c r="E193" s="4">
        <f>15.25*2.54</f>
        <v>38.734999999999999</v>
      </c>
    </row>
    <row r="194" spans="1:5" ht="19.95" customHeight="1" x14ac:dyDescent="0.3">
      <c r="A194" s="9" t="s">
        <v>75</v>
      </c>
      <c r="B194" t="s">
        <v>76</v>
      </c>
      <c r="C194" s="4" t="s">
        <v>17</v>
      </c>
      <c r="D194" s="4" t="s">
        <v>22</v>
      </c>
      <c r="E194" s="4">
        <f>15.25*2.54</f>
        <v>38.734999999999999</v>
      </c>
    </row>
    <row r="195" spans="1:5" ht="19.95" customHeight="1" x14ac:dyDescent="0.3">
      <c r="A195" s="9" t="s">
        <v>75</v>
      </c>
      <c r="B195" t="s">
        <v>76</v>
      </c>
      <c r="C195" s="4" t="s">
        <v>15</v>
      </c>
      <c r="D195" s="4" t="s">
        <v>28</v>
      </c>
      <c r="E195" s="4">
        <f>11*2.54</f>
        <v>27.94</v>
      </c>
    </row>
    <row r="196" spans="1:5" ht="19.95" customHeight="1" x14ac:dyDescent="0.3">
      <c r="A196" s="9" t="s">
        <v>75</v>
      </c>
      <c r="B196" t="s">
        <v>76</v>
      </c>
      <c r="C196" s="4" t="s">
        <v>17</v>
      </c>
      <c r="D196" s="4" t="s">
        <v>28</v>
      </c>
      <c r="E196" s="4">
        <f>11.5*2.54</f>
        <v>29.21</v>
      </c>
    </row>
    <row r="197" spans="1:5" ht="19.95" customHeight="1" x14ac:dyDescent="0.3">
      <c r="A197" s="9" t="s">
        <v>75</v>
      </c>
      <c r="B197" t="s">
        <v>76</v>
      </c>
      <c r="C197" s="4" t="s">
        <v>15</v>
      </c>
      <c r="D197" s="4" t="s">
        <v>24</v>
      </c>
      <c r="E197" s="4">
        <f>86*2.54</f>
        <v>218.44</v>
      </c>
    </row>
    <row r="198" spans="1:5" ht="19.95" customHeight="1" x14ac:dyDescent="0.3">
      <c r="A198" s="9" t="s">
        <v>75</v>
      </c>
      <c r="B198" t="s">
        <v>76</v>
      </c>
      <c r="C198" s="4" t="s">
        <v>17</v>
      </c>
      <c r="D198" s="4" t="s">
        <v>24</v>
      </c>
      <c r="E198" s="4">
        <f>86.5*2.54</f>
        <v>219.71</v>
      </c>
    </row>
    <row r="199" spans="1:5" ht="19.95" customHeight="1" x14ac:dyDescent="0.3">
      <c r="A199" s="9" t="s">
        <v>75</v>
      </c>
      <c r="B199" t="s">
        <v>76</v>
      </c>
      <c r="C199" s="4" t="s">
        <v>11</v>
      </c>
      <c r="D199" s="4" t="s">
        <v>25</v>
      </c>
      <c r="E199" s="4">
        <f>67*2.54</f>
        <v>170.18</v>
      </c>
    </row>
    <row r="200" spans="1:5" ht="19.95" customHeight="1" x14ac:dyDescent="0.3">
      <c r="A200" s="9" t="s">
        <v>75</v>
      </c>
      <c r="B200" t="s">
        <v>76</v>
      </c>
      <c r="C200" s="4" t="s">
        <v>15</v>
      </c>
      <c r="D200" s="4" t="s">
        <v>23</v>
      </c>
      <c r="E200" s="4">
        <f>9.5*2.54</f>
        <v>24.13</v>
      </c>
    </row>
    <row r="201" spans="1:5" ht="19.95" customHeight="1" x14ac:dyDescent="0.3">
      <c r="A201" s="9" t="s">
        <v>75</v>
      </c>
      <c r="B201" t="s">
        <v>76</v>
      </c>
      <c r="C201" s="4" t="s">
        <v>17</v>
      </c>
      <c r="D201" s="4" t="s">
        <v>23</v>
      </c>
      <c r="E201" s="4">
        <f>9.5*2.54</f>
        <v>24.13</v>
      </c>
    </row>
    <row r="202" spans="1:5" ht="19.95" customHeight="1" x14ac:dyDescent="0.3">
      <c r="A202" s="9" t="s">
        <v>75</v>
      </c>
      <c r="B202" t="s">
        <v>76</v>
      </c>
      <c r="C202" s="4" t="s">
        <v>15</v>
      </c>
      <c r="D202" s="4" t="s">
        <v>29</v>
      </c>
      <c r="E202" s="4">
        <f>17*2.54</f>
        <v>43.18</v>
      </c>
    </row>
    <row r="203" spans="1:5" ht="19.95" customHeight="1" x14ac:dyDescent="0.3">
      <c r="A203" s="9" t="s">
        <v>75</v>
      </c>
      <c r="B203" t="s">
        <v>76</v>
      </c>
      <c r="C203" s="4" t="s">
        <v>17</v>
      </c>
      <c r="D203" s="4" t="s">
        <v>29</v>
      </c>
      <c r="E203" s="4">
        <f>17*2.54</f>
        <v>43.18</v>
      </c>
    </row>
    <row r="204" spans="1:5" ht="19.95" customHeight="1" x14ac:dyDescent="0.3">
      <c r="A204" s="9" t="s">
        <v>75</v>
      </c>
      <c r="B204" t="s">
        <v>76</v>
      </c>
      <c r="C204" s="4" t="s">
        <v>15</v>
      </c>
      <c r="D204" s="4" t="s">
        <v>26</v>
      </c>
      <c r="E204" s="4">
        <f>38*2.54</f>
        <v>96.52</v>
      </c>
    </row>
    <row r="205" spans="1:5" ht="19.95" customHeight="1" x14ac:dyDescent="0.3">
      <c r="A205" s="9" t="s">
        <v>75</v>
      </c>
      <c r="B205" t="s">
        <v>76</v>
      </c>
      <c r="C205" s="4" t="s">
        <v>17</v>
      </c>
      <c r="D205" s="4" t="s">
        <v>26</v>
      </c>
      <c r="E205" s="4">
        <f>37.5*2.54</f>
        <v>95.25</v>
      </c>
    </row>
    <row r="206" spans="1:5" ht="19.95" customHeight="1" x14ac:dyDescent="0.3">
      <c r="A206" s="9" t="s">
        <v>75</v>
      </c>
      <c r="B206" t="s">
        <v>76</v>
      </c>
      <c r="C206" s="4" t="s">
        <v>11</v>
      </c>
      <c r="D206" s="4" t="s">
        <v>27</v>
      </c>
      <c r="E206" s="4">
        <v>114</v>
      </c>
    </row>
    <row r="207" spans="1:5" ht="19.95" customHeight="1" x14ac:dyDescent="0.3">
      <c r="A207" s="9" t="s">
        <v>75</v>
      </c>
      <c r="B207" t="s">
        <v>76</v>
      </c>
      <c r="C207" s="4" t="s">
        <v>15</v>
      </c>
      <c r="D207" s="4" t="s">
        <v>30</v>
      </c>
      <c r="E207" s="4">
        <f>53*2.54</f>
        <v>134.62</v>
      </c>
    </row>
    <row r="208" spans="1:5" ht="19.95" customHeight="1" x14ac:dyDescent="0.3">
      <c r="A208" s="9" t="s">
        <v>75</v>
      </c>
      <c r="B208" t="s">
        <v>76</v>
      </c>
      <c r="C208" s="4" t="s">
        <v>17</v>
      </c>
      <c r="D208" s="4" t="s">
        <v>30</v>
      </c>
      <c r="E208" s="4">
        <f>52.5*2.54</f>
        <v>133.35</v>
      </c>
    </row>
    <row r="209" spans="1:6" s="2" customFormat="1" ht="19.95" customHeight="1" x14ac:dyDescent="0.3">
      <c r="A209" s="2" t="s">
        <v>75</v>
      </c>
      <c r="B209" s="2" t="s">
        <v>77</v>
      </c>
      <c r="C209" s="3" t="s">
        <v>11</v>
      </c>
      <c r="D209" s="3" t="s">
        <v>12</v>
      </c>
      <c r="E209" s="3">
        <f>64*2.54</f>
        <v>162.56</v>
      </c>
      <c r="F209" s="3"/>
    </row>
    <row r="210" spans="1:6" ht="19.95" customHeight="1" x14ac:dyDescent="0.3">
      <c r="A210" s="9" t="s">
        <v>75</v>
      </c>
      <c r="B210" t="s">
        <v>77</v>
      </c>
      <c r="C210" s="4" t="s">
        <v>11</v>
      </c>
      <c r="D210" s="4" t="s">
        <v>14</v>
      </c>
      <c r="E210" s="4">
        <f>8*2.54</f>
        <v>20.32</v>
      </c>
    </row>
    <row r="211" spans="1:6" ht="19.95" customHeight="1" x14ac:dyDescent="0.3">
      <c r="A211" s="9" t="s">
        <v>75</v>
      </c>
      <c r="B211" t="s">
        <v>77</v>
      </c>
      <c r="C211" s="4" t="s">
        <v>11</v>
      </c>
      <c r="D211" s="4" t="s">
        <v>34</v>
      </c>
      <c r="E211" s="4">
        <v>53</v>
      </c>
    </row>
    <row r="212" spans="1:6" ht="19.95" customHeight="1" x14ac:dyDescent="0.3">
      <c r="A212" s="9" t="s">
        <v>75</v>
      </c>
      <c r="B212" t="s">
        <v>77</v>
      </c>
      <c r="C212" s="4" t="s">
        <v>15</v>
      </c>
      <c r="D212" s="4" t="s">
        <v>16</v>
      </c>
      <c r="E212" s="4">
        <f>7*2.54</f>
        <v>17.78</v>
      </c>
    </row>
    <row r="213" spans="1:6" ht="19.95" customHeight="1" x14ac:dyDescent="0.3">
      <c r="A213" s="9" t="s">
        <v>75</v>
      </c>
      <c r="B213" t="s">
        <v>77</v>
      </c>
      <c r="C213" s="4" t="s">
        <v>17</v>
      </c>
      <c r="D213" s="4" t="s">
        <v>16</v>
      </c>
      <c r="E213" s="4">
        <f>6.75*2.54</f>
        <v>17.145</v>
      </c>
    </row>
    <row r="214" spans="1:6" ht="19.95" customHeight="1" x14ac:dyDescent="0.3">
      <c r="A214" s="9" t="s">
        <v>75</v>
      </c>
      <c r="B214" t="s">
        <v>77</v>
      </c>
      <c r="C214" s="4" t="s">
        <v>15</v>
      </c>
      <c r="D214" s="4" t="s">
        <v>18</v>
      </c>
      <c r="E214" s="4">
        <f>7.5*2.54</f>
        <v>19.05</v>
      </c>
    </row>
    <row r="215" spans="1:6" ht="19.95" customHeight="1" x14ac:dyDescent="0.3">
      <c r="A215" s="9" t="s">
        <v>75</v>
      </c>
      <c r="B215" t="s">
        <v>77</v>
      </c>
      <c r="C215" s="4" t="s">
        <v>17</v>
      </c>
      <c r="D215" s="4" t="s">
        <v>18</v>
      </c>
      <c r="E215" s="4">
        <f>7.25*2.54</f>
        <v>18.414999999999999</v>
      </c>
    </row>
    <row r="216" spans="1:6" ht="19.95" customHeight="1" x14ac:dyDescent="0.3">
      <c r="A216" s="9" t="s">
        <v>75</v>
      </c>
      <c r="B216" t="s">
        <v>77</v>
      </c>
      <c r="C216" s="4" t="s">
        <v>15</v>
      </c>
      <c r="D216" s="4" t="s">
        <v>22</v>
      </c>
      <c r="E216" s="4">
        <f>15.25*2.54</f>
        <v>38.734999999999999</v>
      </c>
    </row>
    <row r="217" spans="1:6" ht="19.95" customHeight="1" x14ac:dyDescent="0.3">
      <c r="A217" s="9" t="s">
        <v>75</v>
      </c>
      <c r="B217" t="s">
        <v>77</v>
      </c>
      <c r="C217" s="4" t="s">
        <v>17</v>
      </c>
      <c r="D217" s="4" t="s">
        <v>22</v>
      </c>
      <c r="E217" s="4">
        <f>15.25*2.54</f>
        <v>38.734999999999999</v>
      </c>
    </row>
    <row r="218" spans="1:6" ht="19.95" customHeight="1" x14ac:dyDescent="0.3">
      <c r="A218" s="9" t="s">
        <v>75</v>
      </c>
      <c r="B218" t="s">
        <v>77</v>
      </c>
      <c r="C218" s="4" t="s">
        <v>15</v>
      </c>
      <c r="D218" s="4" t="s">
        <v>28</v>
      </c>
      <c r="E218" s="4">
        <f>11.25*2.54</f>
        <v>28.574999999999999</v>
      </c>
    </row>
    <row r="219" spans="1:6" ht="19.95" customHeight="1" x14ac:dyDescent="0.3">
      <c r="A219" s="9" t="s">
        <v>75</v>
      </c>
      <c r="B219" t="s">
        <v>77</v>
      </c>
      <c r="C219" s="4" t="s">
        <v>17</v>
      </c>
      <c r="D219" s="4" t="s">
        <v>28</v>
      </c>
      <c r="E219" s="4">
        <f>11*2.54</f>
        <v>27.94</v>
      </c>
    </row>
    <row r="220" spans="1:6" ht="19.95" customHeight="1" x14ac:dyDescent="0.3">
      <c r="A220" s="9" t="s">
        <v>75</v>
      </c>
      <c r="B220" t="s">
        <v>77</v>
      </c>
      <c r="C220" s="4" t="s">
        <v>15</v>
      </c>
      <c r="D220" s="4" t="s">
        <v>24</v>
      </c>
      <c r="E220" s="4">
        <f>84.25*2.54</f>
        <v>213.995</v>
      </c>
    </row>
    <row r="221" spans="1:6" ht="19.95" customHeight="1" x14ac:dyDescent="0.3">
      <c r="A221" s="9" t="s">
        <v>75</v>
      </c>
      <c r="B221" t="s">
        <v>77</v>
      </c>
      <c r="C221" s="4" t="s">
        <v>17</v>
      </c>
      <c r="D221" s="4" t="s">
        <v>24</v>
      </c>
      <c r="E221" s="4">
        <f>83.25*2.54</f>
        <v>211.45500000000001</v>
      </c>
    </row>
    <row r="222" spans="1:6" ht="19.95" customHeight="1" x14ac:dyDescent="0.3">
      <c r="A222" s="9" t="s">
        <v>75</v>
      </c>
      <c r="B222" t="s">
        <v>77</v>
      </c>
      <c r="C222" s="4" t="s">
        <v>11</v>
      </c>
      <c r="D222" s="4" t="s">
        <v>25</v>
      </c>
      <c r="E222" s="4">
        <f>65*2.54</f>
        <v>165.1</v>
      </c>
    </row>
    <row r="223" spans="1:6" ht="19.95" customHeight="1" x14ac:dyDescent="0.3">
      <c r="A223" s="9" t="s">
        <v>75</v>
      </c>
      <c r="B223" t="s">
        <v>77</v>
      </c>
      <c r="C223" s="4" t="s">
        <v>15</v>
      </c>
      <c r="D223" s="4" t="s">
        <v>23</v>
      </c>
      <c r="E223" s="4">
        <f>8.5*2.54</f>
        <v>21.59</v>
      </c>
    </row>
    <row r="224" spans="1:6" ht="19.95" customHeight="1" x14ac:dyDescent="0.3">
      <c r="A224" s="9" t="s">
        <v>75</v>
      </c>
      <c r="B224" t="s">
        <v>77</v>
      </c>
      <c r="C224" s="4" t="s">
        <v>17</v>
      </c>
      <c r="D224" s="4" t="s">
        <v>23</v>
      </c>
      <c r="E224" s="4">
        <f>8.5*2.54</f>
        <v>21.59</v>
      </c>
    </row>
    <row r="225" spans="1:5" ht="19.95" customHeight="1" x14ac:dyDescent="0.3">
      <c r="A225" s="9" t="s">
        <v>75</v>
      </c>
      <c r="B225" t="s">
        <v>77</v>
      </c>
      <c r="C225" s="4" t="s">
        <v>15</v>
      </c>
      <c r="D225" s="4" t="s">
        <v>29</v>
      </c>
      <c r="E225" s="4">
        <f>15.5*2.54</f>
        <v>39.369999999999997</v>
      </c>
    </row>
    <row r="226" spans="1:5" ht="19.95" customHeight="1" x14ac:dyDescent="0.3">
      <c r="A226" s="9" t="s">
        <v>75</v>
      </c>
      <c r="B226" t="s">
        <v>77</v>
      </c>
      <c r="C226" s="4" t="s">
        <v>17</v>
      </c>
      <c r="D226" s="4" t="s">
        <v>29</v>
      </c>
      <c r="E226" s="4">
        <f>15.5*2.54</f>
        <v>39.369999999999997</v>
      </c>
    </row>
    <row r="227" spans="1:5" ht="19.95" customHeight="1" x14ac:dyDescent="0.3">
      <c r="A227" s="9" t="s">
        <v>75</v>
      </c>
      <c r="B227" t="s">
        <v>77</v>
      </c>
      <c r="C227" s="4" t="s">
        <v>15</v>
      </c>
      <c r="D227" s="4" t="s">
        <v>26</v>
      </c>
      <c r="E227" s="4">
        <f>37.5*2.54</f>
        <v>95.25</v>
      </c>
    </row>
    <row r="228" spans="1:5" ht="19.95" customHeight="1" x14ac:dyDescent="0.3">
      <c r="A228" s="9" t="s">
        <v>75</v>
      </c>
      <c r="B228" t="s">
        <v>77</v>
      </c>
      <c r="C228" s="4" t="s">
        <v>17</v>
      </c>
      <c r="D228" s="4" t="s">
        <v>26</v>
      </c>
      <c r="E228" s="4">
        <f>37.5*2.54</f>
        <v>95.25</v>
      </c>
    </row>
    <row r="229" spans="1:5" ht="19.95" customHeight="1" x14ac:dyDescent="0.3">
      <c r="A229" s="9" t="s">
        <v>75</v>
      </c>
      <c r="B229" t="s">
        <v>77</v>
      </c>
      <c r="C229" s="4" t="s">
        <v>11</v>
      </c>
      <c r="D229" s="4" t="s">
        <v>27</v>
      </c>
      <c r="E229" s="4">
        <v>98.5</v>
      </c>
    </row>
    <row r="230" spans="1:5" ht="19.95" customHeight="1" x14ac:dyDescent="0.3">
      <c r="A230" s="9" t="s">
        <v>75</v>
      </c>
      <c r="B230" t="s">
        <v>77</v>
      </c>
      <c r="C230" s="4" t="s">
        <v>15</v>
      </c>
      <c r="D230" s="4" t="s">
        <v>30</v>
      </c>
      <c r="E230" s="4">
        <f>49.75*2.54</f>
        <v>126.36499999999999</v>
      </c>
    </row>
    <row r="231" spans="1:5" ht="19.95" customHeight="1" x14ac:dyDescent="0.3">
      <c r="A231" s="9" t="s">
        <v>75</v>
      </c>
      <c r="B231" t="s">
        <v>77</v>
      </c>
      <c r="C231" s="4" t="s">
        <v>17</v>
      </c>
      <c r="D231" s="4" t="s">
        <v>30</v>
      </c>
      <c r="E231" s="4">
        <f>50*2.54</f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4" sqref="A4"/>
    </sheetView>
  </sheetViews>
  <sheetFormatPr defaultRowHeight="14.4" x14ac:dyDescent="0.3"/>
  <cols>
    <col min="1" max="1" width="23.6640625" customWidth="1"/>
    <col min="2" max="2" width="84" bestFit="1" customWidth="1"/>
  </cols>
  <sheetData>
    <row r="1" spans="1:2" s="2" customFormat="1" x14ac:dyDescent="0.3">
      <c r="A1" s="2" t="s">
        <v>62</v>
      </c>
      <c r="B1" s="2" t="s">
        <v>63</v>
      </c>
    </row>
    <row r="2" spans="1:2" x14ac:dyDescent="0.3">
      <c r="A2" s="4" t="s">
        <v>12</v>
      </c>
      <c r="B2" t="s">
        <v>39</v>
      </c>
    </row>
    <row r="3" spans="1:2" x14ac:dyDescent="0.3">
      <c r="A3" s="4" t="s">
        <v>14</v>
      </c>
      <c r="B3" t="s">
        <v>40</v>
      </c>
    </row>
    <row r="4" spans="1:2" x14ac:dyDescent="0.3">
      <c r="A4" s="4" t="s">
        <v>34</v>
      </c>
      <c r="B4" t="s">
        <v>41</v>
      </c>
    </row>
    <row r="5" spans="1:2" x14ac:dyDescent="0.3">
      <c r="A5" s="4" t="s">
        <v>16</v>
      </c>
      <c r="B5" t="s">
        <v>42</v>
      </c>
    </row>
    <row r="6" spans="1:2" x14ac:dyDescent="0.3">
      <c r="A6" s="4" t="s">
        <v>16</v>
      </c>
    </row>
    <row r="7" spans="1:2" x14ac:dyDescent="0.3">
      <c r="A7" s="4" t="s">
        <v>18</v>
      </c>
      <c r="B7" t="s">
        <v>43</v>
      </c>
    </row>
    <row r="8" spans="1:2" x14ac:dyDescent="0.3">
      <c r="A8" s="4" t="s">
        <v>18</v>
      </c>
    </row>
    <row r="9" spans="1:2" x14ac:dyDescent="0.3">
      <c r="A9" s="4" t="s">
        <v>22</v>
      </c>
      <c r="B9" t="s">
        <v>44</v>
      </c>
    </row>
    <row r="10" spans="1:2" x14ac:dyDescent="0.3">
      <c r="A10" s="4" t="s">
        <v>22</v>
      </c>
    </row>
    <row r="11" spans="1:2" x14ac:dyDescent="0.3">
      <c r="A11" s="4" t="s">
        <v>28</v>
      </c>
      <c r="B11" t="s">
        <v>45</v>
      </c>
    </row>
    <row r="12" spans="1:2" x14ac:dyDescent="0.3">
      <c r="A12" s="4" t="s">
        <v>28</v>
      </c>
    </row>
    <row r="13" spans="1:2" x14ac:dyDescent="0.3">
      <c r="A13" s="4" t="s">
        <v>24</v>
      </c>
      <c r="B13" t="s">
        <v>46</v>
      </c>
    </row>
    <row r="14" spans="1:2" x14ac:dyDescent="0.3">
      <c r="A14" s="4" t="s">
        <v>24</v>
      </c>
    </row>
    <row r="15" spans="1:2" x14ac:dyDescent="0.3">
      <c r="A15" s="4" t="s">
        <v>25</v>
      </c>
      <c r="B15" t="s">
        <v>47</v>
      </c>
    </row>
    <row r="16" spans="1:2" x14ac:dyDescent="0.3">
      <c r="A16" s="4" t="s">
        <v>23</v>
      </c>
      <c r="B16" t="s">
        <v>48</v>
      </c>
    </row>
    <row r="17" spans="1:2" x14ac:dyDescent="0.3">
      <c r="A17" s="4" t="s">
        <v>23</v>
      </c>
    </row>
    <row r="18" spans="1:2" x14ac:dyDescent="0.3">
      <c r="A18" s="4" t="s">
        <v>29</v>
      </c>
      <c r="B18" t="s">
        <v>49</v>
      </c>
    </row>
    <row r="19" spans="1:2" x14ac:dyDescent="0.3">
      <c r="A19" s="4" t="s">
        <v>29</v>
      </c>
    </row>
    <row r="20" spans="1:2" x14ac:dyDescent="0.3">
      <c r="A20" s="4" t="s">
        <v>26</v>
      </c>
      <c r="B20" t="s">
        <v>50</v>
      </c>
    </row>
    <row r="21" spans="1:2" x14ac:dyDescent="0.3">
      <c r="A21" s="4" t="s">
        <v>26</v>
      </c>
    </row>
    <row r="22" spans="1:2" x14ac:dyDescent="0.3">
      <c r="A22" s="4" t="s">
        <v>27</v>
      </c>
      <c r="B22" t="s">
        <v>51</v>
      </c>
    </row>
    <row r="23" spans="1:2" x14ac:dyDescent="0.3">
      <c r="A23" s="4" t="s">
        <v>30</v>
      </c>
      <c r="B23" t="s">
        <v>52</v>
      </c>
    </row>
    <row r="24" spans="1:2" x14ac:dyDescent="0.3">
      <c r="A24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8BCA-27B9-4E76-9A1E-7DAEF09692DD}">
  <dimension ref="A1:D45"/>
  <sheetViews>
    <sheetView workbookViewId="0">
      <selection activeCell="B43" sqref="B43"/>
    </sheetView>
  </sheetViews>
  <sheetFormatPr defaultRowHeight="14.4" x14ac:dyDescent="0.3"/>
  <cols>
    <col min="1" max="1" width="52.6640625" style="20" bestFit="1" customWidth="1"/>
    <col min="2" max="2" width="24.33203125" style="17" bestFit="1" customWidth="1"/>
    <col min="3" max="3" width="54.33203125" style="46" customWidth="1"/>
    <col min="4" max="4" width="86.88671875" style="46" bestFit="1" customWidth="1"/>
  </cols>
  <sheetData>
    <row r="1" spans="1:4" ht="47.4" customHeight="1" x14ac:dyDescent="0.3">
      <c r="A1" s="11"/>
      <c r="B1" s="12"/>
      <c r="C1" s="13"/>
      <c r="D1" s="13"/>
    </row>
    <row r="2" spans="1:4" ht="28.2" customHeight="1" x14ac:dyDescent="0.3">
      <c r="A2" s="15"/>
      <c r="B2" s="12"/>
      <c r="C2" s="13"/>
      <c r="D2" s="13"/>
    </row>
    <row r="3" spans="1:4" ht="18" x14ac:dyDescent="0.3">
      <c r="A3" s="16" t="s">
        <v>89</v>
      </c>
      <c r="C3" s="14"/>
      <c r="D3" s="14"/>
    </row>
    <row r="4" spans="1:4" ht="18" x14ac:dyDescent="0.3">
      <c r="A4" s="18" t="s">
        <v>90</v>
      </c>
      <c r="B4" s="17" t="s">
        <v>91</v>
      </c>
      <c r="C4" s="14"/>
      <c r="D4" s="14"/>
    </row>
    <row r="5" spans="1:4" ht="18" x14ac:dyDescent="0.3">
      <c r="A5" s="18" t="s">
        <v>92</v>
      </c>
      <c r="B5" s="17" t="s">
        <v>91</v>
      </c>
      <c r="C5" s="14"/>
      <c r="D5" s="14"/>
    </row>
    <row r="6" spans="1:4" ht="18" x14ac:dyDescent="0.3">
      <c r="A6" s="18"/>
      <c r="C6" s="14"/>
      <c r="D6" s="14"/>
    </row>
    <row r="7" spans="1:4" ht="18" x14ac:dyDescent="0.3">
      <c r="A7" s="16" t="s">
        <v>93</v>
      </c>
      <c r="C7" s="14"/>
      <c r="D7" s="14"/>
    </row>
    <row r="8" spans="1:4" ht="18" x14ac:dyDescent="0.3">
      <c r="A8" s="18" t="s">
        <v>90</v>
      </c>
      <c r="B8" s="17" t="s">
        <v>91</v>
      </c>
      <c r="C8" s="14"/>
      <c r="D8" s="14"/>
    </row>
    <row r="9" spans="1:4" ht="18" x14ac:dyDescent="0.3">
      <c r="A9" s="18" t="s">
        <v>94</v>
      </c>
      <c r="B9" s="17" t="s">
        <v>91</v>
      </c>
      <c r="C9" s="14"/>
      <c r="D9" s="14"/>
    </row>
    <row r="10" spans="1:4" ht="18" x14ac:dyDescent="0.3">
      <c r="A10" s="18" t="s">
        <v>95</v>
      </c>
      <c r="B10" s="17" t="s">
        <v>91</v>
      </c>
      <c r="C10" s="14"/>
      <c r="D10" s="14"/>
    </row>
    <row r="11" spans="1:4" ht="18" x14ac:dyDescent="0.3">
      <c r="A11" s="18" t="s">
        <v>96</v>
      </c>
      <c r="B11" s="17" t="s">
        <v>91</v>
      </c>
      <c r="C11" s="14"/>
      <c r="D11" s="14"/>
    </row>
    <row r="12" spans="1:4" ht="18" x14ac:dyDescent="0.35">
      <c r="A12" s="19"/>
      <c r="B12" s="20"/>
      <c r="C12" s="14"/>
      <c r="D12" s="14"/>
    </row>
    <row r="13" spans="1:4" ht="18" x14ac:dyDescent="0.35">
      <c r="A13" s="21" t="s">
        <v>97</v>
      </c>
      <c r="B13" s="20"/>
      <c r="C13" s="14"/>
      <c r="D13" s="14"/>
    </row>
    <row r="14" spans="1:4" ht="18" x14ac:dyDescent="0.3">
      <c r="A14" s="18" t="s">
        <v>98</v>
      </c>
      <c r="B14" s="22" t="s">
        <v>99</v>
      </c>
      <c r="C14" s="22" t="s">
        <v>100</v>
      </c>
      <c r="D14" s="14"/>
    </row>
    <row r="15" spans="1:4" ht="18" x14ac:dyDescent="0.3">
      <c r="A15" s="18" t="s">
        <v>101</v>
      </c>
      <c r="B15" s="22" t="s">
        <v>102</v>
      </c>
      <c r="C15" s="22" t="s">
        <v>103</v>
      </c>
      <c r="D15" s="14"/>
    </row>
    <row r="16" spans="1:4" ht="18" x14ac:dyDescent="0.3">
      <c r="A16" s="18" t="s">
        <v>104</v>
      </c>
      <c r="B16" s="22" t="s">
        <v>102</v>
      </c>
      <c r="C16" s="22" t="s">
        <v>103</v>
      </c>
      <c r="D16" s="14"/>
    </row>
    <row r="17" spans="1:4" ht="36" x14ac:dyDescent="0.3">
      <c r="A17" s="23" t="s">
        <v>105</v>
      </c>
      <c r="B17" s="22" t="s">
        <v>102</v>
      </c>
      <c r="C17" s="22" t="s">
        <v>103</v>
      </c>
      <c r="D17" s="14"/>
    </row>
    <row r="18" spans="1:4" x14ac:dyDescent="0.3">
      <c r="B18" s="24"/>
      <c r="C18" s="24"/>
      <c r="D18" s="14"/>
    </row>
    <row r="19" spans="1:4" ht="41.4" customHeight="1" x14ac:dyDescent="0.3">
      <c r="A19" s="11"/>
      <c r="B19" s="12"/>
      <c r="C19" s="13"/>
      <c r="D19" s="11"/>
    </row>
    <row r="20" spans="1:4" ht="15" thickBot="1" x14ac:dyDescent="0.35">
      <c r="A20" s="15"/>
      <c r="B20" s="12"/>
      <c r="C20" s="13"/>
      <c r="D20" s="15"/>
    </row>
    <row r="21" spans="1:4" ht="24" thickTop="1" x14ac:dyDescent="0.3">
      <c r="A21" s="25" t="s">
        <v>106</v>
      </c>
      <c r="B21" s="26" t="s">
        <v>62</v>
      </c>
      <c r="C21" s="27" t="s">
        <v>107</v>
      </c>
      <c r="D21" s="28" t="s">
        <v>108</v>
      </c>
    </row>
    <row r="22" spans="1:4" ht="46.8" x14ac:dyDescent="0.3">
      <c r="A22" s="29" t="s">
        <v>109</v>
      </c>
      <c r="B22" s="30" t="s">
        <v>110</v>
      </c>
      <c r="C22" s="31" t="s">
        <v>109</v>
      </c>
      <c r="D22" s="28" t="s">
        <v>111</v>
      </c>
    </row>
    <row r="23" spans="1:4" ht="34.799999999999997" x14ac:dyDescent="0.3">
      <c r="B23" s="32" t="s">
        <v>12</v>
      </c>
      <c r="C23" s="33"/>
      <c r="D23" s="34" t="s">
        <v>112</v>
      </c>
    </row>
    <row r="24" spans="1:4" ht="34.799999999999997" x14ac:dyDescent="0.3">
      <c r="B24" s="32" t="s">
        <v>14</v>
      </c>
      <c r="C24" s="33"/>
      <c r="D24" s="34" t="s">
        <v>113</v>
      </c>
    </row>
    <row r="25" spans="1:4" ht="17.399999999999999" x14ac:dyDescent="0.3">
      <c r="B25" s="32" t="s">
        <v>34</v>
      </c>
      <c r="C25" s="33"/>
      <c r="D25" s="35" t="s">
        <v>114</v>
      </c>
    </row>
    <row r="26" spans="1:4" ht="34.799999999999997" x14ac:dyDescent="0.3">
      <c r="B26" s="32" t="s">
        <v>25</v>
      </c>
      <c r="C26" s="33"/>
      <c r="D26" s="36" t="s">
        <v>115</v>
      </c>
    </row>
    <row r="27" spans="1:4" ht="34.799999999999997" x14ac:dyDescent="0.3">
      <c r="B27" s="32" t="s">
        <v>27</v>
      </c>
      <c r="C27" s="33"/>
      <c r="D27" s="34" t="s">
        <v>116</v>
      </c>
    </row>
    <row r="28" spans="1:4" ht="34.799999999999997" x14ac:dyDescent="0.3">
      <c r="B28" s="35" t="s">
        <v>16</v>
      </c>
      <c r="C28" s="33"/>
      <c r="D28" s="34" t="s">
        <v>117</v>
      </c>
    </row>
    <row r="29" spans="1:4" ht="17.399999999999999" x14ac:dyDescent="0.3">
      <c r="B29" s="35" t="s">
        <v>18</v>
      </c>
      <c r="C29" s="33"/>
      <c r="D29" s="35" t="s">
        <v>43</v>
      </c>
    </row>
    <row r="30" spans="1:4" ht="34.799999999999997" x14ac:dyDescent="0.3">
      <c r="B30" s="35" t="s">
        <v>22</v>
      </c>
      <c r="C30" s="33"/>
      <c r="D30" s="36" t="s">
        <v>118</v>
      </c>
    </row>
    <row r="31" spans="1:4" ht="17.399999999999999" x14ac:dyDescent="0.3">
      <c r="B31" s="35" t="s">
        <v>28</v>
      </c>
      <c r="C31" s="33"/>
      <c r="D31" s="37" t="s">
        <v>86</v>
      </c>
    </row>
    <row r="32" spans="1:4" ht="35.4" x14ac:dyDescent="0.35">
      <c r="B32" s="19" t="s">
        <v>24</v>
      </c>
      <c r="C32" s="33"/>
      <c r="D32" s="36" t="s">
        <v>119</v>
      </c>
    </row>
    <row r="33" spans="1:4" ht="18" x14ac:dyDescent="0.35">
      <c r="B33" s="19" t="s">
        <v>120</v>
      </c>
      <c r="C33" s="33"/>
      <c r="D33" s="35" t="s">
        <v>87</v>
      </c>
    </row>
    <row r="34" spans="1:4" ht="17.399999999999999" x14ac:dyDescent="0.3">
      <c r="B34" s="35" t="s">
        <v>29</v>
      </c>
      <c r="C34" s="33"/>
      <c r="D34" s="37" t="s">
        <v>121</v>
      </c>
    </row>
    <row r="35" spans="1:4" ht="17.399999999999999" x14ac:dyDescent="0.3">
      <c r="B35" s="35" t="s">
        <v>26</v>
      </c>
      <c r="C35" s="38"/>
      <c r="D35" s="35" t="s">
        <v>122</v>
      </c>
    </row>
    <row r="36" spans="1:4" ht="17.399999999999999" x14ac:dyDescent="0.3">
      <c r="B36" s="35" t="s">
        <v>30</v>
      </c>
      <c r="C36" s="33"/>
      <c r="D36" s="35" t="s">
        <v>123</v>
      </c>
    </row>
    <row r="37" spans="1:4" ht="45" x14ac:dyDescent="0.3">
      <c r="A37" s="39"/>
      <c r="B37" s="40"/>
      <c r="C37" s="41" t="s">
        <v>124</v>
      </c>
      <c r="D37" s="42"/>
    </row>
    <row r="38" spans="1:4" ht="34.799999999999997" x14ac:dyDescent="0.3">
      <c r="A38" s="43" t="s">
        <v>125</v>
      </c>
      <c r="C38" s="33"/>
      <c r="D38" s="44"/>
    </row>
    <row r="39" spans="1:4" ht="34.799999999999997" x14ac:dyDescent="0.3">
      <c r="A39" s="43" t="s">
        <v>126</v>
      </c>
      <c r="C39" s="33"/>
      <c r="D39" s="14"/>
    </row>
    <row r="40" spans="1:4" ht="17.399999999999999" x14ac:dyDescent="0.3">
      <c r="A40" s="45" t="s">
        <v>127</v>
      </c>
      <c r="C40" s="33"/>
      <c r="D40" s="14"/>
    </row>
    <row r="43" spans="1:4" x14ac:dyDescent="0.3">
      <c r="A43" s="14"/>
    </row>
    <row r="44" spans="1:4" x14ac:dyDescent="0.3">
      <c r="A44" s="14"/>
    </row>
    <row r="45" spans="1:4" x14ac:dyDescent="0.3">
      <c r="A45" s="14"/>
    </row>
  </sheetData>
  <conditionalFormatting sqref="C23:C35 A36:C37 D23:D24 A23:A25 A30:A35 B28:B31 D26:D37 A38:A40">
    <cfRule type="expression" dxfId="11" priority="1">
      <formula>#REF!="Yes"</formula>
    </cfRule>
    <cfRule type="expression" dxfId="10" priority="2">
      <formula>#REF!=1</formula>
    </cfRule>
  </conditionalFormatting>
  <dataValidations count="3">
    <dataValidation allowBlank="1" showInputMessage="1" showErrorMessage="1" prompt="Enter a description of the item in this column" sqref="B21" xr:uid="{08566F73-5832-414A-BBBB-6612EEB72A01}"/>
    <dataValidation allowBlank="1" showInputMessage="1" showErrorMessage="1" prompt="Enter the name of the item in this column" sqref="A22" xr:uid="{6ECC591F-97F3-4866-A8BF-BEDF489BA75D}"/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C22" xr:uid="{FADB49B7-989D-423A-9DD5-6651985427E5}"/>
  </dataValidation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0" sqref="D10"/>
    </sheetView>
  </sheetViews>
  <sheetFormatPr defaultRowHeight="14.4" x14ac:dyDescent="0.3"/>
  <cols>
    <col min="1" max="1" width="14.77734375" customWidth="1"/>
    <col min="2" max="2" width="32.88671875" bestFit="1" customWidth="1"/>
    <col min="3" max="3" width="27.5546875" customWidth="1"/>
    <col min="4" max="4" width="33.21875" bestFit="1" customWidth="1"/>
  </cols>
  <sheetData>
    <row r="1" spans="1:4" x14ac:dyDescent="0.3">
      <c r="A1" s="2" t="s">
        <v>60</v>
      </c>
      <c r="B1" s="2" t="s">
        <v>61</v>
      </c>
      <c r="C1" s="2" t="s">
        <v>53</v>
      </c>
      <c r="D1" s="2" t="s">
        <v>54</v>
      </c>
    </row>
    <row r="2" spans="1:4" x14ac:dyDescent="0.3">
      <c r="A2" t="s">
        <v>55</v>
      </c>
      <c r="B2" t="s">
        <v>56</v>
      </c>
      <c r="C2" t="s">
        <v>55</v>
      </c>
      <c r="D2" t="s">
        <v>56</v>
      </c>
    </row>
    <row r="3" spans="1:4" x14ac:dyDescent="0.3">
      <c r="A3" t="s">
        <v>59</v>
      </c>
      <c r="B3" t="s">
        <v>72</v>
      </c>
      <c r="C3" s="1" t="s">
        <v>57</v>
      </c>
      <c r="D3" t="s">
        <v>70</v>
      </c>
    </row>
    <row r="4" spans="1:4" x14ac:dyDescent="0.3">
      <c r="A4" t="s">
        <v>64</v>
      </c>
      <c r="B4" t="s">
        <v>75</v>
      </c>
      <c r="C4" t="s">
        <v>58</v>
      </c>
      <c r="D4" t="s">
        <v>71</v>
      </c>
    </row>
    <row r="5" spans="1:4" x14ac:dyDescent="0.3">
      <c r="A5" t="s">
        <v>65</v>
      </c>
      <c r="B5" t="s">
        <v>78</v>
      </c>
      <c r="C5" t="s">
        <v>59</v>
      </c>
      <c r="D5" t="s">
        <v>72</v>
      </c>
    </row>
    <row r="6" spans="1:4" x14ac:dyDescent="0.3">
      <c r="C6" t="s">
        <v>66</v>
      </c>
      <c r="D6" t="s">
        <v>73</v>
      </c>
    </row>
    <row r="7" spans="1:4" x14ac:dyDescent="0.3">
      <c r="C7" t="s">
        <v>67</v>
      </c>
      <c r="D7" t="s">
        <v>74</v>
      </c>
    </row>
    <row r="8" spans="1:4" x14ac:dyDescent="0.3">
      <c r="C8" t="s">
        <v>64</v>
      </c>
      <c r="D8" t="s">
        <v>75</v>
      </c>
    </row>
    <row r="9" spans="1:4" x14ac:dyDescent="0.3">
      <c r="C9" t="s">
        <v>68</v>
      </c>
      <c r="D9" t="s">
        <v>76</v>
      </c>
    </row>
    <row r="10" spans="1:4" x14ac:dyDescent="0.3">
      <c r="C10" t="s">
        <v>69</v>
      </c>
      <c r="D10" t="s">
        <v>77</v>
      </c>
    </row>
    <row r="11" spans="1:4" x14ac:dyDescent="0.3">
      <c r="C11" t="s">
        <v>65</v>
      </c>
      <c r="D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Covariates</vt:lpstr>
      <vt:lpstr>DataCollection</vt:lpstr>
      <vt:lpstr>MKEY_definitions</vt:lpstr>
      <vt:lpstr>Handout</vt:lpstr>
      <vt:lpstr>private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J. Shaffer</dc:creator>
  <cp:lastModifiedBy>Gamer</cp:lastModifiedBy>
  <dcterms:created xsi:type="dcterms:W3CDTF">2020-08-19T21:11:55Z</dcterms:created>
  <dcterms:modified xsi:type="dcterms:W3CDTF">2020-09-13T20:47:59Z</dcterms:modified>
</cp:coreProperties>
</file>