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exas-my.sharepoint.com/personal/shawn_kalish_austin_utexas_edu/Documents/Texas McCombs/4-TSA/HW3/"/>
    </mc:Choice>
  </mc:AlternateContent>
  <xr:revisionPtr revIDLastSave="1355" documentId="11_B878F35978140668842C5830D675822687C98605" xr6:coauthVersionLast="47" xr6:coauthVersionMax="47" xr10:uidLastSave="{776BBF44-A000-49E1-B9A5-995CA269E824}"/>
  <bookViews>
    <workbookView xWindow="4290" yWindow="1845" windowWidth="18825" windowHeight="19755" xr2:uid="{00000000-000D-0000-FFFF-FFFF00000000}"/>
  </bookViews>
  <sheets>
    <sheet name="Questions 1-3" sheetId="1" r:id="rId1"/>
    <sheet name="Questions 6.5-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L51" i="1"/>
  <c r="N51" i="1"/>
  <c r="P51" i="1"/>
  <c r="L52" i="1"/>
  <c r="N52" i="1"/>
  <c r="P52" i="1"/>
  <c r="L53" i="1"/>
  <c r="N53" i="1"/>
  <c r="P53" i="1"/>
  <c r="L54" i="1"/>
  <c r="N54" i="1"/>
  <c r="P54" i="1"/>
  <c r="L55" i="1"/>
  <c r="N55" i="1"/>
  <c r="P55" i="1"/>
  <c r="L56" i="1"/>
  <c r="N56" i="1"/>
  <c r="P56" i="1"/>
  <c r="L57" i="1"/>
  <c r="N57" i="1"/>
  <c r="P57" i="1"/>
  <c r="L58" i="1"/>
  <c r="N58" i="1"/>
  <c r="P58" i="1"/>
  <c r="L59" i="1"/>
  <c r="N59" i="1"/>
  <c r="P59" i="1"/>
  <c r="L60" i="1"/>
  <c r="N60" i="1"/>
  <c r="P60" i="1"/>
  <c r="L61" i="1"/>
  <c r="N61" i="1"/>
  <c r="P61" i="1"/>
  <c r="L62" i="1"/>
  <c r="N62" i="1"/>
  <c r="P62" i="1"/>
  <c r="L63" i="1"/>
  <c r="N63" i="1"/>
  <c r="P63" i="1"/>
  <c r="L64" i="1"/>
  <c r="N64" i="1"/>
  <c r="P64" i="1"/>
  <c r="L65" i="1"/>
  <c r="N65" i="1"/>
  <c r="P65" i="1"/>
  <c r="L66" i="1"/>
  <c r="N66" i="1"/>
  <c r="P66" i="1"/>
  <c r="L67" i="1"/>
  <c r="N67" i="1"/>
  <c r="P67" i="1"/>
  <c r="L68" i="1"/>
  <c r="N68" i="1"/>
  <c r="P68" i="1"/>
  <c r="L69" i="1"/>
  <c r="N69" i="1"/>
  <c r="P69" i="1"/>
  <c r="L70" i="1"/>
  <c r="N70" i="1"/>
  <c r="P70" i="1"/>
  <c r="L71" i="1"/>
  <c r="N71" i="1"/>
  <c r="P71" i="1"/>
  <c r="L72" i="1"/>
  <c r="N72" i="1"/>
  <c r="P72" i="1"/>
  <c r="L73" i="1"/>
  <c r="N73" i="1"/>
  <c r="P73" i="1"/>
  <c r="L74" i="1"/>
  <c r="N74" i="1"/>
  <c r="P74" i="1"/>
  <c r="L75" i="1"/>
  <c r="N75" i="1"/>
  <c r="P75" i="1"/>
  <c r="L76" i="1"/>
  <c r="N76" i="1"/>
  <c r="P76" i="1"/>
  <c r="L77" i="1"/>
  <c r="N77" i="1"/>
  <c r="P77" i="1"/>
  <c r="L78" i="1"/>
  <c r="N78" i="1"/>
  <c r="P78" i="1"/>
  <c r="L79" i="1"/>
  <c r="N79" i="1"/>
  <c r="P79" i="1"/>
  <c r="L80" i="1"/>
  <c r="N80" i="1"/>
  <c r="P80" i="1"/>
  <c r="L81" i="1"/>
  <c r="N81" i="1"/>
  <c r="P81" i="1"/>
  <c r="L82" i="1"/>
  <c r="N82" i="1"/>
  <c r="P82" i="1"/>
  <c r="L83" i="1"/>
  <c r="N83" i="1"/>
  <c r="P83" i="1"/>
  <c r="L84" i="1"/>
  <c r="N84" i="1"/>
  <c r="P84" i="1"/>
  <c r="L85" i="1"/>
  <c r="N85" i="1"/>
  <c r="P85" i="1"/>
  <c r="L86" i="1"/>
  <c r="N86" i="1"/>
  <c r="P86" i="1"/>
  <c r="L87" i="1"/>
  <c r="N87" i="1"/>
  <c r="P87" i="1"/>
  <c r="L88" i="1"/>
  <c r="N88" i="1"/>
  <c r="P88" i="1"/>
  <c r="L89" i="1"/>
  <c r="N89" i="1"/>
  <c r="P89" i="1"/>
  <c r="L90" i="1"/>
  <c r="N90" i="1"/>
  <c r="P90" i="1"/>
  <c r="L91" i="1"/>
  <c r="N91" i="1"/>
  <c r="P91" i="1"/>
  <c r="L92" i="1"/>
  <c r="N92" i="1"/>
  <c r="P92" i="1"/>
  <c r="L93" i="1"/>
  <c r="N93" i="1"/>
  <c r="P93" i="1"/>
  <c r="L94" i="1"/>
  <c r="N94" i="1"/>
  <c r="P94" i="1"/>
  <c r="L95" i="1"/>
  <c r="N95" i="1"/>
  <c r="P95" i="1"/>
  <c r="L96" i="1"/>
  <c r="N96" i="1"/>
  <c r="P96" i="1"/>
  <c r="L97" i="1"/>
  <c r="N97" i="1"/>
  <c r="P97" i="1"/>
  <c r="L98" i="1"/>
  <c r="N98" i="1"/>
  <c r="P98" i="1"/>
  <c r="L99" i="1"/>
  <c r="N99" i="1"/>
  <c r="P99" i="1"/>
  <c r="L100" i="1"/>
  <c r="N100" i="1"/>
  <c r="P100" i="1"/>
  <c r="L101" i="1"/>
  <c r="N101" i="1"/>
  <c r="P101" i="1"/>
  <c r="L102" i="1"/>
  <c r="N102" i="1"/>
  <c r="P102" i="1"/>
  <c r="L103" i="1"/>
  <c r="N103" i="1"/>
  <c r="P103" i="1"/>
  <c r="L104" i="1"/>
  <c r="N104" i="1"/>
  <c r="P104" i="1"/>
  <c r="L105" i="1"/>
  <c r="N105" i="1"/>
  <c r="P105" i="1"/>
  <c r="L106" i="1"/>
  <c r="N106" i="1"/>
  <c r="P106" i="1"/>
  <c r="L107" i="1"/>
  <c r="N107" i="1"/>
  <c r="P107" i="1"/>
  <c r="L108" i="1"/>
  <c r="N108" i="1"/>
  <c r="P108" i="1"/>
  <c r="L109" i="1"/>
  <c r="N109" i="1"/>
  <c r="P109" i="1"/>
  <c r="L110" i="1"/>
  <c r="N110" i="1"/>
  <c r="P110" i="1"/>
  <c r="L111" i="1"/>
  <c r="N111" i="1"/>
  <c r="P111" i="1"/>
  <c r="L112" i="1"/>
  <c r="N112" i="1"/>
  <c r="P112" i="1"/>
  <c r="L113" i="1"/>
  <c r="N113" i="1"/>
  <c r="P113" i="1"/>
  <c r="L114" i="1"/>
  <c r="N114" i="1"/>
  <c r="P114" i="1"/>
  <c r="L115" i="1"/>
  <c r="N115" i="1"/>
  <c r="P115" i="1"/>
  <c r="L116" i="1"/>
  <c r="N116" i="1"/>
  <c r="P116" i="1"/>
  <c r="L117" i="1"/>
  <c r="N117" i="1"/>
  <c r="P117" i="1"/>
  <c r="L118" i="1"/>
  <c r="N118" i="1"/>
  <c r="P118" i="1"/>
  <c r="A2" i="1"/>
  <c r="F2" i="1"/>
  <c r="A3" i="1"/>
  <c r="E3" i="1"/>
  <c r="F3" i="1"/>
  <c r="G3" i="1" s="1"/>
  <c r="A4" i="1"/>
  <c r="E4" i="1"/>
  <c r="F4" i="1"/>
  <c r="G4" i="1"/>
  <c r="A5" i="1"/>
  <c r="E5" i="1"/>
  <c r="F5" i="1"/>
  <c r="G6" i="1" s="1"/>
  <c r="G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E6" i="1"/>
  <c r="F6" i="1"/>
  <c r="E7" i="1"/>
  <c r="F7" i="1"/>
  <c r="G7" i="1"/>
  <c r="E8" i="1"/>
  <c r="F8" i="1"/>
  <c r="G8" i="1"/>
  <c r="E9" i="1"/>
  <c r="F9" i="1"/>
  <c r="G10" i="1" s="1"/>
  <c r="G9" i="1"/>
  <c r="E10" i="1"/>
  <c r="F10" i="1"/>
  <c r="E11" i="1"/>
  <c r="F11" i="1"/>
  <c r="G11" i="1" s="1"/>
  <c r="E12" i="1"/>
  <c r="F12" i="1"/>
  <c r="G12" i="1"/>
  <c r="E13" i="1"/>
  <c r="F13" i="1"/>
  <c r="G14" i="1" s="1"/>
  <c r="G13" i="1"/>
  <c r="E14" i="1"/>
  <c r="F14" i="1"/>
  <c r="E15" i="1"/>
  <c r="F15" i="1"/>
  <c r="G15" i="1" s="1"/>
  <c r="E16" i="1"/>
  <c r="F16" i="1"/>
  <c r="G16" i="1"/>
  <c r="E17" i="1"/>
  <c r="F17" i="1"/>
  <c r="G18" i="1" s="1"/>
  <c r="G17" i="1"/>
  <c r="E18" i="1"/>
  <c r="F18" i="1"/>
  <c r="E19" i="1"/>
  <c r="F19" i="1"/>
  <c r="G19" i="1" s="1"/>
  <c r="E20" i="1"/>
  <c r="F20" i="1"/>
  <c r="G20" i="1"/>
  <c r="E21" i="1"/>
  <c r="F21" i="1"/>
  <c r="G22" i="1" s="1"/>
  <c r="G21" i="1"/>
  <c r="E22" i="1"/>
  <c r="F22" i="1"/>
  <c r="E23" i="1"/>
  <c r="F23" i="1"/>
  <c r="G23" i="1" s="1"/>
  <c r="E24" i="1"/>
  <c r="F24" i="1"/>
  <c r="G24" i="1"/>
  <c r="E25" i="1"/>
  <c r="F25" i="1"/>
  <c r="G26" i="1" s="1"/>
  <c r="E26" i="1"/>
  <c r="F26" i="1"/>
  <c r="E27" i="1"/>
  <c r="F27" i="1"/>
  <c r="G27" i="1" s="1"/>
  <c r="E28" i="1"/>
  <c r="F28" i="1"/>
  <c r="G28" i="1"/>
  <c r="E29" i="1"/>
  <c r="F29" i="1"/>
  <c r="G30" i="1" s="1"/>
  <c r="E30" i="1"/>
  <c r="F30" i="1"/>
  <c r="E31" i="1"/>
  <c r="F31" i="1"/>
  <c r="G31" i="1" s="1"/>
  <c r="E32" i="1"/>
  <c r="F32" i="1"/>
  <c r="G32" i="1"/>
  <c r="E33" i="1"/>
  <c r="F33" i="1"/>
  <c r="G34" i="1" s="1"/>
  <c r="E34" i="1"/>
  <c r="F34" i="1"/>
  <c r="E35" i="1"/>
  <c r="F35" i="1"/>
  <c r="G35" i="1" s="1"/>
  <c r="E36" i="1"/>
  <c r="F36" i="1"/>
  <c r="G36" i="1"/>
  <c r="E37" i="1"/>
  <c r="F37" i="1"/>
  <c r="G38" i="1" s="1"/>
  <c r="G37" i="1"/>
  <c r="E38" i="1"/>
  <c r="F38" i="1"/>
  <c r="E39" i="1"/>
  <c r="F39" i="1"/>
  <c r="G39" i="1" s="1"/>
  <c r="E40" i="1"/>
  <c r="F40" i="1"/>
  <c r="G40" i="1"/>
  <c r="E41" i="1"/>
  <c r="F41" i="1"/>
  <c r="G42" i="1" s="1"/>
  <c r="E42" i="1"/>
  <c r="F42" i="1"/>
  <c r="E43" i="1"/>
  <c r="F43" i="1"/>
  <c r="G43" i="1" s="1"/>
  <c r="E44" i="1"/>
  <c r="F44" i="1"/>
  <c r="G44" i="1"/>
  <c r="E45" i="1"/>
  <c r="F45" i="1"/>
  <c r="G46" i="1" s="1"/>
  <c r="G45" i="1"/>
  <c r="E46" i="1"/>
  <c r="F46" i="1"/>
  <c r="E47" i="1"/>
  <c r="F47" i="1"/>
  <c r="G47" i="1" s="1"/>
  <c r="E48" i="1"/>
  <c r="F48" i="1"/>
  <c r="G48" i="1"/>
  <c r="E49" i="1"/>
  <c r="F49" i="1"/>
  <c r="G50" i="1" s="1"/>
  <c r="G49" i="1"/>
  <c r="E50" i="1"/>
  <c r="F50" i="1"/>
  <c r="E51" i="1"/>
  <c r="F51" i="1"/>
  <c r="G51" i="1" s="1"/>
  <c r="E52" i="1"/>
  <c r="F52" i="1"/>
  <c r="G52" i="1"/>
  <c r="E53" i="1"/>
  <c r="F53" i="1"/>
  <c r="G54" i="1" s="1"/>
  <c r="G53" i="1"/>
  <c r="E54" i="1"/>
  <c r="F54" i="1"/>
  <c r="E55" i="1"/>
  <c r="F55" i="1"/>
  <c r="G55" i="1" s="1"/>
  <c r="E56" i="1"/>
  <c r="F56" i="1"/>
  <c r="G56" i="1"/>
  <c r="E57" i="1"/>
  <c r="F57" i="1"/>
  <c r="G58" i="1" s="1"/>
  <c r="G57" i="1"/>
  <c r="E58" i="1"/>
  <c r="F58" i="1"/>
  <c r="E59" i="1"/>
  <c r="F59" i="1"/>
  <c r="G59" i="1" s="1"/>
  <c r="E60" i="1"/>
  <c r="F60" i="1"/>
  <c r="G60" i="1"/>
  <c r="E61" i="1"/>
  <c r="F61" i="1"/>
  <c r="G62" i="1" s="1"/>
  <c r="G61" i="1"/>
  <c r="E62" i="1"/>
  <c r="F62" i="1"/>
  <c r="E63" i="1"/>
  <c r="F63" i="1"/>
  <c r="G63" i="1" s="1"/>
  <c r="E64" i="1"/>
  <c r="F64" i="1"/>
  <c r="G64" i="1"/>
  <c r="E65" i="1"/>
  <c r="F65" i="1"/>
  <c r="G66" i="1" s="1"/>
  <c r="G65" i="1"/>
  <c r="E66" i="1"/>
  <c r="F66" i="1"/>
  <c r="E67" i="1"/>
  <c r="F67" i="1"/>
  <c r="G67" i="1" s="1"/>
  <c r="E68" i="1"/>
  <c r="F68" i="1"/>
  <c r="G68" i="1"/>
  <c r="E69" i="1"/>
  <c r="F69" i="1"/>
  <c r="G70" i="1" s="1"/>
  <c r="G69" i="1"/>
  <c r="E70" i="1"/>
  <c r="F70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3" i="2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F3" i="2"/>
  <c r="K3" i="2"/>
  <c r="M70" i="2"/>
  <c r="K70" i="2"/>
  <c r="F70" i="2"/>
  <c r="M69" i="2"/>
  <c r="K69" i="2"/>
  <c r="F69" i="2"/>
  <c r="M68" i="2"/>
  <c r="K68" i="2"/>
  <c r="F68" i="2"/>
  <c r="M67" i="2"/>
  <c r="K67" i="2"/>
  <c r="F67" i="2"/>
  <c r="M66" i="2"/>
  <c r="K66" i="2"/>
  <c r="F66" i="2"/>
  <c r="M65" i="2"/>
  <c r="K65" i="2"/>
  <c r="F65" i="2"/>
  <c r="M64" i="2"/>
  <c r="K64" i="2"/>
  <c r="F64" i="2"/>
  <c r="M63" i="2"/>
  <c r="K63" i="2"/>
  <c r="F63" i="2"/>
  <c r="M62" i="2"/>
  <c r="K62" i="2"/>
  <c r="F62" i="2"/>
  <c r="M61" i="2"/>
  <c r="K61" i="2"/>
  <c r="F61" i="2"/>
  <c r="M60" i="2"/>
  <c r="K60" i="2"/>
  <c r="F60" i="2"/>
  <c r="M59" i="2"/>
  <c r="K59" i="2"/>
  <c r="F59" i="2"/>
  <c r="M58" i="2"/>
  <c r="K58" i="2"/>
  <c r="F58" i="2"/>
  <c r="M57" i="2"/>
  <c r="K57" i="2"/>
  <c r="F57" i="2"/>
  <c r="M56" i="2"/>
  <c r="K56" i="2"/>
  <c r="F56" i="2"/>
  <c r="M55" i="2"/>
  <c r="K55" i="2"/>
  <c r="F55" i="2"/>
  <c r="M54" i="2"/>
  <c r="K54" i="2"/>
  <c r="F54" i="2"/>
  <c r="M53" i="2"/>
  <c r="K53" i="2"/>
  <c r="F53" i="2"/>
  <c r="M52" i="2"/>
  <c r="K52" i="2"/>
  <c r="F52" i="2"/>
  <c r="M51" i="2"/>
  <c r="K51" i="2"/>
  <c r="F51" i="2"/>
  <c r="M50" i="2"/>
  <c r="K50" i="2"/>
  <c r="F50" i="2"/>
  <c r="M49" i="2"/>
  <c r="K49" i="2"/>
  <c r="F49" i="2"/>
  <c r="M48" i="2"/>
  <c r="K48" i="2"/>
  <c r="F48" i="2"/>
  <c r="M47" i="2"/>
  <c r="K47" i="2"/>
  <c r="F47" i="2"/>
  <c r="M46" i="2"/>
  <c r="K46" i="2"/>
  <c r="F46" i="2"/>
  <c r="M45" i="2"/>
  <c r="K45" i="2"/>
  <c r="F45" i="2"/>
  <c r="M44" i="2"/>
  <c r="K44" i="2"/>
  <c r="F44" i="2"/>
  <c r="M43" i="2"/>
  <c r="K43" i="2"/>
  <c r="F43" i="2"/>
  <c r="M42" i="2"/>
  <c r="K42" i="2"/>
  <c r="F42" i="2"/>
  <c r="M41" i="2"/>
  <c r="K41" i="2"/>
  <c r="F41" i="2"/>
  <c r="M40" i="2"/>
  <c r="K40" i="2"/>
  <c r="F40" i="2"/>
  <c r="M39" i="2"/>
  <c r="K39" i="2"/>
  <c r="F39" i="2"/>
  <c r="M38" i="2"/>
  <c r="K38" i="2"/>
  <c r="F38" i="2"/>
  <c r="M37" i="2"/>
  <c r="K37" i="2"/>
  <c r="F37" i="2"/>
  <c r="M36" i="2"/>
  <c r="K36" i="2"/>
  <c r="F36" i="2"/>
  <c r="M35" i="2"/>
  <c r="K35" i="2"/>
  <c r="F35" i="2"/>
  <c r="M34" i="2"/>
  <c r="K34" i="2"/>
  <c r="F34" i="2"/>
  <c r="M33" i="2"/>
  <c r="K33" i="2"/>
  <c r="F33" i="2"/>
  <c r="M32" i="2"/>
  <c r="K32" i="2"/>
  <c r="F32" i="2"/>
  <c r="M31" i="2"/>
  <c r="K31" i="2"/>
  <c r="F31" i="2"/>
  <c r="M30" i="2"/>
  <c r="K30" i="2"/>
  <c r="F30" i="2"/>
  <c r="M29" i="2"/>
  <c r="K29" i="2"/>
  <c r="F29" i="2"/>
  <c r="M28" i="2"/>
  <c r="K28" i="2"/>
  <c r="F28" i="2"/>
  <c r="M27" i="2"/>
  <c r="K27" i="2"/>
  <c r="F27" i="2"/>
  <c r="M26" i="2"/>
  <c r="K26" i="2"/>
  <c r="F26" i="2"/>
  <c r="M25" i="2"/>
  <c r="K25" i="2"/>
  <c r="F25" i="2"/>
  <c r="M24" i="2"/>
  <c r="K24" i="2"/>
  <c r="F24" i="2"/>
  <c r="M23" i="2"/>
  <c r="K23" i="2"/>
  <c r="F23" i="2"/>
  <c r="M22" i="2"/>
  <c r="K22" i="2"/>
  <c r="F22" i="2"/>
  <c r="M21" i="2"/>
  <c r="K21" i="2"/>
  <c r="F21" i="2"/>
  <c r="M20" i="2"/>
  <c r="K20" i="2"/>
  <c r="F20" i="2"/>
  <c r="M19" i="2"/>
  <c r="K19" i="2"/>
  <c r="F19" i="2"/>
  <c r="M18" i="2"/>
  <c r="K18" i="2"/>
  <c r="F18" i="2"/>
  <c r="M17" i="2"/>
  <c r="K17" i="2"/>
  <c r="F17" i="2"/>
  <c r="M16" i="2"/>
  <c r="K16" i="2"/>
  <c r="F16" i="2"/>
  <c r="M15" i="2"/>
  <c r="K15" i="2"/>
  <c r="F15" i="2"/>
  <c r="M14" i="2"/>
  <c r="K14" i="2"/>
  <c r="F14" i="2"/>
  <c r="M13" i="2"/>
  <c r="K13" i="2"/>
  <c r="F13" i="2"/>
  <c r="M12" i="2"/>
  <c r="K12" i="2"/>
  <c r="F12" i="2"/>
  <c r="M11" i="2"/>
  <c r="K11" i="2"/>
  <c r="F11" i="2"/>
  <c r="M10" i="2"/>
  <c r="K10" i="2"/>
  <c r="F10" i="2"/>
  <c r="M9" i="2"/>
  <c r="K9" i="2"/>
  <c r="F9" i="2"/>
  <c r="M8" i="2"/>
  <c r="K8" i="2"/>
  <c r="F8" i="2"/>
  <c r="M7" i="2"/>
  <c r="K7" i="2"/>
  <c r="F7" i="2"/>
  <c r="M6" i="2"/>
  <c r="K6" i="2"/>
  <c r="F6" i="2"/>
  <c r="M5" i="2"/>
  <c r="K5" i="2"/>
  <c r="F5" i="2"/>
  <c r="M4" i="2"/>
  <c r="K4" i="2"/>
  <c r="F4" i="2"/>
  <c r="M3" i="2"/>
  <c r="T32" i="1"/>
  <c r="T31" i="1" a="1"/>
  <c r="T31" i="1" s="1"/>
  <c r="T30" i="1" s="1"/>
  <c r="T29" i="1"/>
  <c r="T27" i="1"/>
  <c r="T26" i="1"/>
  <c r="T28" i="1" s="1"/>
  <c r="G41" i="1" l="1"/>
  <c r="G33" i="1"/>
  <c r="G29" i="1"/>
  <c r="G25" i="1"/>
  <c r="N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<sst xmlns="http://schemas.openxmlformats.org/spreadsheetml/2006/main" count="94" uniqueCount="61">
  <si>
    <t>Month</t>
  </si>
  <si>
    <t>Sales</t>
  </si>
  <si>
    <t>logSales</t>
  </si>
  <si>
    <t>RMSE</t>
  </si>
  <si>
    <t>diffLogSales</t>
  </si>
  <si>
    <t>autocorr</t>
  </si>
  <si>
    <t>2/SQRT(n)</t>
  </si>
  <si>
    <t>Month_seq</t>
  </si>
  <si>
    <t>lagSales</t>
  </si>
  <si>
    <t>Diff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</si>
  <si>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</si>
  <si>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</si>
  <si>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</si>
  <si>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</si>
  <si>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</si>
  <si>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</si>
  <si>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</si>
  <si>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</si>
  <si>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</si>
  <si>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</si>
  <si>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</si>
  <si>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</si>
  <si>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</si>
  <si>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</si>
  <si>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</si>
  <si>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</si>
  <si>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</si>
  <si>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</si>
  <si>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</si>
  <si>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</si>
  <si>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</si>
  <si>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</si>
  <si>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</si>
  <si>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</si>
  <si>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Observation</t>
  </si>
  <si>
    <t>Residuals</t>
  </si>
  <si>
    <t>Residuals^2</t>
  </si>
  <si>
    <t>Estimates</t>
  </si>
  <si>
    <t>Estimates^2</t>
  </si>
  <si>
    <t>lagSales^2</t>
  </si>
  <si>
    <t>std err of autocorr</t>
  </si>
  <si>
    <t>T-value for Ho: autocorr = 0</t>
  </si>
  <si>
    <t>AUTOCORR Test of I</t>
  </si>
  <si>
    <t>2/sqrt(67)</t>
  </si>
  <si>
    <t>Durbin Watson</t>
  </si>
  <si>
    <t>Numerator</t>
  </si>
  <si>
    <t>Denominator</t>
  </si>
  <si>
    <t>Questions 1 &amp; 2</t>
  </si>
  <si>
    <t>Question 3</t>
  </si>
  <si>
    <t>lagS^2</t>
  </si>
  <si>
    <t>logS</t>
  </si>
  <si>
    <t>logS^2</t>
  </si>
  <si>
    <t>diffLogS</t>
  </si>
  <si>
    <t>Est</t>
  </si>
  <si>
    <t>Est^2</t>
  </si>
  <si>
    <t>Res</t>
  </si>
  <si>
    <t>Res^2</t>
  </si>
  <si>
    <t>M_seq</t>
  </si>
  <si>
    <t>lagS</t>
  </si>
  <si>
    <t>Questions 7-10</t>
  </si>
  <si>
    <t>diffLagS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</si>
</sst>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right"/>
    </xf>
    <xf numFmtId="165" fontId="1" fillId="3" borderId="1" xfId="0" applyNumberFormat="1" applyFont="1" applyFill="1" applyBorder="1"/>
    <xf numFmtId="0" fontId="0" fillId="5" borderId="0" xfId="0" applyFill="1"/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0" fillId="0" borderId="0" xfId="0" applyFill="1" applyBorder="1" applyAlignment="1"/>
    <xf numFmtId="0" fontId="0" fillId="0" borderId="2" xfId="0" applyFill="1" applyBorder="1" applyAlignment="1"/>
    <xf numFmtId="165" fontId="0" fillId="0" borderId="0" xfId="0" applyNumberFormat="1" applyFill="1" applyBorder="1" applyAlignment="1"/>
    <xf numFmtId="165" fontId="0" fillId="0" borderId="2" xfId="0" applyNumberFormat="1" applyFill="1" applyBorder="1" applyAlignment="1"/>
    <xf numFmtId="165" fontId="0" fillId="0" borderId="0" xfId="0" applyNumberFormat="1"/>
    <xf numFmtId="165" fontId="0" fillId="0" borderId="2" xfId="0" applyNumberFormat="1" applyBorder="1"/>
    <xf numFmtId="0" fontId="0" fillId="6" borderId="0" xfId="0" applyFill="1" applyBorder="1" applyAlignment="1"/>
    <xf numFmtId="0" fontId="0" fillId="6" borderId="2" xfId="0" applyFill="1" applyBorder="1" applyAlignment="1"/>
    <xf numFmtId="0" fontId="5" fillId="2" borderId="1" xfId="0" applyFont="1" applyFill="1" applyBorder="1" applyAlignment="1">
      <alignment horizontal="right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9" xfId="0" applyFill="1" applyBorder="1" applyAlignment="1"/>
    <xf numFmtId="0" fontId="0" fillId="0" borderId="12" xfId="0" applyFill="1" applyBorder="1" applyAlignment="1"/>
    <xf numFmtId="0" fontId="4" fillId="0" borderId="13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14" xfId="0" applyFill="1" applyBorder="1" applyAlignment="1"/>
    <xf numFmtId="0" fontId="0" fillId="0" borderId="1" xfId="0" applyBorder="1"/>
    <xf numFmtId="0" fontId="5" fillId="10" borderId="1" xfId="0" applyFont="1" applyFill="1" applyBorder="1" applyAlignment="1">
      <alignment horizontal="right"/>
    </xf>
    <xf numFmtId="0" fontId="1" fillId="10" borderId="1" xfId="0" applyFont="1" applyFill="1" applyBorder="1" applyAlignment="1">
      <alignment horizontal="right"/>
    </xf>
    <xf numFmtId="0" fontId="5" fillId="11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2" fontId="0" fillId="0" borderId="0" xfId="0" applyNumberFormat="1"/>
    <xf numFmtId="0" fontId="2" fillId="2" borderId="1" xfId="0" applyFont="1" applyFill="1" applyBorder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8" fillId="2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0" fontId="2" fillId="12" borderId="1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2" fontId="2" fillId="11" borderId="1" xfId="0" applyNumberFormat="1" applyFont="1" applyFill="1" applyBorder="1" applyAlignment="1">
      <alignment horizontal="right"/>
    </xf>
    <xf numFmtId="2" fontId="0" fillId="5" borderId="0" xfId="0" applyNumberFormat="1" applyFill="1"/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  <xf numFmtId="2" fontId="0" fillId="0" borderId="2" xfId="0" applyNumberFormat="1" applyBorder="1"/>
    <xf numFmtId="2" fontId="2" fillId="12" borderId="1" xfId="0" applyNumberFormat="1" applyFont="1" applyFill="1" applyBorder="1" applyAlignment="1">
      <alignment horizontal="right"/>
    </xf>
    <xf numFmtId="2" fontId="2" fillId="13" borderId="1" xfId="0" applyNumberFormat="1" applyFont="1" applyFill="1" applyBorder="1" applyAlignment="1">
      <alignment horizontal="right"/>
    </xf>
    <xf numFmtId="0" fontId="7" fillId="9" borderId="5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6" fillId="0" borderId="15" xfId="0" applyFont="1" applyFill="1" applyBorder="1" applyAlignment="1">
      <alignment horizontal="right"/>
    </xf>
    <xf numFmtId="0" fontId="6" fillId="0" borderId="16" xfId="0" applyFont="1" applyFill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1" fillId="8" borderId="0" xfId="0" applyFont="1" applyFill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logSales =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290992865473627E-2"/>
                  <c:y val="0.33135571736523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1" i="0" u="none" strike="noStrike" kern="1200" baseline="0">
                      <a:solidFill>
                        <a:schemeClr val="accent3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'Questions 1-3'!$A$2:$A$70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xVal>
          <c:yVal>
            <c:numRef>
              <c:f>'Questions 1-3'!$F$2:$F$70</c:f>
              <c:numCache>
                <c:formatCode>0.00000</c:formatCode>
                <c:ptCount val="69"/>
                <c:pt idx="0">
                  <c:v>10.665493828968799</c:v>
                </c:pt>
                <c:pt idx="1">
                  <c:v>10.404210414831994</c:v>
                </c:pt>
                <c:pt idx="2">
                  <c:v>10.380480760167556</c:v>
                </c:pt>
                <c:pt idx="3">
                  <c:v>10.773450536005148</c:v>
                </c:pt>
                <c:pt idx="4">
                  <c:v>10.717407960336928</c:v>
                </c:pt>
                <c:pt idx="5">
                  <c:v>10.593104509181721</c:v>
                </c:pt>
                <c:pt idx="6">
                  <c:v>10.879120955467091</c:v>
                </c:pt>
                <c:pt idx="7">
                  <c:v>10.678097432104538</c:v>
                </c:pt>
                <c:pt idx="8">
                  <c:v>10.882545174636164</c:v>
                </c:pt>
                <c:pt idx="9">
                  <c:v>11.252945974667055</c:v>
                </c:pt>
                <c:pt idx="10">
                  <c:v>11.269663514008997</c:v>
                </c:pt>
                <c:pt idx="11">
                  <c:v>11.700807782038527</c:v>
                </c:pt>
                <c:pt idx="12">
                  <c:v>11.747227013654358</c:v>
                </c:pt>
                <c:pt idx="13">
                  <c:v>11.544519476321398</c:v>
                </c:pt>
                <c:pt idx="14">
                  <c:v>11.595224916588201</c:v>
                </c:pt>
                <c:pt idx="15">
                  <c:v>11.891375462242351</c:v>
                </c:pt>
                <c:pt idx="16">
                  <c:v>11.660320203302776</c:v>
                </c:pt>
                <c:pt idx="17">
                  <c:v>11.605556240192131</c:v>
                </c:pt>
                <c:pt idx="18">
                  <c:v>11.745650962460619</c:v>
                </c:pt>
                <c:pt idx="19">
                  <c:v>11.419984067384734</c:v>
                </c:pt>
                <c:pt idx="20">
                  <c:v>11.567160114328903</c:v>
                </c:pt>
                <c:pt idx="21">
                  <c:v>11.792771566234231</c:v>
                </c:pt>
                <c:pt idx="22">
                  <c:v>11.873020334291933</c:v>
                </c:pt>
                <c:pt idx="23">
                  <c:v>12.456790195714785</c:v>
                </c:pt>
                <c:pt idx="24">
                  <c:v>12.34712558030288</c:v>
                </c:pt>
                <c:pt idx="25">
                  <c:v>12.060230528800558</c:v>
                </c:pt>
                <c:pt idx="26">
                  <c:v>12.159822926695142</c:v>
                </c:pt>
                <c:pt idx="27">
                  <c:v>12.280692568757436</c:v>
                </c:pt>
                <c:pt idx="28">
                  <c:v>11.752054012751243</c:v>
                </c:pt>
                <c:pt idx="29">
                  <c:v>11.689658686062453</c:v>
                </c:pt>
                <c:pt idx="30">
                  <c:v>12.161976285705393</c:v>
                </c:pt>
                <c:pt idx="31">
                  <c:v>11.809097371575833</c:v>
                </c:pt>
                <c:pt idx="32">
                  <c:v>12.008084526518036</c:v>
                </c:pt>
                <c:pt idx="33">
                  <c:v>12.598342004775377</c:v>
                </c:pt>
                <c:pt idx="34">
                  <c:v>12.376662951156709</c:v>
                </c:pt>
                <c:pt idx="35">
                  <c:v>12.765303073509699</c:v>
                </c:pt>
                <c:pt idx="36">
                  <c:v>12.557270990238633</c:v>
                </c:pt>
                <c:pt idx="37">
                  <c:v>12.745123182302887</c:v>
                </c:pt>
                <c:pt idx="38">
                  <c:v>12.696489530551547</c:v>
                </c:pt>
                <c:pt idx="39">
                  <c:v>12.855198082411544</c:v>
                </c:pt>
                <c:pt idx="40">
                  <c:v>12.586443271142405</c:v>
                </c:pt>
                <c:pt idx="41">
                  <c:v>12.780535919146024</c:v>
                </c:pt>
                <c:pt idx="42">
                  <c:v>11.92043368450409</c:v>
                </c:pt>
                <c:pt idx="43">
                  <c:v>12.690478069285621</c:v>
                </c:pt>
                <c:pt idx="44">
                  <c:v>12.621317079772023</c:v>
                </c:pt>
                <c:pt idx="45">
                  <c:v>12.990775397985578</c:v>
                </c:pt>
                <c:pt idx="46">
                  <c:v>12.740633828935476</c:v>
                </c:pt>
                <c:pt idx="47">
                  <c:v>13.051397976044555</c:v>
                </c:pt>
                <c:pt idx="48">
                  <c:v>13.086314494275607</c:v>
                </c:pt>
                <c:pt idx="49">
                  <c:v>12.673733501374135</c:v>
                </c:pt>
                <c:pt idx="50">
                  <c:v>12.814615459017382</c:v>
                </c:pt>
                <c:pt idx="51">
                  <c:v>13.023777638809918</c:v>
                </c:pt>
                <c:pt idx="52">
                  <c:v>12.805454766971787</c:v>
                </c:pt>
                <c:pt idx="53">
                  <c:v>12.978157800693802</c:v>
                </c:pt>
                <c:pt idx="54">
                  <c:v>13.144995761864356</c:v>
                </c:pt>
                <c:pt idx="55">
                  <c:v>12.841251142894128</c:v>
                </c:pt>
                <c:pt idx="56">
                  <c:v>12.905549551046954</c:v>
                </c:pt>
                <c:pt idx="57">
                  <c:v>13.139779276376157</c:v>
                </c:pt>
                <c:pt idx="58">
                  <c:v>12.943555081874301</c:v>
                </c:pt>
                <c:pt idx="59">
                  <c:v>12.564564657600242</c:v>
                </c:pt>
                <c:pt idx="60">
                  <c:v>12.528271319225867</c:v>
                </c:pt>
                <c:pt idx="61">
                  <c:v>12.449568712140128</c:v>
                </c:pt>
                <c:pt idx="62">
                  <c:v>12.70713213547768</c:v>
                </c:pt>
                <c:pt idx="63">
                  <c:v>13.487344406114714</c:v>
                </c:pt>
                <c:pt idx="64">
                  <c:v>13.176796561175843</c:v>
                </c:pt>
                <c:pt idx="65">
                  <c:v>13.225775682531832</c:v>
                </c:pt>
                <c:pt idx="66">
                  <c:v>13.446367480308123</c:v>
                </c:pt>
                <c:pt idx="67">
                  <c:v>13.217235916003164</c:v>
                </c:pt>
                <c:pt idx="68">
                  <c:v>13.184307485962185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F8-464C-BF5F-E69C565DD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991616"/>
        <c:axId val="221014496"/>
      </c:scatterChart>
      <c:valAx>
        <c:axId val="220991616"/>
        <c:scaling>
          <c:orientation val="minMax"/>
          <c:max val="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014496"/>
        <c:crosses val="autoZero"/>
        <c:crossBetween val="midCat"/>
      </c:valAx>
      <c:valAx>
        <c:axId val="221014496"/>
        <c:scaling>
          <c:orientation val="minMax"/>
          <c:max val="14"/>
          <c:min val="9.5"/>
        </c:scaling>
        <c:delete val="0"/>
        <c:axPos val="l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9161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diffLogSales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'Questions 1-3'!$A$3:$A$70</c:f>
              <c:numCache>
                <c:formatCode>General</c:formatCode>
                <c:ptCount val="6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</c:numCache>
            </c:numRef>
          </c:xVal>
          <c:yVal>
            <c:numRef>
              <c:f>'Questions 1-3'!$G$3:$G$70</c:f>
              <c:numCache>
                <c:formatCode>0.00000</c:formatCode>
                <c:ptCount val="68"/>
                <c:pt idx="0">
                  <c:v>-0.26128341413680545</c:v>
                </c:pt>
                <c:pt idx="1">
                  <c:v>-2.372965466443766E-2</c:v>
                </c:pt>
                <c:pt idx="2">
                  <c:v>0.39296977583759229</c:v>
                </c:pt>
                <c:pt idx="3">
                  <c:v>-5.6042575668220351E-2</c:v>
                </c:pt>
                <c:pt idx="4">
                  <c:v>-0.1243034511552068</c:v>
                </c:pt>
                <c:pt idx="5">
                  <c:v>0.2860164462853696</c:v>
                </c:pt>
                <c:pt idx="6">
                  <c:v>-0.20102352336255258</c:v>
                </c:pt>
                <c:pt idx="7">
                  <c:v>0.20444774253162556</c:v>
                </c:pt>
                <c:pt idx="8">
                  <c:v>0.37040080003089138</c:v>
                </c:pt>
                <c:pt idx="9">
                  <c:v>1.6717539341941645E-2</c:v>
                </c:pt>
                <c:pt idx="10">
                  <c:v>0.43114426802953076</c:v>
                </c:pt>
                <c:pt idx="11">
                  <c:v>4.6419231615830725E-2</c:v>
                </c:pt>
                <c:pt idx="12">
                  <c:v>-0.20270753733296054</c:v>
                </c:pt>
                <c:pt idx="13">
                  <c:v>5.0705440266803237E-2</c:v>
                </c:pt>
                <c:pt idx="14">
                  <c:v>0.29615054565415022</c:v>
                </c:pt>
                <c:pt idx="15">
                  <c:v>-0.23105525893957513</c:v>
                </c:pt>
                <c:pt idx="16">
                  <c:v>-5.4763963110644909E-2</c:v>
                </c:pt>
                <c:pt idx="17">
                  <c:v>0.14009472226848807</c:v>
                </c:pt>
                <c:pt idx="18">
                  <c:v>-0.32566689507588542</c:v>
                </c:pt>
                <c:pt idx="19">
                  <c:v>0.14717604694416941</c:v>
                </c:pt>
                <c:pt idx="20">
                  <c:v>0.22561145190532805</c:v>
                </c:pt>
                <c:pt idx="21">
                  <c:v>8.024876805770198E-2</c:v>
                </c:pt>
                <c:pt idx="22">
                  <c:v>0.58376986142285148</c:v>
                </c:pt>
                <c:pt idx="23">
                  <c:v>-0.10966461541190498</c:v>
                </c:pt>
                <c:pt idx="24">
                  <c:v>-0.28689505150232186</c:v>
                </c:pt>
                <c:pt idx="25">
                  <c:v>9.9592397894584295E-2</c:v>
                </c:pt>
                <c:pt idx="26">
                  <c:v>0.12086964206229389</c:v>
                </c:pt>
                <c:pt idx="27">
                  <c:v>-0.52863855600619303</c:v>
                </c:pt>
                <c:pt idx="28">
                  <c:v>-6.239532668879022E-2</c:v>
                </c:pt>
                <c:pt idx="29">
                  <c:v>0.47231759964294007</c:v>
                </c:pt>
                <c:pt idx="30">
                  <c:v>-0.35287891412956007</c:v>
                </c:pt>
                <c:pt idx="31">
                  <c:v>0.19898715494220376</c:v>
                </c:pt>
                <c:pt idx="32">
                  <c:v>0.59025747825734065</c:v>
                </c:pt>
                <c:pt idx="33">
                  <c:v>-0.22167905361866858</c:v>
                </c:pt>
                <c:pt idx="34">
                  <c:v>0.3886401223529905</c:v>
                </c:pt>
                <c:pt idx="35">
                  <c:v>-0.20803208327106582</c:v>
                </c:pt>
                <c:pt idx="36">
                  <c:v>0.18785219206425374</c:v>
                </c:pt>
                <c:pt idx="37">
                  <c:v>-4.8633651751339713E-2</c:v>
                </c:pt>
                <c:pt idx="38">
                  <c:v>0.15870855185999666</c:v>
                </c:pt>
                <c:pt idx="39">
                  <c:v>-0.26875481126913847</c:v>
                </c:pt>
                <c:pt idx="40">
                  <c:v>0.19409264800361825</c:v>
                </c:pt>
                <c:pt idx="41">
                  <c:v>-0.8601022346419338</c:v>
                </c:pt>
                <c:pt idx="42">
                  <c:v>0.77004438478153148</c:v>
                </c:pt>
                <c:pt idx="43">
                  <c:v>-6.9160989513598281E-2</c:v>
                </c:pt>
                <c:pt idx="44">
                  <c:v>0.3694583182135549</c:v>
                </c:pt>
                <c:pt idx="45">
                  <c:v>-0.25014156905010232</c:v>
                </c:pt>
                <c:pt idx="46">
                  <c:v>0.3107641471090794</c:v>
                </c:pt>
                <c:pt idx="47">
                  <c:v>3.4916518231051796E-2</c:v>
                </c:pt>
                <c:pt idx="48">
                  <c:v>-0.41258099290147143</c:v>
                </c:pt>
                <c:pt idx="49">
                  <c:v>0.14088195764324674</c:v>
                </c:pt>
                <c:pt idx="50">
                  <c:v>0.2091621797925356</c:v>
                </c:pt>
                <c:pt idx="51">
                  <c:v>-0.21832287183813115</c:v>
                </c:pt>
                <c:pt idx="52">
                  <c:v>0.17270303372201568</c:v>
                </c:pt>
                <c:pt idx="53">
                  <c:v>0.16683796117055394</c:v>
                </c:pt>
                <c:pt idx="54">
                  <c:v>-0.30374461897022798</c:v>
                </c:pt>
                <c:pt idx="55">
                  <c:v>6.429840815282617E-2</c:v>
                </c:pt>
                <c:pt idx="56">
                  <c:v>0.23422972532920205</c:v>
                </c:pt>
                <c:pt idx="57">
                  <c:v>-0.19622419450185546</c:v>
                </c:pt>
                <c:pt idx="58">
                  <c:v>-0.37899042427405938</c:v>
                </c:pt>
                <c:pt idx="59">
                  <c:v>-3.6293338374374429E-2</c:v>
                </c:pt>
                <c:pt idx="60">
                  <c:v>-7.8702607085739729E-2</c:v>
                </c:pt>
                <c:pt idx="61">
                  <c:v>0.25756342333755278</c:v>
                </c:pt>
                <c:pt idx="62">
                  <c:v>0.78021227063703336</c:v>
                </c:pt>
                <c:pt idx="63">
                  <c:v>-0.31054784493887055</c:v>
                </c:pt>
                <c:pt idx="64">
                  <c:v>4.8979121355989363E-2</c:v>
                </c:pt>
                <c:pt idx="65">
                  <c:v>0.22059179777629012</c:v>
                </c:pt>
                <c:pt idx="66">
                  <c:v>-0.22913156430495896</c:v>
                </c:pt>
                <c:pt idx="67">
                  <c:v>-3.2928430040978895E-2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DB-49E4-A35D-824FD2DF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685104"/>
        <c:axId val="912687600"/>
      </c:scatterChart>
      <c:valAx>
        <c:axId val="912685104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87600"/>
        <c:crosses val="autoZero"/>
        <c:crossBetween val="midCat"/>
      </c:valAx>
      <c:valAx>
        <c:axId val="9126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8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Residuals vs Fits</a:t>
            </a:r>
          </a:p>
        </c:rich>
      </c:tx>
      <c:layout>
        <c:manualLayout>
          <c:xMode val="edge"/>
          <c:yMode val="edge"/>
          <c:x val="7.3312985157361205E-2"/>
          <c:y val="6.00401407070335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63696022717804E-2"/>
          <c:y val="2.7546390642663243E-2"/>
          <c:w val="0.9042692170456994"/>
          <c:h val="0.85917109334521313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578431437446558"/>
                  <c:y val="-0.623836332796177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3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5879348072286625"/>
                  <c:y val="-0.482671820448650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rgbClr val="FFC000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16039253349419796"/>
                  <c:y val="-0.435832179518546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'Questions 1-3'!$M$51:$M$118</c:f>
              <c:numCache>
                <c:formatCode>0.0000</c:formatCode>
                <c:ptCount val="68"/>
                <c:pt idx="0">
                  <c:v>10.963567022618861</c:v>
                </c:pt>
                <c:pt idx="1">
                  <c:v>11.000984897539853</c:v>
                </c:pt>
                <c:pt idx="2">
                  <c:v>11.038402772460845</c:v>
                </c:pt>
                <c:pt idx="3">
                  <c:v>11.075820647381837</c:v>
                </c:pt>
                <c:pt idx="4">
                  <c:v>11.113238522302829</c:v>
                </c:pt>
                <c:pt idx="5">
                  <c:v>11.150656397223822</c:v>
                </c:pt>
                <c:pt idx="6">
                  <c:v>11.188074272144814</c:v>
                </c:pt>
                <c:pt idx="7">
                  <c:v>11.225492147065806</c:v>
                </c:pt>
                <c:pt idx="8">
                  <c:v>11.262910021986798</c:v>
                </c:pt>
                <c:pt idx="9">
                  <c:v>11.30032789690779</c:v>
                </c:pt>
                <c:pt idx="10">
                  <c:v>11.337745771828782</c:v>
                </c:pt>
                <c:pt idx="11">
                  <c:v>11.375163646749774</c:v>
                </c:pt>
                <c:pt idx="12">
                  <c:v>11.412581521670766</c:v>
                </c:pt>
                <c:pt idx="13">
                  <c:v>11.44999939659176</c:v>
                </c:pt>
                <c:pt idx="14">
                  <c:v>11.487417271512751</c:v>
                </c:pt>
                <c:pt idx="15">
                  <c:v>11.524835146433745</c:v>
                </c:pt>
                <c:pt idx="16">
                  <c:v>11.562253021354737</c:v>
                </c:pt>
                <c:pt idx="17">
                  <c:v>11.599670896275729</c:v>
                </c:pt>
                <c:pt idx="18">
                  <c:v>11.637088771196721</c:v>
                </c:pt>
                <c:pt idx="19">
                  <c:v>11.674506646117713</c:v>
                </c:pt>
                <c:pt idx="20">
                  <c:v>11.711924521038705</c:v>
                </c:pt>
                <c:pt idx="21">
                  <c:v>11.749342395959697</c:v>
                </c:pt>
                <c:pt idx="22">
                  <c:v>11.78676027088069</c:v>
                </c:pt>
                <c:pt idx="23">
                  <c:v>11.824178145801682</c:v>
                </c:pt>
                <c:pt idx="24">
                  <c:v>11.861596020722674</c:v>
                </c:pt>
                <c:pt idx="25">
                  <c:v>11.899013895643666</c:v>
                </c:pt>
                <c:pt idx="26">
                  <c:v>11.936431770564658</c:v>
                </c:pt>
                <c:pt idx="27">
                  <c:v>11.97384964548565</c:v>
                </c:pt>
                <c:pt idx="28">
                  <c:v>12.011267520406642</c:v>
                </c:pt>
                <c:pt idx="29">
                  <c:v>12.048685395327634</c:v>
                </c:pt>
                <c:pt idx="30">
                  <c:v>12.086103270248627</c:v>
                </c:pt>
                <c:pt idx="31">
                  <c:v>12.123521145169619</c:v>
                </c:pt>
                <c:pt idx="32">
                  <c:v>12.160939020090611</c:v>
                </c:pt>
                <c:pt idx="33">
                  <c:v>12.198356895011603</c:v>
                </c:pt>
                <c:pt idx="34">
                  <c:v>12.235774769932595</c:v>
                </c:pt>
                <c:pt idx="35">
                  <c:v>12.273192644853587</c:v>
                </c:pt>
                <c:pt idx="36">
                  <c:v>12.310610519774579</c:v>
                </c:pt>
                <c:pt idx="37">
                  <c:v>12.348028394695572</c:v>
                </c:pt>
                <c:pt idx="38">
                  <c:v>12.385446269616564</c:v>
                </c:pt>
                <c:pt idx="39">
                  <c:v>12.422864144537556</c:v>
                </c:pt>
                <c:pt idx="40">
                  <c:v>12.460282019458548</c:v>
                </c:pt>
                <c:pt idx="41">
                  <c:v>12.49769989437954</c:v>
                </c:pt>
                <c:pt idx="42">
                  <c:v>12.535117769300532</c:v>
                </c:pt>
                <c:pt idx="43">
                  <c:v>12.572535644221524</c:v>
                </c:pt>
                <c:pt idx="44">
                  <c:v>12.609953519142518</c:v>
                </c:pt>
                <c:pt idx="45">
                  <c:v>12.647371394063509</c:v>
                </c:pt>
                <c:pt idx="46">
                  <c:v>12.684789268984503</c:v>
                </c:pt>
                <c:pt idx="47">
                  <c:v>12.722207143905493</c:v>
                </c:pt>
                <c:pt idx="48">
                  <c:v>12.759625018826487</c:v>
                </c:pt>
                <c:pt idx="49">
                  <c:v>12.797042893747479</c:v>
                </c:pt>
                <c:pt idx="50">
                  <c:v>12.834460768668471</c:v>
                </c:pt>
                <c:pt idx="51">
                  <c:v>12.871878643589463</c:v>
                </c:pt>
                <c:pt idx="52">
                  <c:v>12.909296518510455</c:v>
                </c:pt>
                <c:pt idx="53">
                  <c:v>12.946714393431447</c:v>
                </c:pt>
                <c:pt idx="54">
                  <c:v>12.98413226835244</c:v>
                </c:pt>
                <c:pt idx="55">
                  <c:v>13.021550143273432</c:v>
                </c:pt>
                <c:pt idx="56">
                  <c:v>13.058968018194424</c:v>
                </c:pt>
                <c:pt idx="57">
                  <c:v>13.096385893115416</c:v>
                </c:pt>
                <c:pt idx="58">
                  <c:v>13.133803768036408</c:v>
                </c:pt>
                <c:pt idx="59">
                  <c:v>13.1712216429574</c:v>
                </c:pt>
                <c:pt idx="60">
                  <c:v>13.208639517878392</c:v>
                </c:pt>
                <c:pt idx="61">
                  <c:v>13.246057392799385</c:v>
                </c:pt>
                <c:pt idx="62">
                  <c:v>13.283475267720377</c:v>
                </c:pt>
                <c:pt idx="63">
                  <c:v>13.320893142641369</c:v>
                </c:pt>
                <c:pt idx="64">
                  <c:v>13.358311017562361</c:v>
                </c:pt>
                <c:pt idx="65">
                  <c:v>13.395728892483353</c:v>
                </c:pt>
                <c:pt idx="66">
                  <c:v>13.433146767404345</c:v>
                </c:pt>
                <c:pt idx="67">
                  <c:v>13.470564642325337</c:v>
                </c:pt>
              </c:numCache>
            </c:numRef>
          </c:xVal>
          <c:yVal>
            <c:numRef>
              <c:f>'Questions 1-3'!$O$51:$O$118</c:f>
              <c:numCache>
                <c:formatCode>0.0000</c:formatCode>
                <c:ptCount val="68"/>
                <c:pt idx="0">
                  <c:v>-0.55935660778686724</c:v>
                </c:pt>
                <c:pt idx="1">
                  <c:v>-0.62050413737229704</c:v>
                </c:pt>
                <c:pt idx="2">
                  <c:v>-0.26495223645569688</c:v>
                </c:pt>
                <c:pt idx="3">
                  <c:v>-0.35841268704490936</c:v>
                </c:pt>
                <c:pt idx="4">
                  <c:v>-0.5201340131211083</c:v>
                </c:pt>
                <c:pt idx="5">
                  <c:v>-0.27153544175673083</c:v>
                </c:pt>
                <c:pt idx="6">
                  <c:v>-0.50997684004027555</c:v>
                </c:pt>
                <c:pt idx="7">
                  <c:v>-0.34294697242964212</c:v>
                </c:pt>
                <c:pt idx="8">
                  <c:v>-9.9640473197428747E-3</c:v>
                </c:pt>
                <c:pt idx="9">
                  <c:v>-3.0664382898793363E-2</c:v>
                </c:pt>
                <c:pt idx="10">
                  <c:v>0.36306201020974527</c:v>
                </c:pt>
                <c:pt idx="11">
                  <c:v>0.37206336690458386</c:v>
                </c:pt>
                <c:pt idx="12">
                  <c:v>0.13193795465063118</c:v>
                </c:pt>
                <c:pt idx="13">
                  <c:v>0.14522551999644051</c:v>
                </c:pt>
                <c:pt idx="14">
                  <c:v>0.40395819072960037</c:v>
                </c:pt>
                <c:pt idx="15">
                  <c:v>0.13548505686903134</c:v>
                </c:pt>
                <c:pt idx="16">
                  <c:v>4.3303218837394297E-2</c:v>
                </c:pt>
                <c:pt idx="17">
                  <c:v>0.14598006618489023</c:v>
                </c:pt>
                <c:pt idx="18">
                  <c:v>-0.21710470381198732</c:v>
                </c:pt>
                <c:pt idx="19">
                  <c:v>-0.10734653178881004</c:v>
                </c:pt>
                <c:pt idx="20">
                  <c:v>8.084704519552588E-2</c:v>
                </c:pt>
                <c:pt idx="21">
                  <c:v>0.12367793833223573</c:v>
                </c:pt>
                <c:pt idx="22">
                  <c:v>0.67002992483409507</c:v>
                </c:pt>
                <c:pt idx="23">
                  <c:v>0.52294743450119796</c:v>
                </c:pt>
                <c:pt idx="24">
                  <c:v>0.19863450807788396</c:v>
                </c:pt>
                <c:pt idx="25">
                  <c:v>0.26080903105147613</c:v>
                </c:pt>
                <c:pt idx="26">
                  <c:v>0.34426079819277788</c:v>
                </c:pt>
                <c:pt idx="27">
                  <c:v>-0.22179563273440728</c:v>
                </c:pt>
                <c:pt idx="28">
                  <c:v>-0.32160883434418963</c:v>
                </c:pt>
                <c:pt idx="29">
                  <c:v>0.1132908903777583</c:v>
                </c:pt>
                <c:pt idx="30">
                  <c:v>-0.2770058986727939</c:v>
                </c:pt>
                <c:pt idx="31">
                  <c:v>-0.11543661865158228</c:v>
                </c:pt>
                <c:pt idx="32">
                  <c:v>0.43740298468476624</c:v>
                </c:pt>
                <c:pt idx="33">
                  <c:v>0.17830605614510553</c:v>
                </c:pt>
                <c:pt idx="34">
                  <c:v>0.5295283035771039</c:v>
                </c:pt>
                <c:pt idx="35">
                  <c:v>0.28407834538504595</c:v>
                </c:pt>
                <c:pt idx="36">
                  <c:v>0.43451266252830756</c:v>
                </c:pt>
                <c:pt idx="37">
                  <c:v>0.34846113585597571</c:v>
                </c:pt>
                <c:pt idx="38">
                  <c:v>0.46975181279498024</c:v>
                </c:pt>
                <c:pt idx="39">
                  <c:v>0.16357912660484963</c:v>
                </c:pt>
                <c:pt idx="40">
                  <c:v>0.32025389968747575</c:v>
                </c:pt>
                <c:pt idx="41">
                  <c:v>-0.57726620987545019</c:v>
                </c:pt>
                <c:pt idx="42">
                  <c:v>0.15536029998508916</c:v>
                </c:pt>
                <c:pt idx="43">
                  <c:v>4.8781435550498742E-2</c:v>
                </c:pt>
                <c:pt idx="44">
                  <c:v>0.38082187884305974</c:v>
                </c:pt>
                <c:pt idx="45">
                  <c:v>9.3262434871967059E-2</c:v>
                </c:pt>
                <c:pt idx="46">
                  <c:v>0.36660870706005255</c:v>
                </c:pt>
                <c:pt idx="47">
                  <c:v>0.36410735037011399</c:v>
                </c:pt>
                <c:pt idx="48">
                  <c:v>-8.5891517452351351E-2</c:v>
                </c:pt>
                <c:pt idx="49">
                  <c:v>1.7572565269903251E-2</c:v>
                </c:pt>
                <c:pt idx="50">
                  <c:v>0.18931687014144671</c:v>
                </c:pt>
                <c:pt idx="51">
                  <c:v>-6.6423876617676569E-2</c:v>
                </c:pt>
                <c:pt idx="52">
                  <c:v>6.8861282183346972E-2</c:v>
                </c:pt>
                <c:pt idx="53">
                  <c:v>0.19828136843290878</c:v>
                </c:pt>
                <c:pt idx="54">
                  <c:v>-0.14288112545831133</c:v>
                </c:pt>
                <c:pt idx="55">
                  <c:v>-0.11600059222647729</c:v>
                </c:pt>
                <c:pt idx="56">
                  <c:v>8.0811258181732626E-2</c:v>
                </c:pt>
                <c:pt idx="57">
                  <c:v>-0.15283081124111497</c:v>
                </c:pt>
                <c:pt idx="58">
                  <c:v>-0.56923911043616648</c:v>
                </c:pt>
                <c:pt idx="59">
                  <c:v>-0.64295032373153305</c:v>
                </c:pt>
                <c:pt idx="60">
                  <c:v>-0.75907080573826491</c:v>
                </c:pt>
                <c:pt idx="61">
                  <c:v>-0.53892525732170427</c:v>
                </c:pt>
                <c:pt idx="62">
                  <c:v>0.20386913839433696</c:v>
                </c:pt>
                <c:pt idx="63">
                  <c:v>-0.14409658146552573</c:v>
                </c:pt>
                <c:pt idx="64">
                  <c:v>-0.1325353350305285</c:v>
                </c:pt>
                <c:pt idx="65">
                  <c:v>5.0638587824769488E-2</c:v>
                </c:pt>
                <c:pt idx="66">
                  <c:v>-0.2159108514011816</c:v>
                </c:pt>
                <c:pt idx="67">
                  <c:v>-0.28625715636315263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CD-4A47-BA18-BDF7E88FF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299744"/>
        <c:axId val="1164300160"/>
      </c:scatterChart>
      <c:valAx>
        <c:axId val="1164299744"/>
        <c:scaling>
          <c:orientation val="minMax"/>
          <c:max val="14"/>
          <c:min val="1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300160"/>
        <c:crosses val="autoZero"/>
        <c:crossBetween val="midCat"/>
      </c:valAx>
      <c:valAx>
        <c:axId val="1164300160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29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Residuals^2 vs lagSales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7.1033253098695057E-2"/>
                  <c:y val="-0.582898087918636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'Questions 1-3'!$K$51:$K$118</c:f>
              <c:numCache>
                <c:formatCode>General</c:formatCode>
                <c:ptCount val="68"/>
                <c:pt idx="0">
                  <c:v>42851.41</c:v>
                </c:pt>
                <c:pt idx="1">
                  <c:v>32998.269999999997</c:v>
                </c:pt>
                <c:pt idx="2">
                  <c:v>32224.45</c:v>
                </c:pt>
                <c:pt idx="3">
                  <c:v>47736.45</c:v>
                </c:pt>
                <c:pt idx="4">
                  <c:v>45134.76</c:v>
                </c:pt>
                <c:pt idx="5">
                  <c:v>39859.040000000001</c:v>
                </c:pt>
                <c:pt idx="6">
                  <c:v>53056.94</c:v>
                </c:pt>
                <c:pt idx="7">
                  <c:v>43394.91</c:v>
                </c:pt>
                <c:pt idx="8">
                  <c:v>53238.93</c:v>
                </c:pt>
                <c:pt idx="9">
                  <c:v>77106.740000000005</c:v>
                </c:pt>
                <c:pt idx="10">
                  <c:v>78406.61</c:v>
                </c:pt>
                <c:pt idx="11">
                  <c:v>120669.15</c:v>
                </c:pt>
                <c:pt idx="12">
                  <c:v>126402.56</c:v>
                </c:pt>
                <c:pt idx="13">
                  <c:v>103209.84</c:v>
                </c:pt>
                <c:pt idx="14">
                  <c:v>108578.09</c:v>
                </c:pt>
                <c:pt idx="15">
                  <c:v>146001.98000000001</c:v>
                </c:pt>
                <c:pt idx="16">
                  <c:v>115881.13</c:v>
                </c:pt>
                <c:pt idx="17">
                  <c:v>109705.66</c:v>
                </c:pt>
                <c:pt idx="18">
                  <c:v>126203.5</c:v>
                </c:pt>
                <c:pt idx="19">
                  <c:v>91124.69</c:v>
                </c:pt>
                <c:pt idx="20">
                  <c:v>105573.23</c:v>
                </c:pt>
                <c:pt idx="21">
                  <c:v>132292.62</c:v>
                </c:pt>
                <c:pt idx="22">
                  <c:v>143346.54</c:v>
                </c:pt>
                <c:pt idx="23">
                  <c:v>256989.42</c:v>
                </c:pt>
                <c:pt idx="24">
                  <c:v>230297.12</c:v>
                </c:pt>
                <c:pt idx="25">
                  <c:v>172858.83</c:v>
                </c:pt>
                <c:pt idx="26">
                  <c:v>190960.7</c:v>
                </c:pt>
                <c:pt idx="27">
                  <c:v>215494.91</c:v>
                </c:pt>
                <c:pt idx="28">
                  <c:v>127014.18</c:v>
                </c:pt>
                <c:pt idx="29">
                  <c:v>119331.27</c:v>
                </c:pt>
                <c:pt idx="30">
                  <c:v>191372.35</c:v>
                </c:pt>
                <c:pt idx="31">
                  <c:v>134470.13</c:v>
                </c:pt>
                <c:pt idx="32">
                  <c:v>164075.92000000001</c:v>
                </c:pt>
                <c:pt idx="33">
                  <c:v>296067.28000000003</c:v>
                </c:pt>
                <c:pt idx="34">
                  <c:v>237200.95</c:v>
                </c:pt>
                <c:pt idx="35">
                  <c:v>349865.15</c:v>
                </c:pt>
                <c:pt idx="36">
                  <c:v>284153.82</c:v>
                </c:pt>
                <c:pt idx="37">
                  <c:v>342875.67</c:v>
                </c:pt>
                <c:pt idx="38">
                  <c:v>326599.37</c:v>
                </c:pt>
                <c:pt idx="39">
                  <c:v>382773.26</c:v>
                </c:pt>
                <c:pt idx="40">
                  <c:v>292565.33</c:v>
                </c:pt>
                <c:pt idx="41">
                  <c:v>355235.39</c:v>
                </c:pt>
                <c:pt idx="42">
                  <c:v>150306.78</c:v>
                </c:pt>
                <c:pt idx="43">
                  <c:v>324641.91999999998</c:v>
                </c:pt>
                <c:pt idx="44">
                  <c:v>302948.19</c:v>
                </c:pt>
                <c:pt idx="45">
                  <c:v>438351.07</c:v>
                </c:pt>
                <c:pt idx="46">
                  <c:v>341339.83</c:v>
                </c:pt>
                <c:pt idx="47">
                  <c:v>465747.06</c:v>
                </c:pt>
                <c:pt idx="48">
                  <c:v>482296.57</c:v>
                </c:pt>
                <c:pt idx="49">
                  <c:v>319251.19</c:v>
                </c:pt>
                <c:pt idx="50">
                  <c:v>367550.3</c:v>
                </c:pt>
                <c:pt idx="51">
                  <c:v>453059</c:v>
                </c:pt>
                <c:pt idx="52">
                  <c:v>364198.66</c:v>
                </c:pt>
                <c:pt idx="53">
                  <c:v>432854.88</c:v>
                </c:pt>
                <c:pt idx="54">
                  <c:v>511445.22</c:v>
                </c:pt>
                <c:pt idx="55">
                  <c:v>377471.8</c:v>
                </c:pt>
                <c:pt idx="56">
                  <c:v>402539.92</c:v>
                </c:pt>
                <c:pt idx="57">
                  <c:v>508784.22</c:v>
                </c:pt>
                <c:pt idx="58">
                  <c:v>418133.1</c:v>
                </c:pt>
                <c:pt idx="59">
                  <c:v>286233.92</c:v>
                </c:pt>
                <c:pt idx="60">
                  <c:v>276031.78999999998</c:v>
                </c:pt>
                <c:pt idx="61">
                  <c:v>255140.26</c:v>
                </c:pt>
                <c:pt idx="62">
                  <c:v>330093.8</c:v>
                </c:pt>
                <c:pt idx="63">
                  <c:v>720243.34</c:v>
                </c:pt>
                <c:pt idx="64">
                  <c:v>527970.96</c:v>
                </c:pt>
                <c:pt idx="65">
                  <c:v>554474.27</c:v>
                </c:pt>
                <c:pt idx="66">
                  <c:v>691326.49</c:v>
                </c:pt>
                <c:pt idx="67">
                  <c:v>549759.35</c:v>
                </c:pt>
              </c:numCache>
            </c:numRef>
          </c:xVal>
          <c:yVal>
            <c:numRef>
              <c:f>'Questions 1-3'!$P$51:$P$118</c:f>
              <c:numCache>
                <c:formatCode>0.0000</c:formatCode>
                <c:ptCount val="68"/>
                <c:pt idx="0">
                  <c:v>0.31287981467483122</c:v>
                </c:pt>
                <c:pt idx="1">
                  <c:v>0.38502538449613849</c:v>
                </c:pt>
                <c:pt idx="2">
                  <c:v>7.019968760287551E-2</c:v>
                </c:pt>
                <c:pt idx="3">
                  <c:v>0.12845965423475214</c:v>
                </c:pt>
                <c:pt idx="4">
                  <c:v>0.27053939160546925</c:v>
                </c:pt>
                <c:pt idx="5">
                  <c:v>7.3731496130022958E-2</c:v>
                </c:pt>
                <c:pt idx="6">
                  <c:v>0.26007637737746481</c:v>
                </c:pt>
                <c:pt idx="7">
                  <c:v>0.11761262589865772</c:v>
                </c:pt>
                <c:pt idx="8">
                  <c:v>9.9282238990075169E-5</c:v>
                </c:pt>
                <c:pt idx="9">
                  <c:v>9.4030437856381082E-4</c:v>
                </c:pt>
                <c:pt idx="10">
                  <c:v>0.13181402325754119</c:v>
                </c:pt>
                <c:pt idx="11">
                  <c:v>0.13843114899237499</c:v>
                </c:pt>
                <c:pt idx="12">
                  <c:v>1.740762387739201E-2</c:v>
                </c:pt>
                <c:pt idx="13">
                  <c:v>2.1090451658236541E-2</c:v>
                </c:pt>
                <c:pt idx="14">
                  <c:v>0.1631822198575322</c:v>
                </c:pt>
                <c:pt idx="15">
                  <c:v>1.8356200634804656E-2</c:v>
                </c:pt>
                <c:pt idx="16">
                  <c:v>1.8751687616792602E-3</c:v>
                </c:pt>
                <c:pt idx="17">
                  <c:v>2.1310179723344935E-2</c:v>
                </c:pt>
                <c:pt idx="18">
                  <c:v>4.7134452417290744E-2</c:v>
                </c:pt>
                <c:pt idx="19">
                  <c:v>1.1523277887086004E-2</c:v>
                </c:pt>
                <c:pt idx="20">
                  <c:v>6.5362447168474044E-3</c:v>
                </c:pt>
                <c:pt idx="21">
                  <c:v>1.5296232430112303E-2</c:v>
                </c:pt>
                <c:pt idx="22">
                  <c:v>0.44894010017318309</c:v>
                </c:pt>
                <c:pt idx="23">
                  <c:v>0.27347401925138476</c:v>
                </c:pt>
                <c:pt idx="24">
                  <c:v>3.9455667799342953E-2</c:v>
                </c:pt>
                <c:pt idx="25">
                  <c:v>6.8021350678009837E-2</c:v>
                </c:pt>
                <c:pt idx="26">
                  <c:v>0.11851549717232854</c:v>
                </c:pt>
                <c:pt idx="27">
                  <c:v>4.9193302700056077E-2</c:v>
                </c:pt>
                <c:pt idx="28">
                  <c:v>0.10343224232822841</c:v>
                </c:pt>
                <c:pt idx="29">
                  <c:v>1.2834825842585249E-2</c:v>
                </c:pt>
                <c:pt idx="30">
                  <c:v>7.6732267899522158E-2</c:v>
                </c:pt>
                <c:pt idx="31">
                  <c:v>1.3325612925710833E-2</c:v>
                </c:pt>
                <c:pt idx="32">
                  <c:v>0.19132137101114186</c:v>
                </c:pt>
                <c:pt idx="33">
                  <c:v>3.1793049658021523E-2</c:v>
                </c:pt>
                <c:pt idx="34">
                  <c:v>0.28040022428924549</c:v>
                </c:pt>
                <c:pt idx="35">
                  <c:v>8.0700506316705459E-2</c:v>
                </c:pt>
                <c:pt idx="36">
                  <c:v>0.1888012538974389</c:v>
                </c:pt>
                <c:pt idx="37">
                  <c:v>0.12142516320203676</c:v>
                </c:pt>
                <c:pt idx="38">
                  <c:v>0.22066676562417015</c:v>
                </c:pt>
                <c:pt idx="39">
                  <c:v>2.6758130660805426E-2</c:v>
                </c:pt>
                <c:pt idx="40">
                  <c:v>0.10256256026503578</c:v>
                </c:pt>
                <c:pt idx="41">
                  <c:v>0.3332362770639673</c:v>
                </c:pt>
                <c:pt idx="42">
                  <c:v>2.4136822811456893E-2</c:v>
                </c:pt>
                <c:pt idx="43">
                  <c:v>2.3796284543674624E-3</c:v>
                </c:pt>
                <c:pt idx="44">
                  <c:v>0.14502530340555808</c:v>
                </c:pt>
                <c:pt idx="45">
                  <c:v>8.6978817582478978E-3</c:v>
                </c:pt>
                <c:pt idx="46">
                  <c:v>0.13440194409224343</c:v>
                </c:pt>
                <c:pt idx="47">
                  <c:v>0.13257416259354496</c:v>
                </c:pt>
                <c:pt idx="48">
                  <c:v>7.3773527702675765E-3</c:v>
                </c:pt>
                <c:pt idx="49">
                  <c:v>3.087950501650099E-4</c:v>
                </c:pt>
                <c:pt idx="50">
                  <c:v>3.5840877320153397E-2</c:v>
                </c:pt>
                <c:pt idx="51">
                  <c:v>4.4121313849203201E-3</c:v>
                </c:pt>
                <c:pt idx="52">
                  <c:v>4.7418761839345394E-3</c:v>
                </c:pt>
                <c:pt idx="53">
                  <c:v>3.9315501067626914E-2</c:v>
                </c:pt>
                <c:pt idx="54">
                  <c:v>2.0415016012233701E-2</c:v>
                </c:pt>
                <c:pt idx="55">
                  <c:v>1.3456137396893464E-2</c:v>
                </c:pt>
                <c:pt idx="56">
                  <c:v>6.5304594489146483E-3</c:v>
                </c:pt>
                <c:pt idx="57">
                  <c:v>2.3357256864617315E-2</c:v>
                </c:pt>
                <c:pt idx="58">
                  <c:v>0.32403316485015815</c:v>
                </c:pt>
                <c:pt idx="59">
                  <c:v>0.41338511878648315</c:v>
                </c:pt>
                <c:pt idx="60">
                  <c:v>0.5761884881241387</c:v>
                </c:pt>
                <c:pt idx="61">
                  <c:v>0.29044043297926514</c:v>
                </c:pt>
                <c:pt idx="62">
                  <c:v>4.1562625589649314E-2</c:v>
                </c:pt>
                <c:pt idx="63">
                  <c:v>2.0763824790050893E-2</c:v>
                </c:pt>
                <c:pt idx="64">
                  <c:v>1.7565615031654436E-2</c:v>
                </c:pt>
                <c:pt idx="65">
                  <c:v>2.5642665768868928E-3</c:v>
                </c:pt>
                <c:pt idx="66">
                  <c:v>4.6617495752783122E-2</c:v>
                </c:pt>
                <c:pt idx="67">
                  <c:v>8.1943159569118421E-2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6A-47E0-AD07-43AB9E104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611376"/>
        <c:axId val="1199620112"/>
      </c:scatterChart>
      <c:valAx>
        <c:axId val="119961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20112"/>
        <c:crosses val="autoZero"/>
        <c:crossBetween val="midCat"/>
      </c:valAx>
      <c:valAx>
        <c:axId val="11996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1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Time</a:t>
            </a:r>
            <a:r>
              <a:rPr lang="en-US" sz="2400" b="1" baseline="0"/>
              <a:t> Plot of Sales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'Questions 6.5-10'!$B$1</c:f>
              <c:strCache>
                <c:ptCount val="1"/>
                <c:pt idx="0">
                  <c:v>M_seq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'Questions 6.5-10'!$B$2:$B$70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3-422B-8F31-81756EC4207A}"/>
            </c:ext>
          </c:extLst>
        </c:ser>
        <c:ser>
          <c:idx val="1"/>
          <c:order val="1"/>
          <c:tx>
            <c:strRef>
              <c:f>'Questions 6.5-10'!$C$1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'Questions 6.5-10'!$C$2:$C$70</c:f>
              <c:numCache>
                <c:formatCode>General</c:formatCode>
                <c:ptCount val="69"/>
                <c:pt idx="0">
                  <c:v>42851.41</c:v>
                </c:pt>
                <c:pt idx="1">
                  <c:v>32998.269999999997</c:v>
                </c:pt>
                <c:pt idx="2">
                  <c:v>32224.45</c:v>
                </c:pt>
                <c:pt idx="3">
                  <c:v>47736.45</c:v>
                </c:pt>
                <c:pt idx="4">
                  <c:v>45134.76</c:v>
                </c:pt>
                <c:pt idx="5">
                  <c:v>39859.040000000001</c:v>
                </c:pt>
                <c:pt idx="6">
                  <c:v>53056.94</c:v>
                </c:pt>
                <c:pt idx="7">
                  <c:v>43394.91</c:v>
                </c:pt>
                <c:pt idx="8">
                  <c:v>53238.93</c:v>
                </c:pt>
                <c:pt idx="9">
                  <c:v>77106.740000000005</c:v>
                </c:pt>
                <c:pt idx="10">
                  <c:v>78406.61</c:v>
                </c:pt>
                <c:pt idx="11">
                  <c:v>120669.15</c:v>
                </c:pt>
                <c:pt idx="12">
                  <c:v>126402.56</c:v>
                </c:pt>
                <c:pt idx="13">
                  <c:v>103209.84</c:v>
                </c:pt>
                <c:pt idx="14">
                  <c:v>108578.09</c:v>
                </c:pt>
                <c:pt idx="15">
                  <c:v>146001.98000000001</c:v>
                </c:pt>
                <c:pt idx="16">
                  <c:v>115881.13</c:v>
                </c:pt>
                <c:pt idx="17">
                  <c:v>109705.66</c:v>
                </c:pt>
                <c:pt idx="18">
                  <c:v>126203.5</c:v>
                </c:pt>
                <c:pt idx="19">
                  <c:v>91124.69</c:v>
                </c:pt>
                <c:pt idx="20">
                  <c:v>105573.23</c:v>
                </c:pt>
                <c:pt idx="21">
                  <c:v>132292.62</c:v>
                </c:pt>
                <c:pt idx="22">
                  <c:v>143346.54</c:v>
                </c:pt>
                <c:pt idx="23">
                  <c:v>256989.42</c:v>
                </c:pt>
                <c:pt idx="24">
                  <c:v>230297.12</c:v>
                </c:pt>
                <c:pt idx="25">
                  <c:v>172858.83</c:v>
                </c:pt>
                <c:pt idx="26">
                  <c:v>190960.7</c:v>
                </c:pt>
                <c:pt idx="27">
                  <c:v>215494.91</c:v>
                </c:pt>
                <c:pt idx="28">
                  <c:v>127014.18</c:v>
                </c:pt>
                <c:pt idx="29">
                  <c:v>119331.27</c:v>
                </c:pt>
                <c:pt idx="30">
                  <c:v>191372.35</c:v>
                </c:pt>
                <c:pt idx="31">
                  <c:v>134470.13</c:v>
                </c:pt>
                <c:pt idx="32">
                  <c:v>164075.92000000001</c:v>
                </c:pt>
                <c:pt idx="33">
                  <c:v>296067.28000000003</c:v>
                </c:pt>
                <c:pt idx="34">
                  <c:v>237200.95</c:v>
                </c:pt>
                <c:pt idx="35">
                  <c:v>349865.15</c:v>
                </c:pt>
                <c:pt idx="36">
                  <c:v>284153.82</c:v>
                </c:pt>
                <c:pt idx="37">
                  <c:v>342875.67</c:v>
                </c:pt>
                <c:pt idx="38">
                  <c:v>326599.37</c:v>
                </c:pt>
                <c:pt idx="39">
                  <c:v>382773.26</c:v>
                </c:pt>
                <c:pt idx="40">
                  <c:v>292565.33</c:v>
                </c:pt>
                <c:pt idx="41">
                  <c:v>355235.39</c:v>
                </c:pt>
                <c:pt idx="42">
                  <c:v>150306.78</c:v>
                </c:pt>
                <c:pt idx="43">
                  <c:v>324641.91999999998</c:v>
                </c:pt>
                <c:pt idx="44">
                  <c:v>302948.19</c:v>
                </c:pt>
                <c:pt idx="45">
                  <c:v>438351.07</c:v>
                </c:pt>
                <c:pt idx="46">
                  <c:v>341339.83</c:v>
                </c:pt>
                <c:pt idx="47">
                  <c:v>465747.06</c:v>
                </c:pt>
                <c:pt idx="48">
                  <c:v>482296.57</c:v>
                </c:pt>
                <c:pt idx="49">
                  <c:v>319251.19</c:v>
                </c:pt>
                <c:pt idx="50">
                  <c:v>367550.3</c:v>
                </c:pt>
                <c:pt idx="51">
                  <c:v>453059</c:v>
                </c:pt>
                <c:pt idx="52">
                  <c:v>364198.66</c:v>
                </c:pt>
                <c:pt idx="53">
                  <c:v>432854.88</c:v>
                </c:pt>
                <c:pt idx="54">
                  <c:v>511445.22</c:v>
                </c:pt>
                <c:pt idx="55">
                  <c:v>377471.8</c:v>
                </c:pt>
                <c:pt idx="56">
                  <c:v>402539.92</c:v>
                </c:pt>
                <c:pt idx="57">
                  <c:v>508784.22</c:v>
                </c:pt>
                <c:pt idx="58">
                  <c:v>418133.1</c:v>
                </c:pt>
                <c:pt idx="59">
                  <c:v>286233.92</c:v>
                </c:pt>
                <c:pt idx="60">
                  <c:v>276031.78999999998</c:v>
                </c:pt>
                <c:pt idx="61">
                  <c:v>255140.26</c:v>
                </c:pt>
                <c:pt idx="62">
                  <c:v>330093.8</c:v>
                </c:pt>
                <c:pt idx="63">
                  <c:v>720243.34</c:v>
                </c:pt>
                <c:pt idx="64">
                  <c:v>527970.96</c:v>
                </c:pt>
                <c:pt idx="65">
                  <c:v>554474.27</c:v>
                </c:pt>
                <c:pt idx="66">
                  <c:v>691326.49</c:v>
                </c:pt>
                <c:pt idx="67">
                  <c:v>549759.35</c:v>
                </c:pt>
                <c:pt idx="68">
                  <c:v>531951.43999999994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3-422B-8F31-81756EC42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425600"/>
        <c:axId val="950418112"/>
      </c:areaChart>
      <c:catAx>
        <c:axId val="95042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baseline="0"/>
                  <a:t>Months 1 to 69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18112"/>
        <c:crosses val="autoZero"/>
        <c:auto val="1"/>
        <c:lblAlgn val="ctr"/>
        <c:lblOffset val="100"/>
        <c:noMultiLvlLbl val="0"/>
      </c:catAx>
      <c:valAx>
        <c:axId val="950418112"/>
        <c:scaling>
          <c:orientation val="minMax"/>
          <c:max val="7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baseline="0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25600"/>
        <c:crosses val="autoZero"/>
        <c:crossBetween val="midCat"/>
        <c:majorUnit val="5000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33131</xdr:colOff>
      <xdr:row>2</xdr:row>
      <xdr:rowOff>8281</xdr:rowOff>
    </xdr:from>
    <xdr:to>
      <xdr:col>13</xdr:col>
      <xdr:colOff>886241</xdr:colOff>
      <xdr:row>15</xdr:row>
      <xdr:rowOff>57978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3A32B9-40F3-4FEB-AF15-D48AC8D74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8281</xdr:colOff>
      <xdr:row>15</xdr:row>
      <xdr:rowOff>165652</xdr:rowOff>
    </xdr:from>
    <xdr:to>
      <xdr:col>13</xdr:col>
      <xdr:colOff>877956</xdr:colOff>
      <xdr:row>28</xdr:row>
      <xdr:rowOff>173936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867B99-D404-4F3B-B7DE-4B23AF192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16560</xdr:colOff>
      <xdr:row>1</xdr:row>
      <xdr:rowOff>41412</xdr:rowOff>
    </xdr:from>
    <xdr:to>
      <xdr:col>22</xdr:col>
      <xdr:colOff>173935</xdr:colOff>
      <xdr:row>12</xdr:row>
      <xdr:rowOff>132522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54D1E-0976-439D-932C-011576B9B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13</xdr:row>
      <xdr:rowOff>3315</xdr:rowOff>
    </xdr:from>
    <xdr:to>
      <xdr:col>20</xdr:col>
      <xdr:colOff>704022</xdr:colOff>
      <xdr:row>24</xdr:row>
      <xdr:rowOff>82826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5A7A9C-7A58-4577-8B0A-1913A78D4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16565</xdr:colOff>
      <xdr:row>25</xdr:row>
      <xdr:rowOff>49696</xdr:rowOff>
    </xdr:from>
    <xdr:to>
      <xdr:col>23</xdr:col>
      <xdr:colOff>869674</xdr:colOff>
      <xdr:row>32</xdr:row>
      <xdr:rowOff>75372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8DCF6C-EBEC-4F1D-9082-BD59171DD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06152" y="4994413"/>
          <a:ext cx="3660913" cy="1466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2</xdr:row>
      <xdr:rowOff>23811</xdr:rowOff>
    </xdr:from>
    <xdr:to>
      <xdr:col>26</xdr:col>
      <xdr:colOff>581024</xdr:colOff>
      <xdr:row>26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5F3AC-DBBC-4D38-B704-3BEDBD712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topLeftCell="D1" zoomScale="115" zoomScaleNormal="115" workbookViewId="0">
      <selection activeCell="L2" sqref="L2"/>
    </sheetView>
  </sheetViews>
  <sheetFormatPr defaultRowHeight="15" x14ac:dyDescent="0.25"/>
  <cols>
    <col min="1" max="1" width="14.28515625" customWidth="1"/>
    <col min="2" max="2" width="10.7109375" customWidth="1"/>
    <col min="3" max="3" width="11.85546875" style="2" customWidth="1"/>
    <col min="4" max="4" width="14.5703125" customWidth="1"/>
    <col min="5" max="5" width="11.5703125" customWidth="1"/>
    <col min="6" max="6" width="12.5703125" customWidth="1"/>
    <col min="7" max="7" width="14.85546875" customWidth="1"/>
    <col min="8" max="8" width="4.140625" customWidth="1"/>
    <col min="9" max="9" width="17.42578125" bestFit="1" customWidth="1"/>
    <col min="10" max="13" width="13.42578125" bestFit="1" customWidth="1"/>
    <col min="14" max="14" width="13.7109375" bestFit="1" customWidth="1"/>
    <col min="15" max="15" width="10.7109375" customWidth="1"/>
    <col min="16" max="16" width="17.42578125" bestFit="1" customWidth="1"/>
    <col min="17" max="17" width="14" bestFit="1" customWidth="1"/>
    <col min="18" max="18" width="14.85546875" bestFit="1" customWidth="1"/>
    <col min="19" max="19" width="14" bestFit="1" customWidth="1"/>
    <col min="20" max="20" width="13.42578125" bestFit="1" customWidth="1"/>
    <col min="21" max="25" width="14" bestFit="1" customWidth="1"/>
  </cols>
  <sheetData>
    <row r="1" spans="1:17" ht="27.75" thickTop="1" thickBot="1" x14ac:dyDescent="0.45">
      <c r="A1" s="6" t="s">
        <v>7</v>
      </c>
      <c r="B1" s="7" t="s">
        <v>0</v>
      </c>
      <c r="C1" s="7" t="s">
        <v>1</v>
      </c>
      <c r="D1" s="7" t="s">
        <v>8</v>
      </c>
      <c r="E1" s="7" t="s">
        <v>9</v>
      </c>
      <c r="F1" s="6" t="s">
        <v>2</v>
      </c>
      <c r="G1" s="6" t="s">
        <v>4</v>
      </c>
      <c r="I1" s="50" t="s">
        <v>47</v>
      </c>
      <c r="J1" s="51"/>
      <c r="L1" s="3" t="s">
        <v>3</v>
      </c>
      <c r="M1" s="3" t="s">
        <v>5</v>
      </c>
      <c r="N1" s="3" t="s">
        <v>6</v>
      </c>
      <c r="P1" s="50" t="s">
        <v>48</v>
      </c>
      <c r="Q1" s="51"/>
    </row>
    <row r="2" spans="1:17" ht="15.75" thickBot="1" x14ac:dyDescent="0.3">
      <c r="A2">
        <f>1</f>
        <v>1</v>
      </c>
      <c r="B2" s="1">
        <v>37622</v>
      </c>
      <c r="C2">
        <v>42851.41</v>
      </c>
      <c r="D2" s="5"/>
      <c r="E2" s="5"/>
      <c r="F2" s="2">
        <f t="shared" ref="F2:F33" si="0">LN(C2)</f>
        <v>10.665493828968799</v>
      </c>
      <c r="G2" s="5"/>
      <c r="L2" s="4">
        <f>SQRT(0.11166)</f>
        <v>0.33415565235380951</v>
      </c>
      <c r="M2" s="4">
        <f>CORREL(F3:F70,F2:F69)</f>
        <v>0.93080103176360507</v>
      </c>
      <c r="N2" s="4">
        <f>2/SQRT(69)</f>
        <v>0.2407717061715384</v>
      </c>
    </row>
    <row r="3" spans="1:17" x14ac:dyDescent="0.25">
      <c r="A3">
        <f>1+A2</f>
        <v>2</v>
      </c>
      <c r="B3" s="1">
        <v>37653</v>
      </c>
      <c r="C3">
        <v>32998.269999999997</v>
      </c>
      <c r="D3">
        <v>42851.41</v>
      </c>
      <c r="E3">
        <f>C3-D3</f>
        <v>-9853.1400000000067</v>
      </c>
      <c r="F3" s="2">
        <f t="shared" si="0"/>
        <v>10.404210414831994</v>
      </c>
      <c r="G3" s="2">
        <f t="shared" ref="G3:G34" si="1">F3-F2</f>
        <v>-0.26128341413680545</v>
      </c>
    </row>
    <row r="4" spans="1:17" x14ac:dyDescent="0.25">
      <c r="A4">
        <f t="shared" ref="A4:A67" si="2">1+A3</f>
        <v>3</v>
      </c>
      <c r="B4" s="1">
        <v>37681</v>
      </c>
      <c r="C4">
        <v>32224.45</v>
      </c>
      <c r="D4">
        <v>32998.269999999997</v>
      </c>
      <c r="E4">
        <f t="shared" ref="E4:E67" si="3">C4-D4</f>
        <v>-773.81999999999607</v>
      </c>
      <c r="F4" s="2">
        <f t="shared" si="0"/>
        <v>10.380480760167556</v>
      </c>
      <c r="G4" s="2">
        <f t="shared" si="1"/>
        <v>-2.372965466443766E-2</v>
      </c>
    </row>
    <row r="5" spans="1:17" x14ac:dyDescent="0.25">
      <c r="A5">
        <f t="shared" si="2"/>
        <v>4</v>
      </c>
      <c r="B5" s="1">
        <v>37712</v>
      </c>
      <c r="C5">
        <v>47736.45</v>
      </c>
      <c r="D5">
        <v>32224.45</v>
      </c>
      <c r="E5">
        <f t="shared" si="3"/>
        <v>15511.999999999996</v>
      </c>
      <c r="F5" s="2">
        <f t="shared" si="0"/>
        <v>10.773450536005148</v>
      </c>
      <c r="G5" s="2">
        <f t="shared" si="1"/>
        <v>0.39296977583759229</v>
      </c>
    </row>
    <row r="6" spans="1:17" x14ac:dyDescent="0.25">
      <c r="A6">
        <f t="shared" si="2"/>
        <v>5</v>
      </c>
      <c r="B6" s="1">
        <v>37742</v>
      </c>
      <c r="C6">
        <v>45134.76</v>
      </c>
      <c r="D6">
        <v>47736.45</v>
      </c>
      <c r="E6">
        <f t="shared" si="3"/>
        <v>-2601.6899999999951</v>
      </c>
      <c r="F6" s="2">
        <f t="shared" si="0"/>
        <v>10.717407960336928</v>
      </c>
      <c r="G6" s="2">
        <f t="shared" si="1"/>
        <v>-5.6042575668220351E-2</v>
      </c>
    </row>
    <row r="7" spans="1:17" x14ac:dyDescent="0.25">
      <c r="A7">
        <f t="shared" si="2"/>
        <v>6</v>
      </c>
      <c r="B7" s="1">
        <v>37773</v>
      </c>
      <c r="C7">
        <v>39859.040000000001</v>
      </c>
      <c r="D7">
        <v>45134.76</v>
      </c>
      <c r="E7">
        <f t="shared" si="3"/>
        <v>-5275.7200000000012</v>
      </c>
      <c r="F7" s="2">
        <f t="shared" si="0"/>
        <v>10.593104509181721</v>
      </c>
      <c r="G7" s="2">
        <f t="shared" si="1"/>
        <v>-0.1243034511552068</v>
      </c>
    </row>
    <row r="8" spans="1:17" x14ac:dyDescent="0.25">
      <c r="A8">
        <f t="shared" si="2"/>
        <v>7</v>
      </c>
      <c r="B8" s="1">
        <v>37803</v>
      </c>
      <c r="C8">
        <v>53056.94</v>
      </c>
      <c r="D8">
        <v>39859.040000000001</v>
      </c>
      <c r="E8">
        <f t="shared" si="3"/>
        <v>13197.900000000001</v>
      </c>
      <c r="F8" s="2">
        <f t="shared" si="0"/>
        <v>10.879120955467091</v>
      </c>
      <c r="G8" s="2">
        <f t="shared" si="1"/>
        <v>0.2860164462853696</v>
      </c>
    </row>
    <row r="9" spans="1:17" x14ac:dyDescent="0.25">
      <c r="A9">
        <f t="shared" si="2"/>
        <v>8</v>
      </c>
      <c r="B9" s="1">
        <v>37834</v>
      </c>
      <c r="C9">
        <v>43394.91</v>
      </c>
      <c r="D9">
        <v>53056.94</v>
      </c>
      <c r="E9">
        <f t="shared" si="3"/>
        <v>-9662.0299999999988</v>
      </c>
      <c r="F9" s="2">
        <f t="shared" si="0"/>
        <v>10.678097432104538</v>
      </c>
      <c r="G9" s="2">
        <f t="shared" si="1"/>
        <v>-0.20102352336255258</v>
      </c>
    </row>
    <row r="10" spans="1:17" x14ac:dyDescent="0.25">
      <c r="A10">
        <f t="shared" si="2"/>
        <v>9</v>
      </c>
      <c r="B10" s="1">
        <v>37865</v>
      </c>
      <c r="C10">
        <v>53238.93</v>
      </c>
      <c r="D10">
        <v>43394.91</v>
      </c>
      <c r="E10">
        <f t="shared" si="3"/>
        <v>9844.0199999999968</v>
      </c>
      <c r="F10" s="2">
        <f t="shared" si="0"/>
        <v>10.882545174636164</v>
      </c>
      <c r="G10" s="2">
        <f t="shared" si="1"/>
        <v>0.20444774253162556</v>
      </c>
    </row>
    <row r="11" spans="1:17" x14ac:dyDescent="0.25">
      <c r="A11">
        <f t="shared" si="2"/>
        <v>10</v>
      </c>
      <c r="B11" s="1">
        <v>37895</v>
      </c>
      <c r="C11">
        <v>77106.740000000005</v>
      </c>
      <c r="D11">
        <v>53238.93</v>
      </c>
      <c r="E11">
        <f t="shared" si="3"/>
        <v>23867.810000000005</v>
      </c>
      <c r="F11" s="2">
        <f t="shared" si="0"/>
        <v>11.252945974667055</v>
      </c>
      <c r="G11" s="2">
        <f t="shared" si="1"/>
        <v>0.37040080003089138</v>
      </c>
    </row>
    <row r="12" spans="1:17" x14ac:dyDescent="0.25">
      <c r="A12">
        <f t="shared" si="2"/>
        <v>11</v>
      </c>
      <c r="B12" s="1">
        <v>37926</v>
      </c>
      <c r="C12">
        <v>78406.61</v>
      </c>
      <c r="D12">
        <v>77106.740000000005</v>
      </c>
      <c r="E12">
        <f t="shared" si="3"/>
        <v>1299.8699999999953</v>
      </c>
      <c r="F12" s="2">
        <f t="shared" si="0"/>
        <v>11.269663514008997</v>
      </c>
      <c r="G12" s="2">
        <f t="shared" si="1"/>
        <v>1.6717539341941645E-2</v>
      </c>
    </row>
    <row r="13" spans="1:17" x14ac:dyDescent="0.25">
      <c r="A13">
        <f t="shared" si="2"/>
        <v>12</v>
      </c>
      <c r="B13" s="1">
        <v>37956</v>
      </c>
      <c r="C13">
        <v>120669.15</v>
      </c>
      <c r="D13">
        <v>78406.61</v>
      </c>
      <c r="E13">
        <f t="shared" si="3"/>
        <v>42262.539999999994</v>
      </c>
      <c r="F13" s="2">
        <f t="shared" si="0"/>
        <v>11.700807782038527</v>
      </c>
      <c r="G13" s="2">
        <f t="shared" si="1"/>
        <v>0.43114426802953076</v>
      </c>
    </row>
    <row r="14" spans="1:17" x14ac:dyDescent="0.25">
      <c r="A14">
        <f t="shared" si="2"/>
        <v>13</v>
      </c>
      <c r="B14" s="1">
        <v>37987</v>
      </c>
      <c r="C14">
        <v>126402.56</v>
      </c>
      <c r="D14">
        <v>120669.15</v>
      </c>
      <c r="E14">
        <f t="shared" si="3"/>
        <v>5733.4100000000035</v>
      </c>
      <c r="F14" s="2">
        <f t="shared" si="0"/>
        <v>11.747227013654358</v>
      </c>
      <c r="G14" s="2">
        <f t="shared" si="1"/>
        <v>4.6419231615830725E-2</v>
      </c>
    </row>
    <row r="15" spans="1:17" x14ac:dyDescent="0.25">
      <c r="A15">
        <f t="shared" si="2"/>
        <v>14</v>
      </c>
      <c r="B15" s="1">
        <v>38018</v>
      </c>
      <c r="C15">
        <v>103209.84</v>
      </c>
      <c r="D15">
        <v>126402.56</v>
      </c>
      <c r="E15">
        <f t="shared" si="3"/>
        <v>-23192.720000000001</v>
      </c>
      <c r="F15" s="2">
        <f t="shared" si="0"/>
        <v>11.544519476321398</v>
      </c>
      <c r="G15" s="2">
        <f t="shared" si="1"/>
        <v>-0.20270753733296054</v>
      </c>
    </row>
    <row r="16" spans="1:17" x14ac:dyDescent="0.25">
      <c r="A16">
        <f t="shared" si="2"/>
        <v>15</v>
      </c>
      <c r="B16" s="1">
        <v>38047</v>
      </c>
      <c r="C16">
        <v>108578.09</v>
      </c>
      <c r="D16">
        <v>103209.84</v>
      </c>
      <c r="E16">
        <f t="shared" si="3"/>
        <v>5368.25</v>
      </c>
      <c r="F16" s="2">
        <f t="shared" si="0"/>
        <v>11.595224916588201</v>
      </c>
      <c r="G16" s="2">
        <f t="shared" si="1"/>
        <v>5.0705440266803237E-2</v>
      </c>
    </row>
    <row r="17" spans="1:24" x14ac:dyDescent="0.25">
      <c r="A17">
        <f t="shared" si="2"/>
        <v>16</v>
      </c>
      <c r="B17" s="1">
        <v>38078</v>
      </c>
      <c r="C17">
        <v>146001.98000000001</v>
      </c>
      <c r="D17">
        <v>108578.09</v>
      </c>
      <c r="E17">
        <f t="shared" si="3"/>
        <v>37423.890000000014</v>
      </c>
      <c r="F17" s="2">
        <f t="shared" si="0"/>
        <v>11.891375462242351</v>
      </c>
      <c r="G17" s="2">
        <f t="shared" si="1"/>
        <v>0.29615054565415022</v>
      </c>
    </row>
    <row r="18" spans="1:24" x14ac:dyDescent="0.25">
      <c r="A18">
        <f t="shared" si="2"/>
        <v>17</v>
      </c>
      <c r="B18" s="1">
        <v>38108</v>
      </c>
      <c r="C18">
        <v>115881.13</v>
      </c>
      <c r="D18">
        <v>146001.98000000001</v>
      </c>
      <c r="E18">
        <f t="shared" si="3"/>
        <v>-30120.850000000006</v>
      </c>
      <c r="F18" s="2">
        <f t="shared" si="0"/>
        <v>11.660320203302776</v>
      </c>
      <c r="G18" s="2">
        <f t="shared" si="1"/>
        <v>-0.23105525893957513</v>
      </c>
    </row>
    <row r="19" spans="1:24" x14ac:dyDescent="0.25">
      <c r="A19">
        <f t="shared" si="2"/>
        <v>18</v>
      </c>
      <c r="B19" s="1">
        <v>38139</v>
      </c>
      <c r="C19">
        <v>109705.66</v>
      </c>
      <c r="D19">
        <v>115881.13</v>
      </c>
      <c r="E19">
        <f t="shared" si="3"/>
        <v>-6175.4700000000012</v>
      </c>
      <c r="F19" s="2">
        <f t="shared" si="0"/>
        <v>11.605556240192131</v>
      </c>
      <c r="G19" s="2">
        <f t="shared" si="1"/>
        <v>-5.4763963110644909E-2</v>
      </c>
    </row>
    <row r="20" spans="1:24" x14ac:dyDescent="0.25">
      <c r="A20">
        <f t="shared" si="2"/>
        <v>19</v>
      </c>
      <c r="B20" s="1">
        <v>38169</v>
      </c>
      <c r="C20">
        <v>126203.5</v>
      </c>
      <c r="D20">
        <v>109705.66</v>
      </c>
      <c r="E20">
        <f t="shared" si="3"/>
        <v>16497.839999999997</v>
      </c>
      <c r="F20" s="2">
        <f t="shared" si="0"/>
        <v>11.745650962460619</v>
      </c>
      <c r="G20" s="2">
        <f t="shared" si="1"/>
        <v>0.14009472226848807</v>
      </c>
    </row>
    <row r="21" spans="1:24" x14ac:dyDescent="0.25">
      <c r="A21">
        <f t="shared" si="2"/>
        <v>20</v>
      </c>
      <c r="B21" s="1">
        <v>38200</v>
      </c>
      <c r="C21">
        <v>91124.69</v>
      </c>
      <c r="D21">
        <v>126203.5</v>
      </c>
      <c r="E21">
        <f t="shared" si="3"/>
        <v>-35078.81</v>
      </c>
      <c r="F21" s="2">
        <f t="shared" si="0"/>
        <v>11.419984067384734</v>
      </c>
      <c r="G21" s="2">
        <f t="shared" si="1"/>
        <v>-0.32566689507588542</v>
      </c>
    </row>
    <row r="22" spans="1:24" x14ac:dyDescent="0.25">
      <c r="A22">
        <f t="shared" si="2"/>
        <v>21</v>
      </c>
      <c r="B22" s="1">
        <v>38231</v>
      </c>
      <c r="C22">
        <v>105573.23</v>
      </c>
      <c r="D22">
        <v>91124.69</v>
      </c>
      <c r="E22">
        <f t="shared" si="3"/>
        <v>14448.539999999994</v>
      </c>
      <c r="F22" s="2">
        <f t="shared" si="0"/>
        <v>11.567160114328903</v>
      </c>
      <c r="G22" s="2">
        <f t="shared" si="1"/>
        <v>0.14717604694416941</v>
      </c>
    </row>
    <row r="23" spans="1:24" x14ac:dyDescent="0.25">
      <c r="A23">
        <f t="shared" si="2"/>
        <v>22</v>
      </c>
      <c r="B23" s="1">
        <v>38261</v>
      </c>
      <c r="C23">
        <v>132292.62</v>
      </c>
      <c r="D23">
        <v>105573.23</v>
      </c>
      <c r="E23">
        <f t="shared" si="3"/>
        <v>26719.39</v>
      </c>
      <c r="F23" s="2">
        <f t="shared" si="0"/>
        <v>11.792771566234231</v>
      </c>
      <c r="G23" s="2">
        <f t="shared" si="1"/>
        <v>0.22561145190532805</v>
      </c>
    </row>
    <row r="24" spans="1:24" x14ac:dyDescent="0.25">
      <c r="A24">
        <f t="shared" si="2"/>
        <v>23</v>
      </c>
      <c r="B24" s="1">
        <v>38292</v>
      </c>
      <c r="C24">
        <v>143346.54</v>
      </c>
      <c r="D24">
        <v>132292.62</v>
      </c>
      <c r="E24">
        <f t="shared" si="3"/>
        <v>11053.920000000013</v>
      </c>
      <c r="F24" s="2">
        <f t="shared" si="0"/>
        <v>11.873020334291933</v>
      </c>
      <c r="G24" s="2">
        <f t="shared" si="1"/>
        <v>8.024876805770198E-2</v>
      </c>
    </row>
    <row r="25" spans="1:24" ht="15.75" thickBot="1" x14ac:dyDescent="0.3">
      <c r="A25">
        <f t="shared" si="2"/>
        <v>24</v>
      </c>
      <c r="B25" s="1">
        <v>38322</v>
      </c>
      <c r="C25">
        <v>256989.42</v>
      </c>
      <c r="D25">
        <v>143346.54</v>
      </c>
      <c r="E25">
        <f t="shared" si="3"/>
        <v>113642.88</v>
      </c>
      <c r="F25" s="2">
        <f t="shared" si="0"/>
        <v>12.456790195714785</v>
      </c>
      <c r="G25" s="2">
        <f t="shared" si="1"/>
        <v>0.58376986142285148</v>
      </c>
    </row>
    <row r="26" spans="1:24" ht="15.75" thickBot="1" x14ac:dyDescent="0.3">
      <c r="A26">
        <f t="shared" si="2"/>
        <v>25</v>
      </c>
      <c r="B26" s="1">
        <v>38353</v>
      </c>
      <c r="C26">
        <v>230297.12</v>
      </c>
      <c r="D26">
        <v>256989.42</v>
      </c>
      <c r="E26">
        <f t="shared" si="3"/>
        <v>-26692.300000000017</v>
      </c>
      <c r="F26" s="2">
        <f t="shared" si="0"/>
        <v>12.34712558030288</v>
      </c>
      <c r="G26" s="2">
        <f t="shared" si="1"/>
        <v>-0.10966461541190498</v>
      </c>
      <c r="I26" s="2"/>
      <c r="P26" s="54" t="s">
        <v>10</v>
      </c>
      <c r="Q26" s="55"/>
      <c r="R26" s="59" t="s">
        <v>42</v>
      </c>
      <c r="S26" s="60"/>
      <c r="T26" s="27">
        <f>CORREL(O51:O117,O52:O118)</f>
        <v>0.58212603481144021</v>
      </c>
      <c r="U26" s="17"/>
      <c r="V26" s="17"/>
      <c r="W26" s="17"/>
      <c r="X26" s="18"/>
    </row>
    <row r="27" spans="1:24" ht="15.75" thickBot="1" x14ac:dyDescent="0.3">
      <c r="A27">
        <f t="shared" si="2"/>
        <v>26</v>
      </c>
      <c r="B27" s="1">
        <v>38384</v>
      </c>
      <c r="C27">
        <v>172858.83</v>
      </c>
      <c r="D27">
        <v>230297.12</v>
      </c>
      <c r="E27">
        <f t="shared" si="3"/>
        <v>-57438.290000000008</v>
      </c>
      <c r="F27" s="2">
        <f t="shared" si="0"/>
        <v>12.060230528800558</v>
      </c>
      <c r="G27" s="2">
        <f t="shared" si="1"/>
        <v>-0.28689505150232186</v>
      </c>
      <c r="P27" s="19"/>
      <c r="Q27" s="20"/>
      <c r="R27" s="57" t="s">
        <v>40</v>
      </c>
      <c r="S27" s="58"/>
      <c r="T27" s="27">
        <f>1/SQRT(67)</f>
        <v>0.12216944435630522</v>
      </c>
      <c r="X27" s="21"/>
    </row>
    <row r="28" spans="1:24" ht="15.75" thickBot="1" x14ac:dyDescent="0.3">
      <c r="A28">
        <f t="shared" si="2"/>
        <v>27</v>
      </c>
      <c r="B28" s="1">
        <v>38412</v>
      </c>
      <c r="C28">
        <v>190960.7</v>
      </c>
      <c r="D28">
        <v>172858.83</v>
      </c>
      <c r="E28">
        <f t="shared" si="3"/>
        <v>18101.870000000024</v>
      </c>
      <c r="F28" s="2">
        <f t="shared" si="0"/>
        <v>12.159822926695142</v>
      </c>
      <c r="G28" s="2">
        <f t="shared" si="1"/>
        <v>9.9592397894584295E-2</v>
      </c>
      <c r="P28" s="52" t="s">
        <v>11</v>
      </c>
      <c r="Q28" s="53"/>
      <c r="R28" s="57" t="s">
        <v>41</v>
      </c>
      <c r="S28" s="58"/>
      <c r="T28" s="27">
        <f>T26/T27</f>
        <v>4.7649069526229404</v>
      </c>
      <c r="X28" s="21"/>
    </row>
    <row r="29" spans="1:24" ht="15.75" thickBot="1" x14ac:dyDescent="0.3">
      <c r="A29">
        <f t="shared" si="2"/>
        <v>28</v>
      </c>
      <c r="B29" s="1">
        <v>38443</v>
      </c>
      <c r="C29">
        <v>215494.91</v>
      </c>
      <c r="D29">
        <v>190960.7</v>
      </c>
      <c r="E29">
        <f t="shared" si="3"/>
        <v>24534.209999999992</v>
      </c>
      <c r="F29" s="2">
        <f t="shared" si="0"/>
        <v>12.280692568757436</v>
      </c>
      <c r="G29" s="2">
        <f t="shared" si="1"/>
        <v>0.12086964206229389</v>
      </c>
      <c r="P29" s="22" t="s">
        <v>12</v>
      </c>
      <c r="Q29" s="8">
        <v>0.58760991814073149</v>
      </c>
      <c r="R29" s="57" t="s">
        <v>43</v>
      </c>
      <c r="S29" s="58"/>
      <c r="T29" s="27">
        <f>2/SQRT(67)</f>
        <v>0.24433888871261045</v>
      </c>
      <c r="X29" s="21"/>
    </row>
    <row r="30" spans="1:24" ht="19.5" thickBot="1" x14ac:dyDescent="0.35">
      <c r="A30">
        <f t="shared" si="2"/>
        <v>29</v>
      </c>
      <c r="B30" s="1">
        <v>38473</v>
      </c>
      <c r="C30">
        <v>127014.18</v>
      </c>
      <c r="D30">
        <v>215494.91</v>
      </c>
      <c r="E30">
        <f t="shared" si="3"/>
        <v>-88480.73000000001</v>
      </c>
      <c r="F30" s="2">
        <f t="shared" si="0"/>
        <v>11.752054012751243</v>
      </c>
      <c r="G30" s="2">
        <f t="shared" si="1"/>
        <v>-0.52863855600619303</v>
      </c>
      <c r="P30" s="22" t="s">
        <v>13</v>
      </c>
      <c r="Q30" s="8">
        <v>0.34528541589735712</v>
      </c>
      <c r="R30" s="61" t="s">
        <v>44</v>
      </c>
      <c r="S30" s="62"/>
      <c r="T30" s="27">
        <f>T31/T32</f>
        <v>0.81297715937290738</v>
      </c>
      <c r="X30" s="21"/>
    </row>
    <row r="31" spans="1:24" ht="15.75" thickBot="1" x14ac:dyDescent="0.3">
      <c r="A31">
        <f t="shared" si="2"/>
        <v>30</v>
      </c>
      <c r="B31" s="1">
        <v>38504</v>
      </c>
      <c r="C31">
        <v>119331.27</v>
      </c>
      <c r="D31">
        <v>127014.18</v>
      </c>
      <c r="E31">
        <f t="shared" si="3"/>
        <v>-7682.9099999999889</v>
      </c>
      <c r="F31" s="2">
        <f t="shared" si="0"/>
        <v>11.689658686062453</v>
      </c>
      <c r="G31" s="2">
        <f t="shared" si="1"/>
        <v>-6.239532668879022E-2</v>
      </c>
      <c r="I31" s="63" t="s">
        <v>10</v>
      </c>
      <c r="J31" s="63"/>
      <c r="P31" s="22" t="s">
        <v>14</v>
      </c>
      <c r="Q31" s="8">
        <v>0.32544558001545887</v>
      </c>
      <c r="R31" s="57" t="s">
        <v>45</v>
      </c>
      <c r="S31" s="58"/>
      <c r="T31" s="27" cm="1">
        <f t="array" ref="T31">SUMSQ((O51:O117)-(O52:O118))</f>
        <v>6.0267190033136382</v>
      </c>
      <c r="X31" s="21"/>
    </row>
    <row r="32" spans="1:24" ht="15.75" thickBot="1" x14ac:dyDescent="0.3">
      <c r="A32">
        <f t="shared" si="2"/>
        <v>31</v>
      </c>
      <c r="B32" s="1">
        <v>38534</v>
      </c>
      <c r="C32">
        <v>191372.35</v>
      </c>
      <c r="D32">
        <v>119331.27</v>
      </c>
      <c r="E32">
        <f t="shared" si="3"/>
        <v>72041.08</v>
      </c>
      <c r="F32" s="2">
        <f t="shared" si="0"/>
        <v>12.161976285705393</v>
      </c>
      <c r="G32" s="2">
        <f t="shared" si="1"/>
        <v>0.47231759964294007</v>
      </c>
      <c r="P32" s="22" t="s">
        <v>15</v>
      </c>
      <c r="Q32" s="8">
        <v>0.27241838911197902</v>
      </c>
      <c r="R32" s="57" t="s">
        <v>46</v>
      </c>
      <c r="S32" s="58"/>
      <c r="T32" s="27">
        <f>SUMSQ(O51:O118)</f>
        <v>7.4131467702762617</v>
      </c>
      <c r="X32" s="21"/>
    </row>
    <row r="33" spans="1:24" ht="15.75" thickBot="1" x14ac:dyDescent="0.3">
      <c r="A33">
        <f t="shared" si="2"/>
        <v>32</v>
      </c>
      <c r="B33" s="1">
        <v>38565</v>
      </c>
      <c r="C33">
        <v>134470.13</v>
      </c>
      <c r="D33">
        <v>191372.35</v>
      </c>
      <c r="E33">
        <f t="shared" si="3"/>
        <v>-56902.22</v>
      </c>
      <c r="F33" s="2">
        <f t="shared" si="0"/>
        <v>11.809097371575833</v>
      </c>
      <c r="G33" s="2">
        <f t="shared" si="1"/>
        <v>-0.35287891412956007</v>
      </c>
      <c r="I33" s="56" t="s">
        <v>11</v>
      </c>
      <c r="J33" s="56"/>
      <c r="P33" s="23" t="s">
        <v>16</v>
      </c>
      <c r="Q33" s="9">
        <v>69</v>
      </c>
      <c r="R33" s="20"/>
      <c r="X33" s="21"/>
    </row>
    <row r="34" spans="1:24" x14ac:dyDescent="0.25">
      <c r="A34">
        <f t="shared" si="2"/>
        <v>33</v>
      </c>
      <c r="B34" s="1">
        <v>38596</v>
      </c>
      <c r="C34">
        <v>164075.92000000001</v>
      </c>
      <c r="D34">
        <v>134470.13</v>
      </c>
      <c r="E34">
        <f t="shared" si="3"/>
        <v>29605.790000000008</v>
      </c>
      <c r="F34" s="2">
        <f t="shared" ref="F34:F70" si="4">LN(C34)</f>
        <v>12.008084526518036</v>
      </c>
      <c r="G34" s="2">
        <f t="shared" si="1"/>
        <v>0.19898715494220376</v>
      </c>
      <c r="I34" s="8" t="s">
        <v>12</v>
      </c>
      <c r="J34" s="8">
        <v>0.91469323766482658</v>
      </c>
      <c r="P34" s="19"/>
      <c r="Q34" s="20"/>
      <c r="R34" s="20"/>
      <c r="S34" s="20"/>
      <c r="T34" s="20"/>
      <c r="U34" s="20"/>
      <c r="V34" s="20"/>
      <c r="W34" s="20"/>
      <c r="X34" s="21"/>
    </row>
    <row r="35" spans="1:24" ht="15.75" thickBot="1" x14ac:dyDescent="0.3">
      <c r="A35">
        <f t="shared" si="2"/>
        <v>34</v>
      </c>
      <c r="B35" s="1">
        <v>38626</v>
      </c>
      <c r="C35">
        <v>296067.28000000003</v>
      </c>
      <c r="D35">
        <v>164075.92000000001</v>
      </c>
      <c r="E35">
        <f t="shared" si="3"/>
        <v>131991.36000000002</v>
      </c>
      <c r="F35" s="2">
        <f t="shared" si="4"/>
        <v>12.598342004775377</v>
      </c>
      <c r="G35" s="2">
        <f t="shared" ref="G35:G66" si="5">F35-F34</f>
        <v>0.59025747825734065</v>
      </c>
      <c r="I35" s="8" t="s">
        <v>13</v>
      </c>
      <c r="J35" s="8">
        <v>0.836663719029763</v>
      </c>
      <c r="P35" s="19" t="s">
        <v>17</v>
      </c>
      <c r="Q35" s="20"/>
      <c r="R35" s="20"/>
      <c r="S35" s="20"/>
      <c r="T35" s="20"/>
      <c r="U35" s="20"/>
      <c r="V35" s="20"/>
      <c r="W35" s="20"/>
      <c r="X35" s="21"/>
    </row>
    <row r="36" spans="1:24" x14ac:dyDescent="0.25">
      <c r="A36">
        <f t="shared" si="2"/>
        <v>35</v>
      </c>
      <c r="B36" s="1">
        <v>38657</v>
      </c>
      <c r="C36">
        <v>237200.95</v>
      </c>
      <c r="D36">
        <v>296067.28000000003</v>
      </c>
      <c r="E36">
        <f t="shared" si="3"/>
        <v>-58866.330000000016</v>
      </c>
      <c r="F36" s="2">
        <f t="shared" si="4"/>
        <v>12.376662951156709</v>
      </c>
      <c r="G36" s="2">
        <f t="shared" si="5"/>
        <v>-0.22167905361866858</v>
      </c>
      <c r="I36" s="8" t="s">
        <v>14</v>
      </c>
      <c r="J36" s="8">
        <v>0.83422586408990873</v>
      </c>
      <c r="P36" s="32"/>
      <c r="Q36" s="33" t="s">
        <v>22</v>
      </c>
      <c r="R36" s="33" t="s">
        <v>23</v>
      </c>
      <c r="S36" s="33" t="s">
        <v>24</v>
      </c>
      <c r="T36" s="33" t="s">
        <v>25</v>
      </c>
      <c r="U36" s="33" t="s">
        <v>26</v>
      </c>
      <c r="V36" s="20"/>
      <c r="W36" s="20"/>
      <c r="X36" s="21"/>
    </row>
    <row r="37" spans="1:24" x14ac:dyDescent="0.25">
      <c r="A37">
        <f t="shared" si="2"/>
        <v>36</v>
      </c>
      <c r="B37" s="1">
        <v>38687</v>
      </c>
      <c r="C37">
        <v>349865.15</v>
      </c>
      <c r="D37">
        <v>237200.95</v>
      </c>
      <c r="E37">
        <f t="shared" si="3"/>
        <v>112664.20000000001</v>
      </c>
      <c r="F37" s="2">
        <f t="shared" si="4"/>
        <v>12.765303073509699</v>
      </c>
      <c r="G37" s="2">
        <f t="shared" si="5"/>
        <v>0.3886401223529905</v>
      </c>
      <c r="I37" s="8" t="s">
        <v>15</v>
      </c>
      <c r="J37" s="8">
        <v>0.33415270361796301</v>
      </c>
      <c r="P37" s="22" t="s">
        <v>18</v>
      </c>
      <c r="Q37" s="8">
        <v>2</v>
      </c>
      <c r="R37" s="8">
        <v>2.5831105695178831</v>
      </c>
      <c r="S37" s="8">
        <v>1.2915552847589415</v>
      </c>
      <c r="T37" s="8">
        <v>17.403642749504453</v>
      </c>
      <c r="U37" s="14">
        <v>8.5058261183460219E-7</v>
      </c>
      <c r="V37" s="20"/>
      <c r="W37" s="20"/>
      <c r="X37" s="21"/>
    </row>
    <row r="38" spans="1:24" ht="15.75" thickBot="1" x14ac:dyDescent="0.3">
      <c r="A38">
        <f t="shared" si="2"/>
        <v>37</v>
      </c>
      <c r="B38" s="1">
        <v>38718</v>
      </c>
      <c r="C38">
        <v>284153.82</v>
      </c>
      <c r="D38">
        <v>349865.15</v>
      </c>
      <c r="E38">
        <f t="shared" si="3"/>
        <v>-65711.330000000016</v>
      </c>
      <c r="F38" s="2">
        <f t="shared" si="4"/>
        <v>12.557270990238633</v>
      </c>
      <c r="G38" s="2">
        <f t="shared" si="5"/>
        <v>-0.20803208327106582</v>
      </c>
      <c r="I38" s="9" t="s">
        <v>16</v>
      </c>
      <c r="J38" s="9">
        <v>69</v>
      </c>
      <c r="P38" s="22" t="s">
        <v>19</v>
      </c>
      <c r="Q38" s="8">
        <v>66</v>
      </c>
      <c r="R38" s="8">
        <v>4.8979773959401296</v>
      </c>
      <c r="S38" s="8">
        <v>7.4211778726365599E-2</v>
      </c>
      <c r="T38" s="8"/>
      <c r="U38" s="8"/>
      <c r="V38" s="20"/>
      <c r="W38" s="20"/>
      <c r="X38" s="21"/>
    </row>
    <row r="39" spans="1:24" ht="15.75" thickBot="1" x14ac:dyDescent="0.3">
      <c r="A39">
        <f t="shared" si="2"/>
        <v>38</v>
      </c>
      <c r="B39" s="1">
        <v>38749</v>
      </c>
      <c r="C39">
        <v>342875.67</v>
      </c>
      <c r="D39">
        <v>284153.82</v>
      </c>
      <c r="E39">
        <f t="shared" si="3"/>
        <v>58721.849999999977</v>
      </c>
      <c r="F39" s="2">
        <f t="shared" si="4"/>
        <v>12.745123182302887</v>
      </c>
      <c r="G39" s="2">
        <f t="shared" si="5"/>
        <v>0.18785219206425374</v>
      </c>
      <c r="P39" s="23" t="s">
        <v>20</v>
      </c>
      <c r="Q39" s="9">
        <v>68</v>
      </c>
      <c r="R39" s="9">
        <v>7.4810879654580127</v>
      </c>
      <c r="S39" s="9"/>
      <c r="T39" s="9"/>
      <c r="U39" s="9"/>
      <c r="V39" s="20"/>
      <c r="W39" s="20"/>
      <c r="X39" s="21"/>
    </row>
    <row r="40" spans="1:24" ht="15.75" thickBot="1" x14ac:dyDescent="0.3">
      <c r="A40">
        <f t="shared" si="2"/>
        <v>39</v>
      </c>
      <c r="B40" s="1">
        <v>38777</v>
      </c>
      <c r="C40">
        <v>326599.37</v>
      </c>
      <c r="D40">
        <v>342875.67</v>
      </c>
      <c r="E40">
        <f t="shared" si="3"/>
        <v>-16276.299999999988</v>
      </c>
      <c r="F40" s="2">
        <f t="shared" si="4"/>
        <v>12.696489530551547</v>
      </c>
      <c r="G40" s="2">
        <f t="shared" si="5"/>
        <v>-4.8633651751339713E-2</v>
      </c>
      <c r="I40" t="s">
        <v>17</v>
      </c>
      <c r="P40" s="19"/>
      <c r="Q40" s="20"/>
      <c r="R40" s="20"/>
      <c r="S40" s="20"/>
      <c r="T40" s="20"/>
      <c r="U40" s="20"/>
      <c r="V40" s="20"/>
      <c r="W40" s="20"/>
      <c r="X40" s="21"/>
    </row>
    <row r="41" spans="1:24" x14ac:dyDescent="0.25">
      <c r="A41">
        <f t="shared" si="2"/>
        <v>40</v>
      </c>
      <c r="B41" s="1">
        <v>38808</v>
      </c>
      <c r="C41">
        <v>382773.26</v>
      </c>
      <c r="D41">
        <v>326599.37</v>
      </c>
      <c r="E41">
        <f t="shared" si="3"/>
        <v>56173.890000000014</v>
      </c>
      <c r="F41" s="2">
        <f t="shared" si="4"/>
        <v>12.855198082411544</v>
      </c>
      <c r="G41" s="2">
        <f t="shared" si="5"/>
        <v>0.15870855185999666</v>
      </c>
      <c r="I41" s="33"/>
      <c r="J41" s="33" t="s">
        <v>22</v>
      </c>
      <c r="K41" s="33" t="s">
        <v>23</v>
      </c>
      <c r="L41" s="33" t="s">
        <v>24</v>
      </c>
      <c r="M41" s="33" t="s">
        <v>25</v>
      </c>
      <c r="N41" s="33" t="s">
        <v>26</v>
      </c>
      <c r="P41" s="32"/>
      <c r="Q41" s="33" t="s">
        <v>27</v>
      </c>
      <c r="R41" s="33" t="s">
        <v>15</v>
      </c>
      <c r="S41" s="33" t="s">
        <v>28</v>
      </c>
      <c r="T41" s="33" t="s">
        <v>29</v>
      </c>
      <c r="U41" s="33" t="s">
        <v>30</v>
      </c>
      <c r="V41" s="33" t="s">
        <v>31</v>
      </c>
      <c r="W41" s="33" t="s">
        <v>32</v>
      </c>
      <c r="X41" s="24" t="s">
        <v>33</v>
      </c>
    </row>
    <row r="42" spans="1:24" x14ac:dyDescent="0.25">
      <c r="A42">
        <f t="shared" si="2"/>
        <v>41</v>
      </c>
      <c r="B42" s="1">
        <v>38838</v>
      </c>
      <c r="C42">
        <v>292565.33</v>
      </c>
      <c r="D42">
        <v>382773.26</v>
      </c>
      <c r="E42">
        <f t="shared" si="3"/>
        <v>-90207.93</v>
      </c>
      <c r="F42" s="2">
        <f t="shared" si="4"/>
        <v>12.586443271142405</v>
      </c>
      <c r="G42" s="2">
        <f t="shared" si="5"/>
        <v>-0.26875481126913847</v>
      </c>
      <c r="I42" s="8" t="s">
        <v>18</v>
      </c>
      <c r="J42" s="8">
        <v>1</v>
      </c>
      <c r="K42" s="8">
        <v>38.320664841814555</v>
      </c>
      <c r="L42" s="8">
        <v>38.320664841814555</v>
      </c>
      <c r="M42" s="8">
        <v>343.19667891304982</v>
      </c>
      <c r="N42" s="8">
        <v>4.6031537947956173E-28</v>
      </c>
      <c r="P42" s="22" t="s">
        <v>21</v>
      </c>
      <c r="Q42" s="8">
        <v>-57.760855816573503</v>
      </c>
      <c r="R42" s="8">
        <v>9.8051179178368386</v>
      </c>
      <c r="S42" s="8">
        <v>-5.890888442197995</v>
      </c>
      <c r="T42" s="8">
        <v>1.4290841939544597E-7</v>
      </c>
      <c r="U42" s="8">
        <v>-77.337405374958308</v>
      </c>
      <c r="V42" s="8">
        <v>-38.184306258188691</v>
      </c>
      <c r="W42" s="8">
        <v>-77.337405374958308</v>
      </c>
      <c r="X42" s="25">
        <v>-38.184306258188691</v>
      </c>
    </row>
    <row r="43" spans="1:24" x14ac:dyDescent="0.25">
      <c r="A43">
        <f t="shared" si="2"/>
        <v>42</v>
      </c>
      <c r="B43" s="1">
        <v>38869</v>
      </c>
      <c r="C43">
        <v>355235.39</v>
      </c>
      <c r="D43">
        <v>292565.33</v>
      </c>
      <c r="E43">
        <f t="shared" si="3"/>
        <v>62670.06</v>
      </c>
      <c r="F43" s="2">
        <f t="shared" si="4"/>
        <v>12.780535919146024</v>
      </c>
      <c r="G43" s="2">
        <f t="shared" si="5"/>
        <v>0.19409264800361825</v>
      </c>
      <c r="I43" s="8" t="s">
        <v>19</v>
      </c>
      <c r="J43" s="8">
        <v>67</v>
      </c>
      <c r="K43" s="8">
        <v>7.4810879654580136</v>
      </c>
      <c r="L43" s="8">
        <v>0.11165802933519424</v>
      </c>
      <c r="M43" s="8"/>
      <c r="N43" s="8"/>
      <c r="P43" s="22" t="s">
        <v>37</v>
      </c>
      <c r="Q43" s="8">
        <v>9.5057469049654397</v>
      </c>
      <c r="R43" s="8">
        <v>1.6118072318256373</v>
      </c>
      <c r="S43" s="8">
        <v>5.897570576227416</v>
      </c>
      <c r="T43" s="14">
        <v>1.3917248927904545E-7</v>
      </c>
      <c r="U43" s="8">
        <v>6.2876699356923513</v>
      </c>
      <c r="V43" s="8">
        <v>12.723823874238528</v>
      </c>
      <c r="W43" s="8">
        <v>6.2876699356923513</v>
      </c>
      <c r="X43" s="25">
        <v>12.723823874238528</v>
      </c>
    </row>
    <row r="44" spans="1:24" ht="15.75" thickBot="1" x14ac:dyDescent="0.3">
      <c r="A44">
        <f t="shared" si="2"/>
        <v>43</v>
      </c>
      <c r="B44" s="1">
        <v>38899</v>
      </c>
      <c r="C44">
        <v>150306.78</v>
      </c>
      <c r="D44">
        <v>355235.39</v>
      </c>
      <c r="E44">
        <f t="shared" si="3"/>
        <v>-204928.61000000002</v>
      </c>
      <c r="F44" s="2">
        <f t="shared" si="4"/>
        <v>11.92043368450409</v>
      </c>
      <c r="G44" s="2">
        <f t="shared" si="5"/>
        <v>-0.8601022346419338</v>
      </c>
      <c r="I44" s="9" t="s">
        <v>20</v>
      </c>
      <c r="J44" s="9">
        <v>68</v>
      </c>
      <c r="K44" s="9">
        <v>45.801752807272571</v>
      </c>
      <c r="L44" s="9"/>
      <c r="M44" s="9"/>
      <c r="N44" s="9"/>
      <c r="P44" s="23" t="s">
        <v>38</v>
      </c>
      <c r="Q44" s="9">
        <v>-0.38963226714791066</v>
      </c>
      <c r="R44" s="9">
        <v>6.6041942355046915E-2</v>
      </c>
      <c r="S44" s="9">
        <v>-5.8997699530582484</v>
      </c>
      <c r="T44" s="15">
        <v>1.3796408789819768E-7</v>
      </c>
      <c r="U44" s="9">
        <v>-0.52148925941249702</v>
      </c>
      <c r="V44" s="9">
        <v>-0.2577752748833243</v>
      </c>
      <c r="W44" s="9">
        <v>-0.52148925941249702</v>
      </c>
      <c r="X44" s="26">
        <v>-0.2577752748833243</v>
      </c>
    </row>
    <row r="45" spans="1:24" ht="15.75" thickBot="1" x14ac:dyDescent="0.3">
      <c r="A45">
        <f t="shared" si="2"/>
        <v>44</v>
      </c>
      <c r="B45" s="1">
        <v>38930</v>
      </c>
      <c r="C45">
        <v>324641.91999999998</v>
      </c>
      <c r="D45">
        <v>150306.78</v>
      </c>
      <c r="E45">
        <f t="shared" si="3"/>
        <v>174335.13999999998</v>
      </c>
      <c r="F45" s="2">
        <f t="shared" si="4"/>
        <v>12.690478069285621</v>
      </c>
      <c r="G45" s="2">
        <f t="shared" si="5"/>
        <v>0.77004438478153148</v>
      </c>
    </row>
    <row r="46" spans="1:24" x14ac:dyDescent="0.25">
      <c r="A46">
        <f t="shared" si="2"/>
        <v>45</v>
      </c>
      <c r="B46" s="1">
        <v>38961</v>
      </c>
      <c r="C46">
        <v>302948.19</v>
      </c>
      <c r="D46">
        <v>324641.91999999998</v>
      </c>
      <c r="E46">
        <f t="shared" si="3"/>
        <v>-21693.729999999981</v>
      </c>
      <c r="F46" s="2">
        <f t="shared" si="4"/>
        <v>12.621317079772023</v>
      </c>
      <c r="G46" s="2">
        <f t="shared" si="5"/>
        <v>-6.9160989513598281E-2</v>
      </c>
      <c r="I46" s="33"/>
      <c r="J46" s="33" t="s">
        <v>27</v>
      </c>
      <c r="K46" s="33" t="s">
        <v>15</v>
      </c>
      <c r="L46" s="33" t="s">
        <v>28</v>
      </c>
      <c r="M46" s="33" t="s">
        <v>29</v>
      </c>
      <c r="N46" s="33" t="s">
        <v>30</v>
      </c>
      <c r="O46" s="33" t="s">
        <v>31</v>
      </c>
      <c r="P46" s="33" t="s">
        <v>32</v>
      </c>
      <c r="Q46" s="33" t="s">
        <v>33</v>
      </c>
    </row>
    <row r="47" spans="1:24" x14ac:dyDescent="0.25">
      <c r="A47">
        <f t="shared" si="2"/>
        <v>46</v>
      </c>
      <c r="B47" s="1">
        <v>38991</v>
      </c>
      <c r="C47">
        <v>438351.07</v>
      </c>
      <c r="D47">
        <v>302948.19</v>
      </c>
      <c r="E47">
        <f t="shared" si="3"/>
        <v>135402.88</v>
      </c>
      <c r="F47" s="2">
        <f t="shared" si="4"/>
        <v>12.990775397985578</v>
      </c>
      <c r="G47" s="2">
        <f t="shared" si="5"/>
        <v>0.3694583182135549</v>
      </c>
      <c r="I47" s="8" t="s">
        <v>21</v>
      </c>
      <c r="J47" s="8">
        <v>10.888731272776877</v>
      </c>
      <c r="K47" s="8">
        <v>8.1337042241381635E-2</v>
      </c>
      <c r="L47" s="8">
        <v>133.87173878861611</v>
      </c>
      <c r="M47" s="8">
        <v>4.1603399735115716E-83</v>
      </c>
      <c r="N47" s="8">
        <v>10.72638185697137</v>
      </c>
      <c r="O47" s="8">
        <v>11.051080688582383</v>
      </c>
      <c r="P47" s="8">
        <v>10.72638185697137</v>
      </c>
      <c r="Q47" s="8">
        <v>11.051080688582383</v>
      </c>
    </row>
    <row r="48" spans="1:24" ht="15.75" thickBot="1" x14ac:dyDescent="0.3">
      <c r="A48">
        <f t="shared" si="2"/>
        <v>47</v>
      </c>
      <c r="B48" s="1">
        <v>39022</v>
      </c>
      <c r="C48">
        <v>341339.83</v>
      </c>
      <c r="D48">
        <v>438351.07</v>
      </c>
      <c r="E48">
        <f t="shared" si="3"/>
        <v>-97011.239999999991</v>
      </c>
      <c r="F48" s="2">
        <f t="shared" si="4"/>
        <v>12.740633828935476</v>
      </c>
      <c r="G48" s="2">
        <f t="shared" si="5"/>
        <v>-0.25014156905010232</v>
      </c>
      <c r="I48" s="9" t="s">
        <v>7</v>
      </c>
      <c r="J48" s="9">
        <v>3.7417874920992189E-2</v>
      </c>
      <c r="K48" s="9">
        <v>2.0197963387674606E-3</v>
      </c>
      <c r="L48" s="9">
        <v>18.525568248047069</v>
      </c>
      <c r="M48" s="9">
        <v>4.6031537947956505E-28</v>
      </c>
      <c r="N48" s="9">
        <v>3.3386344555382627E-2</v>
      </c>
      <c r="O48" s="9">
        <v>4.1449405286601751E-2</v>
      </c>
      <c r="P48" s="9">
        <v>3.3386344555382627E-2</v>
      </c>
      <c r="Q48" s="9">
        <v>4.1449405286601751E-2</v>
      </c>
    </row>
    <row r="49" spans="1:16" ht="15.75" thickBot="1" x14ac:dyDescent="0.3">
      <c r="A49">
        <f t="shared" si="2"/>
        <v>48</v>
      </c>
      <c r="B49" s="1">
        <v>39052</v>
      </c>
      <c r="C49">
        <v>465747.06</v>
      </c>
      <c r="D49">
        <v>341339.83</v>
      </c>
      <c r="E49">
        <f t="shared" si="3"/>
        <v>124407.22999999998</v>
      </c>
      <c r="F49" s="2">
        <f t="shared" si="4"/>
        <v>13.051397976044555</v>
      </c>
      <c r="G49" s="2">
        <f t="shared" si="5"/>
        <v>0.3107641471090794</v>
      </c>
    </row>
    <row r="50" spans="1:16" ht="16.5" thickBot="1" x14ac:dyDescent="0.3">
      <c r="A50">
        <f t="shared" si="2"/>
        <v>49</v>
      </c>
      <c r="B50" s="1">
        <v>39083</v>
      </c>
      <c r="C50">
        <v>482296.57</v>
      </c>
      <c r="D50">
        <v>465747.06</v>
      </c>
      <c r="E50">
        <f t="shared" si="3"/>
        <v>16549.510000000009</v>
      </c>
      <c r="F50" s="2">
        <f t="shared" si="4"/>
        <v>13.086314494275607</v>
      </c>
      <c r="G50" s="2">
        <f t="shared" si="5"/>
        <v>3.4916518231051796E-2</v>
      </c>
      <c r="I50" s="16" t="s">
        <v>34</v>
      </c>
      <c r="J50" s="31" t="s">
        <v>1</v>
      </c>
      <c r="K50" s="31" t="s">
        <v>8</v>
      </c>
      <c r="L50" s="31" t="s">
        <v>39</v>
      </c>
      <c r="M50" s="28" t="s">
        <v>37</v>
      </c>
      <c r="N50" s="29" t="s">
        <v>38</v>
      </c>
      <c r="O50" s="30" t="s">
        <v>35</v>
      </c>
      <c r="P50" s="30" t="s">
        <v>36</v>
      </c>
    </row>
    <row r="51" spans="1:16" x14ac:dyDescent="0.25">
      <c r="A51">
        <f t="shared" si="2"/>
        <v>50</v>
      </c>
      <c r="B51" s="1">
        <v>39114</v>
      </c>
      <c r="C51">
        <v>319251.19</v>
      </c>
      <c r="D51">
        <v>482296.57</v>
      </c>
      <c r="E51">
        <f t="shared" si="3"/>
        <v>-163045.38</v>
      </c>
      <c r="F51" s="2">
        <f t="shared" si="4"/>
        <v>12.673733501374135</v>
      </c>
      <c r="G51" s="2">
        <f t="shared" si="5"/>
        <v>-0.41258099290147143</v>
      </c>
      <c r="I51" s="8">
        <v>2</v>
      </c>
      <c r="J51">
        <v>32998.269999999997</v>
      </c>
      <c r="K51">
        <v>42851.41</v>
      </c>
      <c r="L51">
        <f>K51^2</f>
        <v>1836243338.9881003</v>
      </c>
      <c r="M51" s="10">
        <v>10.963567022618861</v>
      </c>
      <c r="N51" s="12">
        <f t="shared" ref="N51:N114" si="6">M51^2</f>
        <v>120.19980185945579</v>
      </c>
      <c r="O51" s="10">
        <v>-0.55935660778686724</v>
      </c>
      <c r="P51" s="12">
        <f t="shared" ref="P51:P114" si="7">O51^2</f>
        <v>0.31287981467483122</v>
      </c>
    </row>
    <row r="52" spans="1:16" x14ac:dyDescent="0.25">
      <c r="A52">
        <f t="shared" si="2"/>
        <v>51</v>
      </c>
      <c r="B52" s="1">
        <v>39142</v>
      </c>
      <c r="C52">
        <v>367550.3</v>
      </c>
      <c r="D52">
        <v>319251.19</v>
      </c>
      <c r="E52">
        <f t="shared" si="3"/>
        <v>48299.109999999986</v>
      </c>
      <c r="F52" s="2">
        <f t="shared" si="4"/>
        <v>12.814615459017382</v>
      </c>
      <c r="G52" s="2">
        <f t="shared" si="5"/>
        <v>0.14088195764324674</v>
      </c>
      <c r="I52" s="8">
        <v>3</v>
      </c>
      <c r="J52">
        <v>32224.45</v>
      </c>
      <c r="K52">
        <v>32998.269999999997</v>
      </c>
      <c r="L52">
        <f t="shared" ref="L52:L115" si="8">K52^2</f>
        <v>1088885822.9928999</v>
      </c>
      <c r="M52" s="10">
        <v>11.000984897539853</v>
      </c>
      <c r="N52" s="12">
        <f t="shared" si="6"/>
        <v>121.02166871589993</v>
      </c>
      <c r="O52" s="10">
        <v>-0.62050413737229704</v>
      </c>
      <c r="P52" s="12">
        <f t="shared" si="7"/>
        <v>0.38502538449613849</v>
      </c>
    </row>
    <row r="53" spans="1:16" x14ac:dyDescent="0.25">
      <c r="A53">
        <f t="shared" si="2"/>
        <v>52</v>
      </c>
      <c r="B53" s="1">
        <v>39173</v>
      </c>
      <c r="C53">
        <v>453059</v>
      </c>
      <c r="D53">
        <v>367550.3</v>
      </c>
      <c r="E53">
        <f t="shared" si="3"/>
        <v>85508.700000000012</v>
      </c>
      <c r="F53" s="2">
        <f t="shared" si="4"/>
        <v>13.023777638809918</v>
      </c>
      <c r="G53" s="2">
        <f t="shared" si="5"/>
        <v>0.2091621797925356</v>
      </c>
      <c r="I53" s="8">
        <v>4</v>
      </c>
      <c r="J53">
        <v>47736.45</v>
      </c>
      <c r="K53">
        <v>32224.45</v>
      </c>
      <c r="L53">
        <f t="shared" si="8"/>
        <v>1038415177.8025</v>
      </c>
      <c r="M53" s="10">
        <v>11.038402772460845</v>
      </c>
      <c r="N53" s="12">
        <f t="shared" si="6"/>
        <v>121.84633576707127</v>
      </c>
      <c r="O53" s="10">
        <v>-0.26495223645569688</v>
      </c>
      <c r="P53" s="12">
        <f t="shared" si="7"/>
        <v>7.019968760287551E-2</v>
      </c>
    </row>
    <row r="54" spans="1:16" x14ac:dyDescent="0.25">
      <c r="A54">
        <f t="shared" si="2"/>
        <v>53</v>
      </c>
      <c r="B54" s="1">
        <v>39203</v>
      </c>
      <c r="C54">
        <v>364198.66</v>
      </c>
      <c r="D54">
        <v>453059</v>
      </c>
      <c r="E54">
        <f t="shared" si="3"/>
        <v>-88860.340000000026</v>
      </c>
      <c r="F54" s="2">
        <f t="shared" si="4"/>
        <v>12.805454766971787</v>
      </c>
      <c r="G54" s="2">
        <f t="shared" si="5"/>
        <v>-0.21832287183813115</v>
      </c>
      <c r="I54" s="8">
        <v>5</v>
      </c>
      <c r="J54">
        <v>45134.76</v>
      </c>
      <c r="K54">
        <v>47736.45</v>
      </c>
      <c r="L54">
        <f t="shared" si="8"/>
        <v>2278768658.6024995</v>
      </c>
      <c r="M54" s="10">
        <v>11.075820647381837</v>
      </c>
      <c r="N54" s="12">
        <f t="shared" si="6"/>
        <v>122.67380301296983</v>
      </c>
      <c r="O54" s="10">
        <v>-0.35841268704490936</v>
      </c>
      <c r="P54" s="12">
        <f t="shared" si="7"/>
        <v>0.12845965423475214</v>
      </c>
    </row>
    <row r="55" spans="1:16" x14ac:dyDescent="0.25">
      <c r="A55">
        <f t="shared" si="2"/>
        <v>54</v>
      </c>
      <c r="B55" s="1">
        <v>39234</v>
      </c>
      <c r="C55">
        <v>432854.88</v>
      </c>
      <c r="D55">
        <v>364198.66</v>
      </c>
      <c r="E55">
        <f t="shared" si="3"/>
        <v>68656.22000000003</v>
      </c>
      <c r="F55" s="2">
        <f t="shared" si="4"/>
        <v>12.978157800693802</v>
      </c>
      <c r="G55" s="2">
        <f t="shared" si="5"/>
        <v>0.17270303372201568</v>
      </c>
      <c r="I55" s="8">
        <v>6</v>
      </c>
      <c r="J55">
        <v>39859.040000000001</v>
      </c>
      <c r="K55">
        <v>45134.76</v>
      </c>
      <c r="L55">
        <f t="shared" si="8"/>
        <v>2037146560.2576001</v>
      </c>
      <c r="M55" s="10">
        <v>11.113238522302829</v>
      </c>
      <c r="N55" s="12">
        <f t="shared" si="6"/>
        <v>123.50407045359557</v>
      </c>
      <c r="O55" s="10">
        <v>-0.5201340131211083</v>
      </c>
      <c r="P55" s="12">
        <f t="shared" si="7"/>
        <v>0.27053939160546925</v>
      </c>
    </row>
    <row r="56" spans="1:16" x14ac:dyDescent="0.25">
      <c r="A56">
        <f t="shared" si="2"/>
        <v>55</v>
      </c>
      <c r="B56" s="1">
        <v>39264</v>
      </c>
      <c r="C56">
        <v>511445.22</v>
      </c>
      <c r="D56">
        <v>432854.88</v>
      </c>
      <c r="E56">
        <f t="shared" si="3"/>
        <v>78590.339999999967</v>
      </c>
      <c r="F56" s="2">
        <f t="shared" si="4"/>
        <v>13.144995761864356</v>
      </c>
      <c r="G56" s="2">
        <f t="shared" si="5"/>
        <v>0.16683796117055394</v>
      </c>
      <c r="I56" s="8">
        <v>7</v>
      </c>
      <c r="J56">
        <v>53056.94</v>
      </c>
      <c r="K56">
        <v>39859.040000000001</v>
      </c>
      <c r="L56">
        <f t="shared" si="8"/>
        <v>1588743069.7216001</v>
      </c>
      <c r="M56" s="10">
        <v>11.150656397223822</v>
      </c>
      <c r="N56" s="12">
        <f t="shared" si="6"/>
        <v>124.33713808894854</v>
      </c>
      <c r="O56" s="10">
        <v>-0.27153544175673083</v>
      </c>
      <c r="P56" s="12">
        <f t="shared" si="7"/>
        <v>7.3731496130022958E-2</v>
      </c>
    </row>
    <row r="57" spans="1:16" x14ac:dyDescent="0.25">
      <c r="A57">
        <f t="shared" si="2"/>
        <v>56</v>
      </c>
      <c r="B57" s="1">
        <v>39295</v>
      </c>
      <c r="C57">
        <v>377471.8</v>
      </c>
      <c r="D57">
        <v>511445.22</v>
      </c>
      <c r="E57">
        <f t="shared" si="3"/>
        <v>-133973.41999999998</v>
      </c>
      <c r="F57" s="2">
        <f t="shared" si="4"/>
        <v>12.841251142894128</v>
      </c>
      <c r="G57" s="2">
        <f t="shared" si="5"/>
        <v>-0.30374461897022798</v>
      </c>
      <c r="I57" s="8">
        <v>8</v>
      </c>
      <c r="J57">
        <v>43394.91</v>
      </c>
      <c r="K57">
        <v>53056.94</v>
      </c>
      <c r="L57">
        <f t="shared" si="8"/>
        <v>2815038882.1636004</v>
      </c>
      <c r="M57" s="10">
        <v>11.188074272144814</v>
      </c>
      <c r="N57" s="12">
        <f t="shared" si="6"/>
        <v>125.1730059190287</v>
      </c>
      <c r="O57" s="10">
        <v>-0.50997684004027555</v>
      </c>
      <c r="P57" s="12">
        <f t="shared" si="7"/>
        <v>0.26007637737746481</v>
      </c>
    </row>
    <row r="58" spans="1:16" x14ac:dyDescent="0.25">
      <c r="A58">
        <f t="shared" si="2"/>
        <v>57</v>
      </c>
      <c r="B58" s="1">
        <v>39326</v>
      </c>
      <c r="C58">
        <v>402539.92</v>
      </c>
      <c r="D58">
        <v>377471.8</v>
      </c>
      <c r="E58">
        <f t="shared" si="3"/>
        <v>25068.119999999995</v>
      </c>
      <c r="F58" s="2">
        <f t="shared" si="4"/>
        <v>12.905549551046954</v>
      </c>
      <c r="G58" s="2">
        <f t="shared" si="5"/>
        <v>6.429840815282617E-2</v>
      </c>
      <c r="I58" s="8">
        <v>9</v>
      </c>
      <c r="J58">
        <v>53238.93</v>
      </c>
      <c r="K58">
        <v>43394.91</v>
      </c>
      <c r="L58">
        <f t="shared" si="8"/>
        <v>1883118213.9081004</v>
      </c>
      <c r="M58" s="10">
        <v>11.225492147065806</v>
      </c>
      <c r="N58" s="12">
        <f t="shared" si="6"/>
        <v>126.01167394383607</v>
      </c>
      <c r="O58" s="10">
        <v>-0.34294697242964212</v>
      </c>
      <c r="P58" s="12">
        <f t="shared" si="7"/>
        <v>0.11761262589865772</v>
      </c>
    </row>
    <row r="59" spans="1:16" x14ac:dyDescent="0.25">
      <c r="A59">
        <f t="shared" si="2"/>
        <v>58</v>
      </c>
      <c r="B59" s="1">
        <v>39356</v>
      </c>
      <c r="C59">
        <v>508784.22</v>
      </c>
      <c r="D59">
        <v>402539.92</v>
      </c>
      <c r="E59">
        <f t="shared" si="3"/>
        <v>106244.29999999999</v>
      </c>
      <c r="F59" s="2">
        <f t="shared" si="4"/>
        <v>13.139779276376157</v>
      </c>
      <c r="G59" s="2">
        <f t="shared" si="5"/>
        <v>0.23422972532920205</v>
      </c>
      <c r="I59" s="8">
        <v>10</v>
      </c>
      <c r="J59">
        <v>77106.740000000005</v>
      </c>
      <c r="K59">
        <v>53238.93</v>
      </c>
      <c r="L59">
        <f t="shared" si="8"/>
        <v>2834383667.5448999</v>
      </c>
      <c r="M59" s="10">
        <v>11.262910021986798</v>
      </c>
      <c r="N59" s="12">
        <f t="shared" si="6"/>
        <v>126.85314216337065</v>
      </c>
      <c r="O59" s="10">
        <v>-9.9640473197428747E-3</v>
      </c>
      <c r="P59" s="12">
        <f t="shared" si="7"/>
        <v>9.9282238990075169E-5</v>
      </c>
    </row>
    <row r="60" spans="1:16" x14ac:dyDescent="0.25">
      <c r="A60">
        <f t="shared" si="2"/>
        <v>59</v>
      </c>
      <c r="B60" s="1">
        <v>39387</v>
      </c>
      <c r="C60">
        <v>418133.1</v>
      </c>
      <c r="D60">
        <v>508784.22</v>
      </c>
      <c r="E60">
        <f t="shared" si="3"/>
        <v>-90651.12</v>
      </c>
      <c r="F60" s="2">
        <f t="shared" si="4"/>
        <v>12.943555081874301</v>
      </c>
      <c r="G60" s="2">
        <f t="shared" si="5"/>
        <v>-0.19622419450185546</v>
      </c>
      <c r="I60" s="8">
        <v>11</v>
      </c>
      <c r="J60">
        <v>78406.61</v>
      </c>
      <c r="K60">
        <v>77106.740000000005</v>
      </c>
      <c r="L60">
        <f t="shared" si="8"/>
        <v>5945449353.4276009</v>
      </c>
      <c r="M60" s="10">
        <v>11.30032789690779</v>
      </c>
      <c r="N60" s="12">
        <f t="shared" si="6"/>
        <v>127.69741057763244</v>
      </c>
      <c r="O60" s="10">
        <v>-3.0664382898793363E-2</v>
      </c>
      <c r="P60" s="12">
        <f t="shared" si="7"/>
        <v>9.4030437856381082E-4</v>
      </c>
    </row>
    <row r="61" spans="1:16" x14ac:dyDescent="0.25">
      <c r="A61">
        <f t="shared" si="2"/>
        <v>60</v>
      </c>
      <c r="B61" s="1">
        <v>39417</v>
      </c>
      <c r="C61">
        <v>286233.92</v>
      </c>
      <c r="D61">
        <v>418133.1</v>
      </c>
      <c r="E61">
        <f t="shared" si="3"/>
        <v>-131899.18</v>
      </c>
      <c r="F61" s="2">
        <f t="shared" si="4"/>
        <v>12.564564657600242</v>
      </c>
      <c r="G61" s="2">
        <f t="shared" si="5"/>
        <v>-0.37899042427405938</v>
      </c>
      <c r="I61" s="8">
        <v>12</v>
      </c>
      <c r="J61">
        <v>120669.15</v>
      </c>
      <c r="K61">
        <v>78406.61</v>
      </c>
      <c r="L61">
        <f t="shared" si="8"/>
        <v>6147596491.6921005</v>
      </c>
      <c r="M61" s="10">
        <v>11.337745771828782</v>
      </c>
      <c r="N61" s="12">
        <f t="shared" si="6"/>
        <v>128.54447918662143</v>
      </c>
      <c r="O61" s="10">
        <v>0.36306201020974527</v>
      </c>
      <c r="P61" s="12">
        <f t="shared" si="7"/>
        <v>0.13181402325754119</v>
      </c>
    </row>
    <row r="62" spans="1:16" x14ac:dyDescent="0.25">
      <c r="A62">
        <f t="shared" si="2"/>
        <v>61</v>
      </c>
      <c r="B62" s="1">
        <v>39448</v>
      </c>
      <c r="C62">
        <v>276031.78999999998</v>
      </c>
      <c r="D62">
        <v>286233.92</v>
      </c>
      <c r="E62">
        <f t="shared" si="3"/>
        <v>-10202.130000000005</v>
      </c>
      <c r="F62" s="2">
        <f t="shared" si="4"/>
        <v>12.528271319225867</v>
      </c>
      <c r="G62" s="2">
        <f t="shared" si="5"/>
        <v>-3.6293338374374429E-2</v>
      </c>
      <c r="I62" s="8">
        <v>13</v>
      </c>
      <c r="J62">
        <v>126402.56</v>
      </c>
      <c r="K62">
        <v>120669.15</v>
      </c>
      <c r="L62">
        <f t="shared" si="8"/>
        <v>14561043761.722498</v>
      </c>
      <c r="M62" s="10">
        <v>11.375163646749774</v>
      </c>
      <c r="N62" s="12">
        <f t="shared" si="6"/>
        <v>129.39434799033762</v>
      </c>
      <c r="O62" s="10">
        <v>0.37206336690458386</v>
      </c>
      <c r="P62" s="12">
        <f t="shared" si="7"/>
        <v>0.13843114899237499</v>
      </c>
    </row>
    <row r="63" spans="1:16" x14ac:dyDescent="0.25">
      <c r="A63">
        <f t="shared" si="2"/>
        <v>62</v>
      </c>
      <c r="B63" s="1">
        <v>39479</v>
      </c>
      <c r="C63">
        <v>255140.26</v>
      </c>
      <c r="D63">
        <v>276031.78999999998</v>
      </c>
      <c r="E63">
        <f t="shared" si="3"/>
        <v>-20891.52999999997</v>
      </c>
      <c r="F63" s="2">
        <f t="shared" si="4"/>
        <v>12.449568712140128</v>
      </c>
      <c r="G63" s="2">
        <f t="shared" si="5"/>
        <v>-7.8702607085739729E-2</v>
      </c>
      <c r="I63" s="8">
        <v>14</v>
      </c>
      <c r="J63">
        <v>103209.84</v>
      </c>
      <c r="K63">
        <v>126402.56</v>
      </c>
      <c r="L63">
        <f t="shared" si="8"/>
        <v>15977607174.5536</v>
      </c>
      <c r="M63" s="10">
        <v>11.412581521670766</v>
      </c>
      <c r="N63" s="12">
        <f t="shared" si="6"/>
        <v>130.24701698878101</v>
      </c>
      <c r="O63" s="10">
        <v>0.13193795465063118</v>
      </c>
      <c r="P63" s="12">
        <f t="shared" si="7"/>
        <v>1.740762387739201E-2</v>
      </c>
    </row>
    <row r="64" spans="1:16" x14ac:dyDescent="0.25">
      <c r="A64">
        <f t="shared" si="2"/>
        <v>63</v>
      </c>
      <c r="B64" s="1">
        <v>39508</v>
      </c>
      <c r="C64">
        <v>330093.8</v>
      </c>
      <c r="D64">
        <v>255140.26</v>
      </c>
      <c r="E64">
        <f t="shared" si="3"/>
        <v>74953.539999999979</v>
      </c>
      <c r="F64" s="2">
        <f t="shared" si="4"/>
        <v>12.70713213547768</v>
      </c>
      <c r="G64" s="2">
        <f t="shared" si="5"/>
        <v>0.25756342333755278</v>
      </c>
      <c r="I64" s="8">
        <v>15</v>
      </c>
      <c r="J64">
        <v>108578.09</v>
      </c>
      <c r="K64">
        <v>103209.84</v>
      </c>
      <c r="L64">
        <f t="shared" si="8"/>
        <v>10652271072.8256</v>
      </c>
      <c r="M64" s="10">
        <v>11.44999939659176</v>
      </c>
      <c r="N64" s="12">
        <f t="shared" si="6"/>
        <v>131.10248618195169</v>
      </c>
      <c r="O64" s="10">
        <v>0.14522551999644051</v>
      </c>
      <c r="P64" s="12">
        <f t="shared" si="7"/>
        <v>2.1090451658236541E-2</v>
      </c>
    </row>
    <row r="65" spans="1:16" x14ac:dyDescent="0.25">
      <c r="A65">
        <f t="shared" si="2"/>
        <v>64</v>
      </c>
      <c r="B65" s="1">
        <v>39539</v>
      </c>
      <c r="C65">
        <v>720243.34</v>
      </c>
      <c r="D65">
        <v>330093.8</v>
      </c>
      <c r="E65">
        <f t="shared" si="3"/>
        <v>390149.54</v>
      </c>
      <c r="F65" s="2">
        <f t="shared" si="4"/>
        <v>13.487344406114714</v>
      </c>
      <c r="G65" s="2">
        <f t="shared" si="5"/>
        <v>0.78021227063703336</v>
      </c>
      <c r="I65" s="8">
        <v>16</v>
      </c>
      <c r="J65">
        <v>146001.98000000001</v>
      </c>
      <c r="K65">
        <v>108578.09</v>
      </c>
      <c r="L65">
        <f t="shared" si="8"/>
        <v>11789201628.0481</v>
      </c>
      <c r="M65" s="10">
        <v>11.487417271512751</v>
      </c>
      <c r="N65" s="12">
        <f t="shared" si="6"/>
        <v>131.96075556984945</v>
      </c>
      <c r="O65" s="10">
        <v>0.40395819072960037</v>
      </c>
      <c r="P65" s="12">
        <f t="shared" si="7"/>
        <v>0.1631822198575322</v>
      </c>
    </row>
    <row r="66" spans="1:16" x14ac:dyDescent="0.25">
      <c r="A66">
        <f t="shared" si="2"/>
        <v>65</v>
      </c>
      <c r="B66" s="1">
        <v>39569</v>
      </c>
      <c r="C66">
        <v>527970.96</v>
      </c>
      <c r="D66">
        <v>720243.34</v>
      </c>
      <c r="E66">
        <f t="shared" si="3"/>
        <v>-192272.38</v>
      </c>
      <c r="F66" s="2">
        <f t="shared" si="4"/>
        <v>13.176796561175843</v>
      </c>
      <c r="G66" s="2">
        <f t="shared" si="5"/>
        <v>-0.31054784493887055</v>
      </c>
      <c r="I66" s="8">
        <v>17</v>
      </c>
      <c r="J66">
        <v>115881.13</v>
      </c>
      <c r="K66">
        <v>146001.98000000001</v>
      </c>
      <c r="L66">
        <f t="shared" si="8"/>
        <v>21316578163.920403</v>
      </c>
      <c r="M66" s="10">
        <v>11.524835146433745</v>
      </c>
      <c r="N66" s="12">
        <f t="shared" si="6"/>
        <v>132.8218251524745</v>
      </c>
      <c r="O66" s="10">
        <v>0.13548505686903134</v>
      </c>
      <c r="P66" s="12">
        <f t="shared" si="7"/>
        <v>1.8356200634804656E-2</v>
      </c>
    </row>
    <row r="67" spans="1:16" x14ac:dyDescent="0.25">
      <c r="A67">
        <f t="shared" si="2"/>
        <v>66</v>
      </c>
      <c r="B67" s="1">
        <v>39600</v>
      </c>
      <c r="C67">
        <v>554474.27</v>
      </c>
      <c r="D67">
        <v>527970.96</v>
      </c>
      <c r="E67">
        <f t="shared" si="3"/>
        <v>26503.310000000056</v>
      </c>
      <c r="F67" s="2">
        <f t="shared" si="4"/>
        <v>13.225775682531832</v>
      </c>
      <c r="G67" s="2">
        <f t="shared" ref="G67:G70" si="9">F67-F66</f>
        <v>4.8979121355989363E-2</v>
      </c>
      <c r="I67" s="8">
        <v>18</v>
      </c>
      <c r="J67">
        <v>109705.66</v>
      </c>
      <c r="K67">
        <v>115881.13</v>
      </c>
      <c r="L67">
        <f t="shared" si="8"/>
        <v>13428436290.0769</v>
      </c>
      <c r="M67" s="10">
        <v>11.562253021354737</v>
      </c>
      <c r="N67" s="12">
        <f t="shared" si="6"/>
        <v>133.68569492982675</v>
      </c>
      <c r="O67" s="10">
        <v>4.3303218837394297E-2</v>
      </c>
      <c r="P67" s="12">
        <f t="shared" si="7"/>
        <v>1.8751687616792602E-3</v>
      </c>
    </row>
    <row r="68" spans="1:16" x14ac:dyDescent="0.25">
      <c r="A68">
        <f t="shared" ref="A68:A70" si="10">1+A67</f>
        <v>67</v>
      </c>
      <c r="B68" s="1">
        <v>39630</v>
      </c>
      <c r="C68">
        <v>691326.49</v>
      </c>
      <c r="D68">
        <v>554474.27</v>
      </c>
      <c r="E68">
        <f t="shared" ref="E68:E70" si="11">C68-D68</f>
        <v>136852.21999999997</v>
      </c>
      <c r="F68" s="2">
        <f t="shared" si="4"/>
        <v>13.446367480308123</v>
      </c>
      <c r="G68" s="2">
        <f t="shared" si="9"/>
        <v>0.22059179777629012</v>
      </c>
      <c r="I68" s="8">
        <v>19</v>
      </c>
      <c r="J68">
        <v>126203.5</v>
      </c>
      <c r="K68">
        <v>109705.66</v>
      </c>
      <c r="L68">
        <f t="shared" si="8"/>
        <v>12035331836.035601</v>
      </c>
      <c r="M68" s="10">
        <v>11.599670896275729</v>
      </c>
      <c r="N68" s="12">
        <f t="shared" si="6"/>
        <v>134.55236490190617</v>
      </c>
      <c r="O68" s="10">
        <v>0.14598006618489023</v>
      </c>
      <c r="P68" s="12">
        <f t="shared" si="7"/>
        <v>2.1310179723344935E-2</v>
      </c>
    </row>
    <row r="69" spans="1:16" x14ac:dyDescent="0.25">
      <c r="A69">
        <f t="shared" si="10"/>
        <v>68</v>
      </c>
      <c r="B69" s="1">
        <v>39661</v>
      </c>
      <c r="C69">
        <v>549759.35</v>
      </c>
      <c r="D69">
        <v>691326.49</v>
      </c>
      <c r="E69">
        <f t="shared" si="11"/>
        <v>-141567.14000000001</v>
      </c>
      <c r="F69" s="2">
        <f t="shared" si="4"/>
        <v>13.217235916003164</v>
      </c>
      <c r="G69" s="2">
        <f t="shared" si="9"/>
        <v>-0.22913156430495896</v>
      </c>
      <c r="I69" s="8">
        <v>20</v>
      </c>
      <c r="J69">
        <v>91124.69</v>
      </c>
      <c r="K69">
        <v>126203.5</v>
      </c>
      <c r="L69">
        <f t="shared" si="8"/>
        <v>15927323412.25</v>
      </c>
      <c r="M69" s="10">
        <v>11.637088771196721</v>
      </c>
      <c r="N69" s="12">
        <f t="shared" si="6"/>
        <v>135.42183506871282</v>
      </c>
      <c r="O69" s="10">
        <v>-0.21710470381198732</v>
      </c>
      <c r="P69" s="12">
        <f t="shared" si="7"/>
        <v>4.7134452417290744E-2</v>
      </c>
    </row>
    <row r="70" spans="1:16" x14ac:dyDescent="0.25">
      <c r="A70">
        <f t="shared" si="10"/>
        <v>69</v>
      </c>
      <c r="B70" s="1">
        <v>39692</v>
      </c>
      <c r="C70">
        <v>531951.43999999994</v>
      </c>
      <c r="D70">
        <v>549759.35</v>
      </c>
      <c r="E70">
        <f t="shared" si="11"/>
        <v>-17807.910000000033</v>
      </c>
      <c r="F70" s="2">
        <f t="shared" si="4"/>
        <v>13.184307485962185</v>
      </c>
      <c r="G70" s="2">
        <f t="shared" si="9"/>
        <v>-3.2928430040978895E-2</v>
      </c>
      <c r="I70" s="8">
        <v>21</v>
      </c>
      <c r="J70">
        <v>105573.23</v>
      </c>
      <c r="K70">
        <v>91124.69</v>
      </c>
      <c r="L70">
        <f t="shared" si="8"/>
        <v>8303709127.5961008</v>
      </c>
      <c r="M70" s="10">
        <v>11.674506646117713</v>
      </c>
      <c r="N70" s="12">
        <f t="shared" si="6"/>
        <v>136.29410543024665</v>
      </c>
      <c r="O70" s="10">
        <v>-0.10734653178881004</v>
      </c>
      <c r="P70" s="12">
        <f t="shared" si="7"/>
        <v>1.1523277887086004E-2</v>
      </c>
    </row>
    <row r="71" spans="1:16" x14ac:dyDescent="0.25">
      <c r="I71" s="8">
        <v>22</v>
      </c>
      <c r="J71">
        <v>132292.62</v>
      </c>
      <c r="K71">
        <v>105573.23</v>
      </c>
      <c r="L71">
        <f t="shared" si="8"/>
        <v>11145706892.632898</v>
      </c>
      <c r="M71" s="10">
        <v>11.711924521038705</v>
      </c>
      <c r="N71" s="12">
        <f t="shared" si="6"/>
        <v>137.1691759865077</v>
      </c>
      <c r="O71" s="10">
        <v>8.084704519552588E-2</v>
      </c>
      <c r="P71" s="12">
        <f t="shared" si="7"/>
        <v>6.5362447168474044E-3</v>
      </c>
    </row>
    <row r="72" spans="1:16" x14ac:dyDescent="0.25">
      <c r="I72" s="8">
        <v>23</v>
      </c>
      <c r="J72">
        <v>143346.54</v>
      </c>
      <c r="K72">
        <v>132292.62</v>
      </c>
      <c r="L72">
        <f t="shared" si="8"/>
        <v>17501337306.464397</v>
      </c>
      <c r="M72" s="10">
        <v>11.749342395959697</v>
      </c>
      <c r="N72" s="12">
        <f t="shared" si="6"/>
        <v>138.04704673749598</v>
      </c>
      <c r="O72" s="10">
        <v>0.12367793833223573</v>
      </c>
      <c r="P72" s="12">
        <f t="shared" si="7"/>
        <v>1.5296232430112303E-2</v>
      </c>
    </row>
    <row r="73" spans="1:16" x14ac:dyDescent="0.25">
      <c r="I73" s="8">
        <v>24</v>
      </c>
      <c r="J73">
        <v>256989.42</v>
      </c>
      <c r="K73">
        <v>143346.54</v>
      </c>
      <c r="L73">
        <f t="shared" si="8"/>
        <v>20548230529.971603</v>
      </c>
      <c r="M73" s="10">
        <v>11.78676027088069</v>
      </c>
      <c r="N73" s="12">
        <f t="shared" si="6"/>
        <v>138.92771768321143</v>
      </c>
      <c r="O73" s="10">
        <v>0.67002992483409507</v>
      </c>
      <c r="P73" s="12">
        <f t="shared" si="7"/>
        <v>0.44894010017318309</v>
      </c>
    </row>
    <row r="74" spans="1:16" x14ac:dyDescent="0.25">
      <c r="I74" s="8">
        <v>25</v>
      </c>
      <c r="J74">
        <v>230297.12</v>
      </c>
      <c r="K74">
        <v>256989.42</v>
      </c>
      <c r="L74">
        <f t="shared" si="8"/>
        <v>66043561991.936409</v>
      </c>
      <c r="M74" s="10">
        <v>11.824178145801682</v>
      </c>
      <c r="N74" s="12">
        <f t="shared" si="6"/>
        <v>139.81118882365411</v>
      </c>
      <c r="O74" s="10">
        <v>0.52294743450119796</v>
      </c>
      <c r="P74" s="12">
        <f t="shared" si="7"/>
        <v>0.27347401925138476</v>
      </c>
    </row>
    <row r="75" spans="1:16" x14ac:dyDescent="0.25">
      <c r="I75" s="8">
        <v>26</v>
      </c>
      <c r="J75">
        <v>172858.83</v>
      </c>
      <c r="K75">
        <v>230297.12</v>
      </c>
      <c r="L75">
        <f t="shared" si="8"/>
        <v>53036763480.294395</v>
      </c>
      <c r="M75" s="10">
        <v>11.861596020722674</v>
      </c>
      <c r="N75" s="12">
        <f t="shared" si="6"/>
        <v>140.69746015882396</v>
      </c>
      <c r="O75" s="10">
        <v>0.19863450807788396</v>
      </c>
      <c r="P75" s="12">
        <f t="shared" si="7"/>
        <v>3.9455667799342953E-2</v>
      </c>
    </row>
    <row r="76" spans="1:16" x14ac:dyDescent="0.25">
      <c r="I76" s="8">
        <v>27</v>
      </c>
      <c r="J76">
        <v>190960.7</v>
      </c>
      <c r="K76">
        <v>172858.83</v>
      </c>
      <c r="L76">
        <f t="shared" si="8"/>
        <v>29880175108.968895</v>
      </c>
      <c r="M76" s="10">
        <v>11.899013895643666</v>
      </c>
      <c r="N76" s="12">
        <f t="shared" si="6"/>
        <v>141.58653168872104</v>
      </c>
      <c r="O76" s="10">
        <v>0.26080903105147613</v>
      </c>
      <c r="P76" s="12">
        <f t="shared" si="7"/>
        <v>6.8021350678009837E-2</v>
      </c>
    </row>
    <row r="77" spans="1:16" x14ac:dyDescent="0.25">
      <c r="I77" s="8">
        <v>28</v>
      </c>
      <c r="J77">
        <v>215494.91</v>
      </c>
      <c r="K77">
        <v>190960.7</v>
      </c>
      <c r="L77">
        <f t="shared" si="8"/>
        <v>36465988944.490005</v>
      </c>
      <c r="M77" s="10">
        <v>11.936431770564658</v>
      </c>
      <c r="N77" s="12">
        <f t="shared" si="6"/>
        <v>142.47840341334535</v>
      </c>
      <c r="O77" s="10">
        <v>0.34426079819277788</v>
      </c>
      <c r="P77" s="12">
        <f t="shared" si="7"/>
        <v>0.11851549717232854</v>
      </c>
    </row>
    <row r="78" spans="1:16" x14ac:dyDescent="0.25">
      <c r="I78" s="8">
        <v>29</v>
      </c>
      <c r="J78">
        <v>127014.18</v>
      </c>
      <c r="K78">
        <v>215494.91</v>
      </c>
      <c r="L78">
        <f t="shared" si="8"/>
        <v>46438056235.908104</v>
      </c>
      <c r="M78" s="10">
        <v>11.97384964548565</v>
      </c>
      <c r="N78" s="12">
        <f t="shared" si="6"/>
        <v>143.37307533269683</v>
      </c>
      <c r="O78" s="10">
        <v>-0.22179563273440728</v>
      </c>
      <c r="P78" s="12">
        <f t="shared" si="7"/>
        <v>4.9193302700056077E-2</v>
      </c>
    </row>
    <row r="79" spans="1:16" x14ac:dyDescent="0.25">
      <c r="I79" s="8">
        <v>30</v>
      </c>
      <c r="J79">
        <v>119331.27</v>
      </c>
      <c r="K79">
        <v>127014.18</v>
      </c>
      <c r="L79">
        <f t="shared" si="8"/>
        <v>16132601921.072399</v>
      </c>
      <c r="M79" s="10">
        <v>12.011267520406642</v>
      </c>
      <c r="N79" s="12">
        <f t="shared" si="6"/>
        <v>144.27054744677554</v>
      </c>
      <c r="O79" s="10">
        <v>-0.32160883434418963</v>
      </c>
      <c r="P79" s="12">
        <f t="shared" si="7"/>
        <v>0.10343224232822841</v>
      </c>
    </row>
    <row r="80" spans="1:16" x14ac:dyDescent="0.25">
      <c r="I80" s="8">
        <v>31</v>
      </c>
      <c r="J80">
        <v>191372.35</v>
      </c>
      <c r="K80">
        <v>119331.27</v>
      </c>
      <c r="L80">
        <f t="shared" si="8"/>
        <v>14239951999.812901</v>
      </c>
      <c r="M80" s="10">
        <v>12.048685395327634</v>
      </c>
      <c r="N80" s="12">
        <f t="shared" si="6"/>
        <v>145.17081975558145</v>
      </c>
      <c r="O80" s="10">
        <v>0.1132908903777583</v>
      </c>
      <c r="P80" s="12">
        <f t="shared" si="7"/>
        <v>1.2834825842585249E-2</v>
      </c>
    </row>
    <row r="81" spans="9:16" x14ac:dyDescent="0.25">
      <c r="I81" s="8">
        <v>32</v>
      </c>
      <c r="J81">
        <v>134470.13</v>
      </c>
      <c r="K81">
        <v>191372.35</v>
      </c>
      <c r="L81">
        <f t="shared" si="8"/>
        <v>36623376344.522499</v>
      </c>
      <c r="M81" s="10">
        <v>12.086103270248627</v>
      </c>
      <c r="N81" s="12">
        <f t="shared" si="6"/>
        <v>146.07389225911456</v>
      </c>
      <c r="O81" s="10">
        <v>-0.2770058986727939</v>
      </c>
      <c r="P81" s="12">
        <f t="shared" si="7"/>
        <v>7.6732267899522158E-2</v>
      </c>
    </row>
    <row r="82" spans="9:16" x14ac:dyDescent="0.25">
      <c r="I82" s="8">
        <v>33</v>
      </c>
      <c r="J82">
        <v>164075.92000000001</v>
      </c>
      <c r="K82">
        <v>134470.13</v>
      </c>
      <c r="L82">
        <f t="shared" si="8"/>
        <v>18082215862.2169</v>
      </c>
      <c r="M82" s="10">
        <v>12.123521145169619</v>
      </c>
      <c r="N82" s="12">
        <f t="shared" si="6"/>
        <v>146.97976495737487</v>
      </c>
      <c r="O82" s="10">
        <v>-0.11543661865158228</v>
      </c>
      <c r="P82" s="12">
        <f t="shared" si="7"/>
        <v>1.3325612925710833E-2</v>
      </c>
    </row>
    <row r="83" spans="9:16" x14ac:dyDescent="0.25">
      <c r="I83" s="8">
        <v>34</v>
      </c>
      <c r="J83">
        <v>296067.28000000003</v>
      </c>
      <c r="K83">
        <v>164075.92000000001</v>
      </c>
      <c r="L83">
        <f t="shared" si="8"/>
        <v>26920907523.846405</v>
      </c>
      <c r="M83" s="10">
        <v>12.160939020090611</v>
      </c>
      <c r="N83" s="12">
        <f t="shared" si="6"/>
        <v>147.88843785036238</v>
      </c>
      <c r="O83" s="10">
        <v>0.43740298468476624</v>
      </c>
      <c r="P83" s="12">
        <f t="shared" si="7"/>
        <v>0.19132137101114186</v>
      </c>
    </row>
    <row r="84" spans="9:16" x14ac:dyDescent="0.25">
      <c r="I84" s="8">
        <v>35</v>
      </c>
      <c r="J84">
        <v>237200.95</v>
      </c>
      <c r="K84">
        <v>296067.28000000003</v>
      </c>
      <c r="L84">
        <f t="shared" si="8"/>
        <v>87655834286.598419</v>
      </c>
      <c r="M84" s="10">
        <v>12.198356895011603</v>
      </c>
      <c r="N84" s="12">
        <f t="shared" si="6"/>
        <v>148.79991093807712</v>
      </c>
      <c r="O84" s="10">
        <v>0.17830605614510553</v>
      </c>
      <c r="P84" s="12">
        <f t="shared" si="7"/>
        <v>3.1793049658021523E-2</v>
      </c>
    </row>
    <row r="85" spans="9:16" x14ac:dyDescent="0.25">
      <c r="I85" s="8">
        <v>36</v>
      </c>
      <c r="J85">
        <v>349865.15</v>
      </c>
      <c r="K85">
        <v>237200.95</v>
      </c>
      <c r="L85">
        <f t="shared" si="8"/>
        <v>56264290680.902504</v>
      </c>
      <c r="M85" s="10">
        <v>12.235774769932595</v>
      </c>
      <c r="N85" s="12">
        <f t="shared" si="6"/>
        <v>149.71418422051906</v>
      </c>
      <c r="O85" s="10">
        <v>0.5295283035771039</v>
      </c>
      <c r="P85" s="12">
        <f t="shared" si="7"/>
        <v>0.28040022428924549</v>
      </c>
    </row>
    <row r="86" spans="9:16" x14ac:dyDescent="0.25">
      <c r="I86" s="8">
        <v>37</v>
      </c>
      <c r="J86">
        <v>284153.82</v>
      </c>
      <c r="K86">
        <v>349865.15</v>
      </c>
      <c r="L86">
        <f t="shared" si="8"/>
        <v>122405623184.52252</v>
      </c>
      <c r="M86" s="10">
        <v>12.273192644853587</v>
      </c>
      <c r="N86" s="12">
        <f t="shared" si="6"/>
        <v>150.6312576976882</v>
      </c>
      <c r="O86" s="10">
        <v>0.28407834538504595</v>
      </c>
      <c r="P86" s="12">
        <f t="shared" si="7"/>
        <v>8.0700506316705459E-2</v>
      </c>
    </row>
    <row r="87" spans="9:16" x14ac:dyDescent="0.25">
      <c r="I87" s="8">
        <v>38</v>
      </c>
      <c r="J87">
        <v>342875.67</v>
      </c>
      <c r="K87">
        <v>284153.82</v>
      </c>
      <c r="L87">
        <f t="shared" si="8"/>
        <v>80743393420.592407</v>
      </c>
      <c r="M87" s="10">
        <v>12.310610519774579</v>
      </c>
      <c r="N87" s="12">
        <f t="shared" si="6"/>
        <v>151.55113136958454</v>
      </c>
      <c r="O87" s="10">
        <v>0.43451266252830756</v>
      </c>
      <c r="P87" s="12">
        <f t="shared" si="7"/>
        <v>0.1888012538974389</v>
      </c>
    </row>
    <row r="88" spans="9:16" x14ac:dyDescent="0.25">
      <c r="I88" s="8">
        <v>39</v>
      </c>
      <c r="J88">
        <v>326599.37</v>
      </c>
      <c r="K88">
        <v>342875.67</v>
      </c>
      <c r="L88">
        <f t="shared" si="8"/>
        <v>117563725077.94888</v>
      </c>
      <c r="M88" s="10">
        <v>12.348028394695572</v>
      </c>
      <c r="N88" s="12">
        <f t="shared" si="6"/>
        <v>152.47380523620811</v>
      </c>
      <c r="O88" s="10">
        <v>0.34846113585597571</v>
      </c>
      <c r="P88" s="12">
        <f t="shared" si="7"/>
        <v>0.12142516320203676</v>
      </c>
    </row>
    <row r="89" spans="9:16" x14ac:dyDescent="0.25">
      <c r="I89" s="8">
        <v>40</v>
      </c>
      <c r="J89">
        <v>382773.26</v>
      </c>
      <c r="K89">
        <v>326599.37</v>
      </c>
      <c r="L89">
        <f t="shared" si="8"/>
        <v>106667148484.3969</v>
      </c>
      <c r="M89" s="10">
        <v>12.385446269616564</v>
      </c>
      <c r="N89" s="12">
        <f t="shared" si="6"/>
        <v>153.39927929755885</v>
      </c>
      <c r="O89" s="10">
        <v>0.46975181279498024</v>
      </c>
      <c r="P89" s="12">
        <f t="shared" si="7"/>
        <v>0.22066676562417015</v>
      </c>
    </row>
    <row r="90" spans="9:16" x14ac:dyDescent="0.25">
      <c r="I90" s="8">
        <v>41</v>
      </c>
      <c r="J90">
        <v>292565.33</v>
      </c>
      <c r="K90">
        <v>382773.26</v>
      </c>
      <c r="L90">
        <f t="shared" si="8"/>
        <v>146515368571.02762</v>
      </c>
      <c r="M90" s="10">
        <v>12.422864144537556</v>
      </c>
      <c r="N90" s="12">
        <f t="shared" si="6"/>
        <v>154.32755355363682</v>
      </c>
      <c r="O90" s="10">
        <v>0.16357912660484963</v>
      </c>
      <c r="P90" s="12">
        <f t="shared" si="7"/>
        <v>2.6758130660805426E-2</v>
      </c>
    </row>
    <row r="91" spans="9:16" x14ac:dyDescent="0.25">
      <c r="I91" s="8">
        <v>42</v>
      </c>
      <c r="J91">
        <v>355235.39</v>
      </c>
      <c r="K91">
        <v>292565.33</v>
      </c>
      <c r="L91">
        <f t="shared" si="8"/>
        <v>85594472318.008911</v>
      </c>
      <c r="M91" s="10">
        <v>12.460282019458548</v>
      </c>
      <c r="N91" s="12">
        <f t="shared" si="6"/>
        <v>155.25862800444199</v>
      </c>
      <c r="O91" s="10">
        <v>0.32025389968747575</v>
      </c>
      <c r="P91" s="12">
        <f t="shared" si="7"/>
        <v>0.10256256026503578</v>
      </c>
    </row>
    <row r="92" spans="9:16" x14ac:dyDescent="0.25">
      <c r="I92" s="8">
        <v>43</v>
      </c>
      <c r="J92">
        <v>150306.78</v>
      </c>
      <c r="K92">
        <v>355235.39</v>
      </c>
      <c r="L92">
        <f t="shared" si="8"/>
        <v>126192182308.4521</v>
      </c>
      <c r="M92" s="10">
        <v>12.49769989437954</v>
      </c>
      <c r="N92" s="12">
        <f t="shared" si="6"/>
        <v>156.19250264997436</v>
      </c>
      <c r="O92" s="10">
        <v>-0.57726620987545019</v>
      </c>
      <c r="P92" s="12">
        <f t="shared" si="7"/>
        <v>0.3332362770639673</v>
      </c>
    </row>
    <row r="93" spans="9:16" x14ac:dyDescent="0.25">
      <c r="I93" s="8">
        <v>44</v>
      </c>
      <c r="J93">
        <v>324641.91999999998</v>
      </c>
      <c r="K93">
        <v>150306.78</v>
      </c>
      <c r="L93">
        <f t="shared" si="8"/>
        <v>22592128113.968399</v>
      </c>
      <c r="M93" s="10">
        <v>12.535117769300532</v>
      </c>
      <c r="N93" s="12">
        <f t="shared" si="6"/>
        <v>157.12917749023396</v>
      </c>
      <c r="O93" s="10">
        <v>0.15536029998508916</v>
      </c>
      <c r="P93" s="12">
        <f t="shared" si="7"/>
        <v>2.4136822811456893E-2</v>
      </c>
    </row>
    <row r="94" spans="9:16" x14ac:dyDescent="0.25">
      <c r="I94" s="8">
        <v>45</v>
      </c>
      <c r="J94">
        <v>302948.19</v>
      </c>
      <c r="K94">
        <v>324641.91999999998</v>
      </c>
      <c r="L94">
        <f t="shared" si="8"/>
        <v>105392376221.28639</v>
      </c>
      <c r="M94" s="10">
        <v>12.572535644221524</v>
      </c>
      <c r="N94" s="12">
        <f t="shared" si="6"/>
        <v>158.06865252522073</v>
      </c>
      <c r="O94" s="10">
        <v>4.8781435550498742E-2</v>
      </c>
      <c r="P94" s="12">
        <f t="shared" si="7"/>
        <v>2.3796284543674624E-3</v>
      </c>
    </row>
    <row r="95" spans="9:16" x14ac:dyDescent="0.25">
      <c r="I95" s="8">
        <v>46</v>
      </c>
      <c r="J95">
        <v>438351.07</v>
      </c>
      <c r="K95">
        <v>302948.19</v>
      </c>
      <c r="L95">
        <f t="shared" si="8"/>
        <v>91777605824.276108</v>
      </c>
      <c r="M95" s="10">
        <v>12.609953519142518</v>
      </c>
      <c r="N95" s="12">
        <f t="shared" si="6"/>
        <v>159.01092775493478</v>
      </c>
      <c r="O95" s="10">
        <v>0.38082187884305974</v>
      </c>
      <c r="P95" s="12">
        <f t="shared" si="7"/>
        <v>0.14502530340555808</v>
      </c>
    </row>
    <row r="96" spans="9:16" x14ac:dyDescent="0.25">
      <c r="I96" s="8">
        <v>47</v>
      </c>
      <c r="J96">
        <v>341339.83</v>
      </c>
      <c r="K96">
        <v>438351.07</v>
      </c>
      <c r="L96">
        <f t="shared" si="8"/>
        <v>192151660570.1449</v>
      </c>
      <c r="M96" s="10">
        <v>12.647371394063509</v>
      </c>
      <c r="N96" s="12">
        <f t="shared" si="6"/>
        <v>159.95600317937593</v>
      </c>
      <c r="O96" s="10">
        <v>9.3262434871967059E-2</v>
      </c>
      <c r="P96" s="12">
        <f t="shared" si="7"/>
        <v>8.6978817582478978E-3</v>
      </c>
    </row>
    <row r="97" spans="9:16" x14ac:dyDescent="0.25">
      <c r="I97" s="8">
        <v>48</v>
      </c>
      <c r="J97">
        <v>465747.06</v>
      </c>
      <c r="K97">
        <v>341339.83</v>
      </c>
      <c r="L97">
        <f t="shared" si="8"/>
        <v>116512879544.42891</v>
      </c>
      <c r="M97" s="10">
        <v>12.684789268984503</v>
      </c>
      <c r="N97" s="12">
        <f t="shared" si="6"/>
        <v>160.90387879854438</v>
      </c>
      <c r="O97" s="10">
        <v>0.36660870706005255</v>
      </c>
      <c r="P97" s="12">
        <f t="shared" si="7"/>
        <v>0.13440194409224343</v>
      </c>
    </row>
    <row r="98" spans="9:16" x14ac:dyDescent="0.25">
      <c r="I98" s="8">
        <v>49</v>
      </c>
      <c r="J98">
        <v>482296.57</v>
      </c>
      <c r="K98">
        <v>465747.06</v>
      </c>
      <c r="L98">
        <f t="shared" si="8"/>
        <v>216920323898.64359</v>
      </c>
      <c r="M98" s="10">
        <v>12.722207143905493</v>
      </c>
      <c r="N98" s="12">
        <f t="shared" si="6"/>
        <v>161.85455461243996</v>
      </c>
      <c r="O98" s="10">
        <v>0.36410735037011399</v>
      </c>
      <c r="P98" s="12">
        <f t="shared" si="7"/>
        <v>0.13257416259354496</v>
      </c>
    </row>
    <row r="99" spans="9:16" x14ac:dyDescent="0.25">
      <c r="I99" s="8">
        <v>50</v>
      </c>
      <c r="J99">
        <v>319251.19</v>
      </c>
      <c r="K99">
        <v>482296.57</v>
      </c>
      <c r="L99">
        <f t="shared" si="8"/>
        <v>232609981433.76489</v>
      </c>
      <c r="M99" s="10">
        <v>12.759625018826487</v>
      </c>
      <c r="N99" s="12">
        <f t="shared" si="6"/>
        <v>162.80803062106281</v>
      </c>
      <c r="O99" s="10">
        <v>-8.5891517452351351E-2</v>
      </c>
      <c r="P99" s="12">
        <f t="shared" si="7"/>
        <v>7.3773527702675765E-3</v>
      </c>
    </row>
    <row r="100" spans="9:16" x14ac:dyDescent="0.25">
      <c r="I100" s="8">
        <v>51</v>
      </c>
      <c r="J100">
        <v>367550.3</v>
      </c>
      <c r="K100">
        <v>319251.19</v>
      </c>
      <c r="L100">
        <f t="shared" si="8"/>
        <v>101921322316.41611</v>
      </c>
      <c r="M100" s="10">
        <v>12.797042893747479</v>
      </c>
      <c r="N100" s="12">
        <f t="shared" si="6"/>
        <v>163.76430682441284</v>
      </c>
      <c r="O100" s="10">
        <v>1.7572565269903251E-2</v>
      </c>
      <c r="P100" s="12">
        <f t="shared" si="7"/>
        <v>3.087950501650099E-4</v>
      </c>
    </row>
    <row r="101" spans="9:16" x14ac:dyDescent="0.25">
      <c r="I101" s="8">
        <v>52</v>
      </c>
      <c r="J101">
        <v>453059</v>
      </c>
      <c r="K101">
        <v>367550.3</v>
      </c>
      <c r="L101">
        <f t="shared" si="8"/>
        <v>135093223030.09</v>
      </c>
      <c r="M101" s="10">
        <v>12.834460768668471</v>
      </c>
      <c r="N101" s="12">
        <f t="shared" si="6"/>
        <v>164.72338322249007</v>
      </c>
      <c r="O101" s="10">
        <v>0.18931687014144671</v>
      </c>
      <c r="P101" s="12">
        <f t="shared" si="7"/>
        <v>3.5840877320153397E-2</v>
      </c>
    </row>
    <row r="102" spans="9:16" x14ac:dyDescent="0.25">
      <c r="I102" s="8">
        <v>53</v>
      </c>
      <c r="J102">
        <v>364198.66</v>
      </c>
      <c r="K102">
        <v>453059</v>
      </c>
      <c r="L102">
        <f t="shared" si="8"/>
        <v>205262457481</v>
      </c>
      <c r="M102" s="10">
        <v>12.871878643589463</v>
      </c>
      <c r="N102" s="12">
        <f t="shared" si="6"/>
        <v>165.68525981529453</v>
      </c>
      <c r="O102" s="10">
        <v>-6.6423876617676569E-2</v>
      </c>
      <c r="P102" s="12">
        <f t="shared" si="7"/>
        <v>4.4121313849203201E-3</v>
      </c>
    </row>
    <row r="103" spans="9:16" x14ac:dyDescent="0.25">
      <c r="I103" s="8">
        <v>54</v>
      </c>
      <c r="J103">
        <v>432854.88</v>
      </c>
      <c r="K103">
        <v>364198.66</v>
      </c>
      <c r="L103">
        <f t="shared" si="8"/>
        <v>132640663945.79558</v>
      </c>
      <c r="M103" s="10">
        <v>12.909296518510455</v>
      </c>
      <c r="N103" s="12">
        <f t="shared" si="6"/>
        <v>166.64993660282616</v>
      </c>
      <c r="O103" s="10">
        <v>6.8861282183346972E-2</v>
      </c>
      <c r="P103" s="12">
        <f t="shared" si="7"/>
        <v>4.7418761839345394E-3</v>
      </c>
    </row>
    <row r="104" spans="9:16" x14ac:dyDescent="0.25">
      <c r="I104" s="8">
        <v>55</v>
      </c>
      <c r="J104">
        <v>511445.22</v>
      </c>
      <c r="K104">
        <v>432854.88</v>
      </c>
      <c r="L104">
        <f t="shared" si="8"/>
        <v>187363347139.81439</v>
      </c>
      <c r="M104" s="10">
        <v>12.946714393431447</v>
      </c>
      <c r="N104" s="12">
        <f t="shared" si="6"/>
        <v>167.61741358508502</v>
      </c>
      <c r="O104" s="10">
        <v>0.19828136843290878</v>
      </c>
      <c r="P104" s="12">
        <f t="shared" si="7"/>
        <v>3.9315501067626914E-2</v>
      </c>
    </row>
    <row r="105" spans="9:16" x14ac:dyDescent="0.25">
      <c r="I105" s="8">
        <v>56</v>
      </c>
      <c r="J105">
        <v>377471.8</v>
      </c>
      <c r="K105">
        <v>511445.22</v>
      </c>
      <c r="L105">
        <f t="shared" si="8"/>
        <v>261576213060.84836</v>
      </c>
      <c r="M105" s="10">
        <v>12.98413226835244</v>
      </c>
      <c r="N105" s="12">
        <f t="shared" si="6"/>
        <v>168.58769076207108</v>
      </c>
      <c r="O105" s="10">
        <v>-0.14288112545831133</v>
      </c>
      <c r="P105" s="12">
        <f t="shared" si="7"/>
        <v>2.0415016012233701E-2</v>
      </c>
    </row>
    <row r="106" spans="9:16" x14ac:dyDescent="0.25">
      <c r="I106" s="8">
        <v>57</v>
      </c>
      <c r="J106">
        <v>402539.92</v>
      </c>
      <c r="K106">
        <v>377471.8</v>
      </c>
      <c r="L106">
        <f t="shared" si="8"/>
        <v>142484959795.23999</v>
      </c>
      <c r="M106" s="10">
        <v>13.021550143273432</v>
      </c>
      <c r="N106" s="12">
        <f t="shared" si="6"/>
        <v>169.56076813378434</v>
      </c>
      <c r="O106" s="10">
        <v>-0.11600059222647729</v>
      </c>
      <c r="P106" s="12">
        <f t="shared" si="7"/>
        <v>1.3456137396893464E-2</v>
      </c>
    </row>
    <row r="107" spans="9:16" x14ac:dyDescent="0.25">
      <c r="I107" s="8">
        <v>58</v>
      </c>
      <c r="J107">
        <v>508784.22</v>
      </c>
      <c r="K107">
        <v>402539.92</v>
      </c>
      <c r="L107">
        <f t="shared" si="8"/>
        <v>162038387193.60638</v>
      </c>
      <c r="M107" s="10">
        <v>13.058968018194424</v>
      </c>
      <c r="N107" s="12">
        <f t="shared" si="6"/>
        <v>170.5366457002248</v>
      </c>
      <c r="O107" s="10">
        <v>8.0811258181732626E-2</v>
      </c>
      <c r="P107" s="12">
        <f t="shared" si="7"/>
        <v>6.5304594489146483E-3</v>
      </c>
    </row>
    <row r="108" spans="9:16" x14ac:dyDescent="0.25">
      <c r="I108" s="8">
        <v>59</v>
      </c>
      <c r="J108">
        <v>418133.1</v>
      </c>
      <c r="K108">
        <v>508784.22</v>
      </c>
      <c r="L108">
        <f t="shared" si="8"/>
        <v>258861382521.00836</v>
      </c>
      <c r="M108" s="10">
        <v>13.096385893115416</v>
      </c>
      <c r="N108" s="12">
        <f t="shared" si="6"/>
        <v>171.51532346139248</v>
      </c>
      <c r="O108" s="10">
        <v>-0.15283081124111497</v>
      </c>
      <c r="P108" s="12">
        <f t="shared" si="7"/>
        <v>2.3357256864617315E-2</v>
      </c>
    </row>
    <row r="109" spans="9:16" x14ac:dyDescent="0.25">
      <c r="I109" s="8">
        <v>60</v>
      </c>
      <c r="J109">
        <v>286233.92</v>
      </c>
      <c r="K109">
        <v>418133.1</v>
      </c>
      <c r="L109">
        <f t="shared" si="8"/>
        <v>174835289315.60999</v>
      </c>
      <c r="M109" s="10">
        <v>13.133803768036408</v>
      </c>
      <c r="N109" s="12">
        <f t="shared" si="6"/>
        <v>172.49680141728734</v>
      </c>
      <c r="O109" s="10">
        <v>-0.56923911043616648</v>
      </c>
      <c r="P109" s="12">
        <f t="shared" si="7"/>
        <v>0.32403316485015815</v>
      </c>
    </row>
    <row r="110" spans="9:16" x14ac:dyDescent="0.25">
      <c r="I110" s="8">
        <v>61</v>
      </c>
      <c r="J110">
        <v>276031.78999999998</v>
      </c>
      <c r="K110">
        <v>286233.92</v>
      </c>
      <c r="L110">
        <f t="shared" si="8"/>
        <v>81929856958.566391</v>
      </c>
      <c r="M110" s="10">
        <v>13.1712216429574</v>
      </c>
      <c r="N110" s="12">
        <f t="shared" si="6"/>
        <v>173.48107956790943</v>
      </c>
      <c r="O110" s="10">
        <v>-0.64295032373153305</v>
      </c>
      <c r="P110" s="12">
        <f t="shared" si="7"/>
        <v>0.41338511878648315</v>
      </c>
    </row>
    <row r="111" spans="9:16" x14ac:dyDescent="0.25">
      <c r="I111" s="8">
        <v>62</v>
      </c>
      <c r="J111">
        <v>255140.26</v>
      </c>
      <c r="K111">
        <v>276031.78999999998</v>
      </c>
      <c r="L111">
        <f t="shared" si="8"/>
        <v>76193549090.604095</v>
      </c>
      <c r="M111" s="10">
        <v>13.208639517878392</v>
      </c>
      <c r="N111" s="12">
        <f t="shared" si="6"/>
        <v>174.46815791325872</v>
      </c>
      <c r="O111" s="10">
        <v>-0.75907080573826491</v>
      </c>
      <c r="P111" s="12">
        <f t="shared" si="7"/>
        <v>0.5761884881241387</v>
      </c>
    </row>
    <row r="112" spans="9:16" x14ac:dyDescent="0.25">
      <c r="I112" s="8">
        <v>63</v>
      </c>
      <c r="J112">
        <v>330093.8</v>
      </c>
      <c r="K112">
        <v>255140.26</v>
      </c>
      <c r="L112">
        <f t="shared" si="8"/>
        <v>65096552272.867607</v>
      </c>
      <c r="M112" s="10">
        <v>13.246057392799385</v>
      </c>
      <c r="N112" s="12">
        <f t="shared" si="6"/>
        <v>175.45803645333524</v>
      </c>
      <c r="O112" s="10">
        <v>-0.53892525732170427</v>
      </c>
      <c r="P112" s="12">
        <f t="shared" si="7"/>
        <v>0.29044043297926514</v>
      </c>
    </row>
    <row r="113" spans="9:16" x14ac:dyDescent="0.25">
      <c r="I113" s="8">
        <v>64</v>
      </c>
      <c r="J113">
        <v>720243.34</v>
      </c>
      <c r="K113">
        <v>330093.8</v>
      </c>
      <c r="L113">
        <f t="shared" si="8"/>
        <v>108961916798.43999</v>
      </c>
      <c r="M113" s="10">
        <v>13.283475267720377</v>
      </c>
      <c r="N113" s="12">
        <f t="shared" si="6"/>
        <v>176.45071518813893</v>
      </c>
      <c r="O113" s="10">
        <v>0.20386913839433696</v>
      </c>
      <c r="P113" s="12">
        <f t="shared" si="7"/>
        <v>4.1562625589649314E-2</v>
      </c>
    </row>
    <row r="114" spans="9:16" x14ac:dyDescent="0.25">
      <c r="I114" s="8">
        <v>65</v>
      </c>
      <c r="J114">
        <v>527970.96</v>
      </c>
      <c r="K114">
        <v>720243.34</v>
      </c>
      <c r="L114">
        <f t="shared" si="8"/>
        <v>518750468814.35553</v>
      </c>
      <c r="M114" s="10">
        <v>13.320893142641369</v>
      </c>
      <c r="N114" s="12">
        <f t="shared" si="6"/>
        <v>177.44619411766985</v>
      </c>
      <c r="O114" s="10">
        <v>-0.14409658146552573</v>
      </c>
      <c r="P114" s="12">
        <f t="shared" si="7"/>
        <v>2.0763824790050893E-2</v>
      </c>
    </row>
    <row r="115" spans="9:16" x14ac:dyDescent="0.25">
      <c r="I115" s="8">
        <v>66</v>
      </c>
      <c r="J115">
        <v>554474.27</v>
      </c>
      <c r="K115">
        <v>527970.96</v>
      </c>
      <c r="L115">
        <f t="shared" si="8"/>
        <v>278753334603.32153</v>
      </c>
      <c r="M115" s="10">
        <v>13.358311017562361</v>
      </c>
      <c r="N115" s="12">
        <f t="shared" ref="N115:N118" si="12">M115^2</f>
        <v>178.44447324192797</v>
      </c>
      <c r="O115" s="10">
        <v>-0.1325353350305285</v>
      </c>
      <c r="P115" s="12">
        <f t="shared" ref="P115:P118" si="13">O115^2</f>
        <v>1.7565615031654436E-2</v>
      </c>
    </row>
    <row r="116" spans="9:16" x14ac:dyDescent="0.25">
      <c r="I116" s="8">
        <v>67</v>
      </c>
      <c r="J116">
        <v>691326.49</v>
      </c>
      <c r="K116">
        <v>554474.27</v>
      </c>
      <c r="L116">
        <f t="shared" ref="L116:L118" si="14">K116^2</f>
        <v>307441716092.0329</v>
      </c>
      <c r="M116" s="10">
        <v>13.395728892483353</v>
      </c>
      <c r="N116" s="12">
        <f t="shared" si="12"/>
        <v>179.44555256091328</v>
      </c>
      <c r="O116" s="10">
        <v>5.0638587824769488E-2</v>
      </c>
      <c r="P116" s="12">
        <f t="shared" si="13"/>
        <v>2.5642665768868928E-3</v>
      </c>
    </row>
    <row r="117" spans="9:16" x14ac:dyDescent="0.25">
      <c r="I117" s="8">
        <v>68</v>
      </c>
      <c r="J117">
        <v>549759.35</v>
      </c>
      <c r="K117">
        <v>691326.49</v>
      </c>
      <c r="L117">
        <f t="shared" si="14"/>
        <v>477932315775.72009</v>
      </c>
      <c r="M117" s="10">
        <v>13.433146767404345</v>
      </c>
      <c r="N117" s="12">
        <f t="shared" si="12"/>
        <v>180.4494320746258</v>
      </c>
      <c r="O117" s="10">
        <v>-0.2159108514011816</v>
      </c>
      <c r="P117" s="12">
        <f t="shared" si="13"/>
        <v>4.6617495752783122E-2</v>
      </c>
    </row>
    <row r="118" spans="9:16" ht="15.75" thickBot="1" x14ac:dyDescent="0.3">
      <c r="I118" s="9">
        <v>69</v>
      </c>
      <c r="J118">
        <v>531951.43999999994</v>
      </c>
      <c r="K118">
        <v>549759.35</v>
      </c>
      <c r="L118">
        <f t="shared" si="14"/>
        <v>302235342912.42249</v>
      </c>
      <c r="M118" s="11">
        <v>13.470564642325337</v>
      </c>
      <c r="N118" s="12">
        <f t="shared" si="12"/>
        <v>181.45611178306555</v>
      </c>
      <c r="O118" s="11">
        <v>-0.28625715636315263</v>
      </c>
      <c r="P118" s="13">
        <f t="shared" si="13"/>
        <v>8.1943159569118421E-2</v>
      </c>
    </row>
  </sheetData>
  <mergeCells count="13">
    <mergeCell ref="R32:S32"/>
    <mergeCell ref="R26:S26"/>
    <mergeCell ref="R27:S27"/>
    <mergeCell ref="R28:S28"/>
    <mergeCell ref="R29:S29"/>
    <mergeCell ref="R30:S30"/>
    <mergeCell ref="R31:S31"/>
    <mergeCell ref="I1:J1"/>
    <mergeCell ref="P1:Q1"/>
    <mergeCell ref="P28:Q28"/>
    <mergeCell ref="P26:Q26"/>
    <mergeCell ref="I33:J33"/>
    <mergeCell ref="I31:J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A71D-AE4B-4668-8F25-A454897EA3A2}">
  <dimension ref="A1:Q70"/>
  <sheetViews>
    <sheetView workbookViewId="0">
      <selection activeCell="C15" sqref="C15"/>
    </sheetView>
  </sheetViews>
  <sheetFormatPr defaultRowHeight="15" x14ac:dyDescent="0.25"/>
  <cols>
    <col min="1" max="2" width="10.7109375" style="37" customWidth="1"/>
    <col min="3" max="5" width="10.7109375" customWidth="1"/>
    <col min="6" max="6" width="18.7109375" customWidth="1"/>
    <col min="7" max="8" width="10.7109375" style="34" customWidth="1"/>
    <col min="9" max="10" width="10.7109375" customWidth="1"/>
    <col min="11" max="13" width="10.7109375" style="34" customWidth="1"/>
  </cols>
  <sheetData>
    <row r="1" spans="1:17" ht="27" thickBot="1" x14ac:dyDescent="0.45">
      <c r="A1" s="38" t="s">
        <v>0</v>
      </c>
      <c r="B1" s="35" t="s">
        <v>57</v>
      </c>
      <c r="C1" s="39" t="s">
        <v>1</v>
      </c>
      <c r="D1" s="6" t="s">
        <v>58</v>
      </c>
      <c r="E1" s="42" t="s">
        <v>60</v>
      </c>
      <c r="F1" s="40" t="s">
        <v>49</v>
      </c>
      <c r="G1" s="49" t="s">
        <v>50</v>
      </c>
      <c r="H1" s="49" t="s">
        <v>52</v>
      </c>
      <c r="I1" s="49" t="s">
        <v>51</v>
      </c>
      <c r="J1" s="41" t="s">
        <v>53</v>
      </c>
      <c r="K1" s="48" t="s">
        <v>54</v>
      </c>
      <c r="L1" s="43" t="s">
        <v>55</v>
      </c>
      <c r="M1" s="43" t="s">
        <v>56</v>
      </c>
      <c r="O1" s="64" t="s">
        <v>59</v>
      </c>
      <c r="P1" s="65"/>
      <c r="Q1" s="66"/>
    </row>
    <row r="2" spans="1:17" x14ac:dyDescent="0.25">
      <c r="A2" s="36">
        <v>37622</v>
      </c>
      <c r="B2" s="37">
        <f>1</f>
        <v>1</v>
      </c>
      <c r="C2">
        <v>42851.41</v>
      </c>
      <c r="D2" s="5"/>
      <c r="E2" s="5"/>
      <c r="F2" s="5"/>
      <c r="G2" s="34">
        <v>10.665493828968799</v>
      </c>
      <c r="H2" s="44"/>
      <c r="I2" s="34">
        <v>113.75275861577154</v>
      </c>
      <c r="J2" s="5"/>
      <c r="K2" s="44"/>
      <c r="L2" s="44"/>
      <c r="M2" s="44"/>
      <c r="O2" s="2"/>
      <c r="P2" s="34"/>
    </row>
    <row r="3" spans="1:17" x14ac:dyDescent="0.25">
      <c r="A3" s="36">
        <v>37653</v>
      </c>
      <c r="B3" s="37">
        <f>1+B2</f>
        <v>2</v>
      </c>
      <c r="C3">
        <v>32998.269999999997</v>
      </c>
      <c r="D3">
        <v>42851.41</v>
      </c>
      <c r="E3">
        <f t="shared" ref="E3:E34" si="0">C3-D3</f>
        <v>-9853.1400000000067</v>
      </c>
      <c r="F3" s="34">
        <f t="shared" ref="F3:F34" si="1">D3^2</f>
        <v>1836243338.9881003</v>
      </c>
      <c r="G3" s="34">
        <v>10.404210414831994</v>
      </c>
      <c r="H3" s="34">
        <v>-0.26128341413680545</v>
      </c>
      <c r="I3" s="34">
        <v>108.24759435609853</v>
      </c>
      <c r="J3" s="10">
        <v>10.963567022618861</v>
      </c>
      <c r="K3" s="34">
        <f t="shared" ref="K3:K66" si="2">J3^2</f>
        <v>120.19980185945579</v>
      </c>
      <c r="L3" s="45">
        <v>-0.55935660778686724</v>
      </c>
      <c r="M3" s="34">
        <f t="shared" ref="M3:M66" si="3">L3^2</f>
        <v>0.31287981467483122</v>
      </c>
      <c r="O3" s="2"/>
      <c r="P3" s="34"/>
    </row>
    <row r="4" spans="1:17" x14ac:dyDescent="0.25">
      <c r="A4" s="36">
        <v>37681</v>
      </c>
      <c r="B4" s="37">
        <f t="shared" ref="B4:B67" si="4">1+B3</f>
        <v>3</v>
      </c>
      <c r="C4">
        <v>32224.45</v>
      </c>
      <c r="D4">
        <v>32998.269999999997</v>
      </c>
      <c r="E4">
        <f t="shared" si="0"/>
        <v>-773.81999999999607</v>
      </c>
      <c r="F4" s="34">
        <f t="shared" si="1"/>
        <v>1088885822.9928999</v>
      </c>
      <c r="G4" s="34">
        <v>10.380480760167556</v>
      </c>
      <c r="H4" s="34">
        <v>-2.372965466443766E-2</v>
      </c>
      <c r="I4" s="34">
        <v>107.75438081220879</v>
      </c>
      <c r="J4" s="10">
        <v>11.000984897539853</v>
      </c>
      <c r="K4" s="34">
        <f t="shared" si="2"/>
        <v>121.02166871589993</v>
      </c>
      <c r="L4" s="45">
        <v>-0.62050413737229704</v>
      </c>
      <c r="M4" s="34">
        <f t="shared" si="3"/>
        <v>0.38502538449613849</v>
      </c>
      <c r="O4" s="2"/>
      <c r="P4" s="34"/>
    </row>
    <row r="5" spans="1:17" x14ac:dyDescent="0.25">
      <c r="A5" s="36">
        <v>37712</v>
      </c>
      <c r="B5" s="37">
        <f t="shared" si="4"/>
        <v>4</v>
      </c>
      <c r="C5">
        <v>47736.45</v>
      </c>
      <c r="D5">
        <v>32224.45</v>
      </c>
      <c r="E5">
        <f t="shared" si="0"/>
        <v>15511.999999999996</v>
      </c>
      <c r="F5" s="34">
        <f t="shared" si="1"/>
        <v>1038415177.8025</v>
      </c>
      <c r="G5" s="34">
        <v>10.773450536005148</v>
      </c>
      <c r="H5" s="34">
        <v>0.39296977583759229</v>
      </c>
      <c r="I5" s="34">
        <v>116.06723645174962</v>
      </c>
      <c r="J5" s="10">
        <v>11.038402772460845</v>
      </c>
      <c r="K5" s="34">
        <f t="shared" si="2"/>
        <v>121.84633576707127</v>
      </c>
      <c r="L5" s="45">
        <v>-0.26495223645569688</v>
      </c>
      <c r="M5" s="34">
        <f t="shared" si="3"/>
        <v>7.019968760287551E-2</v>
      </c>
      <c r="O5" s="2"/>
      <c r="P5" s="34"/>
    </row>
    <row r="6" spans="1:17" x14ac:dyDescent="0.25">
      <c r="A6" s="36">
        <v>37742</v>
      </c>
      <c r="B6" s="37">
        <f t="shared" si="4"/>
        <v>5</v>
      </c>
      <c r="C6">
        <v>45134.76</v>
      </c>
      <c r="D6">
        <v>47736.45</v>
      </c>
      <c r="E6">
        <f t="shared" si="0"/>
        <v>-2601.6899999999951</v>
      </c>
      <c r="F6" s="34">
        <f t="shared" si="1"/>
        <v>2278768658.6024995</v>
      </c>
      <c r="G6" s="34">
        <v>10.717407960336928</v>
      </c>
      <c r="H6" s="34">
        <v>-5.6042575668220351E-2</v>
      </c>
      <c r="I6" s="34">
        <v>114.86283338829335</v>
      </c>
      <c r="J6" s="10">
        <v>11.075820647381837</v>
      </c>
      <c r="K6" s="34">
        <f t="shared" si="2"/>
        <v>122.67380301296983</v>
      </c>
      <c r="L6" s="45">
        <v>-0.35841268704490936</v>
      </c>
      <c r="M6" s="34">
        <f t="shared" si="3"/>
        <v>0.12845965423475214</v>
      </c>
      <c r="O6" s="2"/>
      <c r="P6" s="34"/>
    </row>
    <row r="7" spans="1:17" x14ac:dyDescent="0.25">
      <c r="A7" s="36">
        <v>37773</v>
      </c>
      <c r="B7" s="37">
        <f t="shared" si="4"/>
        <v>6</v>
      </c>
      <c r="C7">
        <v>39859.040000000001</v>
      </c>
      <c r="D7">
        <v>45134.76</v>
      </c>
      <c r="E7">
        <f t="shared" si="0"/>
        <v>-5275.7200000000012</v>
      </c>
      <c r="F7" s="34">
        <f t="shared" si="1"/>
        <v>2037146560.2576001</v>
      </c>
      <c r="G7" s="34">
        <v>10.593104509181721</v>
      </c>
      <c r="H7" s="34">
        <v>-0.1243034511552068</v>
      </c>
      <c r="I7" s="34">
        <v>112.21386314244612</v>
      </c>
      <c r="J7" s="10">
        <v>11.113238522302829</v>
      </c>
      <c r="K7" s="34">
        <f t="shared" si="2"/>
        <v>123.50407045359557</v>
      </c>
      <c r="L7" s="45">
        <v>-0.5201340131211083</v>
      </c>
      <c r="M7" s="34">
        <f t="shared" si="3"/>
        <v>0.27053939160546925</v>
      </c>
      <c r="O7" s="2"/>
      <c r="P7" s="34"/>
    </row>
    <row r="8" spans="1:17" x14ac:dyDescent="0.25">
      <c r="A8" s="36">
        <v>37803</v>
      </c>
      <c r="B8" s="37">
        <f t="shared" si="4"/>
        <v>7</v>
      </c>
      <c r="C8">
        <v>53056.94</v>
      </c>
      <c r="D8">
        <v>39859.040000000001</v>
      </c>
      <c r="E8">
        <f t="shared" si="0"/>
        <v>13197.900000000001</v>
      </c>
      <c r="F8" s="34">
        <f t="shared" si="1"/>
        <v>1588743069.7216001</v>
      </c>
      <c r="G8" s="34">
        <v>10.879120955467091</v>
      </c>
      <c r="H8" s="34">
        <v>0.2860164462853696</v>
      </c>
      <c r="I8" s="34">
        <v>118.35527276368319</v>
      </c>
      <c r="J8" s="10">
        <v>11.150656397223822</v>
      </c>
      <c r="K8" s="34">
        <f t="shared" si="2"/>
        <v>124.33713808894854</v>
      </c>
      <c r="L8" s="45">
        <v>-0.27153544175673083</v>
      </c>
      <c r="M8" s="34">
        <f t="shared" si="3"/>
        <v>7.3731496130022958E-2</v>
      </c>
      <c r="O8" s="2"/>
      <c r="P8" s="34"/>
    </row>
    <row r="9" spans="1:17" x14ac:dyDescent="0.25">
      <c r="A9" s="36">
        <v>37834</v>
      </c>
      <c r="B9" s="37">
        <f t="shared" si="4"/>
        <v>8</v>
      </c>
      <c r="C9">
        <v>43394.91</v>
      </c>
      <c r="D9">
        <v>53056.94</v>
      </c>
      <c r="E9">
        <f t="shared" si="0"/>
        <v>-9662.0299999999988</v>
      </c>
      <c r="F9" s="34">
        <f t="shared" si="1"/>
        <v>2815038882.1636004</v>
      </c>
      <c r="G9" s="34">
        <v>10.678097432104538</v>
      </c>
      <c r="H9" s="34">
        <v>-0.20102352336255258</v>
      </c>
      <c r="I9" s="34">
        <v>114.02176476951753</v>
      </c>
      <c r="J9" s="10">
        <v>11.188074272144814</v>
      </c>
      <c r="K9" s="34">
        <f t="shared" si="2"/>
        <v>125.1730059190287</v>
      </c>
      <c r="L9" s="45">
        <v>-0.50997684004027555</v>
      </c>
      <c r="M9" s="34">
        <f t="shared" si="3"/>
        <v>0.26007637737746481</v>
      </c>
      <c r="O9" s="2"/>
      <c r="P9" s="34"/>
    </row>
    <row r="10" spans="1:17" x14ac:dyDescent="0.25">
      <c r="A10" s="36">
        <v>37865</v>
      </c>
      <c r="B10" s="37">
        <f t="shared" si="4"/>
        <v>9</v>
      </c>
      <c r="C10">
        <v>53238.93</v>
      </c>
      <c r="D10">
        <v>43394.91</v>
      </c>
      <c r="E10">
        <f t="shared" si="0"/>
        <v>9844.0199999999968</v>
      </c>
      <c r="F10" s="34">
        <f t="shared" si="1"/>
        <v>1883118213.9081004</v>
      </c>
      <c r="G10" s="34">
        <v>10.882545174636164</v>
      </c>
      <c r="H10" s="34">
        <v>0.20444774253162556</v>
      </c>
      <c r="I10" s="34">
        <v>118.42978947799685</v>
      </c>
      <c r="J10" s="10">
        <v>11.225492147065806</v>
      </c>
      <c r="K10" s="34">
        <f t="shared" si="2"/>
        <v>126.01167394383607</v>
      </c>
      <c r="L10" s="45">
        <v>-0.34294697242964212</v>
      </c>
      <c r="M10" s="34">
        <f t="shared" si="3"/>
        <v>0.11761262589865772</v>
      </c>
      <c r="O10" s="2"/>
      <c r="P10" s="34"/>
    </row>
    <row r="11" spans="1:17" x14ac:dyDescent="0.25">
      <c r="A11" s="36">
        <v>37895</v>
      </c>
      <c r="B11" s="37">
        <f t="shared" si="4"/>
        <v>10</v>
      </c>
      <c r="C11">
        <v>77106.740000000005</v>
      </c>
      <c r="D11">
        <v>53238.93</v>
      </c>
      <c r="E11">
        <f t="shared" si="0"/>
        <v>23867.810000000005</v>
      </c>
      <c r="F11" s="34">
        <f t="shared" si="1"/>
        <v>2834383667.5448999</v>
      </c>
      <c r="G11" s="34">
        <v>11.252945974667055</v>
      </c>
      <c r="H11" s="34">
        <v>0.37040080003089138</v>
      </c>
      <c r="I11" s="34">
        <v>126.62879310877548</v>
      </c>
      <c r="J11" s="10">
        <v>11.262910021986798</v>
      </c>
      <c r="K11" s="34">
        <f t="shared" si="2"/>
        <v>126.85314216337065</v>
      </c>
      <c r="L11" s="45">
        <v>-9.9640473197428747E-3</v>
      </c>
      <c r="M11" s="34">
        <f t="shared" si="3"/>
        <v>9.9282238990075169E-5</v>
      </c>
      <c r="O11" s="2"/>
      <c r="P11" s="34"/>
    </row>
    <row r="12" spans="1:17" x14ac:dyDescent="0.25">
      <c r="A12" s="36">
        <v>37926</v>
      </c>
      <c r="B12" s="37">
        <f t="shared" si="4"/>
        <v>11</v>
      </c>
      <c r="C12">
        <v>78406.61</v>
      </c>
      <c r="D12">
        <v>77106.740000000005</v>
      </c>
      <c r="E12">
        <f t="shared" si="0"/>
        <v>1299.8699999999953</v>
      </c>
      <c r="F12" s="34">
        <f t="shared" si="1"/>
        <v>5945449353.4276009</v>
      </c>
      <c r="G12" s="34">
        <v>11.269663514008997</v>
      </c>
      <c r="H12" s="34">
        <v>1.6717539341941645E-2</v>
      </c>
      <c r="I12" s="34">
        <v>127.00531571898561</v>
      </c>
      <c r="J12" s="10">
        <v>11.30032789690779</v>
      </c>
      <c r="K12" s="34">
        <f t="shared" si="2"/>
        <v>127.69741057763244</v>
      </c>
      <c r="L12" s="45">
        <v>-3.0664382898793363E-2</v>
      </c>
      <c r="M12" s="34">
        <f t="shared" si="3"/>
        <v>9.4030437856381082E-4</v>
      </c>
      <c r="O12" s="2"/>
      <c r="P12" s="34"/>
    </row>
    <row r="13" spans="1:17" x14ac:dyDescent="0.25">
      <c r="A13" s="36">
        <v>37956</v>
      </c>
      <c r="B13" s="37">
        <f t="shared" si="4"/>
        <v>12</v>
      </c>
      <c r="C13">
        <v>120669.15</v>
      </c>
      <c r="D13">
        <v>78406.61</v>
      </c>
      <c r="E13">
        <f t="shared" si="0"/>
        <v>42262.539999999994</v>
      </c>
      <c r="F13" s="34">
        <f t="shared" si="1"/>
        <v>6147596491.6921005</v>
      </c>
      <c r="G13" s="34">
        <v>11.700807782038527</v>
      </c>
      <c r="H13" s="34">
        <v>0.43114426802953076</v>
      </c>
      <c r="I13" s="34">
        <v>136.90890275221335</v>
      </c>
      <c r="J13" s="10">
        <v>11.337745771828782</v>
      </c>
      <c r="K13" s="34">
        <f t="shared" si="2"/>
        <v>128.54447918662143</v>
      </c>
      <c r="L13" s="45">
        <v>0.36306201020974527</v>
      </c>
      <c r="M13" s="34">
        <f t="shared" si="3"/>
        <v>0.13181402325754119</v>
      </c>
      <c r="O13" s="2"/>
      <c r="P13" s="34"/>
    </row>
    <row r="14" spans="1:17" x14ac:dyDescent="0.25">
      <c r="A14" s="36">
        <v>37987</v>
      </c>
      <c r="B14" s="37">
        <f t="shared" si="4"/>
        <v>13</v>
      </c>
      <c r="C14">
        <v>126402.56</v>
      </c>
      <c r="D14">
        <v>120669.15</v>
      </c>
      <c r="E14">
        <f t="shared" si="0"/>
        <v>5733.4100000000035</v>
      </c>
      <c r="F14" s="34">
        <f t="shared" si="1"/>
        <v>14561043761.722498</v>
      </c>
      <c r="G14" s="34">
        <v>11.747227013654358</v>
      </c>
      <c r="H14" s="34">
        <v>4.6419231615830725E-2</v>
      </c>
      <c r="I14" s="34">
        <v>137.9973425103307</v>
      </c>
      <c r="J14" s="10">
        <v>11.375163646749774</v>
      </c>
      <c r="K14" s="34">
        <f t="shared" si="2"/>
        <v>129.39434799033762</v>
      </c>
      <c r="L14" s="45">
        <v>0.37206336690458386</v>
      </c>
      <c r="M14" s="34">
        <f t="shared" si="3"/>
        <v>0.13843114899237499</v>
      </c>
      <c r="O14" s="2"/>
      <c r="P14" s="34"/>
    </row>
    <row r="15" spans="1:17" x14ac:dyDescent="0.25">
      <c r="A15" s="36">
        <v>38018</v>
      </c>
      <c r="B15" s="37">
        <f t="shared" si="4"/>
        <v>14</v>
      </c>
      <c r="C15">
        <v>103209.84</v>
      </c>
      <c r="D15">
        <v>126402.56</v>
      </c>
      <c r="E15">
        <f t="shared" si="0"/>
        <v>-23192.720000000001</v>
      </c>
      <c r="F15" s="34">
        <f t="shared" si="1"/>
        <v>15977607174.5536</v>
      </c>
      <c r="G15" s="34">
        <v>11.544519476321398</v>
      </c>
      <c r="H15" s="34">
        <v>-0.20270753733296054</v>
      </c>
      <c r="I15" s="34">
        <v>133.27592993916409</v>
      </c>
      <c r="J15" s="10">
        <v>11.412581521670766</v>
      </c>
      <c r="K15" s="34">
        <f t="shared" si="2"/>
        <v>130.24701698878101</v>
      </c>
      <c r="L15" s="45">
        <v>0.13193795465063118</v>
      </c>
      <c r="M15" s="34">
        <f t="shared" si="3"/>
        <v>1.740762387739201E-2</v>
      </c>
      <c r="O15" s="2"/>
      <c r="P15" s="34"/>
    </row>
    <row r="16" spans="1:17" x14ac:dyDescent="0.25">
      <c r="A16" s="36">
        <v>38047</v>
      </c>
      <c r="B16" s="37">
        <f t="shared" si="4"/>
        <v>15</v>
      </c>
      <c r="C16">
        <v>108578.09</v>
      </c>
      <c r="D16">
        <v>103209.84</v>
      </c>
      <c r="E16">
        <f t="shared" si="0"/>
        <v>5368.25</v>
      </c>
      <c r="F16" s="34">
        <f t="shared" si="1"/>
        <v>10652271072.8256</v>
      </c>
      <c r="G16" s="34">
        <v>11.595224916588201</v>
      </c>
      <c r="H16" s="34">
        <v>5.0705440266803237E-2</v>
      </c>
      <c r="I16" s="34">
        <v>134.44924086626784</v>
      </c>
      <c r="J16" s="10">
        <v>11.44999939659176</v>
      </c>
      <c r="K16" s="34">
        <f t="shared" si="2"/>
        <v>131.10248618195169</v>
      </c>
      <c r="L16" s="45">
        <v>0.14522551999644051</v>
      </c>
      <c r="M16" s="34">
        <f t="shared" si="3"/>
        <v>2.1090451658236541E-2</v>
      </c>
      <c r="O16" s="2"/>
      <c r="P16" s="34"/>
    </row>
    <row r="17" spans="1:16" x14ac:dyDescent="0.25">
      <c r="A17" s="36">
        <v>38078</v>
      </c>
      <c r="B17" s="37">
        <f t="shared" si="4"/>
        <v>16</v>
      </c>
      <c r="C17">
        <v>146001.98000000001</v>
      </c>
      <c r="D17">
        <v>108578.09</v>
      </c>
      <c r="E17">
        <f t="shared" si="0"/>
        <v>37423.890000000014</v>
      </c>
      <c r="F17" s="34">
        <f t="shared" si="1"/>
        <v>11789201628.0481</v>
      </c>
      <c r="G17" s="34">
        <v>11.891375462242351</v>
      </c>
      <c r="H17" s="34">
        <v>0.29615054565415022</v>
      </c>
      <c r="I17" s="34">
        <v>141.4048103840195</v>
      </c>
      <c r="J17" s="10">
        <v>11.487417271512751</v>
      </c>
      <c r="K17" s="34">
        <f t="shared" si="2"/>
        <v>131.96075556984945</v>
      </c>
      <c r="L17" s="45">
        <v>0.40395819072960037</v>
      </c>
      <c r="M17" s="34">
        <f t="shared" si="3"/>
        <v>0.1631822198575322</v>
      </c>
      <c r="O17" s="2"/>
      <c r="P17" s="34"/>
    </row>
    <row r="18" spans="1:16" x14ac:dyDescent="0.25">
      <c r="A18" s="36">
        <v>38108</v>
      </c>
      <c r="B18" s="37">
        <f t="shared" si="4"/>
        <v>17</v>
      </c>
      <c r="C18">
        <v>115881.13</v>
      </c>
      <c r="D18">
        <v>146001.98000000001</v>
      </c>
      <c r="E18">
        <f t="shared" si="0"/>
        <v>-30120.850000000006</v>
      </c>
      <c r="F18" s="34">
        <f t="shared" si="1"/>
        <v>21316578163.920403</v>
      </c>
      <c r="G18" s="34">
        <v>11.660320203302776</v>
      </c>
      <c r="H18" s="34">
        <v>-0.23105525893957513</v>
      </c>
      <c r="I18" s="34">
        <v>135.96306724355088</v>
      </c>
      <c r="J18" s="10">
        <v>11.524835146433745</v>
      </c>
      <c r="K18" s="34">
        <f t="shared" si="2"/>
        <v>132.8218251524745</v>
      </c>
      <c r="L18" s="45">
        <v>0.13548505686903134</v>
      </c>
      <c r="M18" s="34">
        <f t="shared" si="3"/>
        <v>1.8356200634804656E-2</v>
      </c>
      <c r="O18" s="2"/>
      <c r="P18" s="34"/>
    </row>
    <row r="19" spans="1:16" x14ac:dyDescent="0.25">
      <c r="A19" s="36">
        <v>38139</v>
      </c>
      <c r="B19" s="37">
        <f t="shared" si="4"/>
        <v>18</v>
      </c>
      <c r="C19">
        <v>109705.66</v>
      </c>
      <c r="D19">
        <v>115881.13</v>
      </c>
      <c r="E19">
        <f t="shared" si="0"/>
        <v>-6175.4700000000012</v>
      </c>
      <c r="F19" s="34">
        <f t="shared" si="1"/>
        <v>13428436290.0769</v>
      </c>
      <c r="G19" s="34">
        <v>11.605556240192131</v>
      </c>
      <c r="H19" s="34">
        <v>-5.4763963110644909E-2</v>
      </c>
      <c r="I19" s="34">
        <v>134.6889356442625</v>
      </c>
      <c r="J19" s="10">
        <v>11.562253021354737</v>
      </c>
      <c r="K19" s="34">
        <f t="shared" si="2"/>
        <v>133.68569492982675</v>
      </c>
      <c r="L19" s="45">
        <v>4.3303218837394297E-2</v>
      </c>
      <c r="M19" s="34">
        <f t="shared" si="3"/>
        <v>1.8751687616792602E-3</v>
      </c>
      <c r="O19" s="2"/>
      <c r="P19" s="34"/>
    </row>
    <row r="20" spans="1:16" x14ac:dyDescent="0.25">
      <c r="A20" s="36">
        <v>38169</v>
      </c>
      <c r="B20" s="37">
        <f t="shared" si="4"/>
        <v>19</v>
      </c>
      <c r="C20">
        <v>126203.5</v>
      </c>
      <c r="D20">
        <v>109705.66</v>
      </c>
      <c r="E20">
        <f t="shared" si="0"/>
        <v>16497.839999999997</v>
      </c>
      <c r="F20" s="34">
        <f t="shared" si="1"/>
        <v>12035331836.035601</v>
      </c>
      <c r="G20" s="34">
        <v>11.745650962460619</v>
      </c>
      <c r="H20" s="34">
        <v>0.14009472226848807</v>
      </c>
      <c r="I20" s="34">
        <v>137.96031653195206</v>
      </c>
      <c r="J20" s="10">
        <v>11.599670896275729</v>
      </c>
      <c r="K20" s="34">
        <f t="shared" si="2"/>
        <v>134.55236490190617</v>
      </c>
      <c r="L20" s="45">
        <v>0.14598006618489023</v>
      </c>
      <c r="M20" s="34">
        <f t="shared" si="3"/>
        <v>2.1310179723344935E-2</v>
      </c>
      <c r="O20" s="2"/>
      <c r="P20" s="34"/>
    </row>
    <row r="21" spans="1:16" x14ac:dyDescent="0.25">
      <c r="A21" s="36">
        <v>38200</v>
      </c>
      <c r="B21" s="37">
        <f t="shared" si="4"/>
        <v>20</v>
      </c>
      <c r="C21">
        <v>91124.69</v>
      </c>
      <c r="D21">
        <v>126203.5</v>
      </c>
      <c r="E21">
        <f t="shared" si="0"/>
        <v>-35078.81</v>
      </c>
      <c r="F21" s="34">
        <f t="shared" si="1"/>
        <v>15927323412.25</v>
      </c>
      <c r="G21" s="34">
        <v>11.419984067384734</v>
      </c>
      <c r="H21" s="34">
        <v>-0.32566689507588542</v>
      </c>
      <c r="I21" s="34">
        <v>130.41603609932116</v>
      </c>
      <c r="J21" s="10">
        <v>11.637088771196721</v>
      </c>
      <c r="K21" s="34">
        <f t="shared" si="2"/>
        <v>135.42183506871282</v>
      </c>
      <c r="L21" s="45">
        <v>-0.21710470381198732</v>
      </c>
      <c r="M21" s="34">
        <f t="shared" si="3"/>
        <v>4.7134452417290744E-2</v>
      </c>
      <c r="O21" s="2"/>
      <c r="P21" s="34"/>
    </row>
    <row r="22" spans="1:16" x14ac:dyDescent="0.25">
      <c r="A22" s="36">
        <v>38231</v>
      </c>
      <c r="B22" s="37">
        <f t="shared" si="4"/>
        <v>21</v>
      </c>
      <c r="C22">
        <v>105573.23</v>
      </c>
      <c r="D22">
        <v>91124.69</v>
      </c>
      <c r="E22">
        <f t="shared" si="0"/>
        <v>14448.539999999994</v>
      </c>
      <c r="F22" s="34">
        <f t="shared" si="1"/>
        <v>8303709127.5961008</v>
      </c>
      <c r="G22" s="34">
        <v>11.567160114328903</v>
      </c>
      <c r="H22" s="34">
        <v>0.14717604694416941</v>
      </c>
      <c r="I22" s="34">
        <v>133.79919311052143</v>
      </c>
      <c r="J22" s="10">
        <v>11.674506646117713</v>
      </c>
      <c r="K22" s="34">
        <f t="shared" si="2"/>
        <v>136.29410543024665</v>
      </c>
      <c r="L22" s="45">
        <v>-0.10734653178881004</v>
      </c>
      <c r="M22" s="34">
        <f t="shared" si="3"/>
        <v>1.1523277887086004E-2</v>
      </c>
      <c r="O22" s="2"/>
      <c r="P22" s="34"/>
    </row>
    <row r="23" spans="1:16" x14ac:dyDescent="0.25">
      <c r="A23" s="36">
        <v>38261</v>
      </c>
      <c r="B23" s="37">
        <f t="shared" si="4"/>
        <v>22</v>
      </c>
      <c r="C23">
        <v>132292.62</v>
      </c>
      <c r="D23">
        <v>105573.23</v>
      </c>
      <c r="E23">
        <f t="shared" si="0"/>
        <v>26719.39</v>
      </c>
      <c r="F23" s="34">
        <f t="shared" si="1"/>
        <v>11145706892.632898</v>
      </c>
      <c r="G23" s="34">
        <v>11.792771566234231</v>
      </c>
      <c r="H23" s="34">
        <v>0.22561145190532805</v>
      </c>
      <c r="I23" s="34">
        <v>139.06946121338257</v>
      </c>
      <c r="J23" s="10">
        <v>11.711924521038705</v>
      </c>
      <c r="K23" s="34">
        <f t="shared" si="2"/>
        <v>137.1691759865077</v>
      </c>
      <c r="L23" s="45">
        <v>8.084704519552588E-2</v>
      </c>
      <c r="M23" s="34">
        <f t="shared" si="3"/>
        <v>6.5362447168474044E-3</v>
      </c>
      <c r="O23" s="2"/>
      <c r="P23" s="34"/>
    </row>
    <row r="24" spans="1:16" x14ac:dyDescent="0.25">
      <c r="A24" s="36">
        <v>38292</v>
      </c>
      <c r="B24" s="37">
        <f t="shared" si="4"/>
        <v>23</v>
      </c>
      <c r="C24">
        <v>143346.54</v>
      </c>
      <c r="D24">
        <v>132292.62</v>
      </c>
      <c r="E24">
        <f t="shared" si="0"/>
        <v>11053.920000000013</v>
      </c>
      <c r="F24" s="34">
        <f t="shared" si="1"/>
        <v>17501337306.464397</v>
      </c>
      <c r="G24" s="34">
        <v>11.873020334291933</v>
      </c>
      <c r="H24" s="34">
        <v>8.024876805770198E-2</v>
      </c>
      <c r="I24" s="34">
        <v>140.96861185850972</v>
      </c>
      <c r="J24" s="10">
        <v>11.749342395959697</v>
      </c>
      <c r="K24" s="34">
        <f t="shared" si="2"/>
        <v>138.04704673749598</v>
      </c>
      <c r="L24" s="45">
        <v>0.12367793833223573</v>
      </c>
      <c r="M24" s="34">
        <f t="shared" si="3"/>
        <v>1.5296232430112303E-2</v>
      </c>
      <c r="O24" s="2"/>
      <c r="P24" s="34"/>
    </row>
    <row r="25" spans="1:16" x14ac:dyDescent="0.25">
      <c r="A25" s="36">
        <v>38322</v>
      </c>
      <c r="B25" s="37">
        <f t="shared" si="4"/>
        <v>24</v>
      </c>
      <c r="C25">
        <v>256989.42</v>
      </c>
      <c r="D25">
        <v>143346.54</v>
      </c>
      <c r="E25">
        <f t="shared" si="0"/>
        <v>113642.88</v>
      </c>
      <c r="F25" s="34">
        <f t="shared" si="1"/>
        <v>20548230529.971603</v>
      </c>
      <c r="G25" s="34">
        <v>12.456790195714785</v>
      </c>
      <c r="H25" s="34">
        <v>0.58376986142285148</v>
      </c>
      <c r="I25" s="34">
        <v>155.17162198005599</v>
      </c>
      <c r="J25" s="10">
        <v>11.78676027088069</v>
      </c>
      <c r="K25" s="34">
        <f t="shared" si="2"/>
        <v>138.92771768321143</v>
      </c>
      <c r="L25" s="45">
        <v>0.67002992483409507</v>
      </c>
      <c r="M25" s="34">
        <f t="shared" si="3"/>
        <v>0.44894010017318309</v>
      </c>
      <c r="O25" s="2"/>
      <c r="P25" s="34"/>
    </row>
    <row r="26" spans="1:16" x14ac:dyDescent="0.25">
      <c r="A26" s="36">
        <v>38353</v>
      </c>
      <c r="B26" s="37">
        <f t="shared" si="4"/>
        <v>25</v>
      </c>
      <c r="C26">
        <v>230297.12</v>
      </c>
      <c r="D26">
        <v>256989.42</v>
      </c>
      <c r="E26">
        <f t="shared" si="0"/>
        <v>-26692.300000000017</v>
      </c>
      <c r="F26" s="34">
        <f t="shared" si="1"/>
        <v>66043561991.936409</v>
      </c>
      <c r="G26" s="34">
        <v>12.34712558030288</v>
      </c>
      <c r="H26" s="34">
        <v>-0.10966461541190498</v>
      </c>
      <c r="I26" s="34">
        <v>152.45151009576972</v>
      </c>
      <c r="J26" s="10">
        <v>11.824178145801682</v>
      </c>
      <c r="K26" s="34">
        <f t="shared" si="2"/>
        <v>139.81118882365411</v>
      </c>
      <c r="L26" s="45">
        <v>0.52294743450119796</v>
      </c>
      <c r="M26" s="34">
        <f t="shared" si="3"/>
        <v>0.27347401925138476</v>
      </c>
      <c r="O26" s="2"/>
      <c r="P26" s="34"/>
    </row>
    <row r="27" spans="1:16" x14ac:dyDescent="0.25">
      <c r="A27" s="36">
        <v>38384</v>
      </c>
      <c r="B27" s="37">
        <f t="shared" si="4"/>
        <v>26</v>
      </c>
      <c r="C27">
        <v>172858.83</v>
      </c>
      <c r="D27">
        <v>230297.12</v>
      </c>
      <c r="E27">
        <f t="shared" si="0"/>
        <v>-57438.290000000008</v>
      </c>
      <c r="F27" s="34">
        <f t="shared" si="1"/>
        <v>53036763480.294395</v>
      </c>
      <c r="G27" s="34">
        <v>12.060230528800558</v>
      </c>
      <c r="H27" s="34">
        <v>-0.28689505150232186</v>
      </c>
      <c r="I27" s="34">
        <v>145.44916040781297</v>
      </c>
      <c r="J27" s="10">
        <v>11.861596020722674</v>
      </c>
      <c r="K27" s="34">
        <f t="shared" si="2"/>
        <v>140.69746015882396</v>
      </c>
      <c r="L27" s="45">
        <v>0.19863450807788396</v>
      </c>
      <c r="M27" s="34">
        <f t="shared" si="3"/>
        <v>3.9455667799342953E-2</v>
      </c>
      <c r="O27" s="2"/>
      <c r="P27" s="34"/>
    </row>
    <row r="28" spans="1:16" x14ac:dyDescent="0.25">
      <c r="A28" s="36">
        <v>38412</v>
      </c>
      <c r="B28" s="37">
        <f t="shared" si="4"/>
        <v>27</v>
      </c>
      <c r="C28">
        <v>190960.7</v>
      </c>
      <c r="D28">
        <v>172858.83</v>
      </c>
      <c r="E28">
        <f t="shared" si="0"/>
        <v>18101.870000000024</v>
      </c>
      <c r="F28" s="34">
        <f t="shared" si="1"/>
        <v>29880175108.968895</v>
      </c>
      <c r="G28" s="34">
        <v>12.159822926695142</v>
      </c>
      <c r="H28" s="34">
        <v>9.9592397894584295E-2</v>
      </c>
      <c r="I28" s="34">
        <v>147.86129360858081</v>
      </c>
      <c r="J28" s="10">
        <v>11.899013895643666</v>
      </c>
      <c r="K28" s="34">
        <f t="shared" si="2"/>
        <v>141.58653168872104</v>
      </c>
      <c r="L28" s="45">
        <v>0.26080903105147613</v>
      </c>
      <c r="M28" s="34">
        <f t="shared" si="3"/>
        <v>6.8021350678009837E-2</v>
      </c>
      <c r="O28" s="2"/>
      <c r="P28" s="34"/>
    </row>
    <row r="29" spans="1:16" x14ac:dyDescent="0.25">
      <c r="A29" s="36">
        <v>38443</v>
      </c>
      <c r="B29" s="37">
        <f t="shared" si="4"/>
        <v>28</v>
      </c>
      <c r="C29">
        <v>215494.91</v>
      </c>
      <c r="D29">
        <v>190960.7</v>
      </c>
      <c r="E29">
        <f t="shared" si="0"/>
        <v>24534.209999999992</v>
      </c>
      <c r="F29" s="34">
        <f t="shared" si="1"/>
        <v>36465988944.490005</v>
      </c>
      <c r="G29" s="34">
        <v>12.280692568757436</v>
      </c>
      <c r="H29" s="34">
        <v>0.12086964206229389</v>
      </c>
      <c r="I29" s="34">
        <v>150.81540996833411</v>
      </c>
      <c r="J29" s="10">
        <v>11.936431770564658</v>
      </c>
      <c r="K29" s="34">
        <f t="shared" si="2"/>
        <v>142.47840341334535</v>
      </c>
      <c r="L29" s="45">
        <v>0.34426079819277788</v>
      </c>
      <c r="M29" s="34">
        <f t="shared" si="3"/>
        <v>0.11851549717232854</v>
      </c>
      <c r="O29" s="2"/>
      <c r="P29" s="34"/>
    </row>
    <row r="30" spans="1:16" x14ac:dyDescent="0.25">
      <c r="A30" s="36">
        <v>38473</v>
      </c>
      <c r="B30" s="37">
        <f t="shared" si="4"/>
        <v>29</v>
      </c>
      <c r="C30">
        <v>127014.18</v>
      </c>
      <c r="D30">
        <v>215494.91</v>
      </c>
      <c r="E30">
        <f t="shared" si="0"/>
        <v>-88480.73000000001</v>
      </c>
      <c r="F30" s="34">
        <f t="shared" si="1"/>
        <v>46438056235.908104</v>
      </c>
      <c r="G30" s="34">
        <v>11.752054012751243</v>
      </c>
      <c r="H30" s="34">
        <v>-0.52863855600619303</v>
      </c>
      <c r="I30" s="34">
        <v>138.11077351862258</v>
      </c>
      <c r="J30" s="10">
        <v>11.97384964548565</v>
      </c>
      <c r="K30" s="34">
        <f t="shared" si="2"/>
        <v>143.37307533269683</v>
      </c>
      <c r="L30" s="45">
        <v>-0.22179563273440728</v>
      </c>
      <c r="M30" s="34">
        <f t="shared" si="3"/>
        <v>4.9193302700056077E-2</v>
      </c>
      <c r="O30" s="2"/>
      <c r="P30" s="34"/>
    </row>
    <row r="31" spans="1:16" x14ac:dyDescent="0.25">
      <c r="A31" s="36">
        <v>38504</v>
      </c>
      <c r="B31" s="37">
        <f t="shared" si="4"/>
        <v>30</v>
      </c>
      <c r="C31">
        <v>119331.27</v>
      </c>
      <c r="D31">
        <v>127014.18</v>
      </c>
      <c r="E31">
        <f t="shared" si="0"/>
        <v>-7682.9099999999889</v>
      </c>
      <c r="F31" s="34">
        <f t="shared" si="1"/>
        <v>16132601921.072399</v>
      </c>
      <c r="G31" s="34">
        <v>11.689658686062453</v>
      </c>
      <c r="H31" s="34">
        <v>-6.239532668879022E-2</v>
      </c>
      <c r="I31" s="34">
        <v>136.64812019663535</v>
      </c>
      <c r="J31" s="10">
        <v>12.011267520406642</v>
      </c>
      <c r="K31" s="34">
        <f t="shared" si="2"/>
        <v>144.27054744677554</v>
      </c>
      <c r="L31" s="45">
        <v>-0.32160883434418963</v>
      </c>
      <c r="M31" s="34">
        <f t="shared" si="3"/>
        <v>0.10343224232822841</v>
      </c>
      <c r="O31" s="2"/>
      <c r="P31" s="34"/>
    </row>
    <row r="32" spans="1:16" x14ac:dyDescent="0.25">
      <c r="A32" s="36">
        <v>38534</v>
      </c>
      <c r="B32" s="37">
        <f t="shared" si="4"/>
        <v>31</v>
      </c>
      <c r="C32">
        <v>191372.35</v>
      </c>
      <c r="D32">
        <v>119331.27</v>
      </c>
      <c r="E32">
        <f t="shared" si="0"/>
        <v>72041.08</v>
      </c>
      <c r="F32" s="34">
        <f t="shared" si="1"/>
        <v>14239951999.812901</v>
      </c>
      <c r="G32" s="34">
        <v>12.161976285705393</v>
      </c>
      <c r="H32" s="34">
        <v>0.47231759964294007</v>
      </c>
      <c r="I32" s="34">
        <v>147.91366717406035</v>
      </c>
      <c r="J32" s="10">
        <v>12.048685395327634</v>
      </c>
      <c r="K32" s="34">
        <f t="shared" si="2"/>
        <v>145.17081975558145</v>
      </c>
      <c r="L32" s="45">
        <v>0.1132908903777583</v>
      </c>
      <c r="M32" s="34">
        <f t="shared" si="3"/>
        <v>1.2834825842585249E-2</v>
      </c>
      <c r="O32" s="2"/>
      <c r="P32" s="34"/>
    </row>
    <row r="33" spans="1:16" x14ac:dyDescent="0.25">
      <c r="A33" s="36">
        <v>38565</v>
      </c>
      <c r="B33" s="37">
        <f t="shared" si="4"/>
        <v>32</v>
      </c>
      <c r="C33">
        <v>134470.13</v>
      </c>
      <c r="D33">
        <v>191372.35</v>
      </c>
      <c r="E33">
        <f t="shared" si="0"/>
        <v>-56902.22</v>
      </c>
      <c r="F33" s="34">
        <f t="shared" si="1"/>
        <v>36623376344.522499</v>
      </c>
      <c r="G33" s="34">
        <v>11.809097371575833</v>
      </c>
      <c r="H33" s="34">
        <v>-0.35287891412956007</v>
      </c>
      <c r="I33" s="34">
        <v>139.45478073135925</v>
      </c>
      <c r="J33" s="10">
        <v>12.086103270248627</v>
      </c>
      <c r="K33" s="34">
        <f t="shared" si="2"/>
        <v>146.07389225911456</v>
      </c>
      <c r="L33" s="45">
        <v>-0.2770058986727939</v>
      </c>
      <c r="M33" s="34">
        <f t="shared" si="3"/>
        <v>7.6732267899522158E-2</v>
      </c>
      <c r="O33" s="2"/>
      <c r="P33" s="34"/>
    </row>
    <row r="34" spans="1:16" x14ac:dyDescent="0.25">
      <c r="A34" s="36">
        <v>38596</v>
      </c>
      <c r="B34" s="37">
        <f t="shared" si="4"/>
        <v>33</v>
      </c>
      <c r="C34">
        <v>164075.92000000001</v>
      </c>
      <c r="D34">
        <v>134470.13</v>
      </c>
      <c r="E34">
        <f t="shared" si="0"/>
        <v>29605.790000000008</v>
      </c>
      <c r="F34" s="34">
        <f t="shared" si="1"/>
        <v>18082215862.2169</v>
      </c>
      <c r="G34" s="34">
        <v>12.008084526518036</v>
      </c>
      <c r="H34" s="34">
        <v>0.19898715494220376</v>
      </c>
      <c r="I34" s="34">
        <v>144.1940939960019</v>
      </c>
      <c r="J34" s="10">
        <v>12.123521145169619</v>
      </c>
      <c r="K34" s="34">
        <f t="shared" si="2"/>
        <v>146.97976495737487</v>
      </c>
      <c r="L34" s="45">
        <v>-0.11543661865158228</v>
      </c>
      <c r="M34" s="34">
        <f t="shared" si="3"/>
        <v>1.3325612925710833E-2</v>
      </c>
      <c r="O34" s="2"/>
      <c r="P34" s="34"/>
    </row>
    <row r="35" spans="1:16" x14ac:dyDescent="0.25">
      <c r="A35" s="36">
        <v>38626</v>
      </c>
      <c r="B35" s="37">
        <f t="shared" si="4"/>
        <v>34</v>
      </c>
      <c r="C35">
        <v>296067.28000000003</v>
      </c>
      <c r="D35">
        <v>164075.92000000001</v>
      </c>
      <c r="E35">
        <f t="shared" ref="E35:E66" si="5">C35-D35</f>
        <v>131991.36000000002</v>
      </c>
      <c r="F35" s="34">
        <f t="shared" ref="F35:F70" si="6">D35^2</f>
        <v>26920907523.846405</v>
      </c>
      <c r="G35" s="34">
        <v>12.598342004775377</v>
      </c>
      <c r="H35" s="34">
        <v>0.59025747825734065</v>
      </c>
      <c r="I35" s="34">
        <v>158.71822126928768</v>
      </c>
      <c r="J35" s="10">
        <v>12.160939020090611</v>
      </c>
      <c r="K35" s="34">
        <f t="shared" si="2"/>
        <v>147.88843785036238</v>
      </c>
      <c r="L35" s="45">
        <v>0.43740298468476624</v>
      </c>
      <c r="M35" s="34">
        <f t="shared" si="3"/>
        <v>0.19132137101114186</v>
      </c>
      <c r="O35" s="2"/>
      <c r="P35" s="34"/>
    </row>
    <row r="36" spans="1:16" x14ac:dyDescent="0.25">
      <c r="A36" s="36">
        <v>38657</v>
      </c>
      <c r="B36" s="37">
        <f t="shared" si="4"/>
        <v>35</v>
      </c>
      <c r="C36">
        <v>237200.95</v>
      </c>
      <c r="D36">
        <v>296067.28000000003</v>
      </c>
      <c r="E36">
        <f t="shared" si="5"/>
        <v>-58866.330000000016</v>
      </c>
      <c r="F36" s="34">
        <f t="shared" si="6"/>
        <v>87655834286.598419</v>
      </c>
      <c r="G36" s="34">
        <v>12.376662951156709</v>
      </c>
      <c r="H36" s="34">
        <v>-0.22167905361866858</v>
      </c>
      <c r="I36" s="34">
        <v>153.18178580653509</v>
      </c>
      <c r="J36" s="10">
        <v>12.198356895011603</v>
      </c>
      <c r="K36" s="34">
        <f t="shared" si="2"/>
        <v>148.79991093807712</v>
      </c>
      <c r="L36" s="45">
        <v>0.17830605614510553</v>
      </c>
      <c r="M36" s="34">
        <f t="shared" si="3"/>
        <v>3.1793049658021523E-2</v>
      </c>
      <c r="O36" s="2"/>
      <c r="P36" s="34"/>
    </row>
    <row r="37" spans="1:16" x14ac:dyDescent="0.25">
      <c r="A37" s="36">
        <v>38687</v>
      </c>
      <c r="B37" s="37">
        <f t="shared" si="4"/>
        <v>36</v>
      </c>
      <c r="C37">
        <v>349865.15</v>
      </c>
      <c r="D37">
        <v>237200.95</v>
      </c>
      <c r="E37">
        <f t="shared" si="5"/>
        <v>112664.20000000001</v>
      </c>
      <c r="F37" s="34">
        <f t="shared" si="6"/>
        <v>56264290680.902504</v>
      </c>
      <c r="G37" s="34">
        <v>12.765303073509699</v>
      </c>
      <c r="H37" s="34">
        <v>0.3886401223529905</v>
      </c>
      <c r="I37" s="34">
        <v>162.95296255855618</v>
      </c>
      <c r="J37" s="10">
        <v>12.235774769932595</v>
      </c>
      <c r="K37" s="34">
        <f t="shared" si="2"/>
        <v>149.71418422051906</v>
      </c>
      <c r="L37" s="45">
        <v>0.5295283035771039</v>
      </c>
      <c r="M37" s="34">
        <f t="shared" si="3"/>
        <v>0.28040022428924549</v>
      </c>
      <c r="O37" s="2"/>
      <c r="P37" s="34"/>
    </row>
    <row r="38" spans="1:16" x14ac:dyDescent="0.25">
      <c r="A38" s="36">
        <v>38718</v>
      </c>
      <c r="B38" s="37">
        <f t="shared" si="4"/>
        <v>37</v>
      </c>
      <c r="C38">
        <v>284153.82</v>
      </c>
      <c r="D38">
        <v>349865.15</v>
      </c>
      <c r="E38">
        <f t="shared" si="5"/>
        <v>-65711.330000000016</v>
      </c>
      <c r="F38" s="34">
        <f t="shared" si="6"/>
        <v>122405623184.52252</v>
      </c>
      <c r="G38" s="34">
        <v>12.557270990238633</v>
      </c>
      <c r="H38" s="34">
        <v>-0.20803208327106582</v>
      </c>
      <c r="I38" s="34">
        <v>157.68505472228875</v>
      </c>
      <c r="J38" s="10">
        <v>12.273192644853587</v>
      </c>
      <c r="K38" s="34">
        <f t="shared" si="2"/>
        <v>150.6312576976882</v>
      </c>
      <c r="L38" s="45">
        <v>0.28407834538504595</v>
      </c>
      <c r="M38" s="34">
        <f t="shared" si="3"/>
        <v>8.0700506316705459E-2</v>
      </c>
      <c r="O38" s="2"/>
      <c r="P38" s="34"/>
    </row>
    <row r="39" spans="1:16" x14ac:dyDescent="0.25">
      <c r="A39" s="36">
        <v>38749</v>
      </c>
      <c r="B39" s="37">
        <f t="shared" si="4"/>
        <v>38</v>
      </c>
      <c r="C39">
        <v>342875.67</v>
      </c>
      <c r="D39">
        <v>284153.82</v>
      </c>
      <c r="E39">
        <f t="shared" si="5"/>
        <v>58721.849999999977</v>
      </c>
      <c r="F39" s="34">
        <f t="shared" si="6"/>
        <v>80743393420.592407</v>
      </c>
      <c r="G39" s="34">
        <v>12.745123182302887</v>
      </c>
      <c r="H39" s="34">
        <v>0.18785219206425374</v>
      </c>
      <c r="I39" s="34">
        <v>162.43816493207447</v>
      </c>
      <c r="J39" s="10">
        <v>12.310610519774579</v>
      </c>
      <c r="K39" s="34">
        <f t="shared" si="2"/>
        <v>151.55113136958454</v>
      </c>
      <c r="L39" s="45">
        <v>0.43451266252830756</v>
      </c>
      <c r="M39" s="34">
        <f t="shared" si="3"/>
        <v>0.1888012538974389</v>
      </c>
      <c r="O39" s="2"/>
      <c r="P39" s="34"/>
    </row>
    <row r="40" spans="1:16" x14ac:dyDescent="0.25">
      <c r="A40" s="36">
        <v>38777</v>
      </c>
      <c r="B40" s="37">
        <f t="shared" si="4"/>
        <v>39</v>
      </c>
      <c r="C40">
        <v>326599.37</v>
      </c>
      <c r="D40">
        <v>342875.67</v>
      </c>
      <c r="E40">
        <f t="shared" si="5"/>
        <v>-16276.299999999988</v>
      </c>
      <c r="F40" s="34">
        <f t="shared" si="6"/>
        <v>117563725077.94888</v>
      </c>
      <c r="G40" s="34">
        <v>12.696489530551547</v>
      </c>
      <c r="H40" s="34">
        <v>-4.8633651751339713E-2</v>
      </c>
      <c r="I40" s="34">
        <v>161.20084639940504</v>
      </c>
      <c r="J40" s="10">
        <v>12.348028394695572</v>
      </c>
      <c r="K40" s="34">
        <f t="shared" si="2"/>
        <v>152.47380523620811</v>
      </c>
      <c r="L40" s="45">
        <v>0.34846113585597571</v>
      </c>
      <c r="M40" s="34">
        <f t="shared" si="3"/>
        <v>0.12142516320203676</v>
      </c>
      <c r="O40" s="2"/>
      <c r="P40" s="34"/>
    </row>
    <row r="41" spans="1:16" x14ac:dyDescent="0.25">
      <c r="A41" s="36">
        <v>38808</v>
      </c>
      <c r="B41" s="37">
        <f t="shared" si="4"/>
        <v>40</v>
      </c>
      <c r="C41">
        <v>382773.26</v>
      </c>
      <c r="D41">
        <v>326599.37</v>
      </c>
      <c r="E41">
        <f t="shared" si="5"/>
        <v>56173.890000000014</v>
      </c>
      <c r="F41" s="34">
        <f t="shared" si="6"/>
        <v>106667148484.3969</v>
      </c>
      <c r="G41" s="34">
        <v>12.855198082411544</v>
      </c>
      <c r="H41" s="34">
        <v>0.15870855185999666</v>
      </c>
      <c r="I41" s="34">
        <v>165.25611773803743</v>
      </c>
      <c r="J41" s="10">
        <v>12.385446269616564</v>
      </c>
      <c r="K41" s="34">
        <f t="shared" si="2"/>
        <v>153.39927929755885</v>
      </c>
      <c r="L41" s="45">
        <v>0.46975181279498024</v>
      </c>
      <c r="M41" s="34">
        <f t="shared" si="3"/>
        <v>0.22066676562417015</v>
      </c>
      <c r="O41" s="2"/>
      <c r="P41" s="34"/>
    </row>
    <row r="42" spans="1:16" x14ac:dyDescent="0.25">
      <c r="A42" s="36">
        <v>38838</v>
      </c>
      <c r="B42" s="37">
        <f t="shared" si="4"/>
        <v>41</v>
      </c>
      <c r="C42">
        <v>292565.33</v>
      </c>
      <c r="D42">
        <v>382773.26</v>
      </c>
      <c r="E42">
        <f t="shared" si="5"/>
        <v>-90207.93</v>
      </c>
      <c r="F42" s="34">
        <f t="shared" si="6"/>
        <v>146515368571.02762</v>
      </c>
      <c r="G42" s="34">
        <v>12.586443271142405</v>
      </c>
      <c r="H42" s="34">
        <v>-0.26875481126913847</v>
      </c>
      <c r="I42" s="34">
        <v>158.41855421768594</v>
      </c>
      <c r="J42" s="10">
        <v>12.422864144537556</v>
      </c>
      <c r="K42" s="34">
        <f t="shared" si="2"/>
        <v>154.32755355363682</v>
      </c>
      <c r="L42" s="45">
        <v>0.16357912660484963</v>
      </c>
      <c r="M42" s="34">
        <f t="shared" si="3"/>
        <v>2.6758130660805426E-2</v>
      </c>
      <c r="O42" s="2"/>
      <c r="P42" s="34"/>
    </row>
    <row r="43" spans="1:16" x14ac:dyDescent="0.25">
      <c r="A43" s="36">
        <v>38869</v>
      </c>
      <c r="B43" s="37">
        <f t="shared" si="4"/>
        <v>42</v>
      </c>
      <c r="C43">
        <v>355235.39</v>
      </c>
      <c r="D43">
        <v>292565.33</v>
      </c>
      <c r="E43">
        <f t="shared" si="5"/>
        <v>62670.06</v>
      </c>
      <c r="F43" s="34">
        <f t="shared" si="6"/>
        <v>85594472318.008911</v>
      </c>
      <c r="G43" s="34">
        <v>12.780535919146024</v>
      </c>
      <c r="H43" s="34">
        <v>0.19409264800361825</v>
      </c>
      <c r="I43" s="34">
        <v>163.34209838058169</v>
      </c>
      <c r="J43" s="10">
        <v>12.460282019458548</v>
      </c>
      <c r="K43" s="34">
        <f t="shared" si="2"/>
        <v>155.25862800444199</v>
      </c>
      <c r="L43" s="45">
        <v>0.32025389968747575</v>
      </c>
      <c r="M43" s="34">
        <f t="shared" si="3"/>
        <v>0.10256256026503578</v>
      </c>
      <c r="O43" s="2"/>
      <c r="P43" s="34"/>
    </row>
    <row r="44" spans="1:16" x14ac:dyDescent="0.25">
      <c r="A44" s="36">
        <v>38899</v>
      </c>
      <c r="B44" s="37">
        <f t="shared" si="4"/>
        <v>43</v>
      </c>
      <c r="C44">
        <v>150306.78</v>
      </c>
      <c r="D44">
        <v>355235.39</v>
      </c>
      <c r="E44">
        <f t="shared" si="5"/>
        <v>-204928.61000000002</v>
      </c>
      <c r="F44" s="34">
        <f t="shared" si="6"/>
        <v>126192182308.4521</v>
      </c>
      <c r="G44" s="34">
        <v>11.92043368450409</v>
      </c>
      <c r="H44" s="34">
        <v>-0.8601022346419338</v>
      </c>
      <c r="I44" s="34">
        <v>142.09673922665976</v>
      </c>
      <c r="J44" s="10">
        <v>12.49769989437954</v>
      </c>
      <c r="K44" s="34">
        <f t="shared" si="2"/>
        <v>156.19250264997436</v>
      </c>
      <c r="L44" s="45">
        <v>-0.57726620987545019</v>
      </c>
      <c r="M44" s="34">
        <f t="shared" si="3"/>
        <v>0.3332362770639673</v>
      </c>
      <c r="O44" s="2"/>
      <c r="P44" s="34"/>
    </row>
    <row r="45" spans="1:16" x14ac:dyDescent="0.25">
      <c r="A45" s="36">
        <v>38930</v>
      </c>
      <c r="B45" s="37">
        <f t="shared" si="4"/>
        <v>44</v>
      </c>
      <c r="C45">
        <v>324641.91999999998</v>
      </c>
      <c r="D45">
        <v>150306.78</v>
      </c>
      <c r="E45">
        <f t="shared" si="5"/>
        <v>174335.13999999998</v>
      </c>
      <c r="F45" s="34">
        <f t="shared" si="6"/>
        <v>22592128113.968399</v>
      </c>
      <c r="G45" s="34">
        <v>12.690478069285621</v>
      </c>
      <c r="H45" s="34">
        <v>0.77004438478153148</v>
      </c>
      <c r="I45" s="34">
        <v>161.0482336270193</v>
      </c>
      <c r="J45" s="10">
        <v>12.535117769300532</v>
      </c>
      <c r="K45" s="34">
        <f t="shared" si="2"/>
        <v>157.12917749023396</v>
      </c>
      <c r="L45" s="45">
        <v>0.15536029998508916</v>
      </c>
      <c r="M45" s="34">
        <f t="shared" si="3"/>
        <v>2.4136822811456893E-2</v>
      </c>
      <c r="O45" s="2"/>
      <c r="P45" s="34"/>
    </row>
    <row r="46" spans="1:16" x14ac:dyDescent="0.25">
      <c r="A46" s="36">
        <v>38961</v>
      </c>
      <c r="B46" s="37">
        <f t="shared" si="4"/>
        <v>45</v>
      </c>
      <c r="C46">
        <v>302948.19</v>
      </c>
      <c r="D46">
        <v>324641.91999999998</v>
      </c>
      <c r="E46">
        <f t="shared" si="5"/>
        <v>-21693.729999999981</v>
      </c>
      <c r="F46" s="34">
        <f t="shared" si="6"/>
        <v>105392376221.28639</v>
      </c>
      <c r="G46" s="34">
        <v>12.621317079772023</v>
      </c>
      <c r="H46" s="34">
        <v>-6.9160989513598281E-2</v>
      </c>
      <c r="I46" s="34">
        <v>159.297644828145</v>
      </c>
      <c r="J46" s="10">
        <v>12.572535644221524</v>
      </c>
      <c r="K46" s="34">
        <f t="shared" si="2"/>
        <v>158.06865252522073</v>
      </c>
      <c r="L46" s="45">
        <v>4.8781435550498742E-2</v>
      </c>
      <c r="M46" s="34">
        <f t="shared" si="3"/>
        <v>2.3796284543674624E-3</v>
      </c>
      <c r="O46" s="2"/>
      <c r="P46" s="34"/>
    </row>
    <row r="47" spans="1:16" x14ac:dyDescent="0.25">
      <c r="A47" s="36">
        <v>38991</v>
      </c>
      <c r="B47" s="37">
        <f t="shared" si="4"/>
        <v>46</v>
      </c>
      <c r="C47">
        <v>438351.07</v>
      </c>
      <c r="D47">
        <v>302948.19</v>
      </c>
      <c r="E47">
        <f t="shared" si="5"/>
        <v>135402.88</v>
      </c>
      <c r="F47" s="34">
        <f t="shared" si="6"/>
        <v>91777605824.276108</v>
      </c>
      <c r="G47" s="34">
        <v>12.990775397985578</v>
      </c>
      <c r="H47" s="34">
        <v>0.3694583182135549</v>
      </c>
      <c r="I47" s="34">
        <v>168.76024544090734</v>
      </c>
      <c r="J47" s="10">
        <v>12.609953519142518</v>
      </c>
      <c r="K47" s="34">
        <f t="shared" si="2"/>
        <v>159.01092775493478</v>
      </c>
      <c r="L47" s="45">
        <v>0.38082187884305974</v>
      </c>
      <c r="M47" s="34">
        <f t="shared" si="3"/>
        <v>0.14502530340555808</v>
      </c>
      <c r="O47" s="2"/>
      <c r="P47" s="34"/>
    </row>
    <row r="48" spans="1:16" x14ac:dyDescent="0.25">
      <c r="A48" s="36">
        <v>39022</v>
      </c>
      <c r="B48" s="37">
        <f t="shared" si="4"/>
        <v>47</v>
      </c>
      <c r="C48">
        <v>341339.83</v>
      </c>
      <c r="D48">
        <v>438351.07</v>
      </c>
      <c r="E48">
        <f t="shared" si="5"/>
        <v>-97011.239999999991</v>
      </c>
      <c r="F48" s="34">
        <f t="shared" si="6"/>
        <v>192151660570.1449</v>
      </c>
      <c r="G48" s="34">
        <v>12.740633828935476</v>
      </c>
      <c r="H48" s="34">
        <v>-0.25014156905010232</v>
      </c>
      <c r="I48" s="34">
        <v>162.32375036301505</v>
      </c>
      <c r="J48" s="10">
        <v>12.647371394063509</v>
      </c>
      <c r="K48" s="34">
        <f t="shared" si="2"/>
        <v>159.95600317937593</v>
      </c>
      <c r="L48" s="45">
        <v>9.3262434871967059E-2</v>
      </c>
      <c r="M48" s="34">
        <f t="shared" si="3"/>
        <v>8.6978817582478978E-3</v>
      </c>
      <c r="O48" s="2"/>
      <c r="P48" s="34"/>
    </row>
    <row r="49" spans="1:16" x14ac:dyDescent="0.25">
      <c r="A49" s="36">
        <v>39052</v>
      </c>
      <c r="B49" s="37">
        <f t="shared" si="4"/>
        <v>48</v>
      </c>
      <c r="C49">
        <v>465747.06</v>
      </c>
      <c r="D49">
        <v>341339.83</v>
      </c>
      <c r="E49">
        <f t="shared" si="5"/>
        <v>124407.22999999998</v>
      </c>
      <c r="F49" s="34">
        <f t="shared" si="6"/>
        <v>116512879544.42891</v>
      </c>
      <c r="G49" s="34">
        <v>13.051397976044555</v>
      </c>
      <c r="H49" s="34">
        <v>0.3107641471090794</v>
      </c>
      <c r="I49" s="34">
        <v>170.3389891290999</v>
      </c>
      <c r="J49" s="10">
        <v>12.684789268984503</v>
      </c>
      <c r="K49" s="34">
        <f t="shared" si="2"/>
        <v>160.90387879854438</v>
      </c>
      <c r="L49" s="45">
        <v>0.36660870706005255</v>
      </c>
      <c r="M49" s="34">
        <f t="shared" si="3"/>
        <v>0.13440194409224343</v>
      </c>
      <c r="O49" s="2"/>
      <c r="P49" s="34"/>
    </row>
    <row r="50" spans="1:16" x14ac:dyDescent="0.25">
      <c r="A50" s="36">
        <v>39083</v>
      </c>
      <c r="B50" s="37">
        <f t="shared" si="4"/>
        <v>49</v>
      </c>
      <c r="C50">
        <v>482296.57</v>
      </c>
      <c r="D50">
        <v>465747.06</v>
      </c>
      <c r="E50">
        <f t="shared" si="5"/>
        <v>16549.510000000009</v>
      </c>
      <c r="F50" s="34">
        <f t="shared" si="6"/>
        <v>216920323898.64359</v>
      </c>
      <c r="G50" s="34">
        <v>13.086314494275607</v>
      </c>
      <c r="H50" s="34">
        <v>3.4916518231051796E-2</v>
      </c>
      <c r="I50" s="34">
        <v>171.25162704308784</v>
      </c>
      <c r="J50" s="10">
        <v>12.722207143905493</v>
      </c>
      <c r="K50" s="34">
        <f t="shared" si="2"/>
        <v>161.85455461243996</v>
      </c>
      <c r="L50" s="45">
        <v>0.36410735037011399</v>
      </c>
      <c r="M50" s="34">
        <f t="shared" si="3"/>
        <v>0.13257416259354496</v>
      </c>
      <c r="O50" s="2"/>
      <c r="P50" s="34"/>
    </row>
    <row r="51" spans="1:16" x14ac:dyDescent="0.25">
      <c r="A51" s="36">
        <v>39114</v>
      </c>
      <c r="B51" s="37">
        <f t="shared" si="4"/>
        <v>50</v>
      </c>
      <c r="C51">
        <v>319251.19</v>
      </c>
      <c r="D51">
        <v>482296.57</v>
      </c>
      <c r="E51">
        <f t="shared" si="5"/>
        <v>-163045.38</v>
      </c>
      <c r="F51" s="34">
        <f t="shared" si="6"/>
        <v>232609981433.76489</v>
      </c>
      <c r="G51" s="34">
        <v>12.673733501374135</v>
      </c>
      <c r="H51" s="34">
        <v>-0.41258099290147143</v>
      </c>
      <c r="I51" s="34">
        <v>160.62352086385312</v>
      </c>
      <c r="J51" s="10">
        <v>12.759625018826487</v>
      </c>
      <c r="K51" s="34">
        <f t="shared" si="2"/>
        <v>162.80803062106281</v>
      </c>
      <c r="L51" s="45">
        <v>-8.5891517452351351E-2</v>
      </c>
      <c r="M51" s="34">
        <f t="shared" si="3"/>
        <v>7.3773527702675765E-3</v>
      </c>
      <c r="O51" s="2"/>
      <c r="P51" s="34"/>
    </row>
    <row r="52" spans="1:16" x14ac:dyDescent="0.25">
      <c r="A52" s="36">
        <v>39142</v>
      </c>
      <c r="B52" s="37">
        <f t="shared" si="4"/>
        <v>51</v>
      </c>
      <c r="C52">
        <v>367550.3</v>
      </c>
      <c r="D52">
        <v>319251.19</v>
      </c>
      <c r="E52">
        <f t="shared" si="5"/>
        <v>48299.109999999986</v>
      </c>
      <c r="F52" s="34">
        <f t="shared" si="6"/>
        <v>101921322316.41611</v>
      </c>
      <c r="G52" s="34">
        <v>12.814615459017382</v>
      </c>
      <c r="H52" s="34">
        <v>0.14088195764324674</v>
      </c>
      <c r="I52" s="34">
        <v>164.21436936248728</v>
      </c>
      <c r="J52" s="10">
        <v>12.797042893747479</v>
      </c>
      <c r="K52" s="34">
        <f t="shared" si="2"/>
        <v>163.76430682441284</v>
      </c>
      <c r="L52" s="45">
        <v>1.7572565269903251E-2</v>
      </c>
      <c r="M52" s="34">
        <f t="shared" si="3"/>
        <v>3.087950501650099E-4</v>
      </c>
      <c r="O52" s="2"/>
      <c r="P52" s="34"/>
    </row>
    <row r="53" spans="1:16" x14ac:dyDescent="0.25">
      <c r="A53" s="36">
        <v>39173</v>
      </c>
      <c r="B53" s="37">
        <f t="shared" si="4"/>
        <v>52</v>
      </c>
      <c r="C53">
        <v>453059</v>
      </c>
      <c r="D53">
        <v>367550.3</v>
      </c>
      <c r="E53">
        <f t="shared" si="5"/>
        <v>85508.700000000012</v>
      </c>
      <c r="F53" s="34">
        <f t="shared" si="6"/>
        <v>135093223030.09</v>
      </c>
      <c r="G53" s="34">
        <v>13.023777638809918</v>
      </c>
      <c r="H53" s="34">
        <v>0.2091621797925356</v>
      </c>
      <c r="I53" s="34">
        <v>169.61878398516524</v>
      </c>
      <c r="J53" s="10">
        <v>12.834460768668471</v>
      </c>
      <c r="K53" s="34">
        <f t="shared" si="2"/>
        <v>164.72338322249007</v>
      </c>
      <c r="L53" s="45">
        <v>0.18931687014144671</v>
      </c>
      <c r="M53" s="34">
        <f t="shared" si="3"/>
        <v>3.5840877320153397E-2</v>
      </c>
      <c r="O53" s="2"/>
      <c r="P53" s="34"/>
    </row>
    <row r="54" spans="1:16" x14ac:dyDescent="0.25">
      <c r="A54" s="36">
        <v>39203</v>
      </c>
      <c r="B54" s="37">
        <f t="shared" si="4"/>
        <v>53</v>
      </c>
      <c r="C54">
        <v>364198.66</v>
      </c>
      <c r="D54">
        <v>453059</v>
      </c>
      <c r="E54">
        <f t="shared" si="5"/>
        <v>-88860.340000000026</v>
      </c>
      <c r="F54" s="34">
        <f t="shared" si="6"/>
        <v>205262457481</v>
      </c>
      <c r="G54" s="34">
        <v>12.805454766971787</v>
      </c>
      <c r="H54" s="34">
        <v>-0.21832287183813115</v>
      </c>
      <c r="I54" s="34">
        <v>163.97967178896045</v>
      </c>
      <c r="J54" s="10">
        <v>12.871878643589463</v>
      </c>
      <c r="K54" s="34">
        <f t="shared" si="2"/>
        <v>165.68525981529453</v>
      </c>
      <c r="L54" s="45">
        <v>-6.6423876617676569E-2</v>
      </c>
      <c r="M54" s="34">
        <f t="shared" si="3"/>
        <v>4.4121313849203201E-3</v>
      </c>
      <c r="O54" s="2"/>
      <c r="P54" s="34"/>
    </row>
    <row r="55" spans="1:16" x14ac:dyDescent="0.25">
      <c r="A55" s="36">
        <v>39234</v>
      </c>
      <c r="B55" s="37">
        <f t="shared" si="4"/>
        <v>54</v>
      </c>
      <c r="C55">
        <v>432854.88</v>
      </c>
      <c r="D55">
        <v>364198.66</v>
      </c>
      <c r="E55">
        <f t="shared" si="5"/>
        <v>68656.22000000003</v>
      </c>
      <c r="F55" s="34">
        <f t="shared" si="6"/>
        <v>132640663945.79558</v>
      </c>
      <c r="G55" s="34">
        <v>12.978157800693802</v>
      </c>
      <c r="H55" s="34">
        <v>0.17270303372201568</v>
      </c>
      <c r="I55" s="34">
        <v>168.4325798997094</v>
      </c>
      <c r="J55" s="10">
        <v>12.909296518510455</v>
      </c>
      <c r="K55" s="34">
        <f t="shared" si="2"/>
        <v>166.64993660282616</v>
      </c>
      <c r="L55" s="45">
        <v>6.8861282183346972E-2</v>
      </c>
      <c r="M55" s="34">
        <f t="shared" si="3"/>
        <v>4.7418761839345394E-3</v>
      </c>
      <c r="O55" s="2"/>
      <c r="P55" s="34"/>
    </row>
    <row r="56" spans="1:16" x14ac:dyDescent="0.25">
      <c r="A56" s="36">
        <v>39264</v>
      </c>
      <c r="B56" s="37">
        <f t="shared" si="4"/>
        <v>55</v>
      </c>
      <c r="C56">
        <v>511445.22</v>
      </c>
      <c r="D56">
        <v>432854.88</v>
      </c>
      <c r="E56">
        <f t="shared" si="5"/>
        <v>78590.339999999967</v>
      </c>
      <c r="F56" s="34">
        <f t="shared" si="6"/>
        <v>187363347139.81439</v>
      </c>
      <c r="G56" s="34">
        <v>13.144995761864356</v>
      </c>
      <c r="H56" s="34">
        <v>0.16683796117055394</v>
      </c>
      <c r="I56" s="34">
        <v>172.7909135794319</v>
      </c>
      <c r="J56" s="10">
        <v>12.946714393431447</v>
      </c>
      <c r="K56" s="34">
        <f t="shared" si="2"/>
        <v>167.61741358508502</v>
      </c>
      <c r="L56" s="45">
        <v>0.19828136843290878</v>
      </c>
      <c r="M56" s="34">
        <f t="shared" si="3"/>
        <v>3.9315501067626914E-2</v>
      </c>
      <c r="O56" s="2"/>
      <c r="P56" s="34"/>
    </row>
    <row r="57" spans="1:16" x14ac:dyDescent="0.25">
      <c r="A57" s="36">
        <v>39295</v>
      </c>
      <c r="B57" s="37">
        <f t="shared" si="4"/>
        <v>56</v>
      </c>
      <c r="C57">
        <v>377471.8</v>
      </c>
      <c r="D57">
        <v>511445.22</v>
      </c>
      <c r="E57">
        <f t="shared" si="5"/>
        <v>-133973.41999999998</v>
      </c>
      <c r="F57" s="34">
        <f t="shared" si="6"/>
        <v>261576213060.84836</v>
      </c>
      <c r="G57" s="34">
        <v>12.841251142894128</v>
      </c>
      <c r="H57" s="34">
        <v>-0.30374461897022798</v>
      </c>
      <c r="I57" s="34">
        <v>164.89773091487976</v>
      </c>
      <c r="J57" s="10">
        <v>12.98413226835244</v>
      </c>
      <c r="K57" s="34">
        <f t="shared" si="2"/>
        <v>168.58769076207108</v>
      </c>
      <c r="L57" s="45">
        <v>-0.14288112545831133</v>
      </c>
      <c r="M57" s="34">
        <f t="shared" si="3"/>
        <v>2.0415016012233701E-2</v>
      </c>
      <c r="O57" s="2"/>
      <c r="P57" s="34"/>
    </row>
    <row r="58" spans="1:16" x14ac:dyDescent="0.25">
      <c r="A58" s="36">
        <v>39326</v>
      </c>
      <c r="B58" s="37">
        <f t="shared" si="4"/>
        <v>57</v>
      </c>
      <c r="C58">
        <v>402539.92</v>
      </c>
      <c r="D58">
        <v>377471.8</v>
      </c>
      <c r="E58">
        <f t="shared" si="5"/>
        <v>25068.119999999995</v>
      </c>
      <c r="F58" s="34">
        <f t="shared" si="6"/>
        <v>142484959795.23999</v>
      </c>
      <c r="G58" s="34">
        <v>12.905549551046954</v>
      </c>
      <c r="H58" s="34">
        <v>6.429840815282617E-2</v>
      </c>
      <c r="I58" s="34">
        <v>166.55320921452824</v>
      </c>
      <c r="J58" s="10">
        <v>13.021550143273432</v>
      </c>
      <c r="K58" s="34">
        <f t="shared" si="2"/>
        <v>169.56076813378434</v>
      </c>
      <c r="L58" s="45">
        <v>-0.11600059222647729</v>
      </c>
      <c r="M58" s="34">
        <f t="shared" si="3"/>
        <v>1.3456137396893464E-2</v>
      </c>
      <c r="O58" s="2"/>
      <c r="P58" s="34"/>
    </row>
    <row r="59" spans="1:16" x14ac:dyDescent="0.25">
      <c r="A59" s="36">
        <v>39356</v>
      </c>
      <c r="B59" s="37">
        <f t="shared" si="4"/>
        <v>58</v>
      </c>
      <c r="C59">
        <v>508784.22</v>
      </c>
      <c r="D59">
        <v>402539.92</v>
      </c>
      <c r="E59">
        <f t="shared" si="5"/>
        <v>106244.29999999999</v>
      </c>
      <c r="F59" s="34">
        <f t="shared" si="6"/>
        <v>162038387193.60638</v>
      </c>
      <c r="G59" s="34">
        <v>13.139779276376157</v>
      </c>
      <c r="H59" s="34">
        <v>0.23422972532920205</v>
      </c>
      <c r="I59" s="34">
        <v>172.65379943188432</v>
      </c>
      <c r="J59" s="10">
        <v>13.058968018194424</v>
      </c>
      <c r="K59" s="34">
        <f t="shared" si="2"/>
        <v>170.5366457002248</v>
      </c>
      <c r="L59" s="45">
        <v>8.0811258181732626E-2</v>
      </c>
      <c r="M59" s="34">
        <f t="shared" si="3"/>
        <v>6.5304594489146483E-3</v>
      </c>
      <c r="O59" s="2"/>
      <c r="P59" s="34"/>
    </row>
    <row r="60" spans="1:16" x14ac:dyDescent="0.25">
      <c r="A60" s="36">
        <v>39387</v>
      </c>
      <c r="B60" s="37">
        <f t="shared" si="4"/>
        <v>59</v>
      </c>
      <c r="C60">
        <v>418133.1</v>
      </c>
      <c r="D60">
        <v>508784.22</v>
      </c>
      <c r="E60">
        <f t="shared" si="5"/>
        <v>-90651.12</v>
      </c>
      <c r="F60" s="34">
        <f t="shared" si="6"/>
        <v>258861382521.00836</v>
      </c>
      <c r="G60" s="34">
        <v>12.943555081874301</v>
      </c>
      <c r="H60" s="34">
        <v>-0.19622419450185546</v>
      </c>
      <c r="I60" s="34">
        <v>167.53561815751405</v>
      </c>
      <c r="J60" s="10">
        <v>13.096385893115416</v>
      </c>
      <c r="K60" s="34">
        <f t="shared" si="2"/>
        <v>171.51532346139248</v>
      </c>
      <c r="L60" s="45">
        <v>-0.15283081124111497</v>
      </c>
      <c r="M60" s="34">
        <f t="shared" si="3"/>
        <v>2.3357256864617315E-2</v>
      </c>
      <c r="O60" s="2"/>
      <c r="P60" s="34"/>
    </row>
    <row r="61" spans="1:16" x14ac:dyDescent="0.25">
      <c r="A61" s="36">
        <v>39417</v>
      </c>
      <c r="B61" s="37">
        <f t="shared" si="4"/>
        <v>60</v>
      </c>
      <c r="C61">
        <v>286233.92</v>
      </c>
      <c r="D61">
        <v>418133.1</v>
      </c>
      <c r="E61">
        <f t="shared" si="5"/>
        <v>-131899.18</v>
      </c>
      <c r="F61" s="34">
        <f t="shared" si="6"/>
        <v>174835289315.60999</v>
      </c>
      <c r="G61" s="34">
        <v>12.564564657600242</v>
      </c>
      <c r="H61" s="34">
        <v>-0.37899042427405938</v>
      </c>
      <c r="I61" s="34">
        <v>157.86828503501707</v>
      </c>
      <c r="J61" s="10">
        <v>13.133803768036408</v>
      </c>
      <c r="K61" s="34">
        <f t="shared" si="2"/>
        <v>172.49680141728734</v>
      </c>
      <c r="L61" s="45">
        <v>-0.56923911043616648</v>
      </c>
      <c r="M61" s="34">
        <f t="shared" si="3"/>
        <v>0.32403316485015815</v>
      </c>
      <c r="O61" s="2"/>
      <c r="P61" s="34"/>
    </row>
    <row r="62" spans="1:16" x14ac:dyDescent="0.25">
      <c r="A62" s="36">
        <v>39448</v>
      </c>
      <c r="B62" s="37">
        <f t="shared" si="4"/>
        <v>61</v>
      </c>
      <c r="C62">
        <v>276031.78999999998</v>
      </c>
      <c r="D62">
        <v>286233.92</v>
      </c>
      <c r="E62">
        <f t="shared" si="5"/>
        <v>-10202.130000000005</v>
      </c>
      <c r="F62" s="34">
        <f t="shared" si="6"/>
        <v>81929856958.566391</v>
      </c>
      <c r="G62" s="34">
        <v>12.528271319225867</v>
      </c>
      <c r="H62" s="34">
        <v>-3.6293338374374429E-2</v>
      </c>
      <c r="I62" s="34">
        <v>156.95758224813744</v>
      </c>
      <c r="J62" s="10">
        <v>13.1712216429574</v>
      </c>
      <c r="K62" s="34">
        <f t="shared" si="2"/>
        <v>173.48107956790943</v>
      </c>
      <c r="L62" s="45">
        <v>-0.64295032373153305</v>
      </c>
      <c r="M62" s="34">
        <f t="shared" si="3"/>
        <v>0.41338511878648315</v>
      </c>
      <c r="O62" s="2"/>
      <c r="P62" s="34"/>
    </row>
    <row r="63" spans="1:16" x14ac:dyDescent="0.25">
      <c r="A63" s="36">
        <v>39479</v>
      </c>
      <c r="B63" s="37">
        <f t="shared" si="4"/>
        <v>62</v>
      </c>
      <c r="C63">
        <v>255140.26</v>
      </c>
      <c r="D63">
        <v>276031.78999999998</v>
      </c>
      <c r="E63">
        <f t="shared" si="5"/>
        <v>-20891.52999999997</v>
      </c>
      <c r="F63" s="34">
        <f t="shared" si="6"/>
        <v>76193549090.604095</v>
      </c>
      <c r="G63" s="34">
        <v>12.449568712140128</v>
      </c>
      <c r="H63" s="34">
        <v>-7.8702607085739729E-2</v>
      </c>
      <c r="I63" s="34">
        <v>154.9917611182984</v>
      </c>
      <c r="J63" s="10">
        <v>13.208639517878392</v>
      </c>
      <c r="K63" s="34">
        <f t="shared" si="2"/>
        <v>174.46815791325872</v>
      </c>
      <c r="L63" s="45">
        <v>-0.75907080573826491</v>
      </c>
      <c r="M63" s="34">
        <f t="shared" si="3"/>
        <v>0.5761884881241387</v>
      </c>
      <c r="O63" s="2"/>
      <c r="P63" s="34"/>
    </row>
    <row r="64" spans="1:16" x14ac:dyDescent="0.25">
      <c r="A64" s="36">
        <v>39508</v>
      </c>
      <c r="B64" s="37">
        <f t="shared" si="4"/>
        <v>63</v>
      </c>
      <c r="C64">
        <v>330093.8</v>
      </c>
      <c r="D64">
        <v>255140.26</v>
      </c>
      <c r="E64">
        <f t="shared" si="5"/>
        <v>74953.539999999979</v>
      </c>
      <c r="F64" s="34">
        <f t="shared" si="6"/>
        <v>65096552272.867607</v>
      </c>
      <c r="G64" s="34">
        <v>12.70713213547768</v>
      </c>
      <c r="H64" s="34">
        <v>0.25756342333755278</v>
      </c>
      <c r="I64" s="34">
        <v>161.47120710848955</v>
      </c>
      <c r="J64" s="10">
        <v>13.246057392799385</v>
      </c>
      <c r="K64" s="34">
        <f t="shared" si="2"/>
        <v>175.45803645333524</v>
      </c>
      <c r="L64" s="45">
        <v>-0.53892525732170427</v>
      </c>
      <c r="M64" s="34">
        <f t="shared" si="3"/>
        <v>0.29044043297926514</v>
      </c>
      <c r="O64" s="2"/>
      <c r="P64" s="34"/>
    </row>
    <row r="65" spans="1:16" x14ac:dyDescent="0.25">
      <c r="A65" s="36">
        <v>39539</v>
      </c>
      <c r="B65" s="37">
        <f t="shared" si="4"/>
        <v>64</v>
      </c>
      <c r="C65">
        <v>720243.34</v>
      </c>
      <c r="D65">
        <v>330093.8</v>
      </c>
      <c r="E65">
        <f t="shared" si="5"/>
        <v>390149.54</v>
      </c>
      <c r="F65" s="34">
        <f t="shared" si="6"/>
        <v>108961916798.43999</v>
      </c>
      <c r="G65" s="34">
        <v>13.487344406114714</v>
      </c>
      <c r="H65" s="34">
        <v>0.78021227063703336</v>
      </c>
      <c r="I65" s="34">
        <v>181.90845912915387</v>
      </c>
      <c r="J65" s="10">
        <v>13.283475267720377</v>
      </c>
      <c r="K65" s="34">
        <f t="shared" si="2"/>
        <v>176.45071518813893</v>
      </c>
      <c r="L65" s="45">
        <v>0.20386913839433696</v>
      </c>
      <c r="M65" s="34">
        <f t="shared" si="3"/>
        <v>4.1562625589649314E-2</v>
      </c>
      <c r="O65" s="2"/>
      <c r="P65" s="34"/>
    </row>
    <row r="66" spans="1:16" x14ac:dyDescent="0.25">
      <c r="A66" s="36">
        <v>39569</v>
      </c>
      <c r="B66" s="37">
        <f t="shared" si="4"/>
        <v>65</v>
      </c>
      <c r="C66">
        <v>527970.96</v>
      </c>
      <c r="D66">
        <v>720243.34</v>
      </c>
      <c r="E66">
        <f t="shared" si="5"/>
        <v>-192272.38</v>
      </c>
      <c r="F66" s="34">
        <f t="shared" si="6"/>
        <v>518750468814.35553</v>
      </c>
      <c r="G66" s="34">
        <v>13.176796561175843</v>
      </c>
      <c r="H66" s="34">
        <v>-0.31054784493887055</v>
      </c>
      <c r="I66" s="34">
        <v>173.62796761461553</v>
      </c>
      <c r="J66" s="10">
        <v>13.320893142641369</v>
      </c>
      <c r="K66" s="34">
        <f t="shared" si="2"/>
        <v>177.44619411766985</v>
      </c>
      <c r="L66" s="45">
        <v>-0.14409658146552573</v>
      </c>
      <c r="M66" s="34">
        <f t="shared" si="3"/>
        <v>2.0763824790050893E-2</v>
      </c>
      <c r="O66" s="2"/>
      <c r="P66" s="34"/>
    </row>
    <row r="67" spans="1:16" x14ac:dyDescent="0.25">
      <c r="A67" s="36">
        <v>39600</v>
      </c>
      <c r="B67" s="37">
        <f t="shared" si="4"/>
        <v>66</v>
      </c>
      <c r="C67">
        <v>554474.27</v>
      </c>
      <c r="D67">
        <v>527970.96</v>
      </c>
      <c r="E67">
        <f t="shared" ref="E67:E70" si="7">C67-D67</f>
        <v>26503.310000000056</v>
      </c>
      <c r="F67" s="34">
        <f t="shared" si="6"/>
        <v>278753334603.32153</v>
      </c>
      <c r="G67" s="34">
        <v>13.225775682531832</v>
      </c>
      <c r="H67" s="34">
        <v>4.8979121355989363E-2</v>
      </c>
      <c r="I67" s="34">
        <v>174.92114240465037</v>
      </c>
      <c r="J67" s="10">
        <v>13.358311017562361</v>
      </c>
      <c r="K67" s="34">
        <f t="shared" ref="K67:K70" si="8">J67^2</f>
        <v>178.44447324192797</v>
      </c>
      <c r="L67" s="45">
        <v>-0.1325353350305285</v>
      </c>
      <c r="M67" s="34">
        <f t="shared" ref="M67:M70" si="9">L67^2</f>
        <v>1.7565615031654436E-2</v>
      </c>
      <c r="O67" s="2"/>
      <c r="P67" s="34"/>
    </row>
    <row r="68" spans="1:16" x14ac:dyDescent="0.25">
      <c r="A68" s="36">
        <v>39630</v>
      </c>
      <c r="B68" s="37">
        <f t="shared" ref="B68:B70" si="10">1+B67</f>
        <v>67</v>
      </c>
      <c r="C68">
        <v>691326.49</v>
      </c>
      <c r="D68">
        <v>554474.27</v>
      </c>
      <c r="E68">
        <f t="shared" si="7"/>
        <v>136852.21999999997</v>
      </c>
      <c r="F68" s="34">
        <f t="shared" si="6"/>
        <v>307441716092.0329</v>
      </c>
      <c r="G68" s="34">
        <v>13.446367480308123</v>
      </c>
      <c r="H68" s="34">
        <v>0.22059179777629012</v>
      </c>
      <c r="I68" s="34">
        <v>180.8047984154878</v>
      </c>
      <c r="J68" s="10">
        <v>13.395728892483353</v>
      </c>
      <c r="K68" s="34">
        <f t="shared" si="8"/>
        <v>179.44555256091328</v>
      </c>
      <c r="L68" s="45">
        <v>5.0638587824769488E-2</v>
      </c>
      <c r="M68" s="34">
        <f t="shared" si="9"/>
        <v>2.5642665768868928E-3</v>
      </c>
      <c r="O68" s="2"/>
      <c r="P68" s="34"/>
    </row>
    <row r="69" spans="1:16" x14ac:dyDescent="0.25">
      <c r="A69" s="36">
        <v>39661</v>
      </c>
      <c r="B69" s="37">
        <f t="shared" si="10"/>
        <v>68</v>
      </c>
      <c r="C69">
        <v>549759.35</v>
      </c>
      <c r="D69">
        <v>691326.49</v>
      </c>
      <c r="E69">
        <f t="shared" si="7"/>
        <v>-141567.14000000001</v>
      </c>
      <c r="F69" s="34">
        <f t="shared" si="6"/>
        <v>477932315775.72009</v>
      </c>
      <c r="G69" s="34">
        <v>13.217235916003164</v>
      </c>
      <c r="H69" s="34">
        <v>-0.22913156430495896</v>
      </c>
      <c r="I69" s="34">
        <v>174.69532525928398</v>
      </c>
      <c r="J69" s="10">
        <v>13.433146767404345</v>
      </c>
      <c r="K69" s="34">
        <f t="shared" si="8"/>
        <v>180.4494320746258</v>
      </c>
      <c r="L69" s="45">
        <v>-0.2159108514011816</v>
      </c>
      <c r="M69" s="34">
        <f t="shared" si="9"/>
        <v>4.6617495752783122E-2</v>
      </c>
      <c r="O69" s="2"/>
      <c r="P69" s="34"/>
    </row>
    <row r="70" spans="1:16" ht="15.75" thickBot="1" x14ac:dyDescent="0.3">
      <c r="A70" s="36">
        <v>39692</v>
      </c>
      <c r="B70" s="37">
        <f t="shared" si="10"/>
        <v>69</v>
      </c>
      <c r="C70">
        <v>531951.43999999994</v>
      </c>
      <c r="D70">
        <v>549759.35</v>
      </c>
      <c r="E70">
        <f t="shared" si="7"/>
        <v>-17807.910000000033</v>
      </c>
      <c r="F70" s="34">
        <f t="shared" si="6"/>
        <v>302235342912.42249</v>
      </c>
      <c r="G70" s="34">
        <v>13.184307485962185</v>
      </c>
      <c r="H70" s="34">
        <v>-3.2928430040978895E-2</v>
      </c>
      <c r="I70" s="34">
        <v>173.8259638843985</v>
      </c>
      <c r="J70" s="11">
        <v>13.470564642325337</v>
      </c>
      <c r="K70" s="34">
        <f t="shared" si="8"/>
        <v>181.45611178306555</v>
      </c>
      <c r="L70" s="46">
        <v>-0.28625715636315263</v>
      </c>
      <c r="M70" s="47">
        <f t="shared" si="9"/>
        <v>8.1943159569118421E-2</v>
      </c>
      <c r="O70" s="2"/>
      <c r="P70" s="34"/>
    </row>
  </sheetData>
  <mergeCells count="1">
    <mergeCell ref="O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1-3</vt:lpstr>
      <vt:lpstr>Questions 6.5-10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Shawn Kalish</cp:lastModifiedBy>
  <dcterms:created xsi:type="dcterms:W3CDTF">2014-04-27T05:17:28Z</dcterms:created>
  <dcterms:modified xsi:type="dcterms:W3CDTF">2022-05-02T18:06:00Z</dcterms:modified>
</cp:coreProperties>
</file>