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&amp; Scope" sheetId="1" state="visible" r:id="rId3"/>
    <sheet name="Inputs" sheetId="2" state="visible" r:id="rId4"/>
    <sheet name="Demo Bid - DDD" sheetId="3" state="visible" r:id="rId5"/>
    <sheet name="Markup - A1.01 Demo Plan" sheetId="4" state="visible" r:id="rId6"/>
    <sheet name="Markup - A1.02 Demo RC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Assumes wall tile in restrooms - included here as noted in inclusions</t>
        </r>
      </text>
    </comment>
    <comment ref="B29" authorId="0">
      <text>
        <r>
          <rPr>
            <sz val="10"/>
            <rFont val="Arial"/>
            <family val="2"/>
          </rPr>
          <t xml:space="preserve">Count not tagged on A1.02 - approx. 60 EA scaled from the RCP; verify at walk</t>
        </r>
      </text>
    </comment>
    <comment ref="L26" authorId="0">
      <text>
        <r>
          <rPr>
            <sz val="10"/>
            <rFont val="Arial"/>
            <family val="2"/>
          </rPr>
          <t xml:space="preserve">Rounded up to the next $10</t>
        </r>
      </text>
    </comment>
    <comment ref="L36" authorId="0">
      <text>
        <r>
          <rPr>
            <sz val="10"/>
            <rFont val="Arial"/>
            <family val="2"/>
          </rPr>
          <t xml:space="preserve">Rounded up to the next $10</t>
        </r>
      </text>
    </comment>
  </commentList>
</comments>
</file>

<file path=xl/sharedStrings.xml><?xml version="1.0" encoding="utf-8"?>
<sst xmlns="http://schemas.openxmlformats.org/spreadsheetml/2006/main" count="168" uniqueCount="142">
  <si>
    <t xml:space="preserve">AECHELON TECHNOLOGY - ORLANDO FL | DEMOLITION BID (DISASSEMBLE DYNAMICS, INC.)</t>
  </si>
  <si>
    <t xml:space="preserve">Aechelon Technology - 12633 Challenger Parkway, Suite 250/260, Orlando FL 32826 | GC: S.A. Casey Construction (Kelly Lehman) | Romero Trumpp Farmer Architects A1.01 / A1.02, Permit Set 09/14/2026 | Proposal DDD-2026/1027R1</t>
  </si>
  <si>
    <t xml:space="preserve">PRICE SUMMARY</t>
  </si>
  <si>
    <t xml:space="preserve">BASE BID</t>
  </si>
  <si>
    <t xml:space="preserve">Alternate No. 1 - remaining fluorescent fixtures throughout suite (approx. 60 EA)</t>
  </si>
  <si>
    <t xml:space="preserve">Unit price - each fixture beyond 60 EA</t>
  </si>
  <si>
    <t xml:space="preserve">SCOPE OF WORK (as written in the proposal)</t>
  </si>
  <si>
    <t xml:space="preserve">OUR SCOPE OF WORK (INCLUSIONS)</t>
  </si>
  <si>
    <t xml:space="preserve">Demo existing walls at office/corridor fronts to the extent required for new door/frame or glass system openings, 12 locations, +/-101 LF (Plan Note 1)</t>
  </si>
  <si>
    <t xml:space="preserve">Demo existing interior partitions shown dashed, +/-175 LF (A1.01 Demolition Plan)</t>
  </si>
  <si>
    <t xml:space="preserve">Remove existing restroom plumbing fixtures, toilet partitions and finishes for refurbishment, 2 areas, +/-668 SF (Plan Note 2)</t>
  </si>
  <si>
    <t xml:space="preserve">Carefully remove existing data server racks and set aside for owner relocation (Plan Note 3)</t>
  </si>
  <si>
    <t xml:space="preserve">Remove existing door, frame and wall to the extent required for new 8'-0" door (Plan Note 5)</t>
  </si>
  <si>
    <t xml:space="preserve">Remove existing casework and plumbing fixtures, including REF/DW casework run, 3 locations, +/-25 LF (Plan Note 6)</t>
  </si>
  <si>
    <t xml:space="preserve">Remove existing ceiling grid and tile in areas shown, +/-2,371 SF; carefully remove and store acoustic ceiling tiles on site for reuse (Ceiling Note 3, RCP Gen. Note 1)</t>
  </si>
  <si>
    <t xml:space="preserve">Remove existing light fixtures as tagged, 75 EA (61 lay-in / 14 linear pendant) (Ceiling Note 1)</t>
  </si>
  <si>
    <t xml:space="preserve">Carefully remove existing track light, +/-12'-5", and turn over for relocation (Ceiling Note 2)</t>
  </si>
  <si>
    <t xml:space="preserve">Disconnect and remove electrical devices, boxes, plates and wiring in demolished walls back to the nearest junction box (Demo Gen. Note 10)</t>
  </si>
  <si>
    <t xml:space="preserve">Coordinate salvage of any items with the owner before demolition (Demo Gen. Note 15)</t>
  </si>
  <si>
    <t xml:space="preserve">Provide daily clean up of debris generated by demolition activities; leave demolition areas broom clean (Demo Gen. Note 12)</t>
  </si>
  <si>
    <t xml:space="preserve">Removal and disposal of all construction debris (C&amp;D) created from this work to an approved landfill accepting this debris per city, county &amp; federal codes &amp; EPA regulations.</t>
  </si>
  <si>
    <t xml:space="preserve">All work conforms to state and local code requirements.</t>
  </si>
  <si>
    <t xml:space="preserve">ADDED EXCLUSIONS</t>
  </si>
  <si>
    <t xml:space="preserve">Existing water heater to remain (Plan Note 4); all work in hatched adjacent Business Group-B tenant areas.</t>
  </si>
  <si>
    <t xml:space="preserve">Reinstalling or relocating server racks and track light; installing new LED fixtures or ceiling tile.</t>
  </si>
  <si>
    <t xml:space="preserve">Removal of conduit and wiring beyond the nearest junction box or back to panel / source (Demo Gen. Note 10).</t>
  </si>
  <si>
    <t xml:space="preserve">Floor finish demolition - no finish schedule provided (Demo Gen. Note 13).</t>
  </si>
  <si>
    <t xml:space="preserve">Removal of fluorescent fixtures beyond the 75 tagged is priced as Alternate No. 1 (RCP Gen. Note 3).</t>
  </si>
  <si>
    <t xml:space="preserve">Aechelon Technology - Orlando FL | Demolition Estimate Inputs</t>
  </si>
  <si>
    <t xml:space="preserve">Blue = editable input. Yellow = assumption to confirm. All costs flow to the Demo Bid tab.</t>
  </si>
  <si>
    <t xml:space="preserve">Input</t>
  </si>
  <si>
    <t xml:space="preserve">Value</t>
  </si>
  <si>
    <t xml:space="preserve">Note</t>
  </si>
  <si>
    <t xml:space="preserve">Labor rate ($/MH, flat)</t>
  </si>
  <si>
    <t xml:space="preserve">Standing input</t>
  </si>
  <si>
    <t xml:space="preserve">Crew size (men)</t>
  </si>
  <si>
    <t xml:space="preserve">Shift length (hrs)</t>
  </si>
  <si>
    <t xml:space="preserve">Day work assumed (night work not included per proposal)</t>
  </si>
  <si>
    <t xml:space="preserve">Profit ($ per crew-day)</t>
  </si>
  <si>
    <t xml:space="preserve">Contingency (% of direct)</t>
  </si>
  <si>
    <t xml:space="preserve">C&amp;D dumpster 30 yd ($/pull)</t>
  </si>
  <si>
    <t xml:space="preserve">Orlando independent building / office park rate</t>
  </si>
  <si>
    <t xml:space="preserve">Lodging ($/night, crew house)</t>
  </si>
  <si>
    <t xml:space="preserve">Lake City to Orlando ~2.5 hrs each way</t>
  </si>
  <si>
    <t xml:space="preserve">Per diem ($/man/day)</t>
  </si>
  <si>
    <t xml:space="preserve">Include lodging &amp; per diem? (1 = yes, 0 = no)</t>
  </si>
  <si>
    <t xml:space="preserve">Set to 0 if crew commutes daily</t>
  </si>
  <si>
    <t xml:space="preserve">Lodging nights per crew-day</t>
  </si>
  <si>
    <t xml:space="preserve">Short job - weeknights only</t>
  </si>
  <si>
    <t xml:space="preserve">DISASSEMBLE DYNAMICS, INC. - DEMOLITION BID BREAKOUT</t>
  </si>
  <si>
    <t xml:space="preserve">Aechelon Technology - 12633 Challenger Parkway, Suite 250/260, Orlando FL 32826 | GC: S.A. Casey Construction (Kelly Lehman) | Romero Trumpp Farmer Architects A1.01 / A1.02, Permit Set 09/14/2026</t>
  </si>
  <si>
    <t xml:space="preserve">Quantities scaled from A1.01 / A1.02 at 1/8" = 1'-0" - see markup tabs. Verify in field.</t>
  </si>
  <si>
    <t xml:space="preserve">DEMOLITION MARKUPS - A1.01 DEMO PLAN / A1.02 DEMO RCP</t>
  </si>
  <si>
    <t xml:space="preserve">#</t>
  </si>
  <si>
    <t xml:space="preserve">Description</t>
  </si>
  <si>
    <t xml:space="preserve">Ref</t>
  </si>
  <si>
    <t xml:space="preserve">Qty</t>
  </si>
  <si>
    <t xml:space="preserve">Unit</t>
  </si>
  <si>
    <t xml:space="preserve">MH / Unit</t>
  </si>
  <si>
    <t xml:space="preserve">MH</t>
  </si>
  <si>
    <t xml:space="preserve">Labor $</t>
  </si>
  <si>
    <t xml:space="preserve">Equip / Rental $</t>
  </si>
  <si>
    <t xml:space="preserve">Disposal $</t>
  </si>
  <si>
    <t xml:space="preserve">Other $</t>
  </si>
  <si>
    <t xml:space="preserve">Direct $</t>
  </si>
  <si>
    <t xml:space="preserve">BASE BID - INTERIOR SELECTIVE DEMOLITION (A1.01 / A1.02)</t>
  </si>
  <si>
    <t xml:space="preserve">D1</t>
  </si>
  <si>
    <t xml:space="preserve">Demo walls at office/corridor fronts for new door/frame or glass system openings, 12 locations (+/-101 LF)</t>
  </si>
  <si>
    <t xml:space="preserve">Plan Note 1</t>
  </si>
  <si>
    <t xml:space="preserve">LF</t>
  </si>
  <si>
    <t xml:space="preserve">D2</t>
  </si>
  <si>
    <t xml:space="preserve">Demo interior partitions shown dashed (+/-175 LF)</t>
  </si>
  <si>
    <t xml:space="preserve">A1.01 legend</t>
  </si>
  <si>
    <t xml:space="preserve">D3</t>
  </si>
  <si>
    <t xml:space="preserve">Remove restroom plumbing fixtures, toilet partitions &amp; finishes (after cap by plumber), 2 areas</t>
  </si>
  <si>
    <t xml:space="preserve">Plan Note 2</t>
  </si>
  <si>
    <t xml:space="preserve">SF</t>
  </si>
  <si>
    <t xml:space="preserve">D4</t>
  </si>
  <si>
    <t xml:space="preserve">Carefully remove data server racks and set aside for owner relocation</t>
  </si>
  <si>
    <t xml:space="preserve">Plan Note 3</t>
  </si>
  <si>
    <t xml:space="preserve">EA</t>
  </si>
  <si>
    <t xml:space="preserve">D5</t>
  </si>
  <si>
    <t xml:space="preserve">Remove door, frame &amp; wall for new 8' door</t>
  </si>
  <si>
    <t xml:space="preserve">Plan Note 5</t>
  </si>
  <si>
    <t xml:space="preserve">D6</t>
  </si>
  <si>
    <t xml:space="preserve">Remove casework &amp; plumbing fixtures incl. REF/DW run, 3 locations</t>
  </si>
  <si>
    <t xml:space="preserve">Plan Note 6</t>
  </si>
  <si>
    <t xml:space="preserve">D7</t>
  </si>
  <si>
    <t xml:space="preserve">Remove ceiling grid &amp; tile - carefully remove and store ACT on site for reuse, 9 areas</t>
  </si>
  <si>
    <t xml:space="preserve">Ceiling Note 3; RCP Gen. Note 1</t>
  </si>
  <si>
    <t xml:space="preserve">D8</t>
  </si>
  <si>
    <t xml:space="preserve">Remove marked light fixtures (61 lay-in / 14 linear pendant)</t>
  </si>
  <si>
    <t xml:space="preserve">Ceiling Note 1</t>
  </si>
  <si>
    <t xml:space="preserve">D9</t>
  </si>
  <si>
    <t xml:space="preserve">Carefully remove track light (+/-12'-5") and turn over for relocation</t>
  </si>
  <si>
    <t xml:space="preserve">Ceiling Note 2</t>
  </si>
  <si>
    <t xml:space="preserve">D10</t>
  </si>
  <si>
    <t xml:space="preserve">Disconnect &amp; remove devices, boxes, plates &amp; wiring in demolished walls back to nearest J-box</t>
  </si>
  <si>
    <t xml:space="preserve">Demo Gen. Note 10</t>
  </si>
  <si>
    <t xml:space="preserve">D11</t>
  </si>
  <si>
    <t xml:space="preserve">Salvage coordination, load-out, protection of items to remain, broom clean</t>
  </si>
  <si>
    <t xml:space="preserve">Demo Gen. Notes 8, 12, 15</t>
  </si>
  <si>
    <t xml:space="preserve">LS</t>
  </si>
  <si>
    <t xml:space="preserve">D12</t>
  </si>
  <si>
    <t xml:space="preserve">Ladders / baker scaffold / debris carts</t>
  </si>
  <si>
    <t xml:space="preserve">-</t>
  </si>
  <si>
    <t xml:space="preserve">D13</t>
  </si>
  <si>
    <t xml:space="preserve">Consumables - blades, bags, poly, PPE</t>
  </si>
  <si>
    <t xml:space="preserve">D14</t>
  </si>
  <si>
    <t xml:space="preserve">C&amp;D disposal - 30 yd dumpsters</t>
  </si>
  <si>
    <t xml:space="preserve">Demo Gen. Note 8</t>
  </si>
  <si>
    <t xml:space="preserve">PULL</t>
  </si>
  <si>
    <t xml:space="preserve">BASE BID - man-hours / crew-days</t>
  </si>
  <si>
    <t xml:space="preserve">Direct cost</t>
  </si>
  <si>
    <t xml:space="preserve">Lodging &amp; per diem</t>
  </si>
  <si>
    <t xml:space="preserve">Contingency</t>
  </si>
  <si>
    <t xml:space="preserve">Profit ($/crew-day x crew-days)</t>
  </si>
  <si>
    <t xml:space="preserve">BASE BID TOTAL</t>
  </si>
  <si>
    <t xml:space="preserve">ALTERNATE #1 - REMAINING FLUORESCENT FIXTURES THROUGHOUT SUITE (RCP GEN. NOTE 3)</t>
  </si>
  <si>
    <t xml:space="preserve">A1.1</t>
  </si>
  <si>
    <t xml:space="preserve">Remove all remaining existing fluorescent fixtures throughout suite (not tagged) - approx. count</t>
  </si>
  <si>
    <t xml:space="preserve">RCP Gen. Note 3</t>
  </si>
  <si>
    <t xml:space="preserve">A1.2</t>
  </si>
  <si>
    <t xml:space="preserve">C&amp;D disposal</t>
  </si>
  <si>
    <t xml:space="preserve">ALT #1 - man-hours / crew-days</t>
  </si>
  <si>
    <t xml:space="preserve">ALT #1 TOTAL</t>
  </si>
  <si>
    <t xml:space="preserve">Unit price for fixtures beyond the approx. count ($/EA)</t>
  </si>
  <si>
    <t xml:space="preserve">DEMOLITION BID SUMMARY</t>
  </si>
  <si>
    <t xml:space="preserve">ALT #1</t>
  </si>
  <si>
    <t xml:space="preserve">Base bid + Alt #1</t>
  </si>
  <si>
    <t xml:space="preserve">EXPENSE BREAKDOWN BY COST TYPE</t>
  </si>
  <si>
    <t xml:space="preserve">Section</t>
  </si>
  <si>
    <t xml:space="preserve">Labor MH</t>
  </si>
  <si>
    <t xml:space="preserve">Equipment $</t>
  </si>
  <si>
    <t xml:space="preserve">Other / Consumables $</t>
  </si>
  <si>
    <t xml:space="preserve">Lodging &amp; Per Diem $</t>
  </si>
  <si>
    <t xml:space="preserve">Contingency $</t>
  </si>
  <si>
    <t xml:space="preserve">Profit $</t>
  </si>
  <si>
    <t xml:space="preserve">Total $</t>
  </si>
  <si>
    <t xml:space="preserve">% of base bid</t>
  </si>
  <si>
    <t xml:space="preserve">MARKUP: A1.01 Demo Plan  (full-size PDF: Aechelon_Demo_Markup.pdf)</t>
  </si>
  <si>
    <t xml:space="preserve">MARKUP: A1.02 Demo RCP  (full-size PDF: Aechelon_Demo_Markup.pdf)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</si>
</sst>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\$#,##0"/>
    <numFmt numFmtId="167" formatCode="0"/>
    <numFmt numFmtId="168" formatCode="0.0%"/>
    <numFmt numFmtId="169" formatCode="0.0"/>
    <numFmt numFmtId="170" formatCode="#,##0;\(#,##0\);\-"/>
    <numFmt numFmtId="171" formatCode="0.000"/>
    <numFmt numFmtId="172" formatCode="#,##0.0;\(#,##0.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2121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FFF3C4"/>
      </patternFill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2</xdr:row>
      <xdr:rowOff>160920</xdr:rowOff>
    </xdr:from>
    <xdr:to>
      <xdr:col>34</xdr:col>
      <xdr:colOff>492840</xdr:colOff>
      <xdr:row>47</xdr:row>
      <xdr:rowOff>108000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4214960" y="57168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51</xdr:row>
      <xdr:rowOff>174600</xdr:rowOff>
    </xdr:from>
    <xdr:to>
      <xdr:col>34</xdr:col>
      <xdr:colOff>492840</xdr:colOff>
      <xdr:row>98</xdr:row>
      <xdr:rowOff>107640</xdr:rowOff>
    </xdr:to>
    <xdr:pic>
      <xdr:nvPicPr>
        <xdr:cNvPr id="3" name="Image 2" descr="Picture"/>
        <xdr:cNvPicPr/>
      </xdr:nvPicPr>
      <xdr:blipFill>
        <a:blip r:embed="rId2"/>
        <a:stretch/>
      </xdr:blipFill>
      <xdr:spPr>
        <a:xfrm>
          <a:off x="14214960" y="10287000"/>
          <a:ext cx="13334760" cy="88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180360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1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23</xdr:col>
      <xdr:colOff>222840</xdr:colOff>
      <xdr:row>51</xdr:row>
      <xdr:rowOff>180360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380880"/>
          <a:ext cx="14287320" cy="9515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5"/>
    <col collapsed="false" customWidth="true" hidden="false" outlineLevel="0" max="3" min="3" style="0" width="1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  <c r="C5" s="4" t="n">
        <f aca="false">'Demo Bid - DDD'!L26</f>
        <v>17630</v>
      </c>
    </row>
    <row r="6" customFormat="false" ht="15" hidden="false" customHeight="false" outlineLevel="0" collapsed="false">
      <c r="B6" s="5" t="s">
        <v>4</v>
      </c>
      <c r="C6" s="6" t="n">
        <f aca="false">'Demo Bid - DDD'!L36</f>
        <v>2660</v>
      </c>
    </row>
    <row r="7" customFormat="false" ht="15" hidden="false" customHeight="false" outlineLevel="0" collapsed="false">
      <c r="B7" s="5" t="s">
        <v>5</v>
      </c>
      <c r="C7" s="6" t="n">
        <f aca="false">'Demo Bid - DDD'!L38</f>
        <v>45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7" t="s">
        <v>7</v>
      </c>
    </row>
    <row r="11" customFormat="false" ht="15" hidden="false" customHeight="false" outlineLevel="0" collapsed="false">
      <c r="B11" s="8" t="s">
        <v>8</v>
      </c>
    </row>
    <row r="12" customFormat="false" ht="15" hidden="false" customHeight="false" outlineLevel="0" collapsed="false">
      <c r="B12" s="8" t="s">
        <v>9</v>
      </c>
    </row>
    <row r="13" customFormat="false" ht="15" hidden="false" customHeight="false" outlineLevel="0" collapsed="false">
      <c r="B13" s="8" t="s">
        <v>10</v>
      </c>
    </row>
    <row r="14" customFormat="false" ht="15" hidden="false" customHeight="false" outlineLevel="0" collapsed="false">
      <c r="B14" s="8" t="s">
        <v>11</v>
      </c>
    </row>
    <row r="15" customFormat="false" ht="15" hidden="false" customHeight="false" outlineLevel="0" collapsed="false">
      <c r="B15" s="8" t="s">
        <v>12</v>
      </c>
    </row>
    <row r="16" customFormat="false" ht="15" hidden="false" customHeight="false" outlineLevel="0" collapsed="false">
      <c r="B16" s="8" t="s">
        <v>13</v>
      </c>
    </row>
    <row r="17" customFormat="false" ht="23.85" hidden="false" customHeight="false" outlineLevel="0" collapsed="false">
      <c r="B17" s="8" t="s">
        <v>14</v>
      </c>
    </row>
    <row r="18" customFormat="false" ht="15" hidden="false" customHeight="false" outlineLevel="0" collapsed="false">
      <c r="B18" s="8" t="s">
        <v>15</v>
      </c>
    </row>
    <row r="19" customFormat="false" ht="15" hidden="false" customHeight="false" outlineLevel="0" collapsed="false">
      <c r="B19" s="8" t="s">
        <v>16</v>
      </c>
    </row>
    <row r="20" customFormat="false" ht="15" hidden="false" customHeight="false" outlineLevel="0" collapsed="false">
      <c r="B20" s="8" t="s">
        <v>17</v>
      </c>
    </row>
    <row r="21" customFormat="false" ht="15" hidden="false" customHeight="false" outlineLevel="0" collapsed="false">
      <c r="B21" s="8" t="s">
        <v>18</v>
      </c>
    </row>
    <row r="22" customFormat="false" ht="15" hidden="false" customHeight="false" outlineLevel="0" collapsed="false">
      <c r="B22" s="8" t="s">
        <v>19</v>
      </c>
    </row>
    <row r="23" customFormat="false" ht="23.85" hidden="false" customHeight="false" outlineLevel="0" collapsed="false">
      <c r="B23" s="8" t="s">
        <v>20</v>
      </c>
    </row>
    <row r="24" customFormat="false" ht="15" hidden="false" customHeight="false" outlineLevel="0" collapsed="false">
      <c r="B24" s="8" t="s">
        <v>21</v>
      </c>
    </row>
    <row r="25" customFormat="false" ht="15" hidden="false" customHeight="false" outlineLevel="0" collapsed="false">
      <c r="B25" s="7" t="s">
        <v>22</v>
      </c>
    </row>
    <row r="26" customFormat="false" ht="15" hidden="false" customHeight="false" outlineLevel="0" collapsed="false">
      <c r="B26" s="8" t="s">
        <v>23</v>
      </c>
    </row>
    <row r="27" customFormat="false" ht="15" hidden="false" customHeight="false" outlineLevel="0" collapsed="false">
      <c r="B27" s="8" t="s">
        <v>24</v>
      </c>
    </row>
    <row r="28" customFormat="false" ht="15" hidden="false" customHeight="false" outlineLevel="0" collapsed="false">
      <c r="B28" s="8" t="s">
        <v>25</v>
      </c>
    </row>
    <row r="29" customFormat="false" ht="15" hidden="false" customHeight="false" outlineLevel="0" collapsed="false">
      <c r="B29" s="8" t="s">
        <v>26</v>
      </c>
    </row>
    <row r="30" customFormat="false" ht="15" hidden="false" customHeight="false" outlineLevel="0" collapsed="false">
      <c r="B30" s="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9" t="s">
        <v>30</v>
      </c>
      <c r="B4" s="9" t="s">
        <v>31</v>
      </c>
      <c r="C4" s="9" t="s">
        <v>32</v>
      </c>
    </row>
    <row r="5" customFormat="false" ht="15" hidden="false" customHeight="false" outlineLevel="0" collapsed="false">
      <c r="A5" s="5" t="s">
        <v>33</v>
      </c>
      <c r="B5" s="10" t="n">
        <v>25</v>
      </c>
      <c r="C5" s="11" t="s">
        <v>34</v>
      </c>
    </row>
    <row r="6" customFormat="false" ht="15" hidden="false" customHeight="false" outlineLevel="0" collapsed="false">
      <c r="A6" s="5" t="s">
        <v>35</v>
      </c>
      <c r="B6" s="12" t="n">
        <v>6</v>
      </c>
      <c r="C6" s="11" t="s">
        <v>34</v>
      </c>
    </row>
    <row r="7" customFormat="false" ht="15" hidden="false" customHeight="false" outlineLevel="0" collapsed="false">
      <c r="A7" s="5" t="s">
        <v>36</v>
      </c>
      <c r="B7" s="12" t="n">
        <v>8</v>
      </c>
      <c r="C7" s="11" t="s">
        <v>37</v>
      </c>
    </row>
    <row r="8" customFormat="false" ht="15" hidden="false" customHeight="false" outlineLevel="0" collapsed="false">
      <c r="A8" s="5" t="s">
        <v>38</v>
      </c>
      <c r="B8" s="10" t="n">
        <v>1000</v>
      </c>
      <c r="C8" s="11" t="s">
        <v>34</v>
      </c>
    </row>
    <row r="9" customFormat="false" ht="15" hidden="false" customHeight="false" outlineLevel="0" collapsed="false">
      <c r="A9" s="5" t="s">
        <v>39</v>
      </c>
      <c r="B9" s="13" t="n">
        <v>0.05</v>
      </c>
      <c r="C9" s="11" t="s">
        <v>34</v>
      </c>
    </row>
    <row r="10" customFormat="false" ht="15" hidden="false" customHeight="false" outlineLevel="0" collapsed="false">
      <c r="A10" s="5" t="s">
        <v>40</v>
      </c>
      <c r="B10" s="10" t="n">
        <v>350</v>
      </c>
      <c r="C10" s="11" t="s">
        <v>41</v>
      </c>
    </row>
    <row r="11" customFormat="false" ht="15" hidden="false" customHeight="false" outlineLevel="0" collapsed="false">
      <c r="A11" s="5" t="s">
        <v>42</v>
      </c>
      <c r="B11" s="14" t="n">
        <v>265</v>
      </c>
      <c r="C11" s="11" t="s">
        <v>43</v>
      </c>
    </row>
    <row r="12" customFormat="false" ht="15" hidden="false" customHeight="false" outlineLevel="0" collapsed="false">
      <c r="A12" s="5" t="s">
        <v>44</v>
      </c>
      <c r="B12" s="10" t="n">
        <v>40</v>
      </c>
      <c r="C12" s="11" t="s">
        <v>34</v>
      </c>
    </row>
    <row r="13" customFormat="false" ht="15" hidden="false" customHeight="false" outlineLevel="0" collapsed="false">
      <c r="A13" s="5" t="s">
        <v>45</v>
      </c>
      <c r="B13" s="15" t="n">
        <v>1</v>
      </c>
      <c r="C13" s="11" t="s">
        <v>46</v>
      </c>
    </row>
    <row r="14" customFormat="false" ht="15" hidden="false" customHeight="false" outlineLevel="0" collapsed="false">
      <c r="A14" s="5" t="s">
        <v>47</v>
      </c>
      <c r="B14" s="16" t="n">
        <v>1</v>
      </c>
      <c r="C14" s="11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2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3" customFormat="false" ht="15" hidden="false" customHeight="false" outlineLevel="0" collapsed="false">
      <c r="A3" s="2" t="s">
        <v>51</v>
      </c>
      <c r="N3" s="17" t="s">
        <v>52</v>
      </c>
    </row>
    <row r="5" customFormat="false" ht="23.85" hidden="false" customHeight="false" outlineLevel="0" collapsed="false">
      <c r="A5" s="18" t="s">
        <v>53</v>
      </c>
      <c r="B5" s="18" t="s">
        <v>54</v>
      </c>
      <c r="C5" s="18" t="s">
        <v>55</v>
      </c>
      <c r="D5" s="18" t="s">
        <v>56</v>
      </c>
      <c r="E5" s="18" t="s">
        <v>57</v>
      </c>
      <c r="F5" s="18" t="s">
        <v>58</v>
      </c>
      <c r="G5" s="18" t="s">
        <v>59</v>
      </c>
      <c r="H5" s="18" t="s">
        <v>60</v>
      </c>
      <c r="I5" s="18" t="s">
        <v>61</v>
      </c>
      <c r="J5" s="18" t="s">
        <v>62</v>
      </c>
      <c r="K5" s="18" t="s">
        <v>63</v>
      </c>
      <c r="L5" s="18" t="s">
        <v>64</v>
      </c>
    </row>
    <row r="6" customFormat="false" ht="15" hidden="false" customHeight="false" outlineLevel="0" collapsed="false">
      <c r="A6" s="19" t="s">
        <v>65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customFormat="false" ht="15" hidden="false" customHeight="false" outlineLevel="0" collapsed="false">
      <c r="A7" s="21" t="s">
        <v>66</v>
      </c>
      <c r="B7" s="21" t="s">
        <v>67</v>
      </c>
      <c r="C7" s="22" t="s">
        <v>68</v>
      </c>
      <c r="D7" s="23" t="n">
        <v>101</v>
      </c>
      <c r="E7" s="21" t="s">
        <v>69</v>
      </c>
      <c r="F7" s="24" t="n">
        <v>0.25</v>
      </c>
      <c r="G7" s="25" t="n">
        <f aca="false">D7*F7</f>
        <v>25.25</v>
      </c>
      <c r="H7" s="26" t="n">
        <f aca="false">G7*Inputs!$B$5</f>
        <v>631.25</v>
      </c>
      <c r="I7" s="27" t="n">
        <v>0</v>
      </c>
      <c r="J7" s="27" t="n">
        <v>0</v>
      </c>
      <c r="K7" s="27" t="n">
        <v>0</v>
      </c>
      <c r="L7" s="26" t="n">
        <f aca="false">SUM(H7:K7)</f>
        <v>631.25</v>
      </c>
    </row>
    <row r="8" customFormat="false" ht="15" hidden="false" customHeight="false" outlineLevel="0" collapsed="false">
      <c r="A8" s="21" t="s">
        <v>70</v>
      </c>
      <c r="B8" s="21" t="s">
        <v>71</v>
      </c>
      <c r="C8" s="22" t="s">
        <v>72</v>
      </c>
      <c r="D8" s="23" t="n">
        <v>175</v>
      </c>
      <c r="E8" s="21" t="s">
        <v>69</v>
      </c>
      <c r="F8" s="24" t="n">
        <v>0.25</v>
      </c>
      <c r="G8" s="25" t="n">
        <f aca="false">D8*F8</f>
        <v>43.75</v>
      </c>
      <c r="H8" s="26" t="n">
        <f aca="false">G8*Inputs!$B$5</f>
        <v>1093.75</v>
      </c>
      <c r="I8" s="27" t="n">
        <v>0</v>
      </c>
      <c r="J8" s="27" t="n">
        <v>0</v>
      </c>
      <c r="K8" s="27" t="n">
        <v>0</v>
      </c>
      <c r="L8" s="26" t="n">
        <f aca="false">SUM(H8:K8)</f>
        <v>1093.75</v>
      </c>
    </row>
    <row r="9" customFormat="false" ht="15" hidden="false" customHeight="false" outlineLevel="0" collapsed="false">
      <c r="A9" s="21" t="s">
        <v>73</v>
      </c>
      <c r="B9" s="21" t="s">
        <v>74</v>
      </c>
      <c r="C9" s="22" t="s">
        <v>75</v>
      </c>
      <c r="D9" s="23" t="n">
        <v>668</v>
      </c>
      <c r="E9" s="21" t="s">
        <v>76</v>
      </c>
      <c r="F9" s="24" t="n">
        <v>0.06</v>
      </c>
      <c r="G9" s="25" t="n">
        <f aca="false">D9*F9</f>
        <v>40.08</v>
      </c>
      <c r="H9" s="26" t="n">
        <f aca="false">G9*Inputs!$B$5</f>
        <v>1002</v>
      </c>
      <c r="I9" s="27" t="n">
        <v>0</v>
      </c>
      <c r="J9" s="27" t="n">
        <v>0</v>
      </c>
      <c r="K9" s="27" t="n">
        <v>0</v>
      </c>
      <c r="L9" s="26" t="n">
        <f aca="false">SUM(H9:K9)</f>
        <v>1002</v>
      </c>
    </row>
    <row r="10" customFormat="false" ht="15" hidden="false" customHeight="false" outlineLevel="0" collapsed="false">
      <c r="A10" s="21" t="s">
        <v>77</v>
      </c>
      <c r="B10" s="21" t="s">
        <v>78</v>
      </c>
      <c r="C10" s="22" t="s">
        <v>79</v>
      </c>
      <c r="D10" s="23" t="n">
        <v>1</v>
      </c>
      <c r="E10" s="21" t="s">
        <v>80</v>
      </c>
      <c r="F10" s="24" t="n">
        <v>4</v>
      </c>
      <c r="G10" s="25" t="n">
        <f aca="false">D10*F10</f>
        <v>4</v>
      </c>
      <c r="H10" s="26" t="n">
        <f aca="false">G10*Inputs!$B$5</f>
        <v>100</v>
      </c>
      <c r="I10" s="27" t="n">
        <v>0</v>
      </c>
      <c r="J10" s="27" t="n">
        <v>0</v>
      </c>
      <c r="K10" s="27" t="n">
        <v>0</v>
      </c>
      <c r="L10" s="26" t="n">
        <f aca="false">SUM(H10:K10)</f>
        <v>100</v>
      </c>
    </row>
    <row r="11" customFormat="false" ht="15" hidden="false" customHeight="false" outlineLevel="0" collapsed="false">
      <c r="A11" s="21" t="s">
        <v>81</v>
      </c>
      <c r="B11" s="21" t="s">
        <v>82</v>
      </c>
      <c r="C11" s="22" t="s">
        <v>83</v>
      </c>
      <c r="D11" s="23" t="n">
        <v>1</v>
      </c>
      <c r="E11" s="21" t="s">
        <v>80</v>
      </c>
      <c r="F11" s="24" t="n">
        <v>4</v>
      </c>
      <c r="G11" s="25" t="n">
        <f aca="false">D11*F11</f>
        <v>4</v>
      </c>
      <c r="H11" s="26" t="n">
        <f aca="false">G11*Inputs!$B$5</f>
        <v>100</v>
      </c>
      <c r="I11" s="27" t="n">
        <v>0</v>
      </c>
      <c r="J11" s="27" t="n">
        <v>0</v>
      </c>
      <c r="K11" s="27" t="n">
        <v>0</v>
      </c>
      <c r="L11" s="26" t="n">
        <f aca="false">SUM(H11:K11)</f>
        <v>100</v>
      </c>
    </row>
    <row r="12" customFormat="false" ht="15" hidden="false" customHeight="false" outlineLevel="0" collapsed="false">
      <c r="A12" s="21" t="s">
        <v>84</v>
      </c>
      <c r="B12" s="21" t="s">
        <v>85</v>
      </c>
      <c r="C12" s="22" t="s">
        <v>86</v>
      </c>
      <c r="D12" s="23" t="n">
        <v>25</v>
      </c>
      <c r="E12" s="21" t="s">
        <v>69</v>
      </c>
      <c r="F12" s="24" t="n">
        <v>0.4</v>
      </c>
      <c r="G12" s="25" t="n">
        <f aca="false">D12*F12</f>
        <v>10</v>
      </c>
      <c r="H12" s="26" t="n">
        <f aca="false">G12*Inputs!$B$5</f>
        <v>250</v>
      </c>
      <c r="I12" s="27" t="n">
        <v>0</v>
      </c>
      <c r="J12" s="27" t="n">
        <v>0</v>
      </c>
      <c r="K12" s="27" t="n">
        <v>0</v>
      </c>
      <c r="L12" s="26" t="n">
        <f aca="false">SUM(H12:K12)</f>
        <v>250</v>
      </c>
    </row>
    <row r="13" customFormat="false" ht="15" hidden="false" customHeight="false" outlineLevel="0" collapsed="false">
      <c r="A13" s="21" t="s">
        <v>87</v>
      </c>
      <c r="B13" s="21" t="s">
        <v>88</v>
      </c>
      <c r="C13" s="22" t="s">
        <v>89</v>
      </c>
      <c r="D13" s="23" t="n">
        <v>2371</v>
      </c>
      <c r="E13" s="21" t="s">
        <v>76</v>
      </c>
      <c r="F13" s="24" t="n">
        <v>0.02</v>
      </c>
      <c r="G13" s="25" t="n">
        <f aca="false">D13*F13</f>
        <v>47.42</v>
      </c>
      <c r="H13" s="26" t="n">
        <f aca="false">G13*Inputs!$B$5</f>
        <v>1185.5</v>
      </c>
      <c r="I13" s="27" t="n">
        <v>0</v>
      </c>
      <c r="J13" s="27" t="n">
        <v>0</v>
      </c>
      <c r="K13" s="27" t="n">
        <v>0</v>
      </c>
      <c r="L13" s="26" t="n">
        <f aca="false">SUM(H13:K13)</f>
        <v>1185.5</v>
      </c>
    </row>
    <row r="14" customFormat="false" ht="15" hidden="false" customHeight="false" outlineLevel="0" collapsed="false">
      <c r="A14" s="21" t="s">
        <v>90</v>
      </c>
      <c r="B14" s="21" t="s">
        <v>91</v>
      </c>
      <c r="C14" s="22" t="s">
        <v>92</v>
      </c>
      <c r="D14" s="23" t="n">
        <v>75</v>
      </c>
      <c r="E14" s="21" t="s">
        <v>80</v>
      </c>
      <c r="F14" s="24" t="n">
        <v>0.5</v>
      </c>
      <c r="G14" s="25" t="n">
        <f aca="false">D14*F14</f>
        <v>37.5</v>
      </c>
      <c r="H14" s="26" t="n">
        <f aca="false">G14*Inputs!$B$5</f>
        <v>937.5</v>
      </c>
      <c r="I14" s="27" t="n">
        <v>0</v>
      </c>
      <c r="J14" s="27" t="n">
        <v>0</v>
      </c>
      <c r="K14" s="27" t="n">
        <v>0</v>
      </c>
      <c r="L14" s="26" t="n">
        <f aca="false">SUM(H14:K14)</f>
        <v>937.5</v>
      </c>
    </row>
    <row r="15" customFormat="false" ht="15" hidden="false" customHeight="false" outlineLevel="0" collapsed="false">
      <c r="A15" s="21" t="s">
        <v>93</v>
      </c>
      <c r="B15" s="21" t="s">
        <v>94</v>
      </c>
      <c r="C15" s="22" t="s">
        <v>95</v>
      </c>
      <c r="D15" s="23" t="n">
        <v>1</v>
      </c>
      <c r="E15" s="21" t="s">
        <v>80</v>
      </c>
      <c r="F15" s="24" t="n">
        <v>1.5</v>
      </c>
      <c r="G15" s="25" t="n">
        <f aca="false">D15*F15</f>
        <v>1.5</v>
      </c>
      <c r="H15" s="26" t="n">
        <f aca="false">G15*Inputs!$B$5</f>
        <v>37.5</v>
      </c>
      <c r="I15" s="27" t="n">
        <v>0</v>
      </c>
      <c r="J15" s="27" t="n">
        <v>0</v>
      </c>
      <c r="K15" s="27" t="n">
        <v>0</v>
      </c>
      <c r="L15" s="26" t="n">
        <f aca="false">SUM(H15:K15)</f>
        <v>37.5</v>
      </c>
    </row>
    <row r="16" customFormat="false" ht="15" hidden="false" customHeight="false" outlineLevel="0" collapsed="false">
      <c r="A16" s="21" t="s">
        <v>96</v>
      </c>
      <c r="B16" s="21" t="s">
        <v>97</v>
      </c>
      <c r="C16" s="22" t="s">
        <v>98</v>
      </c>
      <c r="D16" s="23" t="n">
        <v>276</v>
      </c>
      <c r="E16" s="21" t="s">
        <v>69</v>
      </c>
      <c r="F16" s="24" t="n">
        <v>0.05</v>
      </c>
      <c r="G16" s="25" t="n">
        <f aca="false">D16*F16</f>
        <v>13.8</v>
      </c>
      <c r="H16" s="26" t="n">
        <f aca="false">G16*Inputs!$B$5</f>
        <v>345</v>
      </c>
      <c r="I16" s="27" t="n">
        <v>0</v>
      </c>
      <c r="J16" s="27" t="n">
        <v>0</v>
      </c>
      <c r="K16" s="27" t="n">
        <v>0</v>
      </c>
      <c r="L16" s="26" t="n">
        <f aca="false">SUM(H16:K16)</f>
        <v>345</v>
      </c>
    </row>
    <row r="17" customFormat="false" ht="15" hidden="false" customHeight="false" outlineLevel="0" collapsed="false">
      <c r="A17" s="21" t="s">
        <v>99</v>
      </c>
      <c r="B17" s="21" t="s">
        <v>100</v>
      </c>
      <c r="C17" s="22" t="s">
        <v>101</v>
      </c>
      <c r="D17" s="23" t="n">
        <v>1</v>
      </c>
      <c r="E17" s="21" t="s">
        <v>102</v>
      </c>
      <c r="F17" s="24" t="n">
        <v>16</v>
      </c>
      <c r="G17" s="25" t="n">
        <f aca="false">D17*F17</f>
        <v>16</v>
      </c>
      <c r="H17" s="26" t="n">
        <f aca="false">G17*Inputs!$B$5</f>
        <v>400</v>
      </c>
      <c r="I17" s="27" t="n">
        <v>0</v>
      </c>
      <c r="J17" s="27" t="n">
        <v>0</v>
      </c>
      <c r="K17" s="27" t="n">
        <v>0</v>
      </c>
      <c r="L17" s="26" t="n">
        <f aca="false">SUM(H17:K17)</f>
        <v>400</v>
      </c>
    </row>
    <row r="18" customFormat="false" ht="15" hidden="false" customHeight="false" outlineLevel="0" collapsed="false">
      <c r="A18" s="21" t="s">
        <v>103</v>
      </c>
      <c r="B18" s="21" t="s">
        <v>104</v>
      </c>
      <c r="C18" s="22" t="s">
        <v>105</v>
      </c>
      <c r="D18" s="23" t="n">
        <v>1</v>
      </c>
      <c r="E18" s="21" t="s">
        <v>102</v>
      </c>
      <c r="F18" s="24" t="n">
        <v>0</v>
      </c>
      <c r="G18" s="25" t="n">
        <f aca="false">D18*F18</f>
        <v>0</v>
      </c>
      <c r="H18" s="26" t="n">
        <f aca="false">G18*Inputs!$B$5</f>
        <v>0</v>
      </c>
      <c r="I18" s="27" t="n">
        <v>300</v>
      </c>
      <c r="J18" s="27" t="n">
        <v>0</v>
      </c>
      <c r="K18" s="27" t="n">
        <v>0</v>
      </c>
      <c r="L18" s="26" t="n">
        <f aca="false">SUM(H18:K18)</f>
        <v>300</v>
      </c>
    </row>
    <row r="19" customFormat="false" ht="15" hidden="false" customHeight="false" outlineLevel="0" collapsed="false">
      <c r="A19" s="21" t="s">
        <v>106</v>
      </c>
      <c r="B19" s="21" t="s">
        <v>107</v>
      </c>
      <c r="C19" s="22" t="s">
        <v>105</v>
      </c>
      <c r="D19" s="23" t="n">
        <v>1</v>
      </c>
      <c r="E19" s="21" t="s">
        <v>102</v>
      </c>
      <c r="F19" s="24" t="n">
        <v>0</v>
      </c>
      <c r="G19" s="25" t="n">
        <f aca="false">D19*F19</f>
        <v>0</v>
      </c>
      <c r="H19" s="26" t="n">
        <f aca="false">G19*Inputs!$B$5</f>
        <v>0</v>
      </c>
      <c r="I19" s="27" t="n">
        <v>0</v>
      </c>
      <c r="J19" s="27" t="n">
        <v>0</v>
      </c>
      <c r="K19" s="27" t="n">
        <v>400</v>
      </c>
      <c r="L19" s="26" t="n">
        <f aca="false">SUM(H19:K19)</f>
        <v>400</v>
      </c>
    </row>
    <row r="20" customFormat="false" ht="15" hidden="false" customHeight="false" outlineLevel="0" collapsed="false">
      <c r="A20" s="21" t="s">
        <v>108</v>
      </c>
      <c r="B20" s="21" t="s">
        <v>109</v>
      </c>
      <c r="C20" s="22" t="s">
        <v>110</v>
      </c>
      <c r="D20" s="23" t="n">
        <v>4</v>
      </c>
      <c r="E20" s="21" t="s">
        <v>111</v>
      </c>
      <c r="F20" s="24" t="n">
        <v>0</v>
      </c>
      <c r="G20" s="25" t="n">
        <f aca="false">D20*F20</f>
        <v>0</v>
      </c>
      <c r="H20" s="26" t="n">
        <f aca="false">G20*Inputs!$B$5</f>
        <v>0</v>
      </c>
      <c r="I20" s="27" t="n">
        <v>0</v>
      </c>
      <c r="J20" s="26" t="n">
        <f aca="false">D20*Inputs!$B$10</f>
        <v>1400</v>
      </c>
      <c r="K20" s="27" t="n">
        <v>0</v>
      </c>
      <c r="L20" s="26" t="n">
        <f aca="false">SUM(H20:K20)</f>
        <v>1400</v>
      </c>
    </row>
    <row r="21" customFormat="false" ht="15" hidden="false" customHeight="false" outlineLevel="0" collapsed="false">
      <c r="B21" s="0" t="s">
        <v>112</v>
      </c>
      <c r="G21" s="28" t="n">
        <f aca="false">SUM(G7:G20)</f>
        <v>243.3</v>
      </c>
      <c r="H21" s="29" t="n">
        <f aca="false">MAX(1,ROUNDUP(G21/(Inputs!$B$6*Inputs!$B$7),0))</f>
        <v>6</v>
      </c>
    </row>
    <row r="22" customFormat="false" ht="15" hidden="false" customHeight="false" outlineLevel="0" collapsed="false">
      <c r="B22" s="0" t="s">
        <v>113</v>
      </c>
      <c r="L22" s="30" t="n">
        <f aca="false">SUM(L7:L20)</f>
        <v>8182.5</v>
      </c>
    </row>
    <row r="23" customFormat="false" ht="15" hidden="false" customHeight="false" outlineLevel="0" collapsed="false">
      <c r="B23" s="0" t="s">
        <v>114</v>
      </c>
      <c r="L23" s="30" t="n">
        <f aca="false">Inputs!$B$13*H21*(Inputs!$B$14*Inputs!$B$11+Inputs!$B$6*Inputs!$B$12)</f>
        <v>3030</v>
      </c>
    </row>
    <row r="24" customFormat="false" ht="15" hidden="false" customHeight="false" outlineLevel="0" collapsed="false">
      <c r="B24" s="0" t="s">
        <v>115</v>
      </c>
      <c r="L24" s="30" t="n">
        <f aca="false">L22*Inputs!$B$9</f>
        <v>409.125</v>
      </c>
    </row>
    <row r="25" customFormat="false" ht="15" hidden="false" customHeight="false" outlineLevel="0" collapsed="false">
      <c r="B25" s="0" t="s">
        <v>116</v>
      </c>
      <c r="L25" s="30" t="n">
        <f aca="false">Inputs!$B$8*H21</f>
        <v>6000</v>
      </c>
    </row>
    <row r="26" customFormat="false" ht="15" hidden="false" customHeight="false" outlineLevel="0" collapsed="false">
      <c r="B26" s="31" t="s">
        <v>117</v>
      </c>
      <c r="C26" s="32"/>
      <c r="D26" s="32"/>
      <c r="E26" s="32"/>
      <c r="F26" s="32"/>
      <c r="G26" s="32"/>
      <c r="H26" s="32"/>
      <c r="I26" s="32"/>
      <c r="J26" s="32"/>
      <c r="K26" s="32"/>
      <c r="L26" s="33" t="n">
        <f aca="false">ROUNDUP(SUM(L22:L25),-1)</f>
        <v>17630</v>
      </c>
    </row>
    <row r="28" customFormat="false" ht="15" hidden="false" customHeight="false" outlineLevel="0" collapsed="false">
      <c r="A28" s="19" t="s">
        <v>118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5" hidden="false" customHeight="false" outlineLevel="0" collapsed="false">
      <c r="A29" s="21" t="s">
        <v>119</v>
      </c>
      <c r="B29" s="21" t="s">
        <v>120</v>
      </c>
      <c r="C29" s="22" t="s">
        <v>121</v>
      </c>
      <c r="D29" s="23" t="n">
        <v>60</v>
      </c>
      <c r="E29" s="21" t="s">
        <v>80</v>
      </c>
      <c r="F29" s="24" t="n">
        <v>0.5</v>
      </c>
      <c r="G29" s="25" t="n">
        <f aca="false">D29*F29</f>
        <v>30</v>
      </c>
      <c r="H29" s="26" t="n">
        <f aca="false">G29*Inputs!$B$5</f>
        <v>750</v>
      </c>
      <c r="I29" s="27" t="n">
        <v>0</v>
      </c>
      <c r="J29" s="27" t="n">
        <v>0</v>
      </c>
      <c r="K29" s="27" t="n">
        <v>0</v>
      </c>
      <c r="L29" s="26" t="n">
        <f aca="false">SUM(H29:K29)</f>
        <v>750</v>
      </c>
    </row>
    <row r="30" customFormat="false" ht="15" hidden="false" customHeight="false" outlineLevel="0" collapsed="false">
      <c r="A30" s="21" t="s">
        <v>122</v>
      </c>
      <c r="B30" s="21" t="s">
        <v>123</v>
      </c>
      <c r="C30" s="22" t="s">
        <v>105</v>
      </c>
      <c r="D30" s="23" t="n">
        <v>1</v>
      </c>
      <c r="E30" s="21" t="s">
        <v>111</v>
      </c>
      <c r="F30" s="24" t="n">
        <v>0</v>
      </c>
      <c r="G30" s="25" t="n">
        <f aca="false">D30*F30</f>
        <v>0</v>
      </c>
      <c r="H30" s="26" t="n">
        <f aca="false">G30*Inputs!$B$5</f>
        <v>0</v>
      </c>
      <c r="I30" s="27" t="n">
        <v>0</v>
      </c>
      <c r="J30" s="26" t="n">
        <f aca="false">D30*Inputs!$B$10</f>
        <v>350</v>
      </c>
      <c r="K30" s="27" t="n">
        <v>0</v>
      </c>
      <c r="L30" s="26" t="n">
        <f aca="false">SUM(H30:K30)</f>
        <v>350</v>
      </c>
    </row>
    <row r="31" customFormat="false" ht="15" hidden="false" customHeight="false" outlineLevel="0" collapsed="false">
      <c r="B31" s="0" t="s">
        <v>124</v>
      </c>
      <c r="G31" s="28" t="n">
        <f aca="false">SUM(G29:G30)</f>
        <v>30</v>
      </c>
      <c r="H31" s="29" t="n">
        <f aca="false">MAX(1,ROUNDUP(G31/(Inputs!$B$6*Inputs!$B$7),0))</f>
        <v>1</v>
      </c>
    </row>
    <row r="32" customFormat="false" ht="15" hidden="false" customHeight="false" outlineLevel="0" collapsed="false">
      <c r="B32" s="0" t="s">
        <v>113</v>
      </c>
      <c r="L32" s="30" t="n">
        <f aca="false">SUM(L29:L30)</f>
        <v>1100</v>
      </c>
    </row>
    <row r="33" customFormat="false" ht="15" hidden="false" customHeight="false" outlineLevel="0" collapsed="false">
      <c r="B33" s="0" t="s">
        <v>114</v>
      </c>
      <c r="L33" s="30" t="n">
        <f aca="false">Inputs!$B$13*H31*(Inputs!$B$14*Inputs!$B$11+Inputs!$B$6*Inputs!$B$12)</f>
        <v>505</v>
      </c>
    </row>
    <row r="34" customFormat="false" ht="15" hidden="false" customHeight="false" outlineLevel="0" collapsed="false">
      <c r="B34" s="0" t="s">
        <v>115</v>
      </c>
      <c r="L34" s="30" t="n">
        <f aca="false">L32*Inputs!$B$9</f>
        <v>55</v>
      </c>
    </row>
    <row r="35" customFormat="false" ht="15" hidden="false" customHeight="false" outlineLevel="0" collapsed="false">
      <c r="B35" s="0" t="s">
        <v>116</v>
      </c>
      <c r="L35" s="30" t="n">
        <f aca="false">Inputs!$B$8*H31</f>
        <v>1000</v>
      </c>
    </row>
    <row r="36" customFormat="false" ht="15" hidden="false" customHeight="false" outlineLevel="0" collapsed="false">
      <c r="B36" s="31" t="s">
        <v>125</v>
      </c>
      <c r="C36" s="32"/>
      <c r="D36" s="32"/>
      <c r="E36" s="32"/>
      <c r="F36" s="32"/>
      <c r="G36" s="32"/>
      <c r="H36" s="32"/>
      <c r="I36" s="32"/>
      <c r="J36" s="32"/>
      <c r="K36" s="32"/>
      <c r="L36" s="33" t="n">
        <f aca="false">ROUNDUP(SUM(L32:L35),-1)</f>
        <v>2660</v>
      </c>
    </row>
    <row r="38" customFormat="false" ht="15" hidden="false" customHeight="false" outlineLevel="0" collapsed="false">
      <c r="B38" s="2" t="s">
        <v>126</v>
      </c>
      <c r="L38" s="34" t="n">
        <v>45</v>
      </c>
    </row>
    <row r="40" customFormat="false" ht="15" hidden="false" customHeight="false" outlineLevel="0" collapsed="false">
      <c r="A40" s="19" t="s">
        <v>127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customFormat="false" ht="15" hidden="false" customHeight="false" outlineLevel="0" collapsed="false">
      <c r="B41" s="0" t="s">
        <v>3</v>
      </c>
      <c r="H41" s="29" t="n">
        <f aca="false">H21</f>
        <v>6</v>
      </c>
      <c r="L41" s="30" t="n">
        <f aca="false">L26</f>
        <v>17630</v>
      </c>
    </row>
    <row r="42" customFormat="false" ht="15" hidden="false" customHeight="false" outlineLevel="0" collapsed="false">
      <c r="B42" s="0" t="s">
        <v>128</v>
      </c>
      <c r="H42" s="29" t="n">
        <f aca="false">H31</f>
        <v>1</v>
      </c>
      <c r="L42" s="30" t="n">
        <f aca="false">L36</f>
        <v>2660</v>
      </c>
    </row>
    <row r="43" customFormat="false" ht="15" hidden="false" customHeight="false" outlineLevel="0" collapsed="false">
      <c r="B43" s="31" t="s">
        <v>129</v>
      </c>
      <c r="C43" s="32"/>
      <c r="D43" s="32"/>
      <c r="E43" s="32"/>
      <c r="F43" s="32"/>
      <c r="G43" s="32"/>
      <c r="H43" s="32"/>
      <c r="I43" s="32"/>
      <c r="J43" s="32"/>
      <c r="K43" s="32"/>
      <c r="L43" s="33" t="n">
        <f aca="false">SUM(L41:L42)</f>
        <v>20290</v>
      </c>
    </row>
    <row r="45" customFormat="false" ht="15" hidden="false" customHeight="false" outlineLevel="0" collapsed="false">
      <c r="A45" s="19" t="s">
        <v>130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customFormat="false" ht="35.05" hidden="false" customHeight="false" outlineLevel="0" collapsed="false">
      <c r="B46" s="9" t="s">
        <v>131</v>
      </c>
      <c r="C46" s="18" t="s">
        <v>132</v>
      </c>
      <c r="D46" s="18" t="s">
        <v>60</v>
      </c>
      <c r="E46" s="18" t="s">
        <v>133</v>
      </c>
      <c r="F46" s="18" t="s">
        <v>62</v>
      </c>
      <c r="G46" s="18" t="s">
        <v>134</v>
      </c>
      <c r="H46" s="18" t="s">
        <v>135</v>
      </c>
      <c r="I46" s="18" t="s">
        <v>136</v>
      </c>
      <c r="J46" s="18" t="s">
        <v>137</v>
      </c>
      <c r="K46" s="18" t="s">
        <v>138</v>
      </c>
    </row>
    <row r="47" customFormat="false" ht="15" hidden="false" customHeight="false" outlineLevel="0" collapsed="false">
      <c r="B47" s="5" t="s">
        <v>3</v>
      </c>
      <c r="C47" s="25" t="n">
        <f aca="false">SUM(G7:G20)</f>
        <v>243.3</v>
      </c>
      <c r="D47" s="26" t="n">
        <f aca="false">SUM(H7:H20)</f>
        <v>6082.5</v>
      </c>
      <c r="E47" s="26" t="n">
        <f aca="false">SUM(I7:I20)</f>
        <v>300</v>
      </c>
      <c r="F47" s="26" t="n">
        <f aca="false">SUM(J7:J20)</f>
        <v>1400</v>
      </c>
      <c r="G47" s="26" t="n">
        <f aca="false">SUM(K7:K20)</f>
        <v>400</v>
      </c>
      <c r="H47" s="26" t="n">
        <f aca="false">L23</f>
        <v>3030</v>
      </c>
      <c r="I47" s="26" t="n">
        <f aca="false">L24</f>
        <v>409.125</v>
      </c>
      <c r="J47" s="26" t="n">
        <f aca="false">L25</f>
        <v>6000</v>
      </c>
      <c r="K47" s="26" t="n">
        <f aca="false">L26</f>
        <v>17630</v>
      </c>
    </row>
    <row r="48" customFormat="false" ht="15" hidden="false" customHeight="false" outlineLevel="0" collapsed="false">
      <c r="B48" s="5" t="s">
        <v>128</v>
      </c>
      <c r="C48" s="25" t="n">
        <f aca="false">SUM(G29:G30)</f>
        <v>30</v>
      </c>
      <c r="D48" s="26" t="n">
        <f aca="false">SUM(H29:H30)</f>
        <v>750</v>
      </c>
      <c r="E48" s="26" t="n">
        <f aca="false">SUM(I29:I30)</f>
        <v>0</v>
      </c>
      <c r="F48" s="26" t="n">
        <f aca="false">SUM(J29:J30)</f>
        <v>350</v>
      </c>
      <c r="G48" s="26" t="n">
        <f aca="false">SUM(K29:K30)</f>
        <v>0</v>
      </c>
      <c r="H48" s="26" t="n">
        <f aca="false">L33</f>
        <v>505</v>
      </c>
      <c r="I48" s="26" t="n">
        <f aca="false">L34</f>
        <v>55</v>
      </c>
      <c r="J48" s="26" t="n">
        <f aca="false">L35</f>
        <v>1000</v>
      </c>
      <c r="K48" s="26" t="n">
        <f aca="false">L36</f>
        <v>2660</v>
      </c>
    </row>
    <row r="49" customFormat="false" ht="15" hidden="false" customHeight="false" outlineLevel="0" collapsed="false">
      <c r="B49" s="2" t="s">
        <v>139</v>
      </c>
      <c r="D49" s="35" t="n">
        <f aca="false">IF($K47=0,0,D47/$K47)</f>
        <v>0.345008508224617</v>
      </c>
      <c r="E49" s="35" t="n">
        <f aca="false">IF($K47=0,0,E47/$K47)</f>
        <v>0.0170164492342598</v>
      </c>
      <c r="F49" s="35" t="n">
        <f aca="false">IF($K47=0,0,F47/$K47)</f>
        <v>0.0794100964265457</v>
      </c>
      <c r="G49" s="35" t="n">
        <f aca="false">IF($K47=0,0,G47/$K47)</f>
        <v>0.022688598979013</v>
      </c>
      <c r="H49" s="35" t="n">
        <f aca="false">IF($K47=0,0,H47/$K47)</f>
        <v>0.171866137266024</v>
      </c>
      <c r="I49" s="35" t="n">
        <f aca="false">IF($K47=0,0,I47/$K47)</f>
        <v>0.0232061826432218</v>
      </c>
      <c r="J49" s="35" t="n">
        <f aca="false">IF($K47=0,0,J47/$K47)</f>
        <v>0.340328984685196</v>
      </c>
      <c r="K49" s="35" t="n">
        <f aca="false">IF($K47=0,0,K47/$K47)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2026-10-27T19:11:49Z</dcterms:created>
  <dc:creator>openpyxl</dc:creator>
  <dc:description/>
  <dc:language>en-US</dc:language>
  <cp:lastModifiedBy/>
  <dcterms:modified xsi:type="dcterms:W3CDTF">2026-10-27T19:11:49Z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