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 &amp; Scope" sheetId="1" state="visible" r:id="rId3"/>
    <sheet name="Inputs" sheetId="2" state="visible" r:id="rId4"/>
    <sheet name="Demo Bid - DDD" sheetId="3" state="visible" r:id="rId5"/>
    <sheet name="Markup - D1.0 Demo Plan" sheetId="4" state="visible" r:id="rId6"/>
    <sheet name="Markup - West Enlarged" sheetId="5" state="visible" r:id="rId7"/>
    <sheet name="Markup - East Enlarge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Existing floor type not shown (former Save A Lot) - assumed VCT/resilient on slab. Mastic grind = Alt #5</t>
        </r>
      </text>
    </comment>
    <comment ref="B9" authorId="0">
      <text>
        <r>
          <rPr>
            <sz val="10"/>
            <rFont val="Arial"/>
            <family val="2"/>
          </rPr>
          <t xml:space="preserve">Count not shown - assumed ~1 fixture per 120 SF; verify at walk</t>
        </r>
      </text>
    </comment>
    <comment ref="B30" authorId="0">
      <text>
        <r>
          <rPr>
            <sz val="10"/>
            <rFont val="Arial"/>
            <family val="2"/>
          </rPr>
          <t xml:space="preserve">Platform construction not detailed - priced as concrete slab/dock on fill with steel rail &amp; canopy; verify at walk</t>
        </r>
      </text>
    </comment>
    <comment ref="B45" authorId="0">
      <text>
        <r>
          <rPr>
            <sz val="10"/>
            <rFont val="Arial"/>
            <family val="2"/>
          </rPr>
          <t xml:space="preserve">Exterior walls assumed load-bearing; shoring of load-bearing walls, lintels and bearing plates excluded</t>
        </r>
      </text>
    </comment>
    <comment ref="H96" authorId="0">
      <text>
        <r>
          <rPr>
            <sz val="10"/>
            <rFont val="Arial"/>
            <family val="2"/>
          </rPr>
          <t xml:space="preserve">Crew-days</t>
        </r>
      </text>
    </comment>
  </commentList>
</comments>
</file>

<file path=xl/sharedStrings.xml><?xml version="1.0" encoding="utf-8"?>
<sst xmlns="http://schemas.openxmlformats.org/spreadsheetml/2006/main" count="305" uniqueCount="233">
  <si>
    <t xml:space="preserve">HARBOR FREIGHT TOOLS - MOUNT PLEASANT PA | DEMOLITION BID (DISASSEMBLE DYNAMICS, INC.)</t>
  </si>
  <si>
    <t xml:space="preserve">Harbor Freight Tools - 819 Crossroads Plaza, Mount Pleasant PA 15666 | GC: Marco Contractors (job key hft8841) | ADA Architects D1.0 dated 09/14/26 | 18,280 GSF former Save A Lot | Bids were due 10/27/26 10:00 AM ET to Jayne Baxter, jbaxter@marcocontractors.com</t>
  </si>
  <si>
    <t xml:space="preserve">PRICE SUMMARY</t>
  </si>
  <si>
    <t xml:space="preserve">BASE BID - Interior + exterior/site demolition</t>
  </si>
  <si>
    <t xml:space="preserve">Alt #1 - CMU openings &amp; infill removal</t>
  </si>
  <si>
    <t xml:space="preserve">Alt #2 - Plumbing trench sawcut &amp; slab removal</t>
  </si>
  <si>
    <t xml:space="preserve">Alt #3 - Sawcutting at site removal limits</t>
  </si>
  <si>
    <t xml:space="preserve">Alt #4 - Floor cut-outs &amp; interior curb</t>
  </si>
  <si>
    <t xml:space="preserve">Alt #5 - Mastic removal / grinding</t>
  </si>
  <si>
    <t xml:space="preserve">SCOPE OF WORK</t>
  </si>
  <si>
    <t xml:space="preserve">DEMOLITION SCOPE OF WORK</t>
  </si>
  <si>
    <t xml:space="preserve">1. Remove all existing floor finishes throughout the HFT space, +/-18,060 SF (Plan Note 215, Gen. Note 16)</t>
  </si>
  <si>
    <t xml:space="preserve">2. Remove fixtures (fixed or free-standing) and all abandoned equipment throughout the HFT space (Plan Notes 202, 203)</t>
  </si>
  <si>
    <t xml:space="preserve">3. Remove light fixtures completely throughout the HFT space (Plan Note 212)</t>
  </si>
  <si>
    <t xml:space="preserve">4. Remove abandoned electrical equipment not to be re-used incl. junction boxes, conduit and wiring, and unused wires and hangers, back to the nearest junction box (Plan Note 205, A2.0)</t>
  </si>
  <si>
    <t xml:space="preserve">5. Remove exposed metal studs completely, +/-74 LF (+/-58'-8" and +/-14'-10") (Plan Note 207)</t>
  </si>
  <si>
    <t xml:space="preserve">6. Remove existing gyp. bd. wall and associated furring (Plan Note 209)</t>
  </si>
  <si>
    <t xml:space="preserve">7. Remove (2) existing overhead doors and frames and (1) hollow metal door and frame (Plan Notes 218, 221, 240)</t>
  </si>
  <si>
    <t xml:space="preserve">8. Remove existing storefront doors and storefront system at new bi-parting entry, +/-12'-0" W x 10'-0" H, and portion of storefront +/-5'-2" W; knee wall to remain (Plan Notes 211, 219)</t>
  </si>
  <si>
    <t xml:space="preserve">9. Remove existing canopy and all associated attachments at north door (Plan Note 247)</t>
  </si>
  <si>
    <t xml:space="preserve">10. Remove existing signage (Plan Note 223)</t>
  </si>
  <si>
    <t xml:space="preserve">11. Remove existing receiving platform, rail, canopy, ramp and all associated attachments, +/-871 SF (Plan Note 208)</t>
  </si>
  <si>
    <t xml:space="preserve">12. Remove asphalt for new concrete pad and receiving enclosure, +/-911 SF, and existing sloped asphalt, +/-176 SF (Plan Notes 224, 227)</t>
  </si>
  <si>
    <t xml:space="preserve">13. Remove concrete walk for new concrete ramp, frost slab, sidewalk and egress ramp, +/-916 SF (Plan Notes 225, 226, 228, 234)</t>
  </si>
  <si>
    <t xml:space="preserve">14. Remove existing bollards completely, 4 EA (Plan Note 246)</t>
  </si>
  <si>
    <t xml:space="preserve">15. Remove all debris from site and legally dispose; leave broom clean (Gen. Notes 2, 5, 21)</t>
  </si>
  <si>
    <t xml:space="preserve">ALTERNATES</t>
  </si>
  <si>
    <t xml:space="preserve">Alt #1: Cut and remove CMU to expand OH door opening to 8'-0" x 10'-0", masonry at bi-parting entry, (2) new 3'-4" x 7'-4" HM door openings, and remove 8" CMU infill, +/-150 SF (Plan Notes 218, 219, 220, 236)</t>
  </si>
  <si>
    <t xml:space="preserve">Alt #2: Sawcut and remove slab for plumbing trench, approx. 370 SF (Plan Note 217)</t>
  </si>
  <si>
    <t xml:space="preserve">Alt #3: Sawcut asphalt and concrete walk at site removal limits, +/-280 LF (Plan Notes 224-228, 234)</t>
  </si>
  <si>
    <t xml:space="preserve">Alt #4: Cut out remaining floor outlets, drains and holes (allowance 10 EA) and sawcut/remove interior concrete curb +/-12 LF (Plan Notes 216, 249)</t>
  </si>
  <si>
    <t xml:space="preserve">Alt #5: Grind / remove mastic after flooring removal (Plan Note 215)</t>
  </si>
  <si>
    <t xml:space="preserve">EXCLUSIONS</t>
  </si>
  <si>
    <t xml:space="preserve">- Roofing, roof deck openings and capped curb removal at new RTUs (Plan Notes 213, 214) - by landlord's roofing contractor / mechanical contractor</t>
  </si>
  <si>
    <t xml:space="preserve">- Mechanical, plumbing, fire protection and electrical demolition by those trades (Gen. Notes 13, 14; M1.0, P1.0, E-sheets), except light fixtures and abandoned electrical back to the nearest junction box</t>
  </si>
  <si>
    <t xml:space="preserve">- Removal of conduit and wiring beyond the nearest junction box or back to panel/source; utility disconnects, caps and off-hours shutdowns</t>
  </si>
  <si>
    <t xml:space="preserve">- All patching, repair and prep: masonry wall patch, slab patch and prep for new finishes, concrete infill, opening prep for new masonry infill, demising wall prep, column paint prep (Plan Notes 201, 206-209, 211, 215-221, 236, 247, 249)</t>
  </si>
  <si>
    <t xml:space="preserve">- Shoring included is limited to non-load-bearing masonry; load-bearing wall shoring, shoring design, structural engineering and stamped drawings excluded. NOTE: D1.0 states GC shoring must be in the bid with no exclusions</t>
  </si>
  <si>
    <t xml:space="preserve">- Furnishing and installing lintels, bearing plates, jamb reinforcement and grouting; new masonry infill</t>
  </si>
  <si>
    <t xml:space="preserve">- Excavation for new ramps, frost slab and sidewalks beyond removal of existing paving; private utility locates; slab X-ray / GPR scanning (Gen. Note 20)</t>
  </si>
  <si>
    <t xml:space="preserve">- Downspout repair / rework (Plan Notes 245, 248); asphalt patching, seal coat and striping</t>
  </si>
  <si>
    <t xml:space="preserve">- Items to remain (Plan Notes 200, 201, 206, 210, 222, 229-233, 235, 237-239, 241-245, 250, 251) and telco demarc</t>
  </si>
  <si>
    <t xml:space="preserve">- Hazardous materials survey and abatement (Gen. Note 6)</t>
  </si>
  <si>
    <t xml:space="preserve">- Bid assumes landlord scope complete prior to DDD mobilization; anything incomplete is by change order</t>
  </si>
  <si>
    <t xml:space="preserve">- Terms: plans only, zero retainage, net 30, price valid 90 days; additional mobilization $3,250</t>
  </si>
  <si>
    <t xml:space="preserve">OPEN ITEMS TO CONFIRM</t>
  </si>
  <si>
    <t xml:space="preserve">- Bid date was 10/27/26 10:00 AM ET - confirm Marco will still accept a late number</t>
  </si>
  <si>
    <t xml:space="preserve">- Travel job (~900 mi from Lake City): lodging &amp; per diem included (toggle on Inputs); mobilization terms may need to exceed the standard $3,250</t>
  </si>
  <si>
    <t xml:space="preserve">- Existing floor finish type and light fixture count not shown - verify at walk; receiving platform construction not detailed</t>
  </si>
  <si>
    <t xml:space="preserve">- PA dumpster and equipment rates are placeholders - confirm locally</t>
  </si>
  <si>
    <t xml:space="preserve">Harbor Freight Tools - Mount Pleasant PA | Demolition Estimate Inputs</t>
  </si>
  <si>
    <t xml:space="preserve">Blue = editable input. Yellow = assumption to confirm. All costs flow to the Demo Bid tab.</t>
  </si>
  <si>
    <t xml:space="preserve">Input</t>
  </si>
  <si>
    <t xml:space="preserve">Value</t>
  </si>
  <si>
    <t xml:space="preserve">Note</t>
  </si>
  <si>
    <t xml:space="preserve">Labor rate ($/MH, flat)</t>
  </si>
  <si>
    <t xml:space="preserve">Standing input</t>
  </si>
  <si>
    <t xml:space="preserve">Crew size (men)</t>
  </si>
  <si>
    <t xml:space="preserve">Shift length (hrs)</t>
  </si>
  <si>
    <t xml:space="preserve">Day work; 8-week GC schedule starting 11/16/26</t>
  </si>
  <si>
    <t xml:space="preserve">Profit ($ per crew-day)</t>
  </si>
  <si>
    <t xml:space="preserve">Contingency (% of direct)</t>
  </si>
  <si>
    <t xml:space="preserve">C&amp;D dumpster 30 yd ($/pull)</t>
  </si>
  <si>
    <t xml:space="preserve">Mount Pleasant PA rate not on file - confirm with local hauler</t>
  </si>
  <si>
    <t xml:space="preserve">Concrete/asphalt dumpster 20 yd ($/pull)</t>
  </si>
  <si>
    <t xml:space="preserve">PA rate not on file - confirm</t>
  </si>
  <si>
    <t xml:space="preserve">Lodging ($/night, crew house)</t>
  </si>
  <si>
    <t xml:space="preserve">Standing Airbnb rate; travel job ~900 mi from Lake City</t>
  </si>
  <si>
    <t xml:space="preserve">Per diem ($/man/day)</t>
  </si>
  <si>
    <t xml:space="preserve">Include lodging &amp; per diem? (1 = yes, 0 = no)</t>
  </si>
  <si>
    <t xml:space="preserve">Set to 0 if a local PA crew is used</t>
  </si>
  <si>
    <t xml:space="preserve">Lodging nights per crew-day (incl. weekends)</t>
  </si>
  <si>
    <t xml:space="preserve">7 nights per 5 work days</t>
  </si>
  <si>
    <t xml:space="preserve">DISASSEMBLE DYNAMICS, INC. - DEMOLITION BID BREAKOUT</t>
  </si>
  <si>
    <t xml:space="preserve">Harbor Freight Tools - 819 Crossroads Plaza, Mount Pleasant PA 15666 | GC: Marco Contractors (job key hft8841) | ADA Architects D1.0 dated 09/14/26</t>
  </si>
  <si>
    <t xml:space="preserve">Quantities scaled from D1.0 (3/32" = 1'-0") and plan dimensions - see markup tabs. Verify in field.</t>
  </si>
  <si>
    <t xml:space="preserve">DEMOLITION MARKUPS - D1.0 FULL SHEET, ENLARGED WEST, ENLARGED EAST</t>
  </si>
  <si>
    <t xml:space="preserve">#</t>
  </si>
  <si>
    <t xml:space="preserve">Description</t>
  </si>
  <si>
    <t xml:space="preserve">Ref</t>
  </si>
  <si>
    <t xml:space="preserve">Qty</t>
  </si>
  <si>
    <t xml:space="preserve">Unit</t>
  </si>
  <si>
    <t xml:space="preserve">MH / Unit</t>
  </si>
  <si>
    <t xml:space="preserve">MH</t>
  </si>
  <si>
    <t xml:space="preserve">Labor $</t>
  </si>
  <si>
    <t xml:space="preserve">Equip / Rental $</t>
  </si>
  <si>
    <t xml:space="preserve">Disposal $</t>
  </si>
  <si>
    <t xml:space="preserve">Other $</t>
  </si>
  <si>
    <t xml:space="preserve">Direct $</t>
  </si>
  <si>
    <t xml:space="preserve">BASE BID - INTERIOR DEMOLITION</t>
  </si>
  <si>
    <t xml:space="preserve">D1</t>
  </si>
  <si>
    <t xml:space="preserve">Remove all existing floor finishes throughout (DDD-owned scraper)</t>
  </si>
  <si>
    <t xml:space="preserve">Note 215; Gen. Note 16</t>
  </si>
  <si>
    <t xml:space="preserve">SF</t>
  </si>
  <si>
    <t xml:space="preserve">D2</t>
  </si>
  <si>
    <t xml:space="preserve">Remove fixtures (fixed or free-standing) and abandoned equipment throughout</t>
  </si>
  <si>
    <t xml:space="preserve">Notes 202, 203</t>
  </si>
  <si>
    <t xml:space="preserve">D3</t>
  </si>
  <si>
    <t xml:space="preserve">Remove light fixtures completely throughout HFT space (high-bay / strip at +/-16'-18')</t>
  </si>
  <si>
    <t xml:space="preserve">Note 212</t>
  </si>
  <si>
    <t xml:space="preserve">EA</t>
  </si>
  <si>
    <t xml:space="preserve">D4</t>
  </si>
  <si>
    <t xml:space="preserve">Remove abandoned electrical (j-boxes, conduit, wire) and unused wires/hangers back to nearest J-box</t>
  </si>
  <si>
    <t xml:space="preserve">Note 205; A2.0</t>
  </si>
  <si>
    <t xml:space="preserve">D5</t>
  </si>
  <si>
    <t xml:space="preserve">Remove exposed metal studs completely (+/-58'-8" west wall, +/-14'-10" east), +/-16' high</t>
  </si>
  <si>
    <t xml:space="preserve">Note 207</t>
  </si>
  <si>
    <t xml:space="preserve">LF</t>
  </si>
  <si>
    <t xml:space="preserve">D6</t>
  </si>
  <si>
    <t xml:space="preserve">Remove existing gyp. bd. wall and associated furring (+/-2' section, north wall)</t>
  </si>
  <si>
    <t xml:space="preserve">Note 209</t>
  </si>
  <si>
    <t xml:space="preserve">D7</t>
  </si>
  <si>
    <t xml:space="preserve">Remove existing overhead doors &amp; frames (west wall)</t>
  </si>
  <si>
    <t xml:space="preserve">Notes 218, 240</t>
  </si>
  <si>
    <t xml:space="preserve">D8</t>
  </si>
  <si>
    <t xml:space="preserve">Remove existing hollow metal door &amp; frame (north wall)</t>
  </si>
  <si>
    <t xml:space="preserve">Note 221</t>
  </si>
  <si>
    <t xml:space="preserve">D9</t>
  </si>
  <si>
    <t xml:space="preserve">Remove storefront doors &amp; system at new bi-parting entry (+/-12'-0") and storefront portion (+/-5'-2"), knee wall to remain</t>
  </si>
  <si>
    <t xml:space="preserve">Notes 211, 219</t>
  </si>
  <si>
    <t xml:space="preserve">D10</t>
  </si>
  <si>
    <t xml:space="preserve">Remove existing canopy and attachments at north door</t>
  </si>
  <si>
    <t xml:space="preserve">Note 247</t>
  </si>
  <si>
    <t xml:space="preserve">D11</t>
  </si>
  <si>
    <t xml:space="preserve">Remove existing exterior signage (coordinate with landlord)</t>
  </si>
  <si>
    <t xml:space="preserve">Note 223</t>
  </si>
  <si>
    <t xml:space="preserve">LS</t>
  </si>
  <si>
    <t xml:space="preserve">D12</t>
  </si>
  <si>
    <t xml:space="preserve">Load-out, protection of items to remain (telco demarc, fire riser, gas meter, elec. equipment), broom clean</t>
  </si>
  <si>
    <t xml:space="preserve">Gen. Notes 2, 11</t>
  </si>
  <si>
    <t xml:space="preserve">D13</t>
  </si>
  <si>
    <t xml:space="preserve">26' scissor lift for lights / studs / signage</t>
  </si>
  <si>
    <t xml:space="preserve">-</t>
  </si>
  <si>
    <t xml:space="preserve">DAY</t>
  </si>
  <si>
    <t xml:space="preserve">D14</t>
  </si>
  <si>
    <t xml:space="preserve">Consumables - blades, debris carts, bags, poly, PPE</t>
  </si>
  <si>
    <t xml:space="preserve">D15</t>
  </si>
  <si>
    <t xml:space="preserve">C&amp;D disposal - 30 yd dumpsters</t>
  </si>
  <si>
    <t xml:space="preserve">Gen. Note 5</t>
  </si>
  <si>
    <t xml:space="preserve">PULL</t>
  </si>
  <si>
    <t xml:space="preserve">INTERIOR BASE BID - man-hours / crew-days</t>
  </si>
  <si>
    <t xml:space="preserve">Direct cost</t>
  </si>
  <si>
    <t xml:space="preserve">Lodging &amp; per diem (crew-days x nights factor x lodging + crew x per diem x crew-days)</t>
  </si>
  <si>
    <t xml:space="preserve">Contingency</t>
  </si>
  <si>
    <t xml:space="preserve">Profit ($/crew-day x crew-days)</t>
  </si>
  <si>
    <t xml:space="preserve">INTERIOR BASE BID TOTAL</t>
  </si>
  <si>
    <t xml:space="preserve">BASE BID - EXTERIOR / SITE DEMOLITION</t>
  </si>
  <si>
    <t xml:space="preserve">S1</t>
  </si>
  <si>
    <t xml:space="preserve">Remove existing receiving platform, rail, canopy, ramp and all attachments (west)</t>
  </si>
  <si>
    <t xml:space="preserve">Note 208</t>
  </si>
  <si>
    <t xml:space="preserve">S2</t>
  </si>
  <si>
    <t xml:space="preserve">Remove asphalt for new concrete pad and receiving enclosure (west, net of platform)</t>
  </si>
  <si>
    <t xml:space="preserve">Note 224</t>
  </si>
  <si>
    <t xml:space="preserve">S3</t>
  </si>
  <si>
    <t xml:space="preserve">Remove existing sloped asphalt (east)</t>
  </si>
  <si>
    <t xml:space="preserve">Note 227</t>
  </si>
  <si>
    <t xml:space="preserve">S4</t>
  </si>
  <si>
    <t xml:space="preserve">Remove concrete walk for new egress ramp, accessible ramp, frost slab and sidewalk (east)</t>
  </si>
  <si>
    <t xml:space="preserve">Notes 225, 226, 228, 234</t>
  </si>
  <si>
    <t xml:space="preserve">S5</t>
  </si>
  <si>
    <t xml:space="preserve">Remove existing bollards completely</t>
  </si>
  <si>
    <t xml:space="preserve">Note 246</t>
  </si>
  <si>
    <t xml:space="preserve">S6</t>
  </si>
  <si>
    <t xml:space="preserve">Skid steer w/ breaker (4 days) + mini-excavator (3 days) incl. delivery</t>
  </si>
  <si>
    <t xml:space="preserve">S7</t>
  </si>
  <si>
    <t xml:space="preserve">Concrete / asphalt disposal - 20 yd dumpsters (+/-45 tons)</t>
  </si>
  <si>
    <t xml:space="preserve">SITE BASE BID - man-hours / crew-days</t>
  </si>
  <si>
    <t xml:space="preserve">SITE BASE BID TOTAL</t>
  </si>
  <si>
    <t xml:space="preserve">ALTERNATE #1 - CMU OPENINGS &amp; INFILL REMOVAL</t>
  </si>
  <si>
    <t xml:space="preserve">A1.1</t>
  </si>
  <si>
    <t xml:space="preserve">Cut &amp; remove CMU: expand OH door opening to 8'x10' (218), masonry at bi-parting entry (219), (2) new 3'-4"x7'-4" HM openings (220), remove 8" CMU infill (236)</t>
  </si>
  <si>
    <t xml:space="preserve">Notes 218, 219, 220, 236</t>
  </si>
  <si>
    <t xml:space="preserve">A1.2</t>
  </si>
  <si>
    <t xml:space="preserve">Wall saw / chainsaw rental &amp; blades</t>
  </si>
  <si>
    <t xml:space="preserve">A1.3</t>
  </si>
  <si>
    <t xml:space="preserve">CMU disposal - 20 yd dumpster</t>
  </si>
  <si>
    <t xml:space="preserve">ALT #1 - man-hours / crew-days</t>
  </si>
  <si>
    <t xml:space="preserve">ALT #1 TOTAL</t>
  </si>
  <si>
    <t xml:space="preserve">ALTERNATE #2 - PLUMBING TRENCH SAWCUT &amp; SLAB REMOVAL</t>
  </si>
  <si>
    <t xml:space="preserve">A2.1</t>
  </si>
  <si>
    <t xml:space="preserve">Sawcut slab for plumbing trench</t>
  </si>
  <si>
    <t xml:space="preserve">Note 217</t>
  </si>
  <si>
    <t xml:space="preserve">A2.2</t>
  </si>
  <si>
    <t xml:space="preserve">Break &amp; remove trench slab (approx. 370 SF per plan; +/-374 SF scaled) - excavation by plumber</t>
  </si>
  <si>
    <t xml:space="preserve">A2.3</t>
  </si>
  <si>
    <t xml:space="preserve">Concrete disposal - 20 yd dumpster</t>
  </si>
  <si>
    <t xml:space="preserve">ALT #2 - man-hours / crew-days</t>
  </si>
  <si>
    <t xml:space="preserve">ALT #2 TOTAL</t>
  </si>
  <si>
    <t xml:space="preserve">ALTERNATE #3 - SAWCUTTING AT SITE REMOVAL LIMITS</t>
  </si>
  <si>
    <t xml:space="preserve">A3.1</t>
  </si>
  <si>
    <t xml:space="preserve">Sawcut asphalt / concrete walk at removal limits</t>
  </si>
  <si>
    <t xml:space="preserve">Notes 224-228, 234</t>
  </si>
  <si>
    <t xml:space="preserve">ALT #3 - man-hours / crew-days</t>
  </si>
  <si>
    <t xml:space="preserve">ALT #3 TOTAL</t>
  </si>
  <si>
    <t xml:space="preserve">ALTERNATE #4 - FLOOR CUT-OUTS &amp; INTERIOR CURB</t>
  </si>
  <si>
    <t xml:space="preserve">A4.1</t>
  </si>
  <si>
    <t xml:space="preserve">Cut out remaining floor outlets, drains, holes (allowance 10 EA) - concrete infill by others</t>
  </si>
  <si>
    <t xml:space="preserve">Note 216</t>
  </si>
  <si>
    <t xml:space="preserve">A4.2</t>
  </si>
  <si>
    <t xml:space="preserve">Sawcut and remove interior concrete curb</t>
  </si>
  <si>
    <t xml:space="preserve">Note 249</t>
  </si>
  <si>
    <t xml:space="preserve">ALT #4 - man-hours / crew-days</t>
  </si>
  <si>
    <t xml:space="preserve">ALT #4 TOTAL</t>
  </si>
  <si>
    <t xml:space="preserve">ALTERNATE #5 - MASTIC REMOVAL / GRINDING AFTER FLOORING REMOVAL</t>
  </si>
  <si>
    <t xml:space="preserve">A5.1</t>
  </si>
  <si>
    <t xml:space="preserve">Grind / remove mastic after flooring removal (HFT vendor polishing by others)</t>
  </si>
  <si>
    <t xml:space="preserve">Note 215</t>
  </si>
  <si>
    <t xml:space="preserve">ALT #5 - man-hours / crew-days</t>
  </si>
  <si>
    <t xml:space="preserve">ALT #5 TOTAL</t>
  </si>
  <si>
    <t xml:space="preserve">DEMOLITION BID SUMMARY</t>
  </si>
  <si>
    <t xml:space="preserve">INTERIOR BASE BID</t>
  </si>
  <si>
    <t xml:space="preserve">SITE BASE BID</t>
  </si>
  <si>
    <t xml:space="preserve">ALT #1</t>
  </si>
  <si>
    <t xml:space="preserve">ALT #2</t>
  </si>
  <si>
    <t xml:space="preserve">ALT #3</t>
  </si>
  <si>
    <t xml:space="preserve">ALT #4</t>
  </si>
  <si>
    <t xml:space="preserve">ALT #5</t>
  </si>
  <si>
    <t xml:space="preserve">Base bid (interior + site)</t>
  </si>
  <si>
    <t xml:space="preserve">Base bid + all alternates</t>
  </si>
  <si>
    <t xml:space="preserve">EXPENSE BREAKDOWN BY COST TYPE</t>
  </si>
  <si>
    <t xml:space="preserve">Section</t>
  </si>
  <si>
    <t xml:space="preserve">Labor MH</t>
  </si>
  <si>
    <t xml:space="preserve">Equipment $</t>
  </si>
  <si>
    <t xml:space="preserve">Other / Consumables $</t>
  </si>
  <si>
    <t xml:space="preserve">Lodging &amp; Per Diem $</t>
  </si>
  <si>
    <t xml:space="preserve">Contingency $</t>
  </si>
  <si>
    <t xml:space="preserve">Profit $</t>
  </si>
  <si>
    <t xml:space="preserve">Total $</t>
  </si>
  <si>
    <t xml:space="preserve">% of base bid</t>
  </si>
  <si>
    <t xml:space="preserve">Unit check - base bid $ per building SF (18,280 GSF)</t>
  </si>
  <si>
    <t xml:space="preserve">MARKUP: D1.0 Demo Plan  (full-size PDF: HFT_Mt_Pleasant_Demo_Markup.pdf)</t>
  </si>
  <si>
    <t xml:space="preserve">MARKUP: West Enlarged  (full-size PDF: HFT_Mt_Pleasant_Demo_Markup.pdf)</t>
  </si>
  <si>
    <t xml:space="preserve">MARKUP: East Enlarged  (full-size PDF: HFT_Mt_Pleasant_Demo_Markup.pdf)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</si>
</sst>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;&quot;($&quot;#,##0\);\-"/>
    <numFmt numFmtId="166" formatCode="\$#,##0"/>
    <numFmt numFmtId="167" formatCode="0"/>
    <numFmt numFmtId="168" formatCode="0.0%"/>
    <numFmt numFmtId="169" formatCode="0.0"/>
    <numFmt numFmtId="170" formatCode="#,##0;\(#,##0\);\-"/>
    <numFmt numFmtId="171" formatCode="0.000"/>
    <numFmt numFmtId="172" formatCode="#,##0.0;\(#,##0.0\);\-"/>
    <numFmt numFmtId="173" formatCode="\$#,##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9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12121"/>
        <bgColor rgb="FF333300"/>
      </patternFill>
    </fill>
    <fill>
      <patternFill patternType="solid">
        <fgColor rgb="FFFFFF00"/>
        <bgColor rgb="FFFFFF00"/>
      </patternFill>
    </fill>
    <fill>
      <patternFill patternType="solid">
        <fgColor rgb="FFE0E0E0"/>
        <bgColor rgb="FFFFF3C4"/>
      </patternFill>
    </fill>
    <fill>
      <patternFill patternType="solid">
        <fgColor rgb="FFFFF3C4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4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2121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2</xdr:row>
      <xdr:rowOff>160920</xdr:rowOff>
    </xdr:from>
    <xdr:to>
      <xdr:col>34</xdr:col>
      <xdr:colOff>492840</xdr:colOff>
      <xdr:row>48</xdr:row>
      <xdr:rowOff>172080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14214960" y="571680"/>
          <a:ext cx="13334760" cy="8886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53</xdr:row>
      <xdr:rowOff>48240</xdr:rowOff>
    </xdr:from>
    <xdr:to>
      <xdr:col>34</xdr:col>
      <xdr:colOff>492840</xdr:colOff>
      <xdr:row>99</xdr:row>
      <xdr:rowOff>171720</xdr:rowOff>
    </xdr:to>
    <xdr:pic>
      <xdr:nvPicPr>
        <xdr:cNvPr id="3" name="Image 2" descr="Picture"/>
        <xdr:cNvPicPr/>
      </xdr:nvPicPr>
      <xdr:blipFill>
        <a:blip r:embed="rId2"/>
        <a:stretch/>
      </xdr:blipFill>
      <xdr:spPr>
        <a:xfrm>
          <a:off x="14214960" y="10287000"/>
          <a:ext cx="13334760" cy="8886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104</xdr:row>
      <xdr:rowOff>48600</xdr:rowOff>
    </xdr:from>
    <xdr:to>
      <xdr:col>34</xdr:col>
      <xdr:colOff>492840</xdr:colOff>
      <xdr:row>149</xdr:row>
      <xdr:rowOff>108000</xdr:rowOff>
    </xdr:to>
    <xdr:pic>
      <xdr:nvPicPr>
        <xdr:cNvPr id="4" name="Image 3" descr="Picture"/>
        <xdr:cNvPicPr/>
      </xdr:nvPicPr>
      <xdr:blipFill>
        <a:blip r:embed="rId3"/>
        <a:stretch/>
      </xdr:blipFill>
      <xdr:spPr>
        <a:xfrm>
          <a:off x="14214960" y="20002680"/>
          <a:ext cx="13334760" cy="8886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23</xdr:col>
      <xdr:colOff>222840</xdr:colOff>
      <xdr:row>51</xdr:row>
      <xdr:rowOff>189720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0" y="380880"/>
          <a:ext cx="14287320" cy="9524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23</xdr:col>
      <xdr:colOff>222840</xdr:colOff>
      <xdr:row>51</xdr:row>
      <xdr:rowOff>189720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0" y="380880"/>
          <a:ext cx="14287320" cy="9524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23</xdr:col>
      <xdr:colOff>222840</xdr:colOff>
      <xdr:row>51</xdr:row>
      <xdr:rowOff>189720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0" y="380880"/>
          <a:ext cx="14287320" cy="9524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5"/>
    <col collapsed="false" customWidth="true" hidden="false" outlineLevel="0" max="3" min="3" style="0" width="16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3" t="s">
        <v>3</v>
      </c>
      <c r="C5" s="4" t="n">
        <f aca="false">'Demo Bid - DDD'!L103</f>
        <v>51100.4025</v>
      </c>
    </row>
    <row r="6" customFormat="false" ht="15" hidden="false" customHeight="false" outlineLevel="0" collapsed="false">
      <c r="B6" s="5" t="s">
        <v>4</v>
      </c>
      <c r="C6" s="6" t="n">
        <f aca="false">'Demo Bid - DDD'!L53</f>
        <v>7185.75</v>
      </c>
    </row>
    <row r="7" customFormat="false" ht="15" hidden="false" customHeight="false" outlineLevel="0" collapsed="false">
      <c r="B7" s="5" t="s">
        <v>5</v>
      </c>
      <c r="C7" s="6" t="n">
        <f aca="false">'Demo Bid - DDD'!L64</f>
        <v>3978.75</v>
      </c>
    </row>
    <row r="8" customFormat="false" ht="15" hidden="false" customHeight="false" outlineLevel="0" collapsed="false">
      <c r="B8" s="5" t="s">
        <v>6</v>
      </c>
      <c r="C8" s="6" t="n">
        <f aca="false">'Demo Bid - DDD'!L73</f>
        <v>2451</v>
      </c>
    </row>
    <row r="9" customFormat="false" ht="15" hidden="false" customHeight="false" outlineLevel="0" collapsed="false">
      <c r="B9" s="5" t="s">
        <v>7</v>
      </c>
      <c r="C9" s="6" t="n">
        <f aca="false">'Demo Bid - DDD'!L83</f>
        <v>2424.75</v>
      </c>
    </row>
    <row r="10" customFormat="false" ht="15" hidden="false" customHeight="false" outlineLevel="0" collapsed="false">
      <c r="B10" s="5" t="s">
        <v>8</v>
      </c>
      <c r="C10" s="6" t="n">
        <f aca="false">'Demo Bid - DDD'!L92</f>
        <v>20137.125</v>
      </c>
    </row>
    <row r="12" customFormat="false" ht="15" hidden="false" customHeight="false" outlineLevel="0" collapsed="false">
      <c r="B12" s="3" t="s">
        <v>9</v>
      </c>
    </row>
    <row r="13" customFormat="false" ht="15" hidden="false" customHeight="false" outlineLevel="0" collapsed="false">
      <c r="B13" s="7" t="s">
        <v>10</v>
      </c>
    </row>
    <row r="14" customFormat="false" ht="15" hidden="false" customHeight="false" outlineLevel="0" collapsed="false">
      <c r="B14" s="8" t="s">
        <v>11</v>
      </c>
    </row>
    <row r="15" customFormat="false" ht="15" hidden="false" customHeight="false" outlineLevel="0" collapsed="false">
      <c r="B15" s="8" t="s">
        <v>12</v>
      </c>
    </row>
    <row r="16" customFormat="false" ht="15" hidden="false" customHeight="false" outlineLevel="0" collapsed="false">
      <c r="B16" s="8" t="s">
        <v>13</v>
      </c>
    </row>
    <row r="17" customFormat="false" ht="23.85" hidden="false" customHeight="false" outlineLevel="0" collapsed="false">
      <c r="B17" s="8" t="s">
        <v>14</v>
      </c>
    </row>
    <row r="18" customFormat="false" ht="15" hidden="false" customHeight="false" outlineLevel="0" collapsed="false">
      <c r="B18" s="8" t="s">
        <v>15</v>
      </c>
    </row>
    <row r="19" customFormat="false" ht="15" hidden="false" customHeight="false" outlineLevel="0" collapsed="false">
      <c r="B19" s="8" t="s">
        <v>16</v>
      </c>
    </row>
    <row r="20" customFormat="false" ht="15" hidden="false" customHeight="false" outlineLevel="0" collapsed="false">
      <c r="B20" s="8" t="s">
        <v>17</v>
      </c>
    </row>
    <row r="21" customFormat="false" ht="23.85" hidden="false" customHeight="false" outlineLevel="0" collapsed="false">
      <c r="B21" s="8" t="s">
        <v>18</v>
      </c>
    </row>
    <row r="22" customFormat="false" ht="15" hidden="false" customHeight="false" outlineLevel="0" collapsed="false">
      <c r="B22" s="8" t="s">
        <v>19</v>
      </c>
    </row>
    <row r="23" customFormat="false" ht="15" hidden="false" customHeight="false" outlineLevel="0" collapsed="false">
      <c r="B23" s="8" t="s">
        <v>20</v>
      </c>
    </row>
    <row r="24" customFormat="false" ht="15" hidden="false" customHeight="false" outlineLevel="0" collapsed="false">
      <c r="B24" s="8" t="s">
        <v>21</v>
      </c>
    </row>
    <row r="25" customFormat="false" ht="15" hidden="false" customHeight="false" outlineLevel="0" collapsed="false">
      <c r="B25" s="8" t="s">
        <v>22</v>
      </c>
    </row>
    <row r="26" customFormat="false" ht="15" hidden="false" customHeight="false" outlineLevel="0" collapsed="false">
      <c r="B26" s="8" t="s">
        <v>23</v>
      </c>
    </row>
    <row r="27" customFormat="false" ht="15" hidden="false" customHeight="false" outlineLevel="0" collapsed="false">
      <c r="B27" s="8" t="s">
        <v>24</v>
      </c>
    </row>
    <row r="28" customFormat="false" ht="15" hidden="false" customHeight="false" outlineLevel="0" collapsed="false">
      <c r="B28" s="8" t="s">
        <v>25</v>
      </c>
    </row>
    <row r="29" customFormat="false" ht="15" hidden="false" customHeight="false" outlineLevel="0" collapsed="false">
      <c r="B29" s="7" t="s">
        <v>26</v>
      </c>
    </row>
    <row r="30" customFormat="false" ht="23.85" hidden="false" customHeight="false" outlineLevel="0" collapsed="false">
      <c r="B30" s="8" t="s">
        <v>27</v>
      </c>
    </row>
    <row r="31" customFormat="false" ht="15" hidden="false" customHeight="false" outlineLevel="0" collapsed="false">
      <c r="B31" s="8" t="s">
        <v>28</v>
      </c>
    </row>
    <row r="32" customFormat="false" ht="15" hidden="false" customHeight="false" outlineLevel="0" collapsed="false">
      <c r="B32" s="8" t="s">
        <v>29</v>
      </c>
    </row>
    <row r="33" customFormat="false" ht="15" hidden="false" customHeight="false" outlineLevel="0" collapsed="false">
      <c r="B33" s="8" t="s">
        <v>30</v>
      </c>
    </row>
    <row r="34" customFormat="false" ht="15" hidden="false" customHeight="false" outlineLevel="0" collapsed="false">
      <c r="B34" s="8" t="s">
        <v>31</v>
      </c>
    </row>
    <row r="35" customFormat="false" ht="15" hidden="false" customHeight="false" outlineLevel="0" collapsed="false">
      <c r="B35" s="7" t="s">
        <v>32</v>
      </c>
    </row>
    <row r="36" customFormat="false" ht="15" hidden="false" customHeight="false" outlineLevel="0" collapsed="false">
      <c r="B36" s="8" t="s">
        <v>33</v>
      </c>
    </row>
    <row r="37" customFormat="false" ht="23.85" hidden="false" customHeight="false" outlineLevel="0" collapsed="false">
      <c r="B37" s="8" t="s">
        <v>34</v>
      </c>
    </row>
    <row r="38" customFormat="false" ht="15" hidden="false" customHeight="false" outlineLevel="0" collapsed="false">
      <c r="B38" s="8" t="s">
        <v>35</v>
      </c>
    </row>
    <row r="39" customFormat="false" ht="23.85" hidden="false" customHeight="false" outlineLevel="0" collapsed="false">
      <c r="B39" s="8" t="s">
        <v>36</v>
      </c>
    </row>
    <row r="40" customFormat="false" ht="23.85" hidden="false" customHeight="false" outlineLevel="0" collapsed="false">
      <c r="B40" s="8" t="s">
        <v>37</v>
      </c>
    </row>
    <row r="41" customFormat="false" ht="15" hidden="false" customHeight="false" outlineLevel="0" collapsed="false">
      <c r="B41" s="8" t="s">
        <v>38</v>
      </c>
    </row>
    <row r="42" customFormat="false" ht="15" hidden="false" customHeight="false" outlineLevel="0" collapsed="false">
      <c r="B42" s="8" t="s">
        <v>39</v>
      </c>
    </row>
    <row r="43" customFormat="false" ht="15" hidden="false" customHeight="false" outlineLevel="0" collapsed="false">
      <c r="B43" s="8" t="s">
        <v>40</v>
      </c>
    </row>
    <row r="44" customFormat="false" ht="15" hidden="false" customHeight="false" outlineLevel="0" collapsed="false">
      <c r="B44" s="8" t="s">
        <v>41</v>
      </c>
    </row>
    <row r="45" customFormat="false" ht="15" hidden="false" customHeight="false" outlineLevel="0" collapsed="false">
      <c r="B45" s="8" t="s">
        <v>42</v>
      </c>
    </row>
    <row r="46" customFormat="false" ht="15" hidden="false" customHeight="false" outlineLevel="0" collapsed="false">
      <c r="B46" s="8" t="s">
        <v>43</v>
      </c>
    </row>
    <row r="47" customFormat="false" ht="15" hidden="false" customHeight="false" outlineLevel="0" collapsed="false">
      <c r="B47" s="8" t="s">
        <v>44</v>
      </c>
    </row>
    <row r="49" customFormat="false" ht="15" hidden="false" customHeight="false" outlineLevel="0" collapsed="false">
      <c r="B49" s="3" t="s">
        <v>45</v>
      </c>
    </row>
    <row r="50" customFormat="false" ht="15" hidden="false" customHeight="false" outlineLevel="0" collapsed="false">
      <c r="B50" s="5" t="s">
        <v>46</v>
      </c>
    </row>
    <row r="51" customFormat="false" ht="15" hidden="false" customHeight="false" outlineLevel="0" collapsed="false">
      <c r="B51" s="5" t="s">
        <v>47</v>
      </c>
    </row>
    <row r="52" customFormat="false" ht="15" hidden="false" customHeight="false" outlineLevel="0" collapsed="false">
      <c r="B52" s="5" t="s">
        <v>48</v>
      </c>
    </row>
    <row r="53" customFormat="false" ht="15" hidden="false" customHeight="false" outlineLevel="0" collapsed="false">
      <c r="B53" s="5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1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50</v>
      </c>
    </row>
    <row r="2" customFormat="false" ht="15" hidden="false" customHeight="false" outlineLevel="0" collapsed="false">
      <c r="A2" s="2" t="s">
        <v>51</v>
      </c>
    </row>
    <row r="4" customFormat="false" ht="15" hidden="false" customHeight="false" outlineLevel="0" collapsed="false">
      <c r="A4" s="9" t="s">
        <v>52</v>
      </c>
      <c r="B4" s="9" t="s">
        <v>53</v>
      </c>
      <c r="C4" s="9" t="s">
        <v>54</v>
      </c>
    </row>
    <row r="5" customFormat="false" ht="15" hidden="false" customHeight="false" outlineLevel="0" collapsed="false">
      <c r="A5" s="5" t="s">
        <v>55</v>
      </c>
      <c r="B5" s="10" t="n">
        <v>25</v>
      </c>
      <c r="C5" s="11" t="s">
        <v>56</v>
      </c>
    </row>
    <row r="6" customFormat="false" ht="15" hidden="false" customHeight="false" outlineLevel="0" collapsed="false">
      <c r="A6" s="5" t="s">
        <v>57</v>
      </c>
      <c r="B6" s="12" t="n">
        <v>6</v>
      </c>
      <c r="C6" s="11" t="s">
        <v>56</v>
      </c>
    </row>
    <row r="7" customFormat="false" ht="15" hidden="false" customHeight="false" outlineLevel="0" collapsed="false">
      <c r="A7" s="5" t="s">
        <v>58</v>
      </c>
      <c r="B7" s="12" t="n">
        <v>8</v>
      </c>
      <c r="C7" s="11" t="s">
        <v>59</v>
      </c>
    </row>
    <row r="8" customFormat="false" ht="15" hidden="false" customHeight="false" outlineLevel="0" collapsed="false">
      <c r="A8" s="5" t="s">
        <v>60</v>
      </c>
      <c r="B8" s="10" t="n">
        <v>1000</v>
      </c>
      <c r="C8" s="11" t="s">
        <v>56</v>
      </c>
    </row>
    <row r="9" customFormat="false" ht="15" hidden="false" customHeight="false" outlineLevel="0" collapsed="false">
      <c r="A9" s="5" t="s">
        <v>61</v>
      </c>
      <c r="B9" s="13" t="n">
        <v>0.05</v>
      </c>
      <c r="C9" s="11" t="s">
        <v>56</v>
      </c>
    </row>
    <row r="10" customFormat="false" ht="15" hidden="false" customHeight="false" outlineLevel="0" collapsed="false">
      <c r="A10" s="5" t="s">
        <v>62</v>
      </c>
      <c r="B10" s="14" t="n">
        <v>650</v>
      </c>
      <c r="C10" s="11" t="s">
        <v>63</v>
      </c>
    </row>
    <row r="11" customFormat="false" ht="15" hidden="false" customHeight="false" outlineLevel="0" collapsed="false">
      <c r="A11" s="5" t="s">
        <v>64</v>
      </c>
      <c r="B11" s="14" t="n">
        <v>550</v>
      </c>
      <c r="C11" s="11" t="s">
        <v>65</v>
      </c>
    </row>
    <row r="12" customFormat="false" ht="15" hidden="false" customHeight="false" outlineLevel="0" collapsed="false">
      <c r="A12" s="5" t="s">
        <v>66</v>
      </c>
      <c r="B12" s="14" t="n">
        <v>265</v>
      </c>
      <c r="C12" s="11" t="s">
        <v>67</v>
      </c>
    </row>
    <row r="13" customFormat="false" ht="15" hidden="false" customHeight="false" outlineLevel="0" collapsed="false">
      <c r="A13" s="5" t="s">
        <v>68</v>
      </c>
      <c r="B13" s="10" t="n">
        <v>40</v>
      </c>
      <c r="C13" s="11" t="s">
        <v>56</v>
      </c>
    </row>
    <row r="14" customFormat="false" ht="15" hidden="false" customHeight="false" outlineLevel="0" collapsed="false">
      <c r="A14" s="5" t="s">
        <v>69</v>
      </c>
      <c r="B14" s="15" t="n">
        <v>1</v>
      </c>
      <c r="C14" s="11" t="s">
        <v>70</v>
      </c>
    </row>
    <row r="15" customFormat="false" ht="15" hidden="false" customHeight="false" outlineLevel="0" collapsed="false">
      <c r="A15" s="5" t="s">
        <v>71</v>
      </c>
      <c r="B15" s="16" t="n">
        <v>1.4</v>
      </c>
      <c r="C15" s="11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0"/>
    <col collapsed="false" customWidth="true" hidden="false" outlineLevel="0" max="3" min="3" style="0" width="26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7" min="6" style="0" width="9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1" min="10" style="0" width="11"/>
    <col collapsed="false" customWidth="true" hidden="false" outlineLevel="0" max="12" min="12" style="0" width="12"/>
  </cols>
  <sheetData>
    <row r="1" customFormat="false" ht="17.35" hidden="false" customHeight="false" outlineLevel="0" collapsed="false">
      <c r="A1" s="1" t="s">
        <v>73</v>
      </c>
    </row>
    <row r="2" customFormat="false" ht="15" hidden="false" customHeight="false" outlineLevel="0" collapsed="false">
      <c r="A2" s="2" t="s">
        <v>74</v>
      </c>
    </row>
    <row r="3" customFormat="false" ht="15" hidden="false" customHeight="false" outlineLevel="0" collapsed="false">
      <c r="A3" s="2" t="s">
        <v>75</v>
      </c>
      <c r="N3" s="17" t="s">
        <v>76</v>
      </c>
    </row>
    <row r="5" customFormat="false" ht="23.85" hidden="false" customHeight="false" outlineLevel="0" collapsed="false">
      <c r="A5" s="18" t="s">
        <v>77</v>
      </c>
      <c r="B5" s="18" t="s">
        <v>78</v>
      </c>
      <c r="C5" s="18" t="s">
        <v>79</v>
      </c>
      <c r="D5" s="18" t="s">
        <v>80</v>
      </c>
      <c r="E5" s="18" t="s">
        <v>81</v>
      </c>
      <c r="F5" s="18" t="s">
        <v>82</v>
      </c>
      <c r="G5" s="18" t="s">
        <v>83</v>
      </c>
      <c r="H5" s="18" t="s">
        <v>84</v>
      </c>
      <c r="I5" s="18" t="s">
        <v>85</v>
      </c>
      <c r="J5" s="18" t="s">
        <v>86</v>
      </c>
      <c r="K5" s="18" t="s">
        <v>87</v>
      </c>
      <c r="L5" s="18" t="s">
        <v>88</v>
      </c>
    </row>
    <row r="6" customFormat="false" ht="15" hidden="false" customHeight="false" outlineLevel="0" collapsed="false">
      <c r="A6" s="19" t="s">
        <v>89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</row>
    <row r="7" customFormat="false" ht="15" hidden="false" customHeight="false" outlineLevel="0" collapsed="false">
      <c r="A7" s="21" t="s">
        <v>90</v>
      </c>
      <c r="B7" s="21" t="s">
        <v>91</v>
      </c>
      <c r="C7" s="22" t="s">
        <v>92</v>
      </c>
      <c r="D7" s="23" t="n">
        <v>18060</v>
      </c>
      <c r="E7" s="21" t="s">
        <v>93</v>
      </c>
      <c r="F7" s="24" t="n">
        <v>0.01</v>
      </c>
      <c r="G7" s="25" t="n">
        <f aca="false">D7*F7</f>
        <v>180.6</v>
      </c>
      <c r="H7" s="26" t="n">
        <f aca="false">G7*Inputs!$B$5</f>
        <v>4515</v>
      </c>
      <c r="I7" s="27" t="n">
        <v>0</v>
      </c>
      <c r="J7" s="27" t="n">
        <v>0</v>
      </c>
      <c r="K7" s="27" t="n">
        <v>0</v>
      </c>
      <c r="L7" s="26" t="n">
        <f aca="false">SUM(H7:K7)</f>
        <v>4515</v>
      </c>
    </row>
    <row r="8" customFormat="false" ht="15" hidden="false" customHeight="false" outlineLevel="0" collapsed="false">
      <c r="A8" s="21" t="s">
        <v>94</v>
      </c>
      <c r="B8" s="21" t="s">
        <v>95</v>
      </c>
      <c r="C8" s="22" t="s">
        <v>96</v>
      </c>
      <c r="D8" s="23" t="n">
        <v>18060</v>
      </c>
      <c r="E8" s="21" t="s">
        <v>93</v>
      </c>
      <c r="F8" s="24" t="n">
        <v>0.003</v>
      </c>
      <c r="G8" s="25" t="n">
        <f aca="false">D8*F8</f>
        <v>54.18</v>
      </c>
      <c r="H8" s="26" t="n">
        <f aca="false">G8*Inputs!$B$5</f>
        <v>1354.5</v>
      </c>
      <c r="I8" s="27" t="n">
        <v>0</v>
      </c>
      <c r="J8" s="27" t="n">
        <v>0</v>
      </c>
      <c r="K8" s="27" t="n">
        <v>0</v>
      </c>
      <c r="L8" s="26" t="n">
        <f aca="false">SUM(H8:K8)</f>
        <v>1354.5</v>
      </c>
    </row>
    <row r="9" customFormat="false" ht="15" hidden="false" customHeight="false" outlineLevel="0" collapsed="false">
      <c r="A9" s="21" t="s">
        <v>97</v>
      </c>
      <c r="B9" s="21" t="s">
        <v>98</v>
      </c>
      <c r="C9" s="22" t="s">
        <v>99</v>
      </c>
      <c r="D9" s="23" t="n">
        <v>150</v>
      </c>
      <c r="E9" s="21" t="s">
        <v>100</v>
      </c>
      <c r="F9" s="24" t="n">
        <v>0.5</v>
      </c>
      <c r="G9" s="25" t="n">
        <f aca="false">D9*F9</f>
        <v>75</v>
      </c>
      <c r="H9" s="26" t="n">
        <f aca="false">G9*Inputs!$B$5</f>
        <v>1875</v>
      </c>
      <c r="I9" s="27" t="n">
        <v>0</v>
      </c>
      <c r="J9" s="27" t="n">
        <v>0</v>
      </c>
      <c r="K9" s="27" t="n">
        <v>0</v>
      </c>
      <c r="L9" s="26" t="n">
        <f aca="false">SUM(H9:K9)</f>
        <v>1875</v>
      </c>
    </row>
    <row r="10" customFormat="false" ht="15" hidden="false" customHeight="false" outlineLevel="0" collapsed="false">
      <c r="A10" s="21" t="s">
        <v>101</v>
      </c>
      <c r="B10" s="21" t="s">
        <v>102</v>
      </c>
      <c r="C10" s="22" t="s">
        <v>103</v>
      </c>
      <c r="D10" s="23" t="n">
        <v>18060</v>
      </c>
      <c r="E10" s="21" t="s">
        <v>93</v>
      </c>
      <c r="F10" s="24" t="n">
        <v>0.004</v>
      </c>
      <c r="G10" s="25" t="n">
        <f aca="false">D10*F10</f>
        <v>72.24</v>
      </c>
      <c r="H10" s="26" t="n">
        <f aca="false">G10*Inputs!$B$5</f>
        <v>1806</v>
      </c>
      <c r="I10" s="27" t="n">
        <v>0</v>
      </c>
      <c r="J10" s="27" t="n">
        <v>0</v>
      </c>
      <c r="K10" s="27" t="n">
        <v>0</v>
      </c>
      <c r="L10" s="26" t="n">
        <f aca="false">SUM(H10:K10)</f>
        <v>1806</v>
      </c>
    </row>
    <row r="11" customFormat="false" ht="15" hidden="false" customHeight="false" outlineLevel="0" collapsed="false">
      <c r="A11" s="21" t="s">
        <v>104</v>
      </c>
      <c r="B11" s="21" t="s">
        <v>105</v>
      </c>
      <c r="C11" s="22" t="s">
        <v>106</v>
      </c>
      <c r="D11" s="23" t="n">
        <v>74</v>
      </c>
      <c r="E11" s="21" t="s">
        <v>107</v>
      </c>
      <c r="F11" s="24" t="n">
        <v>0.25</v>
      </c>
      <c r="G11" s="25" t="n">
        <f aca="false">D11*F11</f>
        <v>18.5</v>
      </c>
      <c r="H11" s="26" t="n">
        <f aca="false">G11*Inputs!$B$5</f>
        <v>462.5</v>
      </c>
      <c r="I11" s="27" t="n">
        <v>0</v>
      </c>
      <c r="J11" s="27" t="n">
        <v>0</v>
      </c>
      <c r="K11" s="27" t="n">
        <v>0</v>
      </c>
      <c r="L11" s="26" t="n">
        <f aca="false">SUM(H11:K11)</f>
        <v>462.5</v>
      </c>
    </row>
    <row r="12" customFormat="false" ht="15" hidden="false" customHeight="false" outlineLevel="0" collapsed="false">
      <c r="A12" s="21" t="s">
        <v>108</v>
      </c>
      <c r="B12" s="21" t="s">
        <v>109</v>
      </c>
      <c r="C12" s="22" t="s">
        <v>110</v>
      </c>
      <c r="D12" s="23" t="n">
        <v>1</v>
      </c>
      <c r="E12" s="21" t="s">
        <v>100</v>
      </c>
      <c r="F12" s="24" t="n">
        <v>3</v>
      </c>
      <c r="G12" s="25" t="n">
        <f aca="false">D12*F12</f>
        <v>3</v>
      </c>
      <c r="H12" s="26" t="n">
        <f aca="false">G12*Inputs!$B$5</f>
        <v>75</v>
      </c>
      <c r="I12" s="27" t="n">
        <v>0</v>
      </c>
      <c r="J12" s="27" t="n">
        <v>0</v>
      </c>
      <c r="K12" s="27" t="n">
        <v>0</v>
      </c>
      <c r="L12" s="26" t="n">
        <f aca="false">SUM(H12:K12)</f>
        <v>75</v>
      </c>
    </row>
    <row r="13" customFormat="false" ht="15" hidden="false" customHeight="false" outlineLevel="0" collapsed="false">
      <c r="A13" s="21" t="s">
        <v>111</v>
      </c>
      <c r="B13" s="21" t="s">
        <v>112</v>
      </c>
      <c r="C13" s="22" t="s">
        <v>113</v>
      </c>
      <c r="D13" s="23" t="n">
        <v>2</v>
      </c>
      <c r="E13" s="21" t="s">
        <v>100</v>
      </c>
      <c r="F13" s="24" t="n">
        <v>6</v>
      </c>
      <c r="G13" s="25" t="n">
        <f aca="false">D13*F13</f>
        <v>12</v>
      </c>
      <c r="H13" s="26" t="n">
        <f aca="false">G13*Inputs!$B$5</f>
        <v>300</v>
      </c>
      <c r="I13" s="27" t="n">
        <v>0</v>
      </c>
      <c r="J13" s="27" t="n">
        <v>0</v>
      </c>
      <c r="K13" s="27" t="n">
        <v>0</v>
      </c>
      <c r="L13" s="26" t="n">
        <f aca="false">SUM(H13:K13)</f>
        <v>300</v>
      </c>
    </row>
    <row r="14" customFormat="false" ht="15" hidden="false" customHeight="false" outlineLevel="0" collapsed="false">
      <c r="A14" s="21" t="s">
        <v>114</v>
      </c>
      <c r="B14" s="21" t="s">
        <v>115</v>
      </c>
      <c r="C14" s="22" t="s">
        <v>116</v>
      </c>
      <c r="D14" s="23" t="n">
        <v>1</v>
      </c>
      <c r="E14" s="21" t="s">
        <v>100</v>
      </c>
      <c r="F14" s="24" t="n">
        <v>2</v>
      </c>
      <c r="G14" s="25" t="n">
        <f aca="false">D14*F14</f>
        <v>2</v>
      </c>
      <c r="H14" s="26" t="n">
        <f aca="false">G14*Inputs!$B$5</f>
        <v>50</v>
      </c>
      <c r="I14" s="27" t="n">
        <v>0</v>
      </c>
      <c r="J14" s="27" t="n">
        <v>0</v>
      </c>
      <c r="K14" s="27" t="n">
        <v>0</v>
      </c>
      <c r="L14" s="26" t="n">
        <f aca="false">SUM(H14:K14)</f>
        <v>50</v>
      </c>
    </row>
    <row r="15" customFormat="false" ht="15" hidden="false" customHeight="false" outlineLevel="0" collapsed="false">
      <c r="A15" s="21" t="s">
        <v>117</v>
      </c>
      <c r="B15" s="21" t="s">
        <v>118</v>
      </c>
      <c r="C15" s="22" t="s">
        <v>119</v>
      </c>
      <c r="D15" s="23" t="n">
        <v>17</v>
      </c>
      <c r="E15" s="21" t="s">
        <v>107</v>
      </c>
      <c r="F15" s="24" t="n">
        <v>1</v>
      </c>
      <c r="G15" s="25" t="n">
        <f aca="false">D15*F15</f>
        <v>17</v>
      </c>
      <c r="H15" s="26" t="n">
        <f aca="false">G15*Inputs!$B$5</f>
        <v>425</v>
      </c>
      <c r="I15" s="27" t="n">
        <v>0</v>
      </c>
      <c r="J15" s="27" t="n">
        <v>0</v>
      </c>
      <c r="K15" s="27" t="n">
        <v>0</v>
      </c>
      <c r="L15" s="26" t="n">
        <f aca="false">SUM(H15:K15)</f>
        <v>425</v>
      </c>
    </row>
    <row r="16" customFormat="false" ht="15" hidden="false" customHeight="false" outlineLevel="0" collapsed="false">
      <c r="A16" s="21" t="s">
        <v>120</v>
      </c>
      <c r="B16" s="21" t="s">
        <v>121</v>
      </c>
      <c r="C16" s="22" t="s">
        <v>122</v>
      </c>
      <c r="D16" s="23" t="n">
        <v>1</v>
      </c>
      <c r="E16" s="21" t="s">
        <v>100</v>
      </c>
      <c r="F16" s="24" t="n">
        <v>4</v>
      </c>
      <c r="G16" s="25" t="n">
        <f aca="false">D16*F16</f>
        <v>4</v>
      </c>
      <c r="H16" s="26" t="n">
        <f aca="false">G16*Inputs!$B$5</f>
        <v>100</v>
      </c>
      <c r="I16" s="27" t="n">
        <v>0</v>
      </c>
      <c r="J16" s="27" t="n">
        <v>0</v>
      </c>
      <c r="K16" s="27" t="n">
        <v>0</v>
      </c>
      <c r="L16" s="26" t="n">
        <f aca="false">SUM(H16:K16)</f>
        <v>100</v>
      </c>
    </row>
    <row r="17" customFormat="false" ht="15" hidden="false" customHeight="false" outlineLevel="0" collapsed="false">
      <c r="A17" s="21" t="s">
        <v>123</v>
      </c>
      <c r="B17" s="21" t="s">
        <v>124</v>
      </c>
      <c r="C17" s="22" t="s">
        <v>125</v>
      </c>
      <c r="D17" s="23" t="n">
        <v>1</v>
      </c>
      <c r="E17" s="21" t="s">
        <v>126</v>
      </c>
      <c r="F17" s="24" t="n">
        <v>8</v>
      </c>
      <c r="G17" s="25" t="n">
        <f aca="false">D17*F17</f>
        <v>8</v>
      </c>
      <c r="H17" s="26" t="n">
        <f aca="false">G17*Inputs!$B$5</f>
        <v>200</v>
      </c>
      <c r="I17" s="27" t="n">
        <v>0</v>
      </c>
      <c r="J17" s="27" t="n">
        <v>0</v>
      </c>
      <c r="K17" s="27" t="n">
        <v>0</v>
      </c>
      <c r="L17" s="26" t="n">
        <f aca="false">SUM(H17:K17)</f>
        <v>200</v>
      </c>
    </row>
    <row r="18" customFormat="false" ht="15" hidden="false" customHeight="false" outlineLevel="0" collapsed="false">
      <c r="A18" s="21" t="s">
        <v>127</v>
      </c>
      <c r="B18" s="21" t="s">
        <v>128</v>
      </c>
      <c r="C18" s="22" t="s">
        <v>129</v>
      </c>
      <c r="D18" s="23" t="n">
        <v>1</v>
      </c>
      <c r="E18" s="21" t="s">
        <v>126</v>
      </c>
      <c r="F18" s="24" t="n">
        <v>40</v>
      </c>
      <c r="G18" s="25" t="n">
        <f aca="false">D18*F18</f>
        <v>40</v>
      </c>
      <c r="H18" s="26" t="n">
        <f aca="false">G18*Inputs!$B$5</f>
        <v>1000</v>
      </c>
      <c r="I18" s="27" t="n">
        <v>0</v>
      </c>
      <c r="J18" s="27" t="n">
        <v>0</v>
      </c>
      <c r="K18" s="27" t="n">
        <v>0</v>
      </c>
      <c r="L18" s="26" t="n">
        <f aca="false">SUM(H18:K18)</f>
        <v>1000</v>
      </c>
    </row>
    <row r="19" customFormat="false" ht="15" hidden="false" customHeight="false" outlineLevel="0" collapsed="false">
      <c r="A19" s="21" t="s">
        <v>130</v>
      </c>
      <c r="B19" s="21" t="s">
        <v>131</v>
      </c>
      <c r="C19" s="22" t="s">
        <v>132</v>
      </c>
      <c r="D19" s="23" t="n">
        <v>8</v>
      </c>
      <c r="E19" s="21" t="s">
        <v>133</v>
      </c>
      <c r="F19" s="24" t="n">
        <v>0</v>
      </c>
      <c r="G19" s="25" t="n">
        <f aca="false">D19*F19</f>
        <v>0</v>
      </c>
      <c r="H19" s="26" t="n">
        <f aca="false">G19*Inputs!$B$5</f>
        <v>0</v>
      </c>
      <c r="I19" s="26" t="n">
        <f aca="false">D19*175+250</f>
        <v>1650</v>
      </c>
      <c r="J19" s="27" t="n">
        <v>0</v>
      </c>
      <c r="K19" s="27" t="n">
        <v>0</v>
      </c>
      <c r="L19" s="26" t="n">
        <f aca="false">SUM(H19:K19)</f>
        <v>1650</v>
      </c>
    </row>
    <row r="20" customFormat="false" ht="15" hidden="false" customHeight="false" outlineLevel="0" collapsed="false">
      <c r="A20" s="21" t="s">
        <v>134</v>
      </c>
      <c r="B20" s="21" t="s">
        <v>135</v>
      </c>
      <c r="C20" s="22" t="s">
        <v>132</v>
      </c>
      <c r="D20" s="23" t="n">
        <v>1</v>
      </c>
      <c r="E20" s="21" t="s">
        <v>126</v>
      </c>
      <c r="F20" s="24" t="n">
        <v>0</v>
      </c>
      <c r="G20" s="25" t="n">
        <f aca="false">D20*F20</f>
        <v>0</v>
      </c>
      <c r="H20" s="26" t="n">
        <f aca="false">G20*Inputs!$B$5</f>
        <v>0</v>
      </c>
      <c r="I20" s="27" t="n">
        <v>0</v>
      </c>
      <c r="J20" s="27" t="n">
        <v>0</v>
      </c>
      <c r="K20" s="27" t="n">
        <v>1200</v>
      </c>
      <c r="L20" s="26" t="n">
        <f aca="false">SUM(H20:K20)</f>
        <v>1200</v>
      </c>
    </row>
    <row r="21" customFormat="false" ht="15" hidden="false" customHeight="false" outlineLevel="0" collapsed="false">
      <c r="A21" s="21" t="s">
        <v>136</v>
      </c>
      <c r="B21" s="21" t="s">
        <v>137</v>
      </c>
      <c r="C21" s="22" t="s">
        <v>138</v>
      </c>
      <c r="D21" s="23" t="n">
        <v>6</v>
      </c>
      <c r="E21" s="21" t="s">
        <v>139</v>
      </c>
      <c r="F21" s="24" t="n">
        <v>0</v>
      </c>
      <c r="G21" s="25" t="n">
        <f aca="false">D21*F21</f>
        <v>0</v>
      </c>
      <c r="H21" s="26" t="n">
        <f aca="false">G21*Inputs!$B$5</f>
        <v>0</v>
      </c>
      <c r="I21" s="27" t="n">
        <v>0</v>
      </c>
      <c r="J21" s="26" t="n">
        <f aca="false">D21*Inputs!$B$10</f>
        <v>3900</v>
      </c>
      <c r="K21" s="27" t="n">
        <v>0</v>
      </c>
      <c r="L21" s="26" t="n">
        <f aca="false">SUM(H21:K21)</f>
        <v>3900</v>
      </c>
    </row>
    <row r="22" customFormat="false" ht="15" hidden="false" customHeight="false" outlineLevel="0" collapsed="false">
      <c r="B22" s="0" t="s">
        <v>140</v>
      </c>
      <c r="G22" s="28" t="n">
        <f aca="false">SUM(G7:G21)</f>
        <v>486.52</v>
      </c>
      <c r="H22" s="29" t="n">
        <f aca="false">MAX(1,ROUNDUP(G22/(Inputs!$B$6*Inputs!$B$7),0))</f>
        <v>11</v>
      </c>
    </row>
    <row r="23" customFormat="false" ht="15" hidden="false" customHeight="false" outlineLevel="0" collapsed="false">
      <c r="B23" s="0" t="s">
        <v>141</v>
      </c>
      <c r="L23" s="30" t="n">
        <f aca="false">SUM(L7:L21)</f>
        <v>18913</v>
      </c>
    </row>
    <row r="24" customFormat="false" ht="15" hidden="false" customHeight="false" outlineLevel="0" collapsed="false">
      <c r="B24" s="0" t="s">
        <v>142</v>
      </c>
      <c r="L24" s="30" t="n">
        <f aca="false">Inputs!$B$14*H22*(Inputs!$B$15*Inputs!$B$12+Inputs!$B$6*Inputs!$B$13)</f>
        <v>6721</v>
      </c>
    </row>
    <row r="25" customFormat="false" ht="15" hidden="false" customHeight="false" outlineLevel="0" collapsed="false">
      <c r="B25" s="0" t="s">
        <v>143</v>
      </c>
      <c r="L25" s="30" t="n">
        <f aca="false">L23*Inputs!$B$9</f>
        <v>945.65</v>
      </c>
    </row>
    <row r="26" customFormat="false" ht="15" hidden="false" customHeight="false" outlineLevel="0" collapsed="false">
      <c r="B26" s="0" t="s">
        <v>144</v>
      </c>
      <c r="L26" s="30" t="n">
        <f aca="false">Inputs!$B$8*H22</f>
        <v>11000</v>
      </c>
    </row>
    <row r="27" customFormat="false" ht="15" hidden="false" customHeight="false" outlineLevel="0" collapsed="false">
      <c r="B27" s="31" t="s">
        <v>145</v>
      </c>
      <c r="C27" s="32"/>
      <c r="D27" s="32"/>
      <c r="E27" s="32"/>
      <c r="F27" s="32"/>
      <c r="G27" s="32"/>
      <c r="H27" s="32"/>
      <c r="I27" s="32"/>
      <c r="J27" s="32"/>
      <c r="K27" s="32"/>
      <c r="L27" s="33" t="n">
        <f aca="false">SUM(L23:L26)</f>
        <v>37579.65</v>
      </c>
    </row>
    <row r="29" customFormat="false" ht="15" hidden="false" customHeight="false" outlineLevel="0" collapsed="false">
      <c r="A29" s="19" t="s">
        <v>146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</row>
    <row r="30" customFormat="false" ht="15" hidden="false" customHeight="false" outlineLevel="0" collapsed="false">
      <c r="A30" s="21" t="s">
        <v>147</v>
      </c>
      <c r="B30" s="21" t="s">
        <v>148</v>
      </c>
      <c r="C30" s="22" t="s">
        <v>149</v>
      </c>
      <c r="D30" s="23" t="n">
        <v>871</v>
      </c>
      <c r="E30" s="21" t="s">
        <v>93</v>
      </c>
      <c r="F30" s="24" t="n">
        <v>0.06</v>
      </c>
      <c r="G30" s="25" t="n">
        <f aca="false">D30*F30</f>
        <v>52.26</v>
      </c>
      <c r="H30" s="26" t="n">
        <f aca="false">G30*Inputs!$B$5</f>
        <v>1306.5</v>
      </c>
      <c r="I30" s="27" t="n">
        <v>0</v>
      </c>
      <c r="J30" s="27" t="n">
        <v>0</v>
      </c>
      <c r="K30" s="27" t="n">
        <v>0</v>
      </c>
      <c r="L30" s="26" t="n">
        <f aca="false">SUM(H30:K30)</f>
        <v>1306.5</v>
      </c>
    </row>
    <row r="31" customFormat="false" ht="15" hidden="false" customHeight="false" outlineLevel="0" collapsed="false">
      <c r="A31" s="21" t="s">
        <v>150</v>
      </c>
      <c r="B31" s="21" t="s">
        <v>151</v>
      </c>
      <c r="C31" s="22" t="s">
        <v>152</v>
      </c>
      <c r="D31" s="23" t="n">
        <v>911</v>
      </c>
      <c r="E31" s="21" t="s">
        <v>93</v>
      </c>
      <c r="F31" s="24" t="n">
        <v>0.01</v>
      </c>
      <c r="G31" s="25" t="n">
        <f aca="false">D31*F31</f>
        <v>9.11</v>
      </c>
      <c r="H31" s="26" t="n">
        <f aca="false">G31*Inputs!$B$5</f>
        <v>227.75</v>
      </c>
      <c r="I31" s="27" t="n">
        <v>0</v>
      </c>
      <c r="J31" s="27" t="n">
        <v>0</v>
      </c>
      <c r="K31" s="27" t="n">
        <v>0</v>
      </c>
      <c r="L31" s="26" t="n">
        <f aca="false">SUM(H31:K31)</f>
        <v>227.75</v>
      </c>
    </row>
    <row r="32" customFormat="false" ht="15" hidden="false" customHeight="false" outlineLevel="0" collapsed="false">
      <c r="A32" s="21" t="s">
        <v>153</v>
      </c>
      <c r="B32" s="21" t="s">
        <v>154</v>
      </c>
      <c r="C32" s="22" t="s">
        <v>155</v>
      </c>
      <c r="D32" s="23" t="n">
        <v>176</v>
      </c>
      <c r="E32" s="21" t="s">
        <v>93</v>
      </c>
      <c r="F32" s="24" t="n">
        <v>0.012</v>
      </c>
      <c r="G32" s="25" t="n">
        <f aca="false">D32*F32</f>
        <v>2.112</v>
      </c>
      <c r="H32" s="26" t="n">
        <f aca="false">G32*Inputs!$B$5</f>
        <v>52.8</v>
      </c>
      <c r="I32" s="27" t="n">
        <v>0</v>
      </c>
      <c r="J32" s="27" t="n">
        <v>0</v>
      </c>
      <c r="K32" s="27" t="n">
        <v>0</v>
      </c>
      <c r="L32" s="26" t="n">
        <f aca="false">SUM(H32:K32)</f>
        <v>52.8</v>
      </c>
    </row>
    <row r="33" customFormat="false" ht="15" hidden="false" customHeight="false" outlineLevel="0" collapsed="false">
      <c r="A33" s="21" t="s">
        <v>156</v>
      </c>
      <c r="B33" s="21" t="s">
        <v>157</v>
      </c>
      <c r="C33" s="22" t="s">
        <v>158</v>
      </c>
      <c r="D33" s="23" t="n">
        <v>916</v>
      </c>
      <c r="E33" s="21" t="s">
        <v>93</v>
      </c>
      <c r="F33" s="24" t="n">
        <v>0.03</v>
      </c>
      <c r="G33" s="25" t="n">
        <f aca="false">D33*F33</f>
        <v>27.48</v>
      </c>
      <c r="H33" s="26" t="n">
        <f aca="false">G33*Inputs!$B$5</f>
        <v>687</v>
      </c>
      <c r="I33" s="27" t="n">
        <v>0</v>
      </c>
      <c r="J33" s="27" t="n">
        <v>0</v>
      </c>
      <c r="K33" s="27" t="n">
        <v>0</v>
      </c>
      <c r="L33" s="26" t="n">
        <f aca="false">SUM(H33:K33)</f>
        <v>687</v>
      </c>
    </row>
    <row r="34" customFormat="false" ht="15" hidden="false" customHeight="false" outlineLevel="0" collapsed="false">
      <c r="A34" s="21" t="s">
        <v>159</v>
      </c>
      <c r="B34" s="21" t="s">
        <v>160</v>
      </c>
      <c r="C34" s="22" t="s">
        <v>161</v>
      </c>
      <c r="D34" s="23" t="n">
        <v>4</v>
      </c>
      <c r="E34" s="21" t="s">
        <v>100</v>
      </c>
      <c r="F34" s="24" t="n">
        <v>2</v>
      </c>
      <c r="G34" s="25" t="n">
        <f aca="false">D34*F34</f>
        <v>8</v>
      </c>
      <c r="H34" s="26" t="n">
        <f aca="false">G34*Inputs!$B$5</f>
        <v>200</v>
      </c>
      <c r="I34" s="27" t="n">
        <v>0</v>
      </c>
      <c r="J34" s="27" t="n">
        <v>0</v>
      </c>
      <c r="K34" s="27" t="n">
        <v>0</v>
      </c>
      <c r="L34" s="26" t="n">
        <f aca="false">SUM(H34:K34)</f>
        <v>200</v>
      </c>
    </row>
    <row r="35" customFormat="false" ht="15" hidden="false" customHeight="false" outlineLevel="0" collapsed="false">
      <c r="A35" s="21" t="s">
        <v>162</v>
      </c>
      <c r="B35" s="21" t="s">
        <v>163</v>
      </c>
      <c r="C35" s="22" t="s">
        <v>132</v>
      </c>
      <c r="D35" s="23" t="n">
        <v>1</v>
      </c>
      <c r="E35" s="21" t="s">
        <v>126</v>
      </c>
      <c r="F35" s="24" t="n">
        <v>0</v>
      </c>
      <c r="G35" s="25" t="n">
        <f aca="false">D35*F35</f>
        <v>0</v>
      </c>
      <c r="H35" s="26" t="n">
        <f aca="false">G35*Inputs!$B$5</f>
        <v>0</v>
      </c>
      <c r="I35" s="27" t="n">
        <v>3600</v>
      </c>
      <c r="J35" s="27" t="n">
        <v>0</v>
      </c>
      <c r="K35" s="27" t="n">
        <v>0</v>
      </c>
      <c r="L35" s="26" t="n">
        <f aca="false">SUM(H35:K35)</f>
        <v>3600</v>
      </c>
    </row>
    <row r="36" customFormat="false" ht="15" hidden="false" customHeight="false" outlineLevel="0" collapsed="false">
      <c r="A36" s="21" t="s">
        <v>164</v>
      </c>
      <c r="B36" s="21" t="s">
        <v>165</v>
      </c>
      <c r="C36" s="22" t="s">
        <v>132</v>
      </c>
      <c r="D36" s="23" t="n">
        <v>4</v>
      </c>
      <c r="E36" s="21" t="s">
        <v>139</v>
      </c>
      <c r="F36" s="24" t="n">
        <v>0</v>
      </c>
      <c r="G36" s="25" t="n">
        <f aca="false">D36*F36</f>
        <v>0</v>
      </c>
      <c r="H36" s="26" t="n">
        <f aca="false">G36*Inputs!$B$5</f>
        <v>0</v>
      </c>
      <c r="I36" s="27" t="n">
        <v>0</v>
      </c>
      <c r="J36" s="26" t="n">
        <f aca="false">D36*Inputs!$B$11</f>
        <v>2200</v>
      </c>
      <c r="K36" s="27" t="n">
        <v>0</v>
      </c>
      <c r="L36" s="26" t="n">
        <f aca="false">SUM(H36:K36)</f>
        <v>2200</v>
      </c>
    </row>
    <row r="37" customFormat="false" ht="15" hidden="false" customHeight="false" outlineLevel="0" collapsed="false">
      <c r="B37" s="0" t="s">
        <v>166</v>
      </c>
      <c r="G37" s="28" t="n">
        <f aca="false">SUM(G30:G36)</f>
        <v>98.962</v>
      </c>
      <c r="H37" s="29" t="n">
        <f aca="false">MAX(1,ROUNDUP(G37/(Inputs!$B$6*Inputs!$B$7),0))</f>
        <v>3</v>
      </c>
    </row>
    <row r="38" customFormat="false" ht="15" hidden="false" customHeight="false" outlineLevel="0" collapsed="false">
      <c r="B38" s="0" t="s">
        <v>141</v>
      </c>
      <c r="L38" s="30" t="n">
        <f aca="false">SUM(L30:L36)</f>
        <v>8274.05</v>
      </c>
    </row>
    <row r="39" customFormat="false" ht="15" hidden="false" customHeight="false" outlineLevel="0" collapsed="false">
      <c r="B39" s="0" t="s">
        <v>142</v>
      </c>
      <c r="L39" s="30" t="n">
        <f aca="false">Inputs!$B$14*H37*(Inputs!$B$15*Inputs!$B$12+Inputs!$B$6*Inputs!$B$13)</f>
        <v>1833</v>
      </c>
    </row>
    <row r="40" customFormat="false" ht="15" hidden="false" customHeight="false" outlineLevel="0" collapsed="false">
      <c r="B40" s="0" t="s">
        <v>143</v>
      </c>
      <c r="L40" s="30" t="n">
        <f aca="false">L38*Inputs!$B$9</f>
        <v>413.7025</v>
      </c>
    </row>
    <row r="41" customFormat="false" ht="15" hidden="false" customHeight="false" outlineLevel="0" collapsed="false">
      <c r="B41" s="0" t="s">
        <v>144</v>
      </c>
      <c r="L41" s="30" t="n">
        <f aca="false">Inputs!$B$8*H37</f>
        <v>3000</v>
      </c>
    </row>
    <row r="42" customFormat="false" ht="15" hidden="false" customHeight="false" outlineLevel="0" collapsed="false">
      <c r="B42" s="31" t="s">
        <v>167</v>
      </c>
      <c r="C42" s="32"/>
      <c r="D42" s="32"/>
      <c r="E42" s="32"/>
      <c r="F42" s="32"/>
      <c r="G42" s="32"/>
      <c r="H42" s="32"/>
      <c r="I42" s="32"/>
      <c r="J42" s="32"/>
      <c r="K42" s="32"/>
      <c r="L42" s="33" t="n">
        <f aca="false">SUM(L38:L41)</f>
        <v>13520.7525</v>
      </c>
    </row>
    <row r="44" customFormat="false" ht="15" hidden="false" customHeight="false" outlineLevel="0" collapsed="false">
      <c r="A44" s="19" t="s">
        <v>168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</row>
    <row r="45" customFormat="false" ht="15" hidden="false" customHeight="false" outlineLevel="0" collapsed="false">
      <c r="A45" s="21" t="s">
        <v>169</v>
      </c>
      <c r="B45" s="21" t="s">
        <v>170</v>
      </c>
      <c r="C45" s="22" t="s">
        <v>171</v>
      </c>
      <c r="D45" s="23" t="n">
        <v>150</v>
      </c>
      <c r="E45" s="21" t="s">
        <v>93</v>
      </c>
      <c r="F45" s="24" t="n">
        <v>0.5</v>
      </c>
      <c r="G45" s="25" t="n">
        <f aca="false">D45*F45</f>
        <v>75</v>
      </c>
      <c r="H45" s="26" t="n">
        <f aca="false">G45*Inputs!$B$5</f>
        <v>1875</v>
      </c>
      <c r="I45" s="27" t="n">
        <v>0</v>
      </c>
      <c r="J45" s="27" t="n">
        <v>0</v>
      </c>
      <c r="K45" s="27" t="n">
        <v>0</v>
      </c>
      <c r="L45" s="26" t="n">
        <f aca="false">SUM(H45:K45)</f>
        <v>1875</v>
      </c>
    </row>
    <row r="46" customFormat="false" ht="15" hidden="false" customHeight="false" outlineLevel="0" collapsed="false">
      <c r="A46" s="21" t="s">
        <v>172</v>
      </c>
      <c r="B46" s="21" t="s">
        <v>173</v>
      </c>
      <c r="C46" s="22" t="s">
        <v>132</v>
      </c>
      <c r="D46" s="23" t="n">
        <v>3</v>
      </c>
      <c r="E46" s="21" t="s">
        <v>133</v>
      </c>
      <c r="F46" s="24" t="n">
        <v>0</v>
      </c>
      <c r="G46" s="25" t="n">
        <f aca="false">D46*F46</f>
        <v>0</v>
      </c>
      <c r="H46" s="26" t="n">
        <f aca="false">G46*Inputs!$B$5</f>
        <v>0</v>
      </c>
      <c r="I46" s="26" t="n">
        <f aca="false">D46*450</f>
        <v>1350</v>
      </c>
      <c r="J46" s="27" t="n">
        <v>0</v>
      </c>
      <c r="K46" s="27" t="n">
        <v>0</v>
      </c>
      <c r="L46" s="26" t="n">
        <f aca="false">SUM(H46:K46)</f>
        <v>1350</v>
      </c>
    </row>
    <row r="47" customFormat="false" ht="15" hidden="false" customHeight="false" outlineLevel="0" collapsed="false">
      <c r="A47" s="21" t="s">
        <v>174</v>
      </c>
      <c r="B47" s="21" t="s">
        <v>175</v>
      </c>
      <c r="C47" s="22" t="s">
        <v>132</v>
      </c>
      <c r="D47" s="23" t="n">
        <v>1</v>
      </c>
      <c r="E47" s="21" t="s">
        <v>139</v>
      </c>
      <c r="F47" s="24" t="n">
        <v>0</v>
      </c>
      <c r="G47" s="25" t="n">
        <f aca="false">D47*F47</f>
        <v>0</v>
      </c>
      <c r="H47" s="26" t="n">
        <f aca="false">G47*Inputs!$B$5</f>
        <v>0</v>
      </c>
      <c r="I47" s="27" t="n">
        <v>0</v>
      </c>
      <c r="J47" s="26" t="n">
        <f aca="false">D47*Inputs!$B$11</f>
        <v>550</v>
      </c>
      <c r="K47" s="27" t="n">
        <v>0</v>
      </c>
      <c r="L47" s="26" t="n">
        <f aca="false">SUM(H47:K47)</f>
        <v>550</v>
      </c>
    </row>
    <row r="48" customFormat="false" ht="15" hidden="false" customHeight="false" outlineLevel="0" collapsed="false">
      <c r="B48" s="0" t="s">
        <v>176</v>
      </c>
      <c r="G48" s="28" t="n">
        <f aca="false">SUM(G45:G47)</f>
        <v>75</v>
      </c>
      <c r="H48" s="29" t="n">
        <f aca="false">MAX(1,ROUNDUP(G48/(Inputs!$B$6*Inputs!$B$7),0))</f>
        <v>2</v>
      </c>
    </row>
    <row r="49" customFormat="false" ht="15" hidden="false" customHeight="false" outlineLevel="0" collapsed="false">
      <c r="B49" s="0" t="s">
        <v>141</v>
      </c>
      <c r="L49" s="30" t="n">
        <f aca="false">SUM(L45:L47)</f>
        <v>3775</v>
      </c>
    </row>
    <row r="50" customFormat="false" ht="15" hidden="false" customHeight="false" outlineLevel="0" collapsed="false">
      <c r="B50" s="0" t="s">
        <v>142</v>
      </c>
      <c r="L50" s="30" t="n">
        <f aca="false">Inputs!$B$14*H48*(Inputs!$B$15*Inputs!$B$12+Inputs!$B$6*Inputs!$B$13)</f>
        <v>1222</v>
      </c>
    </row>
    <row r="51" customFormat="false" ht="15" hidden="false" customHeight="false" outlineLevel="0" collapsed="false">
      <c r="B51" s="0" t="s">
        <v>143</v>
      </c>
      <c r="L51" s="30" t="n">
        <f aca="false">L49*Inputs!$B$9</f>
        <v>188.75</v>
      </c>
    </row>
    <row r="52" customFormat="false" ht="15" hidden="false" customHeight="false" outlineLevel="0" collapsed="false">
      <c r="B52" s="0" t="s">
        <v>144</v>
      </c>
      <c r="L52" s="30" t="n">
        <f aca="false">Inputs!$B$8*H48</f>
        <v>2000</v>
      </c>
    </row>
    <row r="53" customFormat="false" ht="15" hidden="false" customHeight="false" outlineLevel="0" collapsed="false">
      <c r="B53" s="31" t="s">
        <v>177</v>
      </c>
      <c r="C53" s="32"/>
      <c r="D53" s="32"/>
      <c r="E53" s="32"/>
      <c r="F53" s="32"/>
      <c r="G53" s="32"/>
      <c r="H53" s="32"/>
      <c r="I53" s="32"/>
      <c r="J53" s="32"/>
      <c r="K53" s="32"/>
      <c r="L53" s="33" t="n">
        <f aca="false">SUM(L49:L52)</f>
        <v>7185.75</v>
      </c>
    </row>
    <row r="55" customFormat="false" ht="15" hidden="false" customHeight="false" outlineLevel="0" collapsed="false">
      <c r="A55" s="19" t="s">
        <v>178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</row>
    <row r="56" customFormat="false" ht="15" hidden="false" customHeight="false" outlineLevel="0" collapsed="false">
      <c r="A56" s="21" t="s">
        <v>179</v>
      </c>
      <c r="B56" s="21" t="s">
        <v>180</v>
      </c>
      <c r="C56" s="22" t="s">
        <v>181</v>
      </c>
      <c r="D56" s="23" t="n">
        <v>270</v>
      </c>
      <c r="E56" s="21" t="s">
        <v>107</v>
      </c>
      <c r="F56" s="24" t="n">
        <v>0.05</v>
      </c>
      <c r="G56" s="25" t="n">
        <f aca="false">D56*F56</f>
        <v>13.5</v>
      </c>
      <c r="H56" s="26" t="n">
        <f aca="false">G56*Inputs!$B$5</f>
        <v>337.5</v>
      </c>
      <c r="I56" s="27" t="n">
        <v>900</v>
      </c>
      <c r="J56" s="27" t="n">
        <v>0</v>
      </c>
      <c r="K56" s="27" t="n">
        <v>0</v>
      </c>
      <c r="L56" s="26" t="n">
        <f aca="false">SUM(H56:K56)</f>
        <v>1237.5</v>
      </c>
    </row>
    <row r="57" customFormat="false" ht="15" hidden="false" customHeight="false" outlineLevel="0" collapsed="false">
      <c r="A57" s="21" t="s">
        <v>182</v>
      </c>
      <c r="B57" s="21" t="s">
        <v>183</v>
      </c>
      <c r="C57" s="22" t="s">
        <v>181</v>
      </c>
      <c r="D57" s="23" t="n">
        <v>374</v>
      </c>
      <c r="E57" s="21" t="s">
        <v>93</v>
      </c>
      <c r="F57" s="24" t="n">
        <v>0.05</v>
      </c>
      <c r="G57" s="25" t="n">
        <f aca="false">D57*F57</f>
        <v>18.7</v>
      </c>
      <c r="H57" s="26" t="n">
        <f aca="false">G57*Inputs!$B$5</f>
        <v>467.5</v>
      </c>
      <c r="I57" s="27" t="n">
        <v>0</v>
      </c>
      <c r="J57" s="27" t="n">
        <v>0</v>
      </c>
      <c r="K57" s="27" t="n">
        <v>0</v>
      </c>
      <c r="L57" s="26" t="n">
        <f aca="false">SUM(H57:K57)</f>
        <v>467.5</v>
      </c>
    </row>
    <row r="58" customFormat="false" ht="15" hidden="false" customHeight="false" outlineLevel="0" collapsed="false">
      <c r="A58" s="21" t="s">
        <v>184</v>
      </c>
      <c r="B58" s="21" t="s">
        <v>185</v>
      </c>
      <c r="C58" s="22" t="s">
        <v>132</v>
      </c>
      <c r="D58" s="23" t="n">
        <v>1</v>
      </c>
      <c r="E58" s="21" t="s">
        <v>139</v>
      </c>
      <c r="F58" s="24" t="n">
        <v>0</v>
      </c>
      <c r="G58" s="25" t="n">
        <f aca="false">D58*F58</f>
        <v>0</v>
      </c>
      <c r="H58" s="26" t="n">
        <f aca="false">G58*Inputs!$B$5</f>
        <v>0</v>
      </c>
      <c r="I58" s="27" t="n">
        <v>0</v>
      </c>
      <c r="J58" s="26" t="n">
        <f aca="false">D58*Inputs!$B$11</f>
        <v>550</v>
      </c>
      <c r="K58" s="27" t="n">
        <v>0</v>
      </c>
      <c r="L58" s="26" t="n">
        <f aca="false">SUM(H58:K58)</f>
        <v>550</v>
      </c>
    </row>
    <row r="59" customFormat="false" ht="15" hidden="false" customHeight="false" outlineLevel="0" collapsed="false">
      <c r="B59" s="0" t="s">
        <v>186</v>
      </c>
      <c r="G59" s="28" t="n">
        <f aca="false">SUM(G56:G58)</f>
        <v>32.2</v>
      </c>
      <c r="H59" s="29" t="n">
        <f aca="false">MAX(1,ROUNDUP(G59/(Inputs!$B$6*Inputs!$B$7),0))</f>
        <v>1</v>
      </c>
    </row>
    <row r="60" customFormat="false" ht="15" hidden="false" customHeight="false" outlineLevel="0" collapsed="false">
      <c r="B60" s="0" t="s">
        <v>141</v>
      </c>
      <c r="L60" s="30" t="n">
        <f aca="false">SUM(L56:L58)</f>
        <v>2255</v>
      </c>
    </row>
    <row r="61" customFormat="false" ht="15" hidden="false" customHeight="false" outlineLevel="0" collapsed="false">
      <c r="B61" s="0" t="s">
        <v>142</v>
      </c>
      <c r="L61" s="30" t="n">
        <f aca="false">Inputs!$B$14*H59*(Inputs!$B$15*Inputs!$B$12+Inputs!$B$6*Inputs!$B$13)</f>
        <v>611</v>
      </c>
    </row>
    <row r="62" customFormat="false" ht="15" hidden="false" customHeight="false" outlineLevel="0" collapsed="false">
      <c r="B62" s="0" t="s">
        <v>143</v>
      </c>
      <c r="L62" s="30" t="n">
        <f aca="false">L60*Inputs!$B$9</f>
        <v>112.75</v>
      </c>
    </row>
    <row r="63" customFormat="false" ht="15" hidden="false" customHeight="false" outlineLevel="0" collapsed="false">
      <c r="B63" s="0" t="s">
        <v>144</v>
      </c>
      <c r="L63" s="30" t="n">
        <f aca="false">Inputs!$B$8*H59</f>
        <v>1000</v>
      </c>
    </row>
    <row r="64" customFormat="false" ht="15" hidden="false" customHeight="false" outlineLevel="0" collapsed="false">
      <c r="B64" s="31" t="s">
        <v>187</v>
      </c>
      <c r="C64" s="32"/>
      <c r="D64" s="32"/>
      <c r="E64" s="32"/>
      <c r="F64" s="32"/>
      <c r="G64" s="32"/>
      <c r="H64" s="32"/>
      <c r="I64" s="32"/>
      <c r="J64" s="32"/>
      <c r="K64" s="32"/>
      <c r="L64" s="33" t="n">
        <f aca="false">SUM(L60:L63)</f>
        <v>3978.75</v>
      </c>
    </row>
    <row r="66" customFormat="false" ht="15" hidden="false" customHeight="false" outlineLevel="0" collapsed="false">
      <c r="A66" s="19" t="s">
        <v>188</v>
      </c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</row>
    <row r="67" customFormat="false" ht="15" hidden="false" customHeight="false" outlineLevel="0" collapsed="false">
      <c r="A67" s="21" t="s">
        <v>189</v>
      </c>
      <c r="B67" s="21" t="s">
        <v>190</v>
      </c>
      <c r="C67" s="22" t="s">
        <v>191</v>
      </c>
      <c r="D67" s="23" t="n">
        <v>280</v>
      </c>
      <c r="E67" s="21" t="s">
        <v>107</v>
      </c>
      <c r="F67" s="24" t="n">
        <v>0.05</v>
      </c>
      <c r="G67" s="25" t="n">
        <f aca="false">D67*F67</f>
        <v>14</v>
      </c>
      <c r="H67" s="26" t="n">
        <f aca="false">G67*Inputs!$B$5</f>
        <v>350</v>
      </c>
      <c r="I67" s="27" t="n">
        <v>450</v>
      </c>
      <c r="J67" s="27" t="n">
        <v>0</v>
      </c>
      <c r="K67" s="27" t="n">
        <v>0</v>
      </c>
      <c r="L67" s="26" t="n">
        <f aca="false">SUM(H67:K67)</f>
        <v>800</v>
      </c>
    </row>
    <row r="68" customFormat="false" ht="15" hidden="false" customHeight="false" outlineLevel="0" collapsed="false">
      <c r="B68" s="0" t="s">
        <v>192</v>
      </c>
      <c r="G68" s="28" t="n">
        <f aca="false">SUM(G67:G67)</f>
        <v>14</v>
      </c>
      <c r="H68" s="29" t="n">
        <f aca="false">MAX(1,ROUNDUP(G68/(Inputs!$B$6*Inputs!$B$7),0))</f>
        <v>1</v>
      </c>
    </row>
    <row r="69" customFormat="false" ht="15" hidden="false" customHeight="false" outlineLevel="0" collapsed="false">
      <c r="B69" s="0" t="s">
        <v>141</v>
      </c>
      <c r="L69" s="30" t="n">
        <f aca="false">SUM(L67:L67)</f>
        <v>800</v>
      </c>
    </row>
    <row r="70" customFormat="false" ht="15" hidden="false" customHeight="false" outlineLevel="0" collapsed="false">
      <c r="B70" s="0" t="s">
        <v>142</v>
      </c>
      <c r="L70" s="30" t="n">
        <f aca="false">Inputs!$B$14*H68*(Inputs!$B$15*Inputs!$B$12+Inputs!$B$6*Inputs!$B$13)</f>
        <v>611</v>
      </c>
    </row>
    <row r="71" customFormat="false" ht="15" hidden="false" customHeight="false" outlineLevel="0" collapsed="false">
      <c r="B71" s="0" t="s">
        <v>143</v>
      </c>
      <c r="L71" s="30" t="n">
        <f aca="false">L69*Inputs!$B$9</f>
        <v>40</v>
      </c>
    </row>
    <row r="72" customFormat="false" ht="15" hidden="false" customHeight="false" outlineLevel="0" collapsed="false">
      <c r="B72" s="0" t="s">
        <v>144</v>
      </c>
      <c r="L72" s="30" t="n">
        <f aca="false">Inputs!$B$8*H68</f>
        <v>1000</v>
      </c>
    </row>
    <row r="73" customFormat="false" ht="15" hidden="false" customHeight="false" outlineLevel="0" collapsed="false">
      <c r="B73" s="31" t="s">
        <v>193</v>
      </c>
      <c r="C73" s="32"/>
      <c r="D73" s="32"/>
      <c r="E73" s="32"/>
      <c r="F73" s="32"/>
      <c r="G73" s="32"/>
      <c r="H73" s="32"/>
      <c r="I73" s="32"/>
      <c r="J73" s="32"/>
      <c r="K73" s="32"/>
      <c r="L73" s="33" t="n">
        <f aca="false">SUM(L69:L72)</f>
        <v>2451</v>
      </c>
    </row>
    <row r="75" customFormat="false" ht="15" hidden="false" customHeight="false" outlineLevel="0" collapsed="false">
      <c r="A75" s="19" t="s">
        <v>194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</row>
    <row r="76" customFormat="false" ht="15" hidden="false" customHeight="false" outlineLevel="0" collapsed="false">
      <c r="A76" s="21" t="s">
        <v>195</v>
      </c>
      <c r="B76" s="21" t="s">
        <v>196</v>
      </c>
      <c r="C76" s="22" t="s">
        <v>197</v>
      </c>
      <c r="D76" s="23" t="n">
        <v>10</v>
      </c>
      <c r="E76" s="21" t="s">
        <v>100</v>
      </c>
      <c r="F76" s="24" t="n">
        <v>1.5</v>
      </c>
      <c r="G76" s="25" t="n">
        <f aca="false">D76*F76</f>
        <v>15</v>
      </c>
      <c r="H76" s="26" t="n">
        <f aca="false">G76*Inputs!$B$5</f>
        <v>375</v>
      </c>
      <c r="I76" s="27" t="n">
        <v>250</v>
      </c>
      <c r="J76" s="27" t="n">
        <v>0</v>
      </c>
      <c r="K76" s="27" t="n">
        <v>0</v>
      </c>
      <c r="L76" s="26" t="n">
        <f aca="false">SUM(H76:K76)</f>
        <v>625</v>
      </c>
    </row>
    <row r="77" customFormat="false" ht="15" hidden="false" customHeight="false" outlineLevel="0" collapsed="false">
      <c r="A77" s="21" t="s">
        <v>198</v>
      </c>
      <c r="B77" s="21" t="s">
        <v>199</v>
      </c>
      <c r="C77" s="22" t="s">
        <v>200</v>
      </c>
      <c r="D77" s="23" t="n">
        <v>12</v>
      </c>
      <c r="E77" s="21" t="s">
        <v>107</v>
      </c>
      <c r="F77" s="24" t="n">
        <v>0.5</v>
      </c>
      <c r="G77" s="25" t="n">
        <f aca="false">D77*F77</f>
        <v>6</v>
      </c>
      <c r="H77" s="26" t="n">
        <f aca="false">G77*Inputs!$B$5</f>
        <v>150</v>
      </c>
      <c r="I77" s="27" t="n">
        <v>0</v>
      </c>
      <c r="J77" s="27" t="n">
        <v>0</v>
      </c>
      <c r="K77" s="27" t="n">
        <v>0</v>
      </c>
      <c r="L77" s="26" t="n">
        <f aca="false">SUM(H77:K77)</f>
        <v>150</v>
      </c>
    </row>
    <row r="78" customFormat="false" ht="15" hidden="false" customHeight="false" outlineLevel="0" collapsed="false">
      <c r="B78" s="0" t="s">
        <v>201</v>
      </c>
      <c r="G78" s="28" t="n">
        <f aca="false">SUM(G76:G77)</f>
        <v>21</v>
      </c>
      <c r="H78" s="29" t="n">
        <f aca="false">MAX(1,ROUNDUP(G78/(Inputs!$B$6*Inputs!$B$7),0))</f>
        <v>1</v>
      </c>
    </row>
    <row r="79" customFormat="false" ht="15" hidden="false" customHeight="false" outlineLevel="0" collapsed="false">
      <c r="B79" s="0" t="s">
        <v>141</v>
      </c>
      <c r="L79" s="30" t="n">
        <f aca="false">SUM(L76:L77)</f>
        <v>775</v>
      </c>
    </row>
    <row r="80" customFormat="false" ht="15" hidden="false" customHeight="false" outlineLevel="0" collapsed="false">
      <c r="B80" s="0" t="s">
        <v>142</v>
      </c>
      <c r="L80" s="30" t="n">
        <f aca="false">Inputs!$B$14*H78*(Inputs!$B$15*Inputs!$B$12+Inputs!$B$6*Inputs!$B$13)</f>
        <v>611</v>
      </c>
    </row>
    <row r="81" customFormat="false" ht="15" hidden="false" customHeight="false" outlineLevel="0" collapsed="false">
      <c r="B81" s="0" t="s">
        <v>143</v>
      </c>
      <c r="L81" s="30" t="n">
        <f aca="false">L79*Inputs!$B$9</f>
        <v>38.75</v>
      </c>
    </row>
    <row r="82" customFormat="false" ht="15" hidden="false" customHeight="false" outlineLevel="0" collapsed="false">
      <c r="B82" s="0" t="s">
        <v>144</v>
      </c>
      <c r="L82" s="30" t="n">
        <f aca="false">Inputs!$B$8*H78</f>
        <v>1000</v>
      </c>
    </row>
    <row r="83" customFormat="false" ht="15" hidden="false" customHeight="false" outlineLevel="0" collapsed="false">
      <c r="B83" s="31" t="s">
        <v>202</v>
      </c>
      <c r="C83" s="32"/>
      <c r="D83" s="32"/>
      <c r="E83" s="32"/>
      <c r="F83" s="32"/>
      <c r="G83" s="32"/>
      <c r="H83" s="32"/>
      <c r="I83" s="32"/>
      <c r="J83" s="32"/>
      <c r="K83" s="32"/>
      <c r="L83" s="33" t="n">
        <f aca="false">SUM(L79:L82)</f>
        <v>2424.75</v>
      </c>
    </row>
    <row r="85" customFormat="false" ht="15" hidden="false" customHeight="false" outlineLevel="0" collapsed="false">
      <c r="A85" s="19" t="s">
        <v>203</v>
      </c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</row>
    <row r="86" customFormat="false" ht="15" hidden="false" customHeight="false" outlineLevel="0" collapsed="false">
      <c r="A86" s="21" t="s">
        <v>204</v>
      </c>
      <c r="B86" s="21" t="s">
        <v>205</v>
      </c>
      <c r="C86" s="22" t="s">
        <v>206</v>
      </c>
      <c r="D86" s="23" t="n">
        <v>18060</v>
      </c>
      <c r="E86" s="21" t="s">
        <v>93</v>
      </c>
      <c r="F86" s="24" t="n">
        <v>0.015</v>
      </c>
      <c r="G86" s="25" t="n">
        <f aca="false">D86*F86</f>
        <v>270.9</v>
      </c>
      <c r="H86" s="26" t="n">
        <f aca="false">G86*Inputs!$B$5</f>
        <v>6772.5</v>
      </c>
      <c r="I86" s="27" t="n">
        <v>3200</v>
      </c>
      <c r="J86" s="27" t="n">
        <v>0</v>
      </c>
      <c r="K86" s="27" t="n">
        <v>0</v>
      </c>
      <c r="L86" s="26" t="n">
        <f aca="false">SUM(H86:K86)</f>
        <v>9972.5</v>
      </c>
    </row>
    <row r="87" customFormat="false" ht="15" hidden="false" customHeight="false" outlineLevel="0" collapsed="false">
      <c r="B87" s="0" t="s">
        <v>207</v>
      </c>
      <c r="G87" s="28" t="n">
        <f aca="false">SUM(G86:G86)</f>
        <v>270.9</v>
      </c>
      <c r="H87" s="29" t="n">
        <f aca="false">MAX(1,ROUNDUP(G87/(Inputs!$B$6*Inputs!$B$7),0))</f>
        <v>6</v>
      </c>
    </row>
    <row r="88" customFormat="false" ht="15" hidden="false" customHeight="false" outlineLevel="0" collapsed="false">
      <c r="B88" s="0" t="s">
        <v>141</v>
      </c>
      <c r="L88" s="30" t="n">
        <f aca="false">SUM(L86:L86)</f>
        <v>9972.5</v>
      </c>
    </row>
    <row r="89" customFormat="false" ht="15" hidden="false" customHeight="false" outlineLevel="0" collapsed="false">
      <c r="B89" s="0" t="s">
        <v>142</v>
      </c>
      <c r="L89" s="30" t="n">
        <f aca="false">Inputs!$B$14*H87*(Inputs!$B$15*Inputs!$B$12+Inputs!$B$6*Inputs!$B$13)</f>
        <v>3666</v>
      </c>
    </row>
    <row r="90" customFormat="false" ht="15" hidden="false" customHeight="false" outlineLevel="0" collapsed="false">
      <c r="B90" s="0" t="s">
        <v>143</v>
      </c>
      <c r="L90" s="30" t="n">
        <f aca="false">L88*Inputs!$B$9</f>
        <v>498.625</v>
      </c>
    </row>
    <row r="91" customFormat="false" ht="15" hidden="false" customHeight="false" outlineLevel="0" collapsed="false">
      <c r="B91" s="0" t="s">
        <v>144</v>
      </c>
      <c r="L91" s="30" t="n">
        <f aca="false">Inputs!$B$8*H87</f>
        <v>6000</v>
      </c>
    </row>
    <row r="92" customFormat="false" ht="15" hidden="false" customHeight="false" outlineLevel="0" collapsed="false">
      <c r="B92" s="31" t="s">
        <v>208</v>
      </c>
      <c r="C92" s="32"/>
      <c r="D92" s="32"/>
      <c r="E92" s="32"/>
      <c r="F92" s="32"/>
      <c r="G92" s="32"/>
      <c r="H92" s="32"/>
      <c r="I92" s="32"/>
      <c r="J92" s="32"/>
      <c r="K92" s="32"/>
      <c r="L92" s="33" t="n">
        <f aca="false">SUM(L88:L91)</f>
        <v>20137.125</v>
      </c>
    </row>
    <row r="95" customFormat="false" ht="15" hidden="false" customHeight="false" outlineLevel="0" collapsed="false">
      <c r="A95" s="19" t="s">
        <v>209</v>
      </c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</row>
    <row r="96" customFormat="false" ht="15" hidden="false" customHeight="false" outlineLevel="0" collapsed="false">
      <c r="B96" s="0" t="s">
        <v>210</v>
      </c>
      <c r="H96" s="29" t="n">
        <f aca="false">H22</f>
        <v>11</v>
      </c>
      <c r="L96" s="30" t="n">
        <f aca="false">L27</f>
        <v>37579.65</v>
      </c>
    </row>
    <row r="97" customFormat="false" ht="15" hidden="false" customHeight="false" outlineLevel="0" collapsed="false">
      <c r="B97" s="0" t="s">
        <v>211</v>
      </c>
      <c r="H97" s="29" t="n">
        <f aca="false">H37</f>
        <v>3</v>
      </c>
      <c r="L97" s="30" t="n">
        <f aca="false">L42</f>
        <v>13520.7525</v>
      </c>
    </row>
    <row r="98" customFormat="false" ht="15" hidden="false" customHeight="false" outlineLevel="0" collapsed="false">
      <c r="B98" s="0" t="s">
        <v>212</v>
      </c>
      <c r="H98" s="29" t="n">
        <f aca="false">H48</f>
        <v>2</v>
      </c>
      <c r="L98" s="30" t="n">
        <f aca="false">L53</f>
        <v>7185.75</v>
      </c>
    </row>
    <row r="99" customFormat="false" ht="15" hidden="false" customHeight="false" outlineLevel="0" collapsed="false">
      <c r="B99" s="0" t="s">
        <v>213</v>
      </c>
      <c r="H99" s="29" t="n">
        <f aca="false">H59</f>
        <v>1</v>
      </c>
      <c r="L99" s="30" t="n">
        <f aca="false">L64</f>
        <v>3978.75</v>
      </c>
    </row>
    <row r="100" customFormat="false" ht="15" hidden="false" customHeight="false" outlineLevel="0" collapsed="false">
      <c r="B100" s="0" t="s">
        <v>214</v>
      </c>
      <c r="H100" s="29" t="n">
        <f aca="false">H68</f>
        <v>1</v>
      </c>
      <c r="L100" s="30" t="n">
        <f aca="false">L73</f>
        <v>2451</v>
      </c>
    </row>
    <row r="101" customFormat="false" ht="15" hidden="false" customHeight="false" outlineLevel="0" collapsed="false">
      <c r="B101" s="0" t="s">
        <v>215</v>
      </c>
      <c r="H101" s="29" t="n">
        <f aca="false">H78</f>
        <v>1</v>
      </c>
      <c r="L101" s="30" t="n">
        <f aca="false">L83</f>
        <v>2424.75</v>
      </c>
    </row>
    <row r="102" customFormat="false" ht="15" hidden="false" customHeight="false" outlineLevel="0" collapsed="false">
      <c r="B102" s="0" t="s">
        <v>216</v>
      </c>
      <c r="H102" s="29" t="n">
        <f aca="false">H87</f>
        <v>6</v>
      </c>
      <c r="L102" s="30" t="n">
        <f aca="false">L92</f>
        <v>20137.125</v>
      </c>
    </row>
    <row r="103" customFormat="false" ht="15" hidden="false" customHeight="false" outlineLevel="0" collapsed="false">
      <c r="B103" s="31" t="s">
        <v>217</v>
      </c>
      <c r="C103" s="32"/>
      <c r="D103" s="32"/>
      <c r="E103" s="32"/>
      <c r="F103" s="32"/>
      <c r="G103" s="32"/>
      <c r="H103" s="32"/>
      <c r="I103" s="32"/>
      <c r="J103" s="32"/>
      <c r="K103" s="32"/>
      <c r="L103" s="33" t="n">
        <f aca="false">L96+L97</f>
        <v>51100.4025</v>
      </c>
    </row>
    <row r="104" customFormat="false" ht="15" hidden="false" customHeight="false" outlineLevel="0" collapsed="false">
      <c r="B104" s="3" t="s">
        <v>218</v>
      </c>
      <c r="L104" s="34" t="n">
        <f aca="false">SUM(L96:L102)</f>
        <v>87277.7775</v>
      </c>
    </row>
    <row r="106" customFormat="false" ht="15" hidden="false" customHeight="false" outlineLevel="0" collapsed="false">
      <c r="A106" s="19" t="s">
        <v>219</v>
      </c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</row>
    <row r="107" customFormat="false" ht="35.05" hidden="false" customHeight="false" outlineLevel="0" collapsed="false">
      <c r="B107" s="9" t="s">
        <v>220</v>
      </c>
      <c r="C107" s="18" t="s">
        <v>221</v>
      </c>
      <c r="D107" s="18" t="s">
        <v>84</v>
      </c>
      <c r="E107" s="18" t="s">
        <v>222</v>
      </c>
      <c r="F107" s="18" t="s">
        <v>86</v>
      </c>
      <c r="G107" s="18" t="s">
        <v>223</v>
      </c>
      <c r="H107" s="18" t="s">
        <v>224</v>
      </c>
      <c r="I107" s="18" t="s">
        <v>225</v>
      </c>
      <c r="J107" s="18" t="s">
        <v>226</v>
      </c>
      <c r="K107" s="18" t="s">
        <v>227</v>
      </c>
    </row>
    <row r="108" customFormat="false" ht="15" hidden="false" customHeight="false" outlineLevel="0" collapsed="false">
      <c r="B108" s="5" t="s">
        <v>210</v>
      </c>
      <c r="C108" s="25" t="n">
        <f aca="false">SUM(G7:G21)</f>
        <v>486.52</v>
      </c>
      <c r="D108" s="26" t="n">
        <f aca="false">SUM(H7:H21)</f>
        <v>12163</v>
      </c>
      <c r="E108" s="26" t="n">
        <f aca="false">SUM(I7:I21)</f>
        <v>1650</v>
      </c>
      <c r="F108" s="26" t="n">
        <f aca="false">SUM(J7:J21)</f>
        <v>3900</v>
      </c>
      <c r="G108" s="26" t="n">
        <f aca="false">SUM(K7:K21)</f>
        <v>1200</v>
      </c>
      <c r="H108" s="26" t="n">
        <f aca="false">L24</f>
        <v>6721</v>
      </c>
      <c r="I108" s="26" t="n">
        <f aca="false">L25</f>
        <v>945.65</v>
      </c>
      <c r="J108" s="26" t="n">
        <f aca="false">L26</f>
        <v>11000</v>
      </c>
      <c r="K108" s="26" t="n">
        <f aca="false">L27</f>
        <v>37579.65</v>
      </c>
    </row>
    <row r="109" customFormat="false" ht="15" hidden="false" customHeight="false" outlineLevel="0" collapsed="false">
      <c r="B109" s="5" t="s">
        <v>211</v>
      </c>
      <c r="C109" s="25" t="n">
        <f aca="false">SUM(G30:G36)</f>
        <v>98.962</v>
      </c>
      <c r="D109" s="26" t="n">
        <f aca="false">SUM(H30:H36)</f>
        <v>2474.05</v>
      </c>
      <c r="E109" s="26" t="n">
        <f aca="false">SUM(I30:I36)</f>
        <v>3600</v>
      </c>
      <c r="F109" s="26" t="n">
        <f aca="false">SUM(J30:J36)</f>
        <v>2200</v>
      </c>
      <c r="G109" s="26" t="n">
        <f aca="false">SUM(K30:K36)</f>
        <v>0</v>
      </c>
      <c r="H109" s="26" t="n">
        <f aca="false">L39</f>
        <v>1833</v>
      </c>
      <c r="I109" s="26" t="n">
        <f aca="false">L40</f>
        <v>413.7025</v>
      </c>
      <c r="J109" s="26" t="n">
        <f aca="false">L41</f>
        <v>3000</v>
      </c>
      <c r="K109" s="26" t="n">
        <f aca="false">L42</f>
        <v>13520.7525</v>
      </c>
    </row>
    <row r="110" customFormat="false" ht="15" hidden="false" customHeight="false" outlineLevel="0" collapsed="false">
      <c r="B110" s="5" t="s">
        <v>212</v>
      </c>
      <c r="C110" s="25" t="n">
        <f aca="false">SUM(G45:G47)</f>
        <v>75</v>
      </c>
      <c r="D110" s="26" t="n">
        <f aca="false">SUM(H45:H47)</f>
        <v>1875</v>
      </c>
      <c r="E110" s="26" t="n">
        <f aca="false">SUM(I45:I47)</f>
        <v>1350</v>
      </c>
      <c r="F110" s="26" t="n">
        <f aca="false">SUM(J45:J47)</f>
        <v>550</v>
      </c>
      <c r="G110" s="26" t="n">
        <f aca="false">SUM(K45:K47)</f>
        <v>0</v>
      </c>
      <c r="H110" s="26" t="n">
        <f aca="false">L50</f>
        <v>1222</v>
      </c>
      <c r="I110" s="26" t="n">
        <f aca="false">L51</f>
        <v>188.75</v>
      </c>
      <c r="J110" s="26" t="n">
        <f aca="false">L52</f>
        <v>2000</v>
      </c>
      <c r="K110" s="26" t="n">
        <f aca="false">L53</f>
        <v>7185.75</v>
      </c>
    </row>
    <row r="111" customFormat="false" ht="15" hidden="false" customHeight="false" outlineLevel="0" collapsed="false">
      <c r="B111" s="5" t="s">
        <v>213</v>
      </c>
      <c r="C111" s="25" t="n">
        <f aca="false">SUM(G56:G58)</f>
        <v>32.2</v>
      </c>
      <c r="D111" s="26" t="n">
        <f aca="false">SUM(H56:H58)</f>
        <v>805</v>
      </c>
      <c r="E111" s="26" t="n">
        <f aca="false">SUM(I56:I58)</f>
        <v>900</v>
      </c>
      <c r="F111" s="26" t="n">
        <f aca="false">SUM(J56:J58)</f>
        <v>550</v>
      </c>
      <c r="G111" s="26" t="n">
        <f aca="false">SUM(K56:K58)</f>
        <v>0</v>
      </c>
      <c r="H111" s="26" t="n">
        <f aca="false">L61</f>
        <v>611</v>
      </c>
      <c r="I111" s="26" t="n">
        <f aca="false">L62</f>
        <v>112.75</v>
      </c>
      <c r="J111" s="26" t="n">
        <f aca="false">L63</f>
        <v>1000</v>
      </c>
      <c r="K111" s="26" t="n">
        <f aca="false">L64</f>
        <v>3978.75</v>
      </c>
    </row>
    <row r="112" customFormat="false" ht="15" hidden="false" customHeight="false" outlineLevel="0" collapsed="false">
      <c r="B112" s="5" t="s">
        <v>214</v>
      </c>
      <c r="C112" s="25" t="n">
        <f aca="false">SUM(G67:G67)</f>
        <v>14</v>
      </c>
      <c r="D112" s="26" t="n">
        <f aca="false">SUM(H67:H67)</f>
        <v>350</v>
      </c>
      <c r="E112" s="26" t="n">
        <f aca="false">SUM(I67:I67)</f>
        <v>450</v>
      </c>
      <c r="F112" s="26" t="n">
        <f aca="false">SUM(J67:J67)</f>
        <v>0</v>
      </c>
      <c r="G112" s="26" t="n">
        <f aca="false">SUM(K67:K67)</f>
        <v>0</v>
      </c>
      <c r="H112" s="26" t="n">
        <f aca="false">L70</f>
        <v>611</v>
      </c>
      <c r="I112" s="26" t="n">
        <f aca="false">L71</f>
        <v>40</v>
      </c>
      <c r="J112" s="26" t="n">
        <f aca="false">L72</f>
        <v>1000</v>
      </c>
      <c r="K112" s="26" t="n">
        <f aca="false">L73</f>
        <v>2451</v>
      </c>
    </row>
    <row r="113" customFormat="false" ht="15" hidden="false" customHeight="false" outlineLevel="0" collapsed="false">
      <c r="B113" s="5" t="s">
        <v>215</v>
      </c>
      <c r="C113" s="25" t="n">
        <f aca="false">SUM(G76:G77)</f>
        <v>21</v>
      </c>
      <c r="D113" s="26" t="n">
        <f aca="false">SUM(H76:H77)</f>
        <v>525</v>
      </c>
      <c r="E113" s="26" t="n">
        <f aca="false">SUM(I76:I77)</f>
        <v>250</v>
      </c>
      <c r="F113" s="26" t="n">
        <f aca="false">SUM(J76:J77)</f>
        <v>0</v>
      </c>
      <c r="G113" s="26" t="n">
        <f aca="false">SUM(K76:K77)</f>
        <v>0</v>
      </c>
      <c r="H113" s="26" t="n">
        <f aca="false">L80</f>
        <v>611</v>
      </c>
      <c r="I113" s="26" t="n">
        <f aca="false">L81</f>
        <v>38.75</v>
      </c>
      <c r="J113" s="26" t="n">
        <f aca="false">L82</f>
        <v>1000</v>
      </c>
      <c r="K113" s="26" t="n">
        <f aca="false">L83</f>
        <v>2424.75</v>
      </c>
    </row>
    <row r="114" customFormat="false" ht="15" hidden="false" customHeight="false" outlineLevel="0" collapsed="false">
      <c r="B114" s="5" t="s">
        <v>216</v>
      </c>
      <c r="C114" s="25" t="n">
        <f aca="false">SUM(G86:G86)</f>
        <v>270.9</v>
      </c>
      <c r="D114" s="26" t="n">
        <f aca="false">SUM(H86:H86)</f>
        <v>6772.5</v>
      </c>
      <c r="E114" s="26" t="n">
        <f aca="false">SUM(I86:I86)</f>
        <v>3200</v>
      </c>
      <c r="F114" s="26" t="n">
        <f aca="false">SUM(J86:J86)</f>
        <v>0</v>
      </c>
      <c r="G114" s="26" t="n">
        <f aca="false">SUM(K86:K86)</f>
        <v>0</v>
      </c>
      <c r="H114" s="26" t="n">
        <f aca="false">L89</f>
        <v>3666</v>
      </c>
      <c r="I114" s="26" t="n">
        <f aca="false">L90</f>
        <v>498.625</v>
      </c>
      <c r="J114" s="26" t="n">
        <f aca="false">L91</f>
        <v>6000</v>
      </c>
      <c r="K114" s="26" t="n">
        <f aca="false">L92</f>
        <v>20137.125</v>
      </c>
    </row>
    <row r="115" customFormat="false" ht="15" hidden="false" customHeight="false" outlineLevel="0" collapsed="false">
      <c r="B115" s="31" t="s">
        <v>217</v>
      </c>
      <c r="C115" s="35" t="n">
        <f aca="false">SUM(C108:C109)</f>
        <v>585.482</v>
      </c>
      <c r="D115" s="33" t="n">
        <f aca="false">SUM(D108:D109)</f>
        <v>14637.05</v>
      </c>
      <c r="E115" s="33" t="n">
        <f aca="false">SUM(E108:E109)</f>
        <v>5250</v>
      </c>
      <c r="F115" s="33" t="n">
        <f aca="false">SUM(F108:F109)</f>
        <v>6100</v>
      </c>
      <c r="G115" s="33" t="n">
        <f aca="false">SUM(G108:G109)</f>
        <v>1200</v>
      </c>
      <c r="H115" s="33" t="n">
        <f aca="false">SUM(H108:H109)</f>
        <v>8554</v>
      </c>
      <c r="I115" s="33" t="n">
        <f aca="false">SUM(I108:I109)</f>
        <v>1359.3525</v>
      </c>
      <c r="J115" s="33" t="n">
        <f aca="false">SUM(J108:J109)</f>
        <v>14000</v>
      </c>
      <c r="K115" s="33" t="n">
        <f aca="false">SUM(K108:K109)</f>
        <v>51100.4025</v>
      </c>
    </row>
    <row r="116" customFormat="false" ht="15" hidden="false" customHeight="false" outlineLevel="0" collapsed="false">
      <c r="B116" s="31" t="s">
        <v>218</v>
      </c>
      <c r="C116" s="35" t="n">
        <f aca="false">SUM(C108:C114)</f>
        <v>998.582</v>
      </c>
      <c r="D116" s="33" t="n">
        <f aca="false">SUM(D108:D114)</f>
        <v>24964.55</v>
      </c>
      <c r="E116" s="33" t="n">
        <f aca="false">SUM(E108:E114)</f>
        <v>11400</v>
      </c>
      <c r="F116" s="33" t="n">
        <f aca="false">SUM(F108:F114)</f>
        <v>7200</v>
      </c>
      <c r="G116" s="33" t="n">
        <f aca="false">SUM(G108:G114)</f>
        <v>1200</v>
      </c>
      <c r="H116" s="33" t="n">
        <f aca="false">SUM(H108:H114)</f>
        <v>15275</v>
      </c>
      <c r="I116" s="33" t="n">
        <f aca="false">SUM(I108:I114)</f>
        <v>2238.2275</v>
      </c>
      <c r="J116" s="33" t="n">
        <f aca="false">SUM(J108:J114)</f>
        <v>25000</v>
      </c>
      <c r="K116" s="33" t="n">
        <f aca="false">SUM(K108:K114)</f>
        <v>87277.7775</v>
      </c>
    </row>
    <row r="117" customFormat="false" ht="15" hidden="false" customHeight="false" outlineLevel="0" collapsed="false">
      <c r="B117" s="2" t="s">
        <v>228</v>
      </c>
      <c r="D117" s="36" t="n">
        <f aca="false">IF($K115=0,0,D115/$K115)</f>
        <v>0.286437078455498</v>
      </c>
      <c r="E117" s="36" t="n">
        <f aca="false">IF($K115=0,0,E115/$K115)</f>
        <v>0.102738916782505</v>
      </c>
      <c r="F117" s="36" t="n">
        <f aca="false">IF($K115=0,0,F115/$K115)</f>
        <v>0.119372836642529</v>
      </c>
      <c r="G117" s="36" t="n">
        <f aca="false">IF($K115=0,0,G115/$K115)</f>
        <v>0.0234831809788582</v>
      </c>
      <c r="H117" s="36" t="n">
        <f aca="false">IF($K115=0,0,H115/$K115)</f>
        <v>0.167395941744294</v>
      </c>
      <c r="I117" s="36" t="n">
        <f aca="false">IF($K115=0,0,I115/$K115)</f>
        <v>0.0266016006429695</v>
      </c>
      <c r="J117" s="36" t="n">
        <f aca="false">IF($K115=0,0,J115/$K115)</f>
        <v>0.273970444753346</v>
      </c>
      <c r="K117" s="36" t="n">
        <f aca="false">IF($K115=0,0,K115/$K115)</f>
        <v>1</v>
      </c>
    </row>
    <row r="119" customFormat="false" ht="15" hidden="false" customHeight="false" outlineLevel="0" collapsed="false">
      <c r="B119" s="2" t="s">
        <v>229</v>
      </c>
      <c r="L119" s="37" t="n">
        <f aca="false">L103/18280</f>
        <v>2.79542683260394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7" t="s">
        <v>230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7" t="s">
        <v>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7" t="s">
        <v>232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2026-10-27T18:42:00Z</dcterms:created>
  <dc:creator>openpyxl</dc:creator>
  <dc:description/>
  <dc:language>en-US</dc:language>
  <cp:lastModifiedBy/>
  <dcterms:modified xsi:type="dcterms:W3CDTF">2026-10-27T18:42:00Z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