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&amp; Scope" sheetId="1" state="visible" r:id="rId3"/>
    <sheet name="Inputs" sheetId="2" state="visible" r:id="rId4"/>
    <sheet name="Demo Bid - DDD" sheetId="3" state="visible" r:id="rId5"/>
    <sheet name="Flooring - Wayne's" sheetId="4" state="visible" r:id="rId6"/>
    <sheet name="Markup - Flooring A5" sheetId="5" state="visible" r:id="rId7"/>
    <sheet name="Markup - Demo A1" sheetId="6" state="visible" r:id="rId8"/>
    <sheet name="Markup - Demo A1.1" sheetId="7" state="visible" r:id="rId9"/>
    <sheet name="Markup - Site Demo" sheetId="8" state="visible" r:id="rId10"/>
    <sheet name="Markup - Floor Removal" sheetId="9" state="visible" r:id="rId11"/>
    <sheet name="Markup - Ceiling Remov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Assumed ACT grid ceilings - verify; drywall ceilings add labor</t>
        </r>
      </text>
    </comment>
    <comment ref="B10" authorId="0">
      <text>
        <r>
          <rPr>
            <sz val="10"/>
            <rFont val="Arial"/>
            <family val="2"/>
          </rPr>
          <t xml:space="preserve">Existing floor type unknown; mastic grinding = Alt #3</t>
        </r>
      </text>
    </comment>
    <comment ref="B31" authorId="0">
      <text>
        <r>
          <rPr>
            <sz val="10"/>
            <rFont val="Arial"/>
            <family val="2"/>
          </rPr>
          <t xml:space="preserve">Incl. 20" magnolia and 30"+ hardwoods</t>
        </r>
      </text>
    </comment>
    <comment ref="B42" authorId="0">
      <text>
        <r>
          <rPr>
            <sz val="10"/>
            <rFont val="Arial"/>
            <family val="2"/>
          </rPr>
          <t xml:space="preserve">Verify load-bearing condition with EOR; shoring of load-bearing walls excluded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Small-area minimum applied</t>
        </r>
      </text>
    </comment>
  </commentList>
</comments>
</file>

<file path=xl/sharedStrings.xml><?xml version="1.0" encoding="utf-8"?>
<sst xmlns="http://schemas.openxmlformats.org/spreadsheetml/2006/main" count="376" uniqueCount="276">
  <si>
    <t xml:space="preserve">PALMS MEDICAL GROUP - LAKE SHORE REMODEL | DEMOLITION + FLOORING</t>
  </si>
  <si>
    <t xml:space="preserve">351 NE Franklin St, Lake City FL 32055 | Owner: Lake Shore Hospital Authority | 8,616 GSF outpatient clinic</t>
  </si>
  <si>
    <t xml:space="preserve">PRICE SUMMARY</t>
  </si>
  <si>
    <t xml:space="preserve">Demolition - Base bid (interior + site) - Disassemble Dynamics</t>
  </si>
  <si>
    <t xml:space="preserve">Demolition - Alt #1 exterior CMU walls</t>
  </si>
  <si>
    <t xml:space="preserve">Demolition - Alt #2 sawcutting at site demo limits</t>
  </si>
  <si>
    <t xml:space="preserve">Demolition - Alt #3 mastic removal / grinding</t>
  </si>
  <si>
    <t xml:space="preserve">Flooring - Wayne's Carpet Plus</t>
  </si>
  <si>
    <t xml:space="preserve">Combined base (demo base + flooring)</t>
  </si>
  <si>
    <t xml:space="preserve">SCOPE OF WORK</t>
  </si>
  <si>
    <t xml:space="preserve">DEMOLITION SCOPE OF WORK (Disassemble Dynamics)</t>
  </si>
  <si>
    <t xml:space="preserve">1. Complete interior demolition of all items in the building except roof drains above ceiling, main MDP and panels; remove interior partitions to deck, +/-850 LF (A1 Demo Note)</t>
  </si>
  <si>
    <t xml:space="preserve">2. Remove drywall on exterior walls down to fur channel, +/-3,500 SF (A1 Demo Note)</t>
  </si>
  <si>
    <t xml:space="preserve">3. Remove ceilings and grid throughout, incl. M100 data room ceiling only, +/-7,700 SF (A1, M100 Note)</t>
  </si>
  <si>
    <t xml:space="preserve">4. Remove existing floor finishes throughout, +/-7,590 SF (A1 Demo Note)</t>
  </si>
  <si>
    <t xml:space="preserve">5. Remove doors, frames and hardware, +/-40 EA; casework, countertops and reception desk, +/-100 LF (A1)</t>
  </si>
  <si>
    <t xml:space="preserve">6. Remove plumbing fixtures, +/-30 EA, after capping by plumbing contractor (A1)</t>
  </si>
  <si>
    <t xml:space="preserve">7. Remove light fixtures, devices, conduit and wire back to the nearest junction box; HVAC ductwork, diffusers, grilles and hangers (A1 Demo Note)</t>
  </si>
  <si>
    <t xml:space="preserve">8. Remove existing storefront and glazing at new entrance and center section for new exterior door, +/-60 LF (A1, A1.1)</t>
  </si>
  <si>
    <t xml:space="preserve">9. Remove existing curb and gutter 274 LF, asphalt pavement 1,574 SF, concrete 489 SF (Site Demo Notes 1, 2, 3)</t>
  </si>
  <si>
    <t xml:space="preserve">10. Remove existing trees incl. stump grinding, 8 EA (Site Demo Note 4)</t>
  </si>
  <si>
    <t xml:space="preserve">11. Protect X-Ray 120, MDP/panels and roof drains in place; legally dispose of all debris; leave broom clean</t>
  </si>
  <si>
    <t xml:space="preserve">ALTERNATES</t>
  </si>
  <si>
    <t xml:space="preserve">Alt #1: Remove exterior CMU walls at angled entries, +/-67 LF x +/-12' (A1 'Demo exterior CMU wall')</t>
  </si>
  <si>
    <t xml:space="preserve">Alt #2: Sawcut asphalt / concrete / curb at site removal limits</t>
  </si>
  <si>
    <t xml:space="preserve">Alt #3: Grind / remove mastic after flooring removal</t>
  </si>
  <si>
    <t xml:space="preserve">DEMOLITION EXCLUSIONS</t>
  </si>
  <si>
    <t xml:space="preserve">- X-Ray 120 (no demo this room); MDP, panels and roof drains to remain</t>
  </si>
  <si>
    <t xml:space="preserve">- All patching, repair, floor leveling and prep for new finishes; utility disconnects/caps by trades</t>
  </si>
  <si>
    <t xml:space="preserve">- Removal of conduit/wire beyond the nearest junction box or back to panel</t>
  </si>
  <si>
    <t xml:space="preserve">- Shoring limited to non-load-bearing masonry; load-bearing shoring, design and engineering excluded; lintels/jamb reinforcement excluded</t>
  </si>
  <si>
    <t xml:space="preserve">- Hazardous materials survey/abatement; erosion control, grading, utilities and new site work</t>
  </si>
  <si>
    <t xml:space="preserve">- Terms: plans only, zero retainage, net 30, price valid 90 days; additional mobilization $3,250</t>
  </si>
  <si>
    <t xml:space="preserve">FLOORING SCOPE (Wayne's Carpet Plus)</t>
  </si>
  <si>
    <t xml:space="preserve">1. Furnish &amp; install Mohawk 559 Anodized Lapis carpet tile in rooms per Finish Schedule incl. corridors, +/-4,948 SF</t>
  </si>
  <si>
    <t xml:space="preserve">2. Furnish &amp; install Flexco Natural Elements American Cherry 610 LVT in rooms per Finish Schedule, +/-3,147 SF</t>
  </si>
  <si>
    <t xml:space="preserve">3. Furnish &amp; install 2x2 sheet ceramic shower floor tile in ADA Tlt 124, +/-13 SF (color with PMG)</t>
  </si>
  <si>
    <t xml:space="preserve">4. Floor prep - patch/skim allowance; transition strips between dissimilar floors (max 1/8")</t>
  </si>
  <si>
    <t xml:space="preserve">FLOORING EXCLUSIONS</t>
  </si>
  <si>
    <t xml:space="preserve">- Wood base WM618 / WM725, quarter round, chair rail and crown (trim carpentry); moisture mitigation beyond allowance; furniture moving</t>
  </si>
  <si>
    <t xml:space="preserve">Palms Medical Group / Lake Shore Hospital Authority - 351 NE Franklin St, Lake City FL | Estimate Inputs</t>
  </si>
  <si>
    <t xml:space="preserve">Blue = editable input. Yellow = assumption to confirm. All costs flow to the estimate tabs.</t>
  </si>
  <si>
    <t xml:space="preserve">Input</t>
  </si>
  <si>
    <t xml:space="preserve">Value</t>
  </si>
  <si>
    <t xml:space="preserve">Note</t>
  </si>
  <si>
    <t xml:space="preserve">DEMOLITION (Disassemble Dynamics)</t>
  </si>
  <si>
    <t xml:space="preserve">Labor rate ($/MH, flat)</t>
  </si>
  <si>
    <t xml:space="preserve">Standing input</t>
  </si>
  <si>
    <t xml:space="preserve">Crew size (men)</t>
  </si>
  <si>
    <t xml:space="preserve">Local - Lake City, daytime</t>
  </si>
  <si>
    <t xml:space="preserve">Shift length (hrs)</t>
  </si>
  <si>
    <t xml:space="preserve">Profit ($ per crew-day)</t>
  </si>
  <si>
    <t xml:space="preserve">Contingency (% of direct)</t>
  </si>
  <si>
    <t xml:space="preserve">C&amp;D dumpster 30 yd ($/pull)</t>
  </si>
  <si>
    <t xml:space="preserve">Lake City rate not on file - confirm with hauler</t>
  </si>
  <si>
    <t xml:space="preserve">Concrete/asphalt dumpster 20 yd ($/pull)</t>
  </si>
  <si>
    <t xml:space="preserve">Lake City rate not on file - confirm</t>
  </si>
  <si>
    <t xml:space="preserve">FLOORING (Wayne's Carpet Plus)</t>
  </si>
  <si>
    <t xml:space="preserve">CT - Mohawk 559 Anodized Lapis material ($/SF)</t>
  </si>
  <si>
    <t xml:space="preserve">Assumed carpet tile - get distributor quote</t>
  </si>
  <si>
    <t xml:space="preserve">CT adhesive / release ($/SF)</t>
  </si>
  <si>
    <t xml:space="preserve">CT install labor ($/SF)</t>
  </si>
  <si>
    <t xml:space="preserve">CT waste factor</t>
  </si>
  <si>
    <t xml:space="preserve">LVT - Flexco Natural Elements American Cherry 610 material ($/SF)</t>
  </si>
  <si>
    <t xml:space="preserve">Get Flexco distributor quote</t>
  </si>
  <si>
    <t xml:space="preserve">LVT adhesive ($/SF)</t>
  </si>
  <si>
    <t xml:space="preserve">Per Flexco recommended adhesive</t>
  </si>
  <si>
    <t xml:space="preserve">LVT install labor ($/SF)</t>
  </si>
  <si>
    <t xml:space="preserve">LVT waste factor</t>
  </si>
  <si>
    <t xml:space="preserve">Shower floor tile 2x2 sheet ceramic - material incl. setting &amp; grout ($/SF)</t>
  </si>
  <si>
    <t xml:space="preserve">Color w/ PMG</t>
  </si>
  <si>
    <t xml:space="preserve">Shower floor tile install ($/SF)</t>
  </si>
  <si>
    <t xml:space="preserve">Small area - see minimum</t>
  </si>
  <si>
    <t xml:space="preserve">Shower tile minimum charge ($)</t>
  </si>
  <si>
    <t xml:space="preserve">Floor prep / patch &amp; skim allowance ($/SF of floor)</t>
  </si>
  <si>
    <t xml:space="preserve">Existing slab condition unknown until demo</t>
  </si>
  <si>
    <t xml:space="preserve">Transition strips ($/EA installed)</t>
  </si>
  <si>
    <t xml:space="preserve">Gen. Note 2 &amp; 3</t>
  </si>
  <si>
    <t xml:space="preserve">Freight / delivery ($)</t>
  </si>
  <si>
    <t xml:space="preserve">Overhead &amp; profit markup (Wayne's)</t>
  </si>
  <si>
    <t xml:space="preserve">Set Wayne's margin</t>
  </si>
  <si>
    <t xml:space="preserve">DISASSEMBLE DYNAMICS, INC. - DEMOLITION BID BREAKOUT</t>
  </si>
  <si>
    <t xml:space="preserve">Remodel &amp; Alterations - Lake Shore Hospital Authority / Palms Medical Group, 351 NE Franklin St, Lake City FL (TCCS plans 08/10/2026; site plan 02/02/2026)</t>
  </si>
  <si>
    <t xml:space="preserve">Quantities scaled from A1 / A1.1 / A5 and taken from civil Demolition Notes &amp; Estimated Quantities - verify in field.</t>
  </si>
  <si>
    <t xml:space="preserve">DEMOLITION MARKUPS - A1 DEMO PLAN, A1.1 STOREFRONT, SITE DEMO, FLOOR REMOVAL, CEILING REMOVAL</t>
  </si>
  <si>
    <t xml:space="preserve">#</t>
  </si>
  <si>
    <t xml:space="preserve">Description</t>
  </si>
  <si>
    <t xml:space="preserve">Ref</t>
  </si>
  <si>
    <t xml:space="preserve">Qty</t>
  </si>
  <si>
    <t xml:space="preserve">Unit</t>
  </si>
  <si>
    <t xml:space="preserve">MH / Unit</t>
  </si>
  <si>
    <t xml:space="preserve">MH</t>
  </si>
  <si>
    <t xml:space="preserve">Labor $</t>
  </si>
  <si>
    <t xml:space="preserve">Equip / Rental $</t>
  </si>
  <si>
    <t xml:space="preserve">Disposal $</t>
  </si>
  <si>
    <t xml:space="preserve">Other $</t>
  </si>
  <si>
    <t xml:space="preserve">Direct $</t>
  </si>
  <si>
    <t xml:space="preserve">BASE BID - INTERIOR SELECTIVE DEMOLITION (COMPLETE GUT)</t>
  </si>
  <si>
    <t xml:space="preserve">D1</t>
  </si>
  <si>
    <t xml:space="preserve">Remove interior partitions (stud &amp; drywall) to deck, incl. framing</t>
  </si>
  <si>
    <t xml:space="preserve">A1 complete demo note</t>
  </si>
  <si>
    <t xml:space="preserve">LF</t>
  </si>
  <si>
    <t xml:space="preserve">D2</t>
  </si>
  <si>
    <t xml:space="preserve">Remove drywall on exterior walls down to fur channel</t>
  </si>
  <si>
    <t xml:space="preserve">SF</t>
  </si>
  <si>
    <t xml:space="preserve">D3</t>
  </si>
  <si>
    <t xml:space="preserve">Remove ceilings &amp; grid throughout (incl. M100 data room ceiling only)</t>
  </si>
  <si>
    <t xml:space="preserve">A1; M100 note; Ceiling Removal markup</t>
  </si>
  <si>
    <t xml:space="preserve">D4</t>
  </si>
  <si>
    <t xml:space="preserve">Remove existing floor finishes (DDD-owned scraper)</t>
  </si>
  <si>
    <t xml:space="preserve">A1; Floor Removal markup</t>
  </si>
  <si>
    <t xml:space="preserve">D5</t>
  </si>
  <si>
    <t xml:space="preserve">Remove doors, frames &amp; hardware</t>
  </si>
  <si>
    <t xml:space="preserve">A1</t>
  </si>
  <si>
    <t xml:space="preserve">EA</t>
  </si>
  <si>
    <t xml:space="preserve">D6</t>
  </si>
  <si>
    <t xml:space="preserve">Remove casework, countertops &amp; reception desk</t>
  </si>
  <si>
    <t xml:space="preserve">D7</t>
  </si>
  <si>
    <t xml:space="preserve">Remove plumbing fixtures (WC, lav/exam sinks, shower, mop sink) - after cap by plumber</t>
  </si>
  <si>
    <t xml:space="preserve">D8</t>
  </si>
  <si>
    <t xml:space="preserve">Remove light fixtures, devices, conduit &amp; wire back to nearest J-box (MDP &amp; panels remain)</t>
  </si>
  <si>
    <t xml:space="preserve">D9</t>
  </si>
  <si>
    <t xml:space="preserve">Remove HVAC ductwork, diffusers, grilles &amp; hangers (roof drains remain)</t>
  </si>
  <si>
    <t xml:space="preserve">D10</t>
  </si>
  <si>
    <t xml:space="preserve">Remove existing storefront &amp; glazing (new entrance + center section)</t>
  </si>
  <si>
    <t xml:space="preserve">A1, A1.1</t>
  </si>
  <si>
    <t xml:space="preserve">D11</t>
  </si>
  <si>
    <t xml:space="preserve">Load-out, protection of X-ray 120 &amp; MDP, broom clean</t>
  </si>
  <si>
    <t xml:space="preserve">LS</t>
  </si>
  <si>
    <t xml:space="preserve">D12</t>
  </si>
  <si>
    <t xml:space="preserve">Small equipment rental - debris carts &amp; rolling scaffolds (2) for ceiling / high work</t>
  </si>
  <si>
    <t xml:space="preserve">-</t>
  </si>
  <si>
    <t xml:space="preserve">DAY</t>
  </si>
  <si>
    <t xml:space="preserve">D13</t>
  </si>
  <si>
    <t xml:space="preserve">Consumables - saw blades, debris bags, poly, floor protection, PPE</t>
  </si>
  <si>
    <t xml:space="preserve">D14</t>
  </si>
  <si>
    <t xml:space="preserve">C&amp;D disposal - 30 yd dumpsters</t>
  </si>
  <si>
    <t xml:space="preserve">PULL</t>
  </si>
  <si>
    <t xml:space="preserve">INTERIOR BASE BID - man-hours / crew-days</t>
  </si>
  <si>
    <t xml:space="preserve">Direct cost</t>
  </si>
  <si>
    <t xml:space="preserve">Contingency</t>
  </si>
  <si>
    <t xml:space="preserve">Profit ($/crew-day x crew-days)</t>
  </si>
  <si>
    <t xml:space="preserve">INTERIOR BASE BID TOTAL</t>
  </si>
  <si>
    <t xml:space="preserve">BASE BID - SITE DEMOLITION</t>
  </si>
  <si>
    <t xml:space="preserve">S1</t>
  </si>
  <si>
    <t xml:space="preserve">Remove existing asphalt pavement</t>
  </si>
  <si>
    <t xml:space="preserve">Site Demo Note 2</t>
  </si>
  <si>
    <t xml:space="preserve">S2</t>
  </si>
  <si>
    <t xml:space="preserve">Remove existing concrete</t>
  </si>
  <si>
    <t xml:space="preserve">Site Demo Note 3</t>
  </si>
  <si>
    <t xml:space="preserve">S3</t>
  </si>
  <si>
    <t xml:space="preserve">Remove existing curb &amp; gutter</t>
  </si>
  <si>
    <t xml:space="preserve">Site Demo Note 1</t>
  </si>
  <si>
    <t xml:space="preserve">S4</t>
  </si>
  <si>
    <t xml:space="preserve">Remove existing trees incl. stump grinding &amp; haul-off</t>
  </si>
  <si>
    <t xml:space="preserve">Site Demo Note 4</t>
  </si>
  <si>
    <t xml:space="preserve">S5</t>
  </si>
  <si>
    <t xml:space="preserve">Skid steer w/ breaker (3 days) + mini-ex (2 days) + stump grinder (2 days)</t>
  </si>
  <si>
    <t xml:space="preserve">S6</t>
  </si>
  <si>
    <t xml:space="preserve">Concrete / asphalt disposal - 20 yd dumpsters (+/-72 tons)</t>
  </si>
  <si>
    <t xml:space="preserve">S7</t>
  </si>
  <si>
    <t xml:space="preserve">Tree / vegetative debris haul-off</t>
  </si>
  <si>
    <t xml:space="preserve">LOAD</t>
  </si>
  <si>
    <t xml:space="preserve">SITE BASE BID - man-hours / crew-days</t>
  </si>
  <si>
    <t xml:space="preserve">SITE BASE BID TOTAL</t>
  </si>
  <si>
    <t xml:space="preserve">ALTERNATE #1 - EXTERIOR CMU WALL REMOVAL (ANGLED ENTRIES)</t>
  </si>
  <si>
    <t xml:space="preserve">A1.1</t>
  </si>
  <si>
    <t xml:space="preserve">Remove exterior CMU walls at angled entries (+/-67 LF x +/-12')</t>
  </si>
  <si>
    <t xml:space="preserve">A1 'Demo exterior CMU wall'</t>
  </si>
  <si>
    <t xml:space="preserve">A1.2</t>
  </si>
  <si>
    <t xml:space="preserve">Wall saw / chainsaw rental &amp; blades</t>
  </si>
  <si>
    <t xml:space="preserve">A1.3</t>
  </si>
  <si>
    <t xml:space="preserve">CMU disposal - 20 yd dumpsters</t>
  </si>
  <si>
    <t xml:space="preserve">ALT #1 - man-hours / crew-days</t>
  </si>
  <si>
    <t xml:space="preserve">ALT #1 TOTAL</t>
  </si>
  <si>
    <t xml:space="preserve">ALTERNATE #2 - SAWCUTTING AT SITE DEMO LIMITS</t>
  </si>
  <si>
    <t xml:space="preserve">A2.1</t>
  </si>
  <si>
    <t xml:space="preserve">Sawcut asphalt / concrete / curb at removal limits</t>
  </si>
  <si>
    <t xml:space="preserve">Site Demo</t>
  </si>
  <si>
    <t xml:space="preserve">ALT #2 - man-hours / crew-days</t>
  </si>
  <si>
    <t xml:space="preserve">ALT #2 TOTAL</t>
  </si>
  <si>
    <t xml:space="preserve">ALTERNATE #3 - MASTIC REMOVAL / GRINDING OF EXISTING FLOOR</t>
  </si>
  <si>
    <t xml:space="preserve">A3.1</t>
  </si>
  <si>
    <t xml:space="preserve">Grind / remove mastic after flooring removal</t>
  </si>
  <si>
    <t xml:space="preserve">ALT #3 - man-hours / crew-days</t>
  </si>
  <si>
    <t xml:space="preserve">ALT #3 TOTAL</t>
  </si>
  <si>
    <t xml:space="preserve">DEMOLITION BID SUMMARY</t>
  </si>
  <si>
    <t xml:space="preserve">INTERIOR BASE BID</t>
  </si>
  <si>
    <t xml:space="preserve">SITE BASE BID</t>
  </si>
  <si>
    <t xml:space="preserve">ALT #1</t>
  </si>
  <si>
    <t xml:space="preserve">ALT #2</t>
  </si>
  <si>
    <t xml:space="preserve">ALT #3</t>
  </si>
  <si>
    <t xml:space="preserve">Base bid (interior + site)</t>
  </si>
  <si>
    <t xml:space="preserve">Base bid + all alternates</t>
  </si>
  <si>
    <t xml:space="preserve">EXPENSE BREAKDOWN BY COST TYPE</t>
  </si>
  <si>
    <t xml:space="preserve">Section</t>
  </si>
  <si>
    <t xml:space="preserve">Labor MH</t>
  </si>
  <si>
    <t xml:space="preserve">Equipment $</t>
  </si>
  <si>
    <t xml:space="preserve">Other / Consumables $</t>
  </si>
  <si>
    <t xml:space="preserve">Contingency $</t>
  </si>
  <si>
    <t xml:space="preserve">Profit $</t>
  </si>
  <si>
    <t xml:space="preserve">Total $</t>
  </si>
  <si>
    <t xml:space="preserve">% of base bid</t>
  </si>
  <si>
    <t xml:space="preserve">Unit check - interior base bid $ per building SF (8,616 GSF)</t>
  </si>
  <si>
    <t xml:space="preserve">WAYNE'S CARPET PLUS - FLOORING ESTIMATE</t>
  </si>
  <si>
    <t xml:space="preserve">Palms Medical Group / Lake Shore Hospital Authority - 351 NE Franklin St, Lake City FL | A5 Finish Plan &amp; Finish Schedule</t>
  </si>
  <si>
    <t xml:space="preserve">FLOORING MARKUP - A5 FINISH PLAN (CT / LVT / shower tile by room)</t>
  </si>
  <si>
    <t xml:space="preserve">Item</t>
  </si>
  <si>
    <t xml:space="preserve">Net Qty</t>
  </si>
  <si>
    <t xml:space="preserve">Waste</t>
  </si>
  <si>
    <t xml:space="preserve">Order Qty</t>
  </si>
  <si>
    <t xml:space="preserve">Material $/U</t>
  </si>
  <si>
    <t xml:space="preserve">Labor $/U</t>
  </si>
  <si>
    <t xml:space="preserve">Material $</t>
  </si>
  <si>
    <t xml:space="preserve">F1</t>
  </si>
  <si>
    <t xml:space="preserve">Carpet tile - Mohawk 559 Anodized Lapis (CT rooms + corridors)</t>
  </si>
  <si>
    <t xml:space="preserve">F2</t>
  </si>
  <si>
    <t xml:space="preserve">LVT - Flexco Natural Elements American Cherry 610 (glue-down)</t>
  </si>
  <si>
    <t xml:space="preserve">F3</t>
  </si>
  <si>
    <t xml:space="preserve">2x2 sheet ceramic shower floor tile - ADA Tlt 124</t>
  </si>
  <si>
    <t xml:space="preserve">F4</t>
  </si>
  <si>
    <t xml:space="preserve">Floor prep - patch / skim after demo (allowance)</t>
  </si>
  <si>
    <t xml:space="preserve">F5</t>
  </si>
  <si>
    <t xml:space="preserve">Transition strips between dissimilar floors (max 1/8")</t>
  </si>
  <si>
    <t xml:space="preserve">F6</t>
  </si>
  <si>
    <t xml:space="preserve">Freight / delivery</t>
  </si>
  <si>
    <t xml:space="preserve">Subtotal (material + labor)</t>
  </si>
  <si>
    <t xml:space="preserve">Overhead &amp; profit</t>
  </si>
  <si>
    <t xml:space="preserve">FLOORING TOTAL - WAYNE'S CARPET PLUS</t>
  </si>
  <si>
    <t xml:space="preserve">Price per SF of flooring</t>
  </si>
  <si>
    <t xml:space="preserve">Room takeoff (from A5 markup)</t>
  </si>
  <si>
    <t xml:space="preserve">Room / area</t>
  </si>
  <si>
    <t xml:space="preserve">Finish</t>
  </si>
  <si>
    <t xml:space="preserve">122 Break/Conf</t>
  </si>
  <si>
    <t xml:space="preserve">CT</t>
  </si>
  <si>
    <t xml:space="preserve">123 ADA Tlt</t>
  </si>
  <si>
    <t xml:space="preserve">LVT</t>
  </si>
  <si>
    <t xml:space="preserve">124 ADA Tlt</t>
  </si>
  <si>
    <t xml:space="preserve">125 Provider</t>
  </si>
  <si>
    <t xml:space="preserve">126 Sto</t>
  </si>
  <si>
    <t xml:space="preserve">128/130/132 Exam</t>
  </si>
  <si>
    <t xml:space="preserve">127 Provider</t>
  </si>
  <si>
    <t xml:space="preserve">129/131/133 Exam</t>
  </si>
  <si>
    <t xml:space="preserve">Corridor C01</t>
  </si>
  <si>
    <t xml:space="preserve">Corridor N entry</t>
  </si>
  <si>
    <t xml:space="preserve">Corridor link</t>
  </si>
  <si>
    <t xml:space="preserve">Corridor C02</t>
  </si>
  <si>
    <t xml:space="preserve">Corridor C03</t>
  </si>
  <si>
    <t xml:space="preserve">Corridor C04</t>
  </si>
  <si>
    <t xml:space="preserve">121/121A Office/Sto</t>
  </si>
  <si>
    <t xml:space="preserve">120 X-Ray</t>
  </si>
  <si>
    <t xml:space="preserve">Alcove @ C02</t>
  </si>
  <si>
    <t xml:space="preserve">118 Nurse Pod</t>
  </si>
  <si>
    <t xml:space="preserve">119 Office</t>
  </si>
  <si>
    <t xml:space="preserve">112-117 Offices</t>
  </si>
  <si>
    <t xml:space="preserve">111 Steril / 109 ADA</t>
  </si>
  <si>
    <t xml:space="preserve">110 Nurse Sta</t>
  </si>
  <si>
    <t xml:space="preserve">148 Jan</t>
  </si>
  <si>
    <t xml:space="preserve">108 Lab</t>
  </si>
  <si>
    <t xml:space="preserve">105/106 Triage</t>
  </si>
  <si>
    <t xml:space="preserve">107 Mech</t>
  </si>
  <si>
    <t xml:space="preserve">103 Vestibule</t>
  </si>
  <si>
    <t xml:space="preserve">104 ADA Tlt</t>
  </si>
  <si>
    <t xml:space="preserve">100 Waiting / 101 Recep</t>
  </si>
  <si>
    <t xml:space="preserve">102 Pharmacy</t>
  </si>
  <si>
    <t xml:space="preserve">134-144 Exam (6)</t>
  </si>
  <si>
    <t xml:space="preserve">145 Provider</t>
  </si>
  <si>
    <t xml:space="preserve">146 Sto</t>
  </si>
  <si>
    <t xml:space="preserve">135/137/139 Office/Prov</t>
  </si>
  <si>
    <t xml:space="preserve">141/143/147 Exam</t>
  </si>
  <si>
    <t xml:space="preserve">MARKUP: Flooring A5  (full-size PDF: PMG_Lake_Shore_Markups.pdf)</t>
  </si>
  <si>
    <t xml:space="preserve">MARKUP: Demo A1  (full-size PDF: PMG_Lake_Shore_Markups.pdf)</t>
  </si>
  <si>
    <t xml:space="preserve">MARKUP: Demo A1.1  (full-size PDF: PMG_Lake_Shore_Markups.pdf)</t>
  </si>
  <si>
    <t xml:space="preserve">MARKUP: Site Demo  (full-size PDF: PMG_Lake_Shore_Markups.pdf)</t>
  </si>
  <si>
    <t xml:space="preserve">MARKUP: Floor Removal  (full-size PDF: PMG_Lake_Shore_Markups.pdf)</t>
  </si>
  <si>
    <t xml:space="preserve">MARKUP: Ceiling Removal  (full-size PDF: PMG_Lake_Shore_Markups.pdf)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</si>
</sst>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\$#,##0"/>
    <numFmt numFmtId="167" formatCode="0"/>
    <numFmt numFmtId="168" formatCode="0.0%"/>
    <numFmt numFmtId="169" formatCode="\$#,##0.00"/>
    <numFmt numFmtId="170" formatCode="#,##0;\(#,##0\);\-"/>
    <numFmt numFmtId="171" formatCode="0.000"/>
    <numFmt numFmtId="172" formatCode="#,##0.0;\(#,##0.0\);\-"/>
    <numFmt numFmtId="173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3C4"/>
        <bgColor rgb="FFFFFF99"/>
      </patternFill>
    </fill>
    <fill>
      <patternFill patternType="solid">
        <fgColor rgb="FF212121"/>
        <bgColor rgb="FF333300"/>
      </patternFill>
    </fill>
    <fill>
      <patternFill patternType="solid">
        <fgColor rgb="FFE0E0E0"/>
        <bgColor rgb="FFFFF3C4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160920</xdr:rowOff>
    </xdr:from>
    <xdr:to>
      <xdr:col>34</xdr:col>
      <xdr:colOff>493200</xdr:colOff>
      <xdr:row>48</xdr:row>
      <xdr:rowOff>172080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4144760" y="571680"/>
          <a:ext cx="13334760" cy="8886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53</xdr:row>
      <xdr:rowOff>48240</xdr:rowOff>
    </xdr:from>
    <xdr:to>
      <xdr:col>34</xdr:col>
      <xdr:colOff>493200</xdr:colOff>
      <xdr:row>98</xdr:row>
      <xdr:rowOff>107640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14144760" y="10287000"/>
          <a:ext cx="13334760" cy="8886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102</xdr:row>
      <xdr:rowOff>174960</xdr:rowOff>
    </xdr:from>
    <xdr:to>
      <xdr:col>34</xdr:col>
      <xdr:colOff>493200</xdr:colOff>
      <xdr:row>148</xdr:row>
      <xdr:rowOff>31680</xdr:rowOff>
    </xdr:to>
    <xdr:pic>
      <xdr:nvPicPr>
        <xdr:cNvPr id="4" name="Image 3" descr="Picture"/>
        <xdr:cNvPicPr/>
      </xdr:nvPicPr>
      <xdr:blipFill>
        <a:blip r:embed="rId3"/>
        <a:stretch/>
      </xdr:blipFill>
      <xdr:spPr>
        <a:xfrm>
          <a:off x="14144760" y="20002680"/>
          <a:ext cx="13334760" cy="8619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153</xdr:row>
      <xdr:rowOff>174600</xdr:rowOff>
    </xdr:from>
    <xdr:to>
      <xdr:col>34</xdr:col>
      <xdr:colOff>493200</xdr:colOff>
      <xdr:row>200</xdr:row>
      <xdr:rowOff>107640</xdr:rowOff>
    </xdr:to>
    <xdr:pic>
      <xdr:nvPicPr>
        <xdr:cNvPr id="5" name="Image 4" descr="Picture"/>
        <xdr:cNvPicPr/>
      </xdr:nvPicPr>
      <xdr:blipFill>
        <a:blip r:embed="rId4"/>
        <a:stretch/>
      </xdr:blipFill>
      <xdr:spPr>
        <a:xfrm>
          <a:off x="14144760" y="29718000"/>
          <a:ext cx="13334760" cy="8886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204</xdr:row>
      <xdr:rowOff>174960</xdr:rowOff>
    </xdr:from>
    <xdr:to>
      <xdr:col>34</xdr:col>
      <xdr:colOff>493200</xdr:colOff>
      <xdr:row>251</xdr:row>
      <xdr:rowOff>108000</xdr:rowOff>
    </xdr:to>
    <xdr:pic>
      <xdr:nvPicPr>
        <xdr:cNvPr id="6" name="Image 5" descr="Picture"/>
        <xdr:cNvPicPr/>
      </xdr:nvPicPr>
      <xdr:blipFill>
        <a:blip r:embed="rId5"/>
        <a:stretch/>
      </xdr:blipFill>
      <xdr:spPr>
        <a:xfrm>
          <a:off x="14144760" y="39433680"/>
          <a:ext cx="13334760" cy="888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33</xdr:col>
      <xdr:colOff>493200</xdr:colOff>
      <xdr:row>49</xdr:row>
      <xdr:rowOff>93960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1748240" y="571680"/>
          <a:ext cx="13334760" cy="888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189720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2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189720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2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189720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2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50</xdr:row>
      <xdr:rowOff>95040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239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189720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2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189720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24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0"/>
    <col collapsed="false" customWidth="true" hidden="false" outlineLevel="0" max="3" min="3" style="0" width="16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n">
        <f aca="false">'Demo Bid - DDD'!L74</f>
        <v>52140.8875</v>
      </c>
    </row>
    <row r="6" customFormat="false" ht="15" hidden="false" customHeight="false" outlineLevel="0" collapsed="false">
      <c r="B6" s="4" t="s">
        <v>4</v>
      </c>
      <c r="C6" s="5" t="n">
        <f aca="false">'Demo Bid - DDD'!L49</f>
        <v>8055.75</v>
      </c>
    </row>
    <row r="7" customFormat="false" ht="15" hidden="false" customHeight="false" outlineLevel="0" collapsed="false">
      <c r="B7" s="4" t="s">
        <v>5</v>
      </c>
      <c r="C7" s="5" t="n">
        <f aca="false">'Demo Bid - DDD'!L57</f>
        <v>1525</v>
      </c>
    </row>
    <row r="8" customFormat="false" ht="15" hidden="false" customHeight="false" outlineLevel="0" collapsed="false">
      <c r="B8" s="4" t="s">
        <v>6</v>
      </c>
      <c r="C8" s="5" t="n">
        <f aca="false">'Demo Bid - DDD'!L65</f>
        <v>9244.75</v>
      </c>
    </row>
    <row r="9" customFormat="false" ht="15" hidden="false" customHeight="false" outlineLevel="0" collapsed="false">
      <c r="B9" s="4" t="s">
        <v>7</v>
      </c>
      <c r="C9" s="5" t="n">
        <f aca="false">'Flooring - Wayne''s'!K14</f>
        <v>57897.9375</v>
      </c>
    </row>
    <row r="10" customFormat="false" ht="15" hidden="false" customHeight="false" outlineLevel="0" collapsed="false">
      <c r="B10" s="6" t="s">
        <v>8</v>
      </c>
      <c r="C10" s="7" t="n">
        <f aca="false">C5+C9</f>
        <v>110038.825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8" t="s">
        <v>10</v>
      </c>
    </row>
    <row r="14" customFormat="false" ht="23.85" hidden="false" customHeight="false" outlineLevel="0" collapsed="false">
      <c r="B14" s="9" t="s">
        <v>11</v>
      </c>
    </row>
    <row r="15" customFormat="false" ht="15" hidden="false" customHeight="false" outlineLevel="0" collapsed="false">
      <c r="B15" s="9" t="s">
        <v>12</v>
      </c>
    </row>
    <row r="16" customFormat="false" ht="15" hidden="false" customHeight="false" outlineLevel="0" collapsed="false">
      <c r="B16" s="9" t="s">
        <v>13</v>
      </c>
    </row>
    <row r="17" customFormat="false" ht="15" hidden="false" customHeight="false" outlineLevel="0" collapsed="false">
      <c r="B17" s="9" t="s">
        <v>14</v>
      </c>
    </row>
    <row r="18" customFormat="false" ht="15" hidden="false" customHeight="false" outlineLevel="0" collapsed="false">
      <c r="B18" s="9" t="s">
        <v>15</v>
      </c>
    </row>
    <row r="19" customFormat="false" ht="15" hidden="false" customHeight="false" outlineLevel="0" collapsed="false">
      <c r="B19" s="9" t="s">
        <v>16</v>
      </c>
    </row>
    <row r="20" customFormat="false" ht="15" hidden="false" customHeight="false" outlineLevel="0" collapsed="false">
      <c r="B20" s="9" t="s">
        <v>17</v>
      </c>
    </row>
    <row r="21" customFormat="false" ht="15" hidden="false" customHeight="false" outlineLevel="0" collapsed="false">
      <c r="B21" s="9" t="s">
        <v>18</v>
      </c>
    </row>
    <row r="22" customFormat="false" ht="15" hidden="false" customHeight="false" outlineLevel="0" collapsed="false">
      <c r="B22" s="9" t="s">
        <v>19</v>
      </c>
    </row>
    <row r="23" customFormat="false" ht="15" hidden="false" customHeight="false" outlineLevel="0" collapsed="false">
      <c r="B23" s="9" t="s">
        <v>20</v>
      </c>
    </row>
    <row r="24" customFormat="false" ht="15" hidden="false" customHeight="false" outlineLevel="0" collapsed="false">
      <c r="B24" s="9" t="s">
        <v>21</v>
      </c>
    </row>
    <row r="25" customFormat="false" ht="15" hidden="false" customHeight="false" outlineLevel="0" collapsed="false">
      <c r="B25" s="8" t="s">
        <v>22</v>
      </c>
    </row>
    <row r="26" customFormat="false" ht="15" hidden="false" customHeight="false" outlineLevel="0" collapsed="false">
      <c r="B26" s="9" t="s">
        <v>23</v>
      </c>
    </row>
    <row r="27" customFormat="false" ht="15" hidden="false" customHeight="false" outlineLevel="0" collapsed="false">
      <c r="B27" s="9" t="s">
        <v>24</v>
      </c>
    </row>
    <row r="28" customFormat="false" ht="15" hidden="false" customHeight="false" outlineLevel="0" collapsed="false">
      <c r="B28" s="9" t="s">
        <v>25</v>
      </c>
    </row>
    <row r="29" customFormat="false" ht="15" hidden="false" customHeight="false" outlineLevel="0" collapsed="false">
      <c r="B29" s="8" t="s">
        <v>26</v>
      </c>
    </row>
    <row r="30" customFormat="false" ht="15" hidden="false" customHeight="false" outlineLevel="0" collapsed="false">
      <c r="B30" s="9" t="s">
        <v>27</v>
      </c>
    </row>
    <row r="31" customFormat="false" ht="15" hidden="false" customHeight="false" outlineLevel="0" collapsed="false">
      <c r="B31" s="9" t="s">
        <v>28</v>
      </c>
    </row>
    <row r="32" customFormat="false" ht="15" hidden="false" customHeight="false" outlineLevel="0" collapsed="false">
      <c r="B32" s="9" t="s">
        <v>29</v>
      </c>
    </row>
    <row r="33" customFormat="false" ht="15" hidden="false" customHeight="false" outlineLevel="0" collapsed="false">
      <c r="B33" s="9" t="s">
        <v>30</v>
      </c>
    </row>
    <row r="34" customFormat="false" ht="15" hidden="false" customHeight="false" outlineLevel="0" collapsed="false">
      <c r="B34" s="9" t="s">
        <v>31</v>
      </c>
    </row>
    <row r="35" customFormat="false" ht="15" hidden="false" customHeight="false" outlineLevel="0" collapsed="false">
      <c r="B35" s="9" t="s">
        <v>32</v>
      </c>
    </row>
    <row r="36" customFormat="false" ht="15" hidden="false" customHeight="false" outlineLevel="0" collapsed="false">
      <c r="B36" s="8" t="s">
        <v>33</v>
      </c>
    </row>
    <row r="37" customFormat="false" ht="15" hidden="false" customHeight="false" outlineLevel="0" collapsed="false">
      <c r="B37" s="9" t="s">
        <v>34</v>
      </c>
    </row>
    <row r="38" customFormat="false" ht="15" hidden="false" customHeight="false" outlineLevel="0" collapsed="false">
      <c r="B38" s="9" t="s">
        <v>35</v>
      </c>
    </row>
    <row r="39" customFormat="false" ht="15" hidden="false" customHeight="false" outlineLevel="0" collapsed="false">
      <c r="B39" s="9" t="s">
        <v>36</v>
      </c>
    </row>
    <row r="40" customFormat="false" ht="15" hidden="false" customHeight="false" outlineLevel="0" collapsed="false">
      <c r="B40" s="9" t="s">
        <v>37</v>
      </c>
    </row>
    <row r="41" customFormat="false" ht="15" hidden="false" customHeight="false" outlineLevel="0" collapsed="false">
      <c r="B41" s="8" t="s">
        <v>38</v>
      </c>
    </row>
    <row r="42" customFormat="false" ht="15" hidden="false" customHeight="false" outlineLevel="0" collapsed="false">
      <c r="B42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1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10" t="s">
        <v>42</v>
      </c>
      <c r="B4" s="10" t="s">
        <v>43</v>
      </c>
      <c r="C4" s="10" t="s">
        <v>44</v>
      </c>
    </row>
    <row r="5" customFormat="false" ht="15" hidden="false" customHeight="false" outlineLevel="0" collapsed="false">
      <c r="A5" s="11" t="s">
        <v>45</v>
      </c>
      <c r="B5" s="12"/>
      <c r="C5" s="12"/>
    </row>
    <row r="6" customFormat="false" ht="15" hidden="false" customHeight="false" outlineLevel="0" collapsed="false">
      <c r="A6" s="4" t="s">
        <v>46</v>
      </c>
      <c r="B6" s="13" t="n">
        <v>25</v>
      </c>
      <c r="C6" s="14" t="s">
        <v>47</v>
      </c>
    </row>
    <row r="7" customFormat="false" ht="15" hidden="false" customHeight="false" outlineLevel="0" collapsed="false">
      <c r="A7" s="4" t="s">
        <v>48</v>
      </c>
      <c r="B7" s="15" t="n">
        <v>6</v>
      </c>
      <c r="C7" s="14" t="s">
        <v>49</v>
      </c>
    </row>
    <row r="8" customFormat="false" ht="15" hidden="false" customHeight="false" outlineLevel="0" collapsed="false">
      <c r="A8" s="4" t="s">
        <v>50</v>
      </c>
      <c r="B8" s="15" t="n">
        <v>8</v>
      </c>
      <c r="C8" s="14"/>
    </row>
    <row r="9" customFormat="false" ht="15" hidden="false" customHeight="false" outlineLevel="0" collapsed="false">
      <c r="A9" s="4" t="s">
        <v>51</v>
      </c>
      <c r="B9" s="13" t="n">
        <v>1000</v>
      </c>
      <c r="C9" s="14" t="s">
        <v>47</v>
      </c>
    </row>
    <row r="10" customFormat="false" ht="15" hidden="false" customHeight="false" outlineLevel="0" collapsed="false">
      <c r="A10" s="4" t="s">
        <v>52</v>
      </c>
      <c r="B10" s="16" t="n">
        <v>0.05</v>
      </c>
      <c r="C10" s="14" t="s">
        <v>47</v>
      </c>
    </row>
    <row r="11" customFormat="false" ht="15" hidden="false" customHeight="false" outlineLevel="0" collapsed="false">
      <c r="A11" s="4" t="s">
        <v>53</v>
      </c>
      <c r="B11" s="17" t="n">
        <v>450</v>
      </c>
      <c r="C11" s="14" t="s">
        <v>54</v>
      </c>
    </row>
    <row r="12" customFormat="false" ht="15" hidden="false" customHeight="false" outlineLevel="0" collapsed="false">
      <c r="A12" s="4" t="s">
        <v>55</v>
      </c>
      <c r="B12" s="17" t="n">
        <v>450</v>
      </c>
      <c r="C12" s="14" t="s">
        <v>56</v>
      </c>
    </row>
    <row r="13" customFormat="false" ht="15" hidden="false" customHeight="false" outlineLevel="0" collapsed="false">
      <c r="A13" s="11" t="s">
        <v>57</v>
      </c>
      <c r="B13" s="12"/>
      <c r="C13" s="12"/>
    </row>
    <row r="14" customFormat="false" ht="15" hidden="false" customHeight="false" outlineLevel="0" collapsed="false">
      <c r="A14" s="4" t="s">
        <v>58</v>
      </c>
      <c r="B14" s="18" t="n">
        <v>3.25</v>
      </c>
      <c r="C14" s="14" t="s">
        <v>59</v>
      </c>
    </row>
    <row r="15" customFormat="false" ht="15" hidden="false" customHeight="false" outlineLevel="0" collapsed="false">
      <c r="A15" s="4" t="s">
        <v>60</v>
      </c>
      <c r="B15" s="18" t="n">
        <v>0.2</v>
      </c>
      <c r="C15" s="14"/>
    </row>
    <row r="16" customFormat="false" ht="15" hidden="false" customHeight="false" outlineLevel="0" collapsed="false">
      <c r="A16" s="4" t="s">
        <v>61</v>
      </c>
      <c r="B16" s="18" t="n">
        <v>0.85</v>
      </c>
      <c r="C16" s="14"/>
    </row>
    <row r="17" customFormat="false" ht="15" hidden="false" customHeight="false" outlineLevel="0" collapsed="false">
      <c r="A17" s="4" t="s">
        <v>62</v>
      </c>
      <c r="B17" s="16" t="n">
        <v>0.07</v>
      </c>
      <c r="C17" s="14"/>
    </row>
    <row r="18" customFormat="false" ht="15" hidden="false" customHeight="false" outlineLevel="0" collapsed="false">
      <c r="A18" s="4" t="s">
        <v>63</v>
      </c>
      <c r="B18" s="18" t="n">
        <v>3.5</v>
      </c>
      <c r="C18" s="14" t="s">
        <v>64</v>
      </c>
    </row>
    <row r="19" customFormat="false" ht="15" hidden="false" customHeight="false" outlineLevel="0" collapsed="false">
      <c r="A19" s="4" t="s">
        <v>65</v>
      </c>
      <c r="B19" s="18" t="n">
        <v>0.25</v>
      </c>
      <c r="C19" s="14" t="s">
        <v>66</v>
      </c>
    </row>
    <row r="20" customFormat="false" ht="15" hidden="false" customHeight="false" outlineLevel="0" collapsed="false">
      <c r="A20" s="4" t="s">
        <v>67</v>
      </c>
      <c r="B20" s="18" t="n">
        <v>1.4</v>
      </c>
      <c r="C20" s="14"/>
    </row>
    <row r="21" customFormat="false" ht="15" hidden="false" customHeight="false" outlineLevel="0" collapsed="false">
      <c r="A21" s="4" t="s">
        <v>68</v>
      </c>
      <c r="B21" s="16" t="n">
        <v>0.08</v>
      </c>
      <c r="C21" s="14"/>
    </row>
    <row r="22" customFormat="false" ht="15" hidden="false" customHeight="false" outlineLevel="0" collapsed="false">
      <c r="A22" s="4" t="s">
        <v>69</v>
      </c>
      <c r="B22" s="18" t="n">
        <v>14</v>
      </c>
      <c r="C22" s="14" t="s">
        <v>70</v>
      </c>
    </row>
    <row r="23" customFormat="false" ht="15" hidden="false" customHeight="false" outlineLevel="0" collapsed="false">
      <c r="A23" s="4" t="s">
        <v>71</v>
      </c>
      <c r="B23" s="18" t="n">
        <v>18</v>
      </c>
      <c r="C23" s="14" t="s">
        <v>72</v>
      </c>
    </row>
    <row r="24" customFormat="false" ht="15" hidden="false" customHeight="false" outlineLevel="0" collapsed="false">
      <c r="A24" s="4" t="s">
        <v>73</v>
      </c>
      <c r="B24" s="17" t="n">
        <v>650</v>
      </c>
      <c r="C24" s="14"/>
    </row>
    <row r="25" customFormat="false" ht="15" hidden="false" customHeight="false" outlineLevel="0" collapsed="false">
      <c r="A25" s="4" t="s">
        <v>74</v>
      </c>
      <c r="B25" s="18" t="n">
        <v>0.45</v>
      </c>
      <c r="C25" s="14" t="s">
        <v>75</v>
      </c>
    </row>
    <row r="26" customFormat="false" ht="15" hidden="false" customHeight="false" outlineLevel="0" collapsed="false">
      <c r="A26" s="4" t="s">
        <v>76</v>
      </c>
      <c r="B26" s="17" t="n">
        <v>65</v>
      </c>
      <c r="C26" s="14" t="s">
        <v>77</v>
      </c>
    </row>
    <row r="27" customFormat="false" ht="15" hidden="false" customHeight="false" outlineLevel="0" collapsed="false">
      <c r="A27" s="4" t="s">
        <v>78</v>
      </c>
      <c r="B27" s="17" t="n">
        <v>450</v>
      </c>
      <c r="C27" s="14"/>
    </row>
    <row r="28" customFormat="false" ht="15" hidden="false" customHeight="false" outlineLevel="0" collapsed="false">
      <c r="A28" s="4" t="s">
        <v>79</v>
      </c>
      <c r="B28" s="19" t="n">
        <v>0.25</v>
      </c>
      <c r="C28" s="14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3" customFormat="false" ht="15" hidden="false" customHeight="false" outlineLevel="0" collapsed="false">
      <c r="A3" s="2" t="s">
        <v>83</v>
      </c>
      <c r="N3" s="20" t="s">
        <v>84</v>
      </c>
    </row>
    <row r="5" customFormat="false" ht="23.85" hidden="false" customHeight="false" outlineLevel="0" collapsed="false">
      <c r="A5" s="21" t="s">
        <v>85</v>
      </c>
      <c r="B5" s="21" t="s">
        <v>86</v>
      </c>
      <c r="C5" s="21" t="s">
        <v>87</v>
      </c>
      <c r="D5" s="21" t="s">
        <v>88</v>
      </c>
      <c r="E5" s="21" t="s">
        <v>89</v>
      </c>
      <c r="F5" s="21" t="s">
        <v>90</v>
      </c>
      <c r="G5" s="21" t="s">
        <v>91</v>
      </c>
      <c r="H5" s="21" t="s">
        <v>92</v>
      </c>
      <c r="I5" s="21" t="s">
        <v>93</v>
      </c>
      <c r="J5" s="21" t="s">
        <v>94</v>
      </c>
      <c r="K5" s="21" t="s">
        <v>95</v>
      </c>
      <c r="L5" s="21" t="s">
        <v>96</v>
      </c>
    </row>
    <row r="6" customFormat="false" ht="15" hidden="false" customHeight="false" outlineLevel="0" collapsed="false">
      <c r="A6" s="11" t="s">
        <v>97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customFormat="false" ht="15" hidden="false" customHeight="false" outlineLevel="0" collapsed="false">
      <c r="A7" s="22" t="s">
        <v>98</v>
      </c>
      <c r="B7" s="22" t="s">
        <v>99</v>
      </c>
      <c r="C7" s="23" t="s">
        <v>100</v>
      </c>
      <c r="D7" s="24" t="n">
        <v>850</v>
      </c>
      <c r="E7" s="22" t="s">
        <v>101</v>
      </c>
      <c r="F7" s="25" t="n">
        <v>0.25</v>
      </c>
      <c r="G7" s="26" t="n">
        <f aca="false">D7*F7</f>
        <v>212.5</v>
      </c>
      <c r="H7" s="27" t="n">
        <f aca="false">G7*Inputs!$B$6</f>
        <v>5312.5</v>
      </c>
      <c r="I7" s="28" t="n">
        <v>0</v>
      </c>
      <c r="J7" s="28" t="n">
        <v>0</v>
      </c>
      <c r="K7" s="28" t="n">
        <v>0</v>
      </c>
      <c r="L7" s="27" t="n">
        <f aca="false">SUM(H7:K7)</f>
        <v>5312.5</v>
      </c>
    </row>
    <row r="8" customFormat="false" ht="15" hidden="false" customHeight="false" outlineLevel="0" collapsed="false">
      <c r="A8" s="22" t="s">
        <v>102</v>
      </c>
      <c r="B8" s="22" t="s">
        <v>103</v>
      </c>
      <c r="C8" s="23" t="s">
        <v>100</v>
      </c>
      <c r="D8" s="24" t="n">
        <v>3500</v>
      </c>
      <c r="E8" s="22" t="s">
        <v>104</v>
      </c>
      <c r="F8" s="25" t="n">
        <v>0.012</v>
      </c>
      <c r="G8" s="26" t="n">
        <f aca="false">D8*F8</f>
        <v>42</v>
      </c>
      <c r="H8" s="27" t="n">
        <f aca="false">G8*Inputs!$B$6</f>
        <v>1050</v>
      </c>
      <c r="I8" s="28" t="n">
        <v>0</v>
      </c>
      <c r="J8" s="28" t="n">
        <v>0</v>
      </c>
      <c r="K8" s="28" t="n">
        <v>0</v>
      </c>
      <c r="L8" s="27" t="n">
        <f aca="false">SUM(H8:K8)</f>
        <v>1050</v>
      </c>
    </row>
    <row r="9" customFormat="false" ht="15" hidden="false" customHeight="false" outlineLevel="0" collapsed="false">
      <c r="A9" s="22" t="s">
        <v>105</v>
      </c>
      <c r="B9" s="22" t="s">
        <v>106</v>
      </c>
      <c r="C9" s="23" t="s">
        <v>107</v>
      </c>
      <c r="D9" s="24" t="n">
        <v>7700</v>
      </c>
      <c r="E9" s="22" t="s">
        <v>104</v>
      </c>
      <c r="F9" s="25" t="n">
        <v>0.012</v>
      </c>
      <c r="G9" s="26" t="n">
        <f aca="false">D9*F9</f>
        <v>92.4</v>
      </c>
      <c r="H9" s="27" t="n">
        <f aca="false">G9*Inputs!$B$6</f>
        <v>2310</v>
      </c>
      <c r="I9" s="28" t="n">
        <v>0</v>
      </c>
      <c r="J9" s="28" t="n">
        <v>0</v>
      </c>
      <c r="K9" s="28" t="n">
        <v>0</v>
      </c>
      <c r="L9" s="27" t="n">
        <f aca="false">SUM(H9:K9)</f>
        <v>2310</v>
      </c>
    </row>
    <row r="10" customFormat="false" ht="15" hidden="false" customHeight="false" outlineLevel="0" collapsed="false">
      <c r="A10" s="22" t="s">
        <v>108</v>
      </c>
      <c r="B10" s="22" t="s">
        <v>109</v>
      </c>
      <c r="C10" s="23" t="s">
        <v>110</v>
      </c>
      <c r="D10" s="24" t="n">
        <v>7590</v>
      </c>
      <c r="E10" s="22" t="s">
        <v>104</v>
      </c>
      <c r="F10" s="25" t="n">
        <v>0.012</v>
      </c>
      <c r="G10" s="26" t="n">
        <f aca="false">D10*F10</f>
        <v>91.08</v>
      </c>
      <c r="H10" s="27" t="n">
        <f aca="false">G10*Inputs!$B$6</f>
        <v>2277</v>
      </c>
      <c r="I10" s="28" t="n">
        <v>0</v>
      </c>
      <c r="J10" s="28" t="n">
        <v>0</v>
      </c>
      <c r="K10" s="28" t="n">
        <v>0</v>
      </c>
      <c r="L10" s="27" t="n">
        <f aca="false">SUM(H10:K10)</f>
        <v>2277</v>
      </c>
    </row>
    <row r="11" customFormat="false" ht="15" hidden="false" customHeight="false" outlineLevel="0" collapsed="false">
      <c r="A11" s="22" t="s">
        <v>111</v>
      </c>
      <c r="B11" s="22" t="s">
        <v>112</v>
      </c>
      <c r="C11" s="23" t="s">
        <v>113</v>
      </c>
      <c r="D11" s="24" t="n">
        <v>40</v>
      </c>
      <c r="E11" s="22" t="s">
        <v>114</v>
      </c>
      <c r="F11" s="25" t="n">
        <v>1</v>
      </c>
      <c r="G11" s="26" t="n">
        <f aca="false">D11*F11</f>
        <v>40</v>
      </c>
      <c r="H11" s="27" t="n">
        <f aca="false">G11*Inputs!$B$6</f>
        <v>1000</v>
      </c>
      <c r="I11" s="28" t="n">
        <v>0</v>
      </c>
      <c r="J11" s="28" t="n">
        <v>0</v>
      </c>
      <c r="K11" s="28" t="n">
        <v>0</v>
      </c>
      <c r="L11" s="27" t="n">
        <f aca="false">SUM(H11:K11)</f>
        <v>1000</v>
      </c>
    </row>
    <row r="12" customFormat="false" ht="15" hidden="false" customHeight="false" outlineLevel="0" collapsed="false">
      <c r="A12" s="22" t="s">
        <v>115</v>
      </c>
      <c r="B12" s="22" t="s">
        <v>116</v>
      </c>
      <c r="C12" s="23" t="s">
        <v>113</v>
      </c>
      <c r="D12" s="24" t="n">
        <v>100</v>
      </c>
      <c r="E12" s="22" t="s">
        <v>101</v>
      </c>
      <c r="F12" s="25" t="n">
        <v>0.3</v>
      </c>
      <c r="G12" s="26" t="n">
        <f aca="false">D12*F12</f>
        <v>30</v>
      </c>
      <c r="H12" s="27" t="n">
        <f aca="false">G12*Inputs!$B$6</f>
        <v>750</v>
      </c>
      <c r="I12" s="28" t="n">
        <v>0</v>
      </c>
      <c r="J12" s="28" t="n">
        <v>0</v>
      </c>
      <c r="K12" s="28" t="n">
        <v>0</v>
      </c>
      <c r="L12" s="27" t="n">
        <f aca="false">SUM(H12:K12)</f>
        <v>750</v>
      </c>
    </row>
    <row r="13" customFormat="false" ht="15" hidden="false" customHeight="false" outlineLevel="0" collapsed="false">
      <c r="A13" s="22" t="s">
        <v>117</v>
      </c>
      <c r="B13" s="22" t="s">
        <v>118</v>
      </c>
      <c r="C13" s="23" t="s">
        <v>113</v>
      </c>
      <c r="D13" s="24" t="n">
        <v>30</v>
      </c>
      <c r="E13" s="22" t="s">
        <v>114</v>
      </c>
      <c r="F13" s="25" t="n">
        <v>1.5</v>
      </c>
      <c r="G13" s="26" t="n">
        <f aca="false">D13*F13</f>
        <v>45</v>
      </c>
      <c r="H13" s="27" t="n">
        <f aca="false">G13*Inputs!$B$6</f>
        <v>1125</v>
      </c>
      <c r="I13" s="28" t="n">
        <v>0</v>
      </c>
      <c r="J13" s="28" t="n">
        <v>0</v>
      </c>
      <c r="K13" s="28" t="n">
        <v>0</v>
      </c>
      <c r="L13" s="27" t="n">
        <f aca="false">SUM(H13:K13)</f>
        <v>1125</v>
      </c>
    </row>
    <row r="14" customFormat="false" ht="15" hidden="false" customHeight="false" outlineLevel="0" collapsed="false">
      <c r="A14" s="22" t="s">
        <v>119</v>
      </c>
      <c r="B14" s="22" t="s">
        <v>120</v>
      </c>
      <c r="C14" s="23" t="s">
        <v>100</v>
      </c>
      <c r="D14" s="24" t="n">
        <v>7700</v>
      </c>
      <c r="E14" s="22" t="s">
        <v>104</v>
      </c>
      <c r="F14" s="25" t="n">
        <v>0.008</v>
      </c>
      <c r="G14" s="26" t="n">
        <f aca="false">D14*F14</f>
        <v>61.6</v>
      </c>
      <c r="H14" s="27" t="n">
        <f aca="false">G14*Inputs!$B$6</f>
        <v>1540</v>
      </c>
      <c r="I14" s="28" t="n">
        <v>0</v>
      </c>
      <c r="J14" s="28" t="n">
        <v>0</v>
      </c>
      <c r="K14" s="28" t="n">
        <v>0</v>
      </c>
      <c r="L14" s="27" t="n">
        <f aca="false">SUM(H14:K14)</f>
        <v>1540</v>
      </c>
    </row>
    <row r="15" customFormat="false" ht="15" hidden="false" customHeight="false" outlineLevel="0" collapsed="false">
      <c r="A15" s="22" t="s">
        <v>121</v>
      </c>
      <c r="B15" s="22" t="s">
        <v>122</v>
      </c>
      <c r="C15" s="23" t="s">
        <v>100</v>
      </c>
      <c r="D15" s="24" t="n">
        <v>7700</v>
      </c>
      <c r="E15" s="22" t="s">
        <v>104</v>
      </c>
      <c r="F15" s="25" t="n">
        <v>0.008</v>
      </c>
      <c r="G15" s="26" t="n">
        <f aca="false">D15*F15</f>
        <v>61.6</v>
      </c>
      <c r="H15" s="27" t="n">
        <f aca="false">G15*Inputs!$B$6</f>
        <v>1540</v>
      </c>
      <c r="I15" s="28" t="n">
        <v>0</v>
      </c>
      <c r="J15" s="28" t="n">
        <v>0</v>
      </c>
      <c r="K15" s="28" t="n">
        <v>0</v>
      </c>
      <c r="L15" s="27" t="n">
        <f aca="false">SUM(H15:K15)</f>
        <v>1540</v>
      </c>
    </row>
    <row r="16" customFormat="false" ht="15" hidden="false" customHeight="false" outlineLevel="0" collapsed="false">
      <c r="A16" s="22" t="s">
        <v>123</v>
      </c>
      <c r="B16" s="22" t="s">
        <v>124</v>
      </c>
      <c r="C16" s="23" t="s">
        <v>125</v>
      </c>
      <c r="D16" s="24" t="n">
        <v>60</v>
      </c>
      <c r="E16" s="22" t="s">
        <v>101</v>
      </c>
      <c r="F16" s="25" t="n">
        <v>0.5</v>
      </c>
      <c r="G16" s="26" t="n">
        <f aca="false">D16*F16</f>
        <v>30</v>
      </c>
      <c r="H16" s="27" t="n">
        <f aca="false">G16*Inputs!$B$6</f>
        <v>750</v>
      </c>
      <c r="I16" s="28" t="n">
        <v>0</v>
      </c>
      <c r="J16" s="28" t="n">
        <v>0</v>
      </c>
      <c r="K16" s="28" t="n">
        <v>0</v>
      </c>
      <c r="L16" s="27" t="n">
        <f aca="false">SUM(H16:K16)</f>
        <v>750</v>
      </c>
    </row>
    <row r="17" customFormat="false" ht="15" hidden="false" customHeight="false" outlineLevel="0" collapsed="false">
      <c r="A17" s="22" t="s">
        <v>126</v>
      </c>
      <c r="B17" s="22" t="s">
        <v>127</v>
      </c>
      <c r="C17" s="23" t="s">
        <v>113</v>
      </c>
      <c r="D17" s="24" t="n">
        <v>1</v>
      </c>
      <c r="E17" s="22" t="s">
        <v>128</v>
      </c>
      <c r="F17" s="25" t="n">
        <v>40</v>
      </c>
      <c r="G17" s="26" t="n">
        <f aca="false">D17*F17</f>
        <v>40</v>
      </c>
      <c r="H17" s="27" t="n">
        <f aca="false">G17*Inputs!$B$6</f>
        <v>1000</v>
      </c>
      <c r="I17" s="28" t="n">
        <v>0</v>
      </c>
      <c r="J17" s="28" t="n">
        <v>0</v>
      </c>
      <c r="K17" s="28" t="n">
        <v>0</v>
      </c>
      <c r="L17" s="27" t="n">
        <f aca="false">SUM(H17:K17)</f>
        <v>1000</v>
      </c>
    </row>
    <row r="18" customFormat="false" ht="15" hidden="false" customHeight="false" outlineLevel="0" collapsed="false">
      <c r="A18" s="22" t="s">
        <v>129</v>
      </c>
      <c r="B18" s="22" t="s">
        <v>130</v>
      </c>
      <c r="C18" s="23" t="s">
        <v>131</v>
      </c>
      <c r="D18" s="24" t="n">
        <v>16</v>
      </c>
      <c r="E18" s="22" t="s">
        <v>132</v>
      </c>
      <c r="F18" s="25" t="n">
        <v>0</v>
      </c>
      <c r="G18" s="26" t="n">
        <f aca="false">D18*F18</f>
        <v>0</v>
      </c>
      <c r="H18" s="27" t="n">
        <f aca="false">G18*Inputs!$B$6</f>
        <v>0</v>
      </c>
      <c r="I18" s="27" t="n">
        <f aca="false">D18*50</f>
        <v>800</v>
      </c>
      <c r="J18" s="28" t="n">
        <v>0</v>
      </c>
      <c r="K18" s="28" t="n">
        <v>0</v>
      </c>
      <c r="L18" s="27" t="n">
        <f aca="false">SUM(H18:K18)</f>
        <v>800</v>
      </c>
    </row>
    <row r="19" customFormat="false" ht="15" hidden="false" customHeight="false" outlineLevel="0" collapsed="false">
      <c r="A19" s="22" t="s">
        <v>133</v>
      </c>
      <c r="B19" s="22" t="s">
        <v>134</v>
      </c>
      <c r="C19" s="23" t="s">
        <v>131</v>
      </c>
      <c r="D19" s="24" t="n">
        <v>1</v>
      </c>
      <c r="E19" s="22" t="s">
        <v>128</v>
      </c>
      <c r="F19" s="25" t="n">
        <v>0</v>
      </c>
      <c r="G19" s="26" t="n">
        <f aca="false">D19*F19</f>
        <v>0</v>
      </c>
      <c r="H19" s="27" t="n">
        <f aca="false">G19*Inputs!$B$6</f>
        <v>0</v>
      </c>
      <c r="I19" s="28" t="n">
        <v>0</v>
      </c>
      <c r="J19" s="28" t="n">
        <v>0</v>
      </c>
      <c r="K19" s="28" t="n">
        <v>900</v>
      </c>
      <c r="L19" s="27" t="n">
        <f aca="false">SUM(H19:K19)</f>
        <v>900</v>
      </c>
    </row>
    <row r="20" customFormat="false" ht="15" hidden="false" customHeight="false" outlineLevel="0" collapsed="false">
      <c r="A20" s="22" t="s">
        <v>135</v>
      </c>
      <c r="B20" s="22" t="s">
        <v>136</v>
      </c>
      <c r="C20" s="23" t="s">
        <v>131</v>
      </c>
      <c r="D20" s="24" t="n">
        <v>8</v>
      </c>
      <c r="E20" s="22" t="s">
        <v>137</v>
      </c>
      <c r="F20" s="25" t="n">
        <v>0</v>
      </c>
      <c r="G20" s="26" t="n">
        <f aca="false">D20*F20</f>
        <v>0</v>
      </c>
      <c r="H20" s="27" t="n">
        <f aca="false">G20*Inputs!$B$6</f>
        <v>0</v>
      </c>
      <c r="I20" s="28" t="n">
        <v>0</v>
      </c>
      <c r="J20" s="27" t="n">
        <f aca="false">D20*Inputs!$B$11</f>
        <v>3600</v>
      </c>
      <c r="K20" s="28" t="n">
        <v>0</v>
      </c>
      <c r="L20" s="27" t="n">
        <f aca="false">SUM(H20:K20)</f>
        <v>3600</v>
      </c>
    </row>
    <row r="21" customFormat="false" ht="15" hidden="false" customHeight="false" outlineLevel="0" collapsed="false">
      <c r="B21" s="0" t="s">
        <v>138</v>
      </c>
      <c r="G21" s="29" t="n">
        <f aca="false">SUM(G7:G20)</f>
        <v>746.18</v>
      </c>
      <c r="H21" s="30" t="n">
        <f aca="false">ROUNDUP(G21/(Inputs!$B$7*Inputs!$B$8),0)</f>
        <v>16</v>
      </c>
    </row>
    <row r="22" customFormat="false" ht="15" hidden="false" customHeight="false" outlineLevel="0" collapsed="false">
      <c r="B22" s="0" t="s">
        <v>139</v>
      </c>
      <c r="L22" s="31" t="n">
        <f aca="false">SUM(L7:L20)</f>
        <v>23954.5</v>
      </c>
    </row>
    <row r="23" customFormat="false" ht="15" hidden="false" customHeight="false" outlineLevel="0" collapsed="false">
      <c r="B23" s="0" t="s">
        <v>140</v>
      </c>
      <c r="L23" s="31" t="n">
        <f aca="false">L22*Inputs!$B$10</f>
        <v>1197.725</v>
      </c>
    </row>
    <row r="24" customFormat="false" ht="15" hidden="false" customHeight="false" outlineLevel="0" collapsed="false">
      <c r="B24" s="0" t="s">
        <v>141</v>
      </c>
      <c r="L24" s="31" t="n">
        <f aca="false">Inputs!$B$9*H21</f>
        <v>16000</v>
      </c>
    </row>
    <row r="25" customFormat="false" ht="15" hidden="false" customHeight="false" outlineLevel="0" collapsed="false">
      <c r="B25" s="6" t="s">
        <v>142</v>
      </c>
      <c r="C25" s="32"/>
      <c r="D25" s="32"/>
      <c r="E25" s="32"/>
      <c r="F25" s="32"/>
      <c r="G25" s="32"/>
      <c r="H25" s="32"/>
      <c r="I25" s="32"/>
      <c r="J25" s="32"/>
      <c r="K25" s="32"/>
      <c r="L25" s="7" t="n">
        <f aca="false">SUM(L22:L24)</f>
        <v>41152.225</v>
      </c>
    </row>
    <row r="27" customFormat="false" ht="15" hidden="false" customHeight="false" outlineLevel="0" collapsed="false">
      <c r="A27" s="11" t="s">
        <v>143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customFormat="false" ht="15" hidden="false" customHeight="false" outlineLevel="0" collapsed="false">
      <c r="A28" s="22" t="s">
        <v>144</v>
      </c>
      <c r="B28" s="22" t="s">
        <v>145</v>
      </c>
      <c r="C28" s="23" t="s">
        <v>146</v>
      </c>
      <c r="D28" s="24" t="n">
        <v>1574</v>
      </c>
      <c r="E28" s="22" t="s">
        <v>104</v>
      </c>
      <c r="F28" s="25" t="n">
        <v>0.01</v>
      </c>
      <c r="G28" s="26" t="n">
        <f aca="false">D28*F28</f>
        <v>15.74</v>
      </c>
      <c r="H28" s="27" t="n">
        <f aca="false">G28*Inputs!$B$6</f>
        <v>393.5</v>
      </c>
      <c r="I28" s="28" t="n">
        <v>0</v>
      </c>
      <c r="J28" s="28" t="n">
        <v>0</v>
      </c>
      <c r="K28" s="28" t="n">
        <v>0</v>
      </c>
      <c r="L28" s="27" t="n">
        <f aca="false">SUM(H28:K28)</f>
        <v>393.5</v>
      </c>
    </row>
    <row r="29" customFormat="false" ht="15" hidden="false" customHeight="false" outlineLevel="0" collapsed="false">
      <c r="A29" s="22" t="s">
        <v>147</v>
      </c>
      <c r="B29" s="22" t="s">
        <v>148</v>
      </c>
      <c r="C29" s="23" t="s">
        <v>149</v>
      </c>
      <c r="D29" s="24" t="n">
        <v>489</v>
      </c>
      <c r="E29" s="22" t="s">
        <v>104</v>
      </c>
      <c r="F29" s="25" t="n">
        <v>0.03</v>
      </c>
      <c r="G29" s="26" t="n">
        <f aca="false">D29*F29</f>
        <v>14.67</v>
      </c>
      <c r="H29" s="27" t="n">
        <f aca="false">G29*Inputs!$B$6</f>
        <v>366.75</v>
      </c>
      <c r="I29" s="28" t="n">
        <v>0</v>
      </c>
      <c r="J29" s="28" t="n">
        <v>0</v>
      </c>
      <c r="K29" s="28" t="n">
        <v>0</v>
      </c>
      <c r="L29" s="27" t="n">
        <f aca="false">SUM(H29:K29)</f>
        <v>366.75</v>
      </c>
    </row>
    <row r="30" customFormat="false" ht="15" hidden="false" customHeight="false" outlineLevel="0" collapsed="false">
      <c r="A30" s="22" t="s">
        <v>150</v>
      </c>
      <c r="B30" s="22" t="s">
        <v>151</v>
      </c>
      <c r="C30" s="23" t="s">
        <v>152</v>
      </c>
      <c r="D30" s="24" t="n">
        <v>274</v>
      </c>
      <c r="E30" s="22" t="s">
        <v>101</v>
      </c>
      <c r="F30" s="25" t="n">
        <v>0.08</v>
      </c>
      <c r="G30" s="26" t="n">
        <f aca="false">D30*F30</f>
        <v>21.92</v>
      </c>
      <c r="H30" s="27" t="n">
        <f aca="false">G30*Inputs!$B$6</f>
        <v>548</v>
      </c>
      <c r="I30" s="28" t="n">
        <v>0</v>
      </c>
      <c r="J30" s="28" t="n">
        <v>0</v>
      </c>
      <c r="K30" s="28" t="n">
        <v>0</v>
      </c>
      <c r="L30" s="27" t="n">
        <f aca="false">SUM(H30:K30)</f>
        <v>548</v>
      </c>
    </row>
    <row r="31" customFormat="false" ht="15" hidden="false" customHeight="false" outlineLevel="0" collapsed="false">
      <c r="A31" s="22" t="s">
        <v>153</v>
      </c>
      <c r="B31" s="22" t="s">
        <v>154</v>
      </c>
      <c r="C31" s="23" t="s">
        <v>155</v>
      </c>
      <c r="D31" s="24" t="n">
        <v>8</v>
      </c>
      <c r="E31" s="22" t="s">
        <v>114</v>
      </c>
      <c r="F31" s="25" t="n">
        <v>6</v>
      </c>
      <c r="G31" s="26" t="n">
        <f aca="false">D31*F31</f>
        <v>48</v>
      </c>
      <c r="H31" s="27" t="n">
        <f aca="false">G31*Inputs!$B$6</f>
        <v>1200</v>
      </c>
      <c r="I31" s="28" t="n">
        <v>0</v>
      </c>
      <c r="J31" s="28" t="n">
        <v>0</v>
      </c>
      <c r="K31" s="28" t="n">
        <v>0</v>
      </c>
      <c r="L31" s="27" t="n">
        <f aca="false">SUM(H31:K31)</f>
        <v>1200</v>
      </c>
    </row>
    <row r="32" customFormat="false" ht="15" hidden="false" customHeight="false" outlineLevel="0" collapsed="false">
      <c r="A32" s="22" t="s">
        <v>156</v>
      </c>
      <c r="B32" s="22" t="s">
        <v>157</v>
      </c>
      <c r="C32" s="23" t="s">
        <v>131</v>
      </c>
      <c r="D32" s="24" t="n">
        <v>1</v>
      </c>
      <c r="E32" s="22" t="s">
        <v>128</v>
      </c>
      <c r="F32" s="25" t="n">
        <v>0</v>
      </c>
      <c r="G32" s="26" t="n">
        <f aca="false">D32*F32</f>
        <v>0</v>
      </c>
      <c r="H32" s="27" t="n">
        <f aca="false">G32*Inputs!$B$6</f>
        <v>0</v>
      </c>
      <c r="I32" s="28" t="n">
        <v>2850</v>
      </c>
      <c r="J32" s="28" t="n">
        <v>0</v>
      </c>
      <c r="K32" s="28" t="n">
        <v>0</v>
      </c>
      <c r="L32" s="27" t="n">
        <f aca="false">SUM(H32:K32)</f>
        <v>2850</v>
      </c>
    </row>
    <row r="33" customFormat="false" ht="15" hidden="false" customHeight="false" outlineLevel="0" collapsed="false">
      <c r="A33" s="22" t="s">
        <v>158</v>
      </c>
      <c r="B33" s="22" t="s">
        <v>159</v>
      </c>
      <c r="C33" s="23" t="s">
        <v>131</v>
      </c>
      <c r="D33" s="24" t="n">
        <v>3</v>
      </c>
      <c r="E33" s="22" t="s">
        <v>137</v>
      </c>
      <c r="F33" s="25" t="n">
        <v>0</v>
      </c>
      <c r="G33" s="26" t="n">
        <f aca="false">D33*F33</f>
        <v>0</v>
      </c>
      <c r="H33" s="27" t="n">
        <f aca="false">G33*Inputs!$B$6</f>
        <v>0</v>
      </c>
      <c r="I33" s="28" t="n">
        <v>0</v>
      </c>
      <c r="J33" s="27" t="n">
        <f aca="false">D33*Inputs!$B$12</f>
        <v>1350</v>
      </c>
      <c r="K33" s="28" t="n">
        <v>0</v>
      </c>
      <c r="L33" s="27" t="n">
        <f aca="false">SUM(H33:K33)</f>
        <v>1350</v>
      </c>
    </row>
    <row r="34" customFormat="false" ht="15" hidden="false" customHeight="false" outlineLevel="0" collapsed="false">
      <c r="A34" s="22" t="s">
        <v>160</v>
      </c>
      <c r="B34" s="22" t="s">
        <v>161</v>
      </c>
      <c r="C34" s="23" t="s">
        <v>131</v>
      </c>
      <c r="D34" s="24" t="n">
        <v>2</v>
      </c>
      <c r="E34" s="22" t="s">
        <v>162</v>
      </c>
      <c r="F34" s="25" t="n">
        <v>0</v>
      </c>
      <c r="G34" s="26" t="n">
        <f aca="false">D34*F34</f>
        <v>0</v>
      </c>
      <c r="H34" s="27" t="n">
        <f aca="false">G34*Inputs!$B$6</f>
        <v>0</v>
      </c>
      <c r="I34" s="28" t="n">
        <v>0</v>
      </c>
      <c r="J34" s="27" t="n">
        <f aca="false">D34*Inputs!$B$11</f>
        <v>900</v>
      </c>
      <c r="K34" s="28" t="n">
        <v>0</v>
      </c>
      <c r="L34" s="27" t="n">
        <f aca="false">SUM(H34:K34)</f>
        <v>900</v>
      </c>
    </row>
    <row r="35" customFormat="false" ht="15" hidden="false" customHeight="false" outlineLevel="0" collapsed="false">
      <c r="B35" s="0" t="s">
        <v>163</v>
      </c>
      <c r="G35" s="29" t="n">
        <f aca="false">SUM(G28:G34)</f>
        <v>100.33</v>
      </c>
      <c r="H35" s="30" t="n">
        <f aca="false">ROUNDUP(G35/(Inputs!$B$7*Inputs!$B$8),0)</f>
        <v>3</v>
      </c>
    </row>
    <row r="36" customFormat="false" ht="15" hidden="false" customHeight="false" outlineLevel="0" collapsed="false">
      <c r="B36" s="0" t="s">
        <v>139</v>
      </c>
      <c r="L36" s="31" t="n">
        <f aca="false">SUM(L28:L34)</f>
        <v>7608.25</v>
      </c>
    </row>
    <row r="37" customFormat="false" ht="15" hidden="false" customHeight="false" outlineLevel="0" collapsed="false">
      <c r="B37" s="0" t="s">
        <v>140</v>
      </c>
      <c r="L37" s="31" t="n">
        <f aca="false">L36*Inputs!$B$10</f>
        <v>380.4125</v>
      </c>
    </row>
    <row r="38" customFormat="false" ht="15" hidden="false" customHeight="false" outlineLevel="0" collapsed="false">
      <c r="B38" s="0" t="s">
        <v>141</v>
      </c>
      <c r="L38" s="31" t="n">
        <f aca="false">Inputs!$B$9*H35</f>
        <v>3000</v>
      </c>
    </row>
    <row r="39" customFormat="false" ht="15" hidden="false" customHeight="false" outlineLevel="0" collapsed="false">
      <c r="B39" s="6" t="s">
        <v>164</v>
      </c>
      <c r="C39" s="32"/>
      <c r="D39" s="32"/>
      <c r="E39" s="32"/>
      <c r="F39" s="32"/>
      <c r="G39" s="32"/>
      <c r="H39" s="32"/>
      <c r="I39" s="32"/>
      <c r="J39" s="32"/>
      <c r="K39" s="32"/>
      <c r="L39" s="7" t="n">
        <f aca="false">SUM(L36:L38)</f>
        <v>10988.6625</v>
      </c>
    </row>
    <row r="41" customFormat="false" ht="15" hidden="false" customHeight="false" outlineLevel="0" collapsed="false">
      <c r="A41" s="11" t="s">
        <v>165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customFormat="false" ht="15" hidden="false" customHeight="false" outlineLevel="0" collapsed="false">
      <c r="A42" s="22" t="s">
        <v>166</v>
      </c>
      <c r="B42" s="22" t="s">
        <v>167</v>
      </c>
      <c r="C42" s="23" t="s">
        <v>168</v>
      </c>
      <c r="D42" s="24" t="n">
        <v>804</v>
      </c>
      <c r="E42" s="22" t="s">
        <v>104</v>
      </c>
      <c r="F42" s="25" t="n">
        <v>0.15</v>
      </c>
      <c r="G42" s="26" t="n">
        <f aca="false">D42*F42</f>
        <v>120.6</v>
      </c>
      <c r="H42" s="27" t="n">
        <f aca="false">G42*Inputs!$B$6</f>
        <v>3015</v>
      </c>
      <c r="I42" s="28" t="n">
        <v>0</v>
      </c>
      <c r="J42" s="28" t="n">
        <v>0</v>
      </c>
      <c r="K42" s="28" t="n">
        <v>0</v>
      </c>
      <c r="L42" s="27" t="n">
        <f aca="false">SUM(H42:K42)</f>
        <v>3015</v>
      </c>
    </row>
    <row r="43" customFormat="false" ht="15" hidden="false" customHeight="false" outlineLevel="0" collapsed="false">
      <c r="A43" s="22" t="s">
        <v>169</v>
      </c>
      <c r="B43" s="22" t="s">
        <v>170</v>
      </c>
      <c r="C43" s="23" t="s">
        <v>131</v>
      </c>
      <c r="D43" s="24" t="n">
        <v>2</v>
      </c>
      <c r="E43" s="22" t="s">
        <v>132</v>
      </c>
      <c r="F43" s="25" t="n">
        <v>0</v>
      </c>
      <c r="G43" s="26" t="n">
        <f aca="false">D43*F43</f>
        <v>0</v>
      </c>
      <c r="H43" s="27" t="n">
        <f aca="false">G43*Inputs!$B$6</f>
        <v>0</v>
      </c>
      <c r="I43" s="27" t="n">
        <f aca="false">D43*450</f>
        <v>900</v>
      </c>
      <c r="J43" s="28" t="n">
        <v>0</v>
      </c>
      <c r="K43" s="28" t="n">
        <v>0</v>
      </c>
      <c r="L43" s="27" t="n">
        <f aca="false">SUM(H43:K43)</f>
        <v>900</v>
      </c>
    </row>
    <row r="44" customFormat="false" ht="15" hidden="false" customHeight="false" outlineLevel="0" collapsed="false">
      <c r="A44" s="22" t="s">
        <v>171</v>
      </c>
      <c r="B44" s="22" t="s">
        <v>172</v>
      </c>
      <c r="C44" s="23" t="s">
        <v>131</v>
      </c>
      <c r="D44" s="24" t="n">
        <v>2</v>
      </c>
      <c r="E44" s="22" t="s">
        <v>137</v>
      </c>
      <c r="F44" s="25" t="n">
        <v>0</v>
      </c>
      <c r="G44" s="26" t="n">
        <f aca="false">D44*F44</f>
        <v>0</v>
      </c>
      <c r="H44" s="27" t="n">
        <f aca="false">G44*Inputs!$B$6</f>
        <v>0</v>
      </c>
      <c r="I44" s="28" t="n">
        <v>0</v>
      </c>
      <c r="J44" s="27" t="n">
        <f aca="false">D44*Inputs!$B$12</f>
        <v>900</v>
      </c>
      <c r="K44" s="28" t="n">
        <v>0</v>
      </c>
      <c r="L44" s="27" t="n">
        <f aca="false">SUM(H44:K44)</f>
        <v>900</v>
      </c>
    </row>
    <row r="45" customFormat="false" ht="15" hidden="false" customHeight="false" outlineLevel="0" collapsed="false">
      <c r="B45" s="0" t="s">
        <v>173</v>
      </c>
      <c r="G45" s="29" t="n">
        <f aca="false">SUM(G42:G44)</f>
        <v>120.6</v>
      </c>
      <c r="H45" s="30" t="n">
        <f aca="false">ROUNDUP(G45/(Inputs!$B$7*Inputs!$B$8),0)</f>
        <v>3</v>
      </c>
    </row>
    <row r="46" customFormat="false" ht="15" hidden="false" customHeight="false" outlineLevel="0" collapsed="false">
      <c r="B46" s="0" t="s">
        <v>139</v>
      </c>
      <c r="L46" s="31" t="n">
        <f aca="false">SUM(L42:L44)</f>
        <v>4815</v>
      </c>
    </row>
    <row r="47" customFormat="false" ht="15" hidden="false" customHeight="false" outlineLevel="0" collapsed="false">
      <c r="B47" s="0" t="s">
        <v>140</v>
      </c>
      <c r="L47" s="31" t="n">
        <f aca="false">L46*Inputs!$B$10</f>
        <v>240.75</v>
      </c>
    </row>
    <row r="48" customFormat="false" ht="15" hidden="false" customHeight="false" outlineLevel="0" collapsed="false">
      <c r="B48" s="0" t="s">
        <v>141</v>
      </c>
      <c r="L48" s="31" t="n">
        <f aca="false">Inputs!$B$9*H45</f>
        <v>3000</v>
      </c>
    </row>
    <row r="49" customFormat="false" ht="15" hidden="false" customHeight="false" outlineLevel="0" collapsed="false">
      <c r="B49" s="6" t="s">
        <v>174</v>
      </c>
      <c r="C49" s="32"/>
      <c r="D49" s="32"/>
      <c r="E49" s="32"/>
      <c r="F49" s="32"/>
      <c r="G49" s="32"/>
      <c r="H49" s="32"/>
      <c r="I49" s="32"/>
      <c r="J49" s="32"/>
      <c r="K49" s="32"/>
      <c r="L49" s="7" t="n">
        <f aca="false">SUM(L46:L48)</f>
        <v>8055.75</v>
      </c>
    </row>
    <row r="51" customFormat="false" ht="15" hidden="false" customHeight="false" outlineLevel="0" collapsed="false">
      <c r="A51" s="11" t="s">
        <v>175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customFormat="false" ht="15" hidden="false" customHeight="false" outlineLevel="0" collapsed="false">
      <c r="A52" s="22" t="s">
        <v>176</v>
      </c>
      <c r="B52" s="22" t="s">
        <v>177</v>
      </c>
      <c r="C52" s="23" t="s">
        <v>178</v>
      </c>
      <c r="D52" s="24" t="n">
        <v>200</v>
      </c>
      <c r="E52" s="22" t="s">
        <v>101</v>
      </c>
      <c r="F52" s="25" t="n">
        <v>0.05</v>
      </c>
      <c r="G52" s="26" t="n">
        <f aca="false">D52*F52</f>
        <v>10</v>
      </c>
      <c r="H52" s="27" t="n">
        <f aca="false">G52*Inputs!$B$6</f>
        <v>250</v>
      </c>
      <c r="I52" s="28" t="n">
        <v>250</v>
      </c>
      <c r="J52" s="28" t="n">
        <v>0</v>
      </c>
      <c r="K52" s="28" t="n">
        <v>0</v>
      </c>
      <c r="L52" s="27" t="n">
        <f aca="false">SUM(H52:K52)</f>
        <v>500</v>
      </c>
    </row>
    <row r="53" customFormat="false" ht="15" hidden="false" customHeight="false" outlineLevel="0" collapsed="false">
      <c r="B53" s="0" t="s">
        <v>179</v>
      </c>
      <c r="G53" s="29" t="n">
        <f aca="false">SUM(G52:G52)</f>
        <v>10</v>
      </c>
      <c r="H53" s="30" t="n">
        <f aca="false">ROUNDUP(G53/(Inputs!$B$7*Inputs!$B$8),0)</f>
        <v>1</v>
      </c>
    </row>
    <row r="54" customFormat="false" ht="15" hidden="false" customHeight="false" outlineLevel="0" collapsed="false">
      <c r="B54" s="0" t="s">
        <v>139</v>
      </c>
      <c r="L54" s="31" t="n">
        <f aca="false">SUM(L52:L52)</f>
        <v>500</v>
      </c>
    </row>
    <row r="55" customFormat="false" ht="15" hidden="false" customHeight="false" outlineLevel="0" collapsed="false">
      <c r="B55" s="0" t="s">
        <v>140</v>
      </c>
      <c r="L55" s="31" t="n">
        <f aca="false">L54*Inputs!$B$10</f>
        <v>25</v>
      </c>
    </row>
    <row r="56" customFormat="false" ht="15" hidden="false" customHeight="false" outlineLevel="0" collapsed="false">
      <c r="B56" s="0" t="s">
        <v>141</v>
      </c>
      <c r="L56" s="31" t="n">
        <f aca="false">Inputs!$B$9*H53</f>
        <v>1000</v>
      </c>
    </row>
    <row r="57" customFormat="false" ht="15" hidden="false" customHeight="false" outlineLevel="0" collapsed="false">
      <c r="B57" s="6" t="s">
        <v>180</v>
      </c>
      <c r="C57" s="32"/>
      <c r="D57" s="32"/>
      <c r="E57" s="32"/>
      <c r="F57" s="32"/>
      <c r="G57" s="32"/>
      <c r="H57" s="32"/>
      <c r="I57" s="32"/>
      <c r="J57" s="32"/>
      <c r="K57" s="32"/>
      <c r="L57" s="7" t="n">
        <f aca="false">SUM(L54:L56)</f>
        <v>1525</v>
      </c>
    </row>
    <row r="59" customFormat="false" ht="15" hidden="false" customHeight="false" outlineLevel="0" collapsed="false">
      <c r="A59" s="11" t="s">
        <v>181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customFormat="false" ht="15" hidden="false" customHeight="false" outlineLevel="0" collapsed="false">
      <c r="A60" s="22" t="s">
        <v>182</v>
      </c>
      <c r="B60" s="22" t="s">
        <v>183</v>
      </c>
      <c r="C60" s="23" t="s">
        <v>113</v>
      </c>
      <c r="D60" s="24" t="n">
        <v>7590</v>
      </c>
      <c r="E60" s="22" t="s">
        <v>104</v>
      </c>
      <c r="F60" s="25" t="n">
        <v>0.02</v>
      </c>
      <c r="G60" s="26" t="n">
        <f aca="false">D60*F60</f>
        <v>151.8</v>
      </c>
      <c r="H60" s="27" t="n">
        <f aca="false">G60*Inputs!$B$6</f>
        <v>3795</v>
      </c>
      <c r="I60" s="28" t="n">
        <v>1200</v>
      </c>
      <c r="J60" s="28" t="n">
        <v>0</v>
      </c>
      <c r="K60" s="28" t="n">
        <v>0</v>
      </c>
      <c r="L60" s="27" t="n">
        <f aca="false">SUM(H60:K60)</f>
        <v>4995</v>
      </c>
    </row>
    <row r="61" customFormat="false" ht="15" hidden="false" customHeight="false" outlineLevel="0" collapsed="false">
      <c r="B61" s="0" t="s">
        <v>184</v>
      </c>
      <c r="G61" s="29" t="n">
        <f aca="false">SUM(G60:G60)</f>
        <v>151.8</v>
      </c>
      <c r="H61" s="30" t="n">
        <f aca="false">ROUNDUP(G61/(Inputs!$B$7*Inputs!$B$8),0)</f>
        <v>4</v>
      </c>
    </row>
    <row r="62" customFormat="false" ht="15" hidden="false" customHeight="false" outlineLevel="0" collapsed="false">
      <c r="B62" s="0" t="s">
        <v>139</v>
      </c>
      <c r="L62" s="31" t="n">
        <f aca="false">SUM(L60:L60)</f>
        <v>4995</v>
      </c>
    </row>
    <row r="63" customFormat="false" ht="15" hidden="false" customHeight="false" outlineLevel="0" collapsed="false">
      <c r="B63" s="0" t="s">
        <v>140</v>
      </c>
      <c r="L63" s="31" t="n">
        <f aca="false">L62*Inputs!$B$10</f>
        <v>249.75</v>
      </c>
    </row>
    <row r="64" customFormat="false" ht="15" hidden="false" customHeight="false" outlineLevel="0" collapsed="false">
      <c r="B64" s="0" t="s">
        <v>141</v>
      </c>
      <c r="L64" s="31" t="n">
        <f aca="false">Inputs!$B$9*H61</f>
        <v>4000</v>
      </c>
    </row>
    <row r="65" customFormat="false" ht="15" hidden="false" customHeight="false" outlineLevel="0" collapsed="false">
      <c r="B65" s="6" t="s">
        <v>185</v>
      </c>
      <c r="C65" s="32"/>
      <c r="D65" s="32"/>
      <c r="E65" s="32"/>
      <c r="F65" s="32"/>
      <c r="G65" s="32"/>
      <c r="H65" s="32"/>
      <c r="I65" s="32"/>
      <c r="J65" s="32"/>
      <c r="K65" s="32"/>
      <c r="L65" s="7" t="n">
        <f aca="false">SUM(L62:L64)</f>
        <v>9244.75</v>
      </c>
    </row>
    <row r="68" customFormat="false" ht="15" hidden="false" customHeight="false" outlineLevel="0" collapsed="false">
      <c r="A68" s="11" t="s">
        <v>186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customFormat="false" ht="15" hidden="false" customHeight="false" outlineLevel="0" collapsed="false">
      <c r="B69" s="0" t="s">
        <v>187</v>
      </c>
      <c r="H69" s="30" t="n">
        <f aca="false">H21</f>
        <v>16</v>
      </c>
      <c r="L69" s="31" t="n">
        <f aca="false">L25</f>
        <v>41152.225</v>
      </c>
    </row>
    <row r="70" customFormat="false" ht="15" hidden="false" customHeight="false" outlineLevel="0" collapsed="false">
      <c r="B70" s="0" t="s">
        <v>188</v>
      </c>
      <c r="H70" s="30" t="n">
        <f aca="false">H35</f>
        <v>3</v>
      </c>
      <c r="L70" s="31" t="n">
        <f aca="false">L39</f>
        <v>10988.6625</v>
      </c>
    </row>
    <row r="71" customFormat="false" ht="15" hidden="false" customHeight="false" outlineLevel="0" collapsed="false">
      <c r="B71" s="0" t="s">
        <v>189</v>
      </c>
      <c r="H71" s="30" t="n">
        <f aca="false">H45</f>
        <v>3</v>
      </c>
      <c r="L71" s="31" t="n">
        <f aca="false">L49</f>
        <v>8055.75</v>
      </c>
    </row>
    <row r="72" customFormat="false" ht="15" hidden="false" customHeight="false" outlineLevel="0" collapsed="false">
      <c r="B72" s="0" t="s">
        <v>190</v>
      </c>
      <c r="H72" s="30" t="n">
        <f aca="false">H53</f>
        <v>1</v>
      </c>
      <c r="L72" s="31" t="n">
        <f aca="false">L57</f>
        <v>1525</v>
      </c>
    </row>
    <row r="73" customFormat="false" ht="15" hidden="false" customHeight="false" outlineLevel="0" collapsed="false">
      <c r="B73" s="0" t="s">
        <v>191</v>
      </c>
      <c r="H73" s="30" t="n">
        <f aca="false">H61</f>
        <v>4</v>
      </c>
      <c r="L73" s="31" t="n">
        <f aca="false">L65</f>
        <v>9244.75</v>
      </c>
    </row>
    <row r="74" customFormat="false" ht="15" hidden="false" customHeight="false" outlineLevel="0" collapsed="false">
      <c r="B74" s="6" t="s">
        <v>192</v>
      </c>
      <c r="C74" s="32"/>
      <c r="D74" s="32"/>
      <c r="E74" s="32"/>
      <c r="F74" s="32"/>
      <c r="G74" s="32"/>
      <c r="H74" s="32"/>
      <c r="I74" s="32"/>
      <c r="J74" s="32"/>
      <c r="K74" s="32"/>
      <c r="L74" s="7" t="n">
        <f aca="false">L69+L70</f>
        <v>52140.8875</v>
      </c>
    </row>
    <row r="75" customFormat="false" ht="15" hidden="false" customHeight="false" outlineLevel="0" collapsed="false">
      <c r="B75" s="3" t="s">
        <v>193</v>
      </c>
      <c r="L75" s="33" t="n">
        <f aca="false">SUM(L69:L73)</f>
        <v>70966.3875</v>
      </c>
    </row>
    <row r="77" customFormat="false" ht="15" hidden="false" customHeight="false" outlineLevel="0" collapsed="false">
      <c r="A77" s="11" t="s">
        <v>194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customFormat="false" ht="35.05" hidden="false" customHeight="false" outlineLevel="0" collapsed="false">
      <c r="B78" s="10" t="s">
        <v>195</v>
      </c>
      <c r="C78" s="21" t="s">
        <v>196</v>
      </c>
      <c r="D78" s="21" t="s">
        <v>92</v>
      </c>
      <c r="E78" s="21" t="s">
        <v>197</v>
      </c>
      <c r="F78" s="21" t="s">
        <v>94</v>
      </c>
      <c r="G78" s="21" t="s">
        <v>198</v>
      </c>
      <c r="H78" s="21" t="s">
        <v>199</v>
      </c>
      <c r="I78" s="21" t="s">
        <v>200</v>
      </c>
      <c r="J78" s="21" t="s">
        <v>201</v>
      </c>
    </row>
    <row r="79" customFormat="false" ht="15" hidden="false" customHeight="false" outlineLevel="0" collapsed="false">
      <c r="B79" s="4" t="s">
        <v>187</v>
      </c>
      <c r="C79" s="26" t="n">
        <f aca="false">SUM(G7:G20)</f>
        <v>746.18</v>
      </c>
      <c r="D79" s="27" t="n">
        <f aca="false">SUM(H7:H20)</f>
        <v>18654.5</v>
      </c>
      <c r="E79" s="27" t="n">
        <f aca="false">SUM(I7:I20)</f>
        <v>800</v>
      </c>
      <c r="F79" s="27" t="n">
        <f aca="false">SUM(J7:J20)</f>
        <v>3600</v>
      </c>
      <c r="G79" s="27" t="n">
        <f aca="false">SUM(K7:K20)</f>
        <v>900</v>
      </c>
      <c r="H79" s="27" t="n">
        <f aca="false">L23</f>
        <v>1197.725</v>
      </c>
      <c r="I79" s="27" t="n">
        <f aca="false">L24</f>
        <v>16000</v>
      </c>
      <c r="J79" s="27" t="n">
        <f aca="false">L25</f>
        <v>41152.225</v>
      </c>
    </row>
    <row r="80" customFormat="false" ht="15" hidden="false" customHeight="false" outlineLevel="0" collapsed="false">
      <c r="B80" s="4" t="s">
        <v>188</v>
      </c>
      <c r="C80" s="26" t="n">
        <f aca="false">SUM(G28:G34)</f>
        <v>100.33</v>
      </c>
      <c r="D80" s="27" t="n">
        <f aca="false">SUM(H28:H34)</f>
        <v>2508.25</v>
      </c>
      <c r="E80" s="27" t="n">
        <f aca="false">SUM(I28:I34)</f>
        <v>2850</v>
      </c>
      <c r="F80" s="27" t="n">
        <f aca="false">SUM(J28:J34)</f>
        <v>2250</v>
      </c>
      <c r="G80" s="27" t="n">
        <f aca="false">SUM(K28:K34)</f>
        <v>0</v>
      </c>
      <c r="H80" s="27" t="n">
        <f aca="false">L37</f>
        <v>380.4125</v>
      </c>
      <c r="I80" s="27" t="n">
        <f aca="false">L38</f>
        <v>3000</v>
      </c>
      <c r="J80" s="27" t="n">
        <f aca="false">L39</f>
        <v>10988.6625</v>
      </c>
    </row>
    <row r="81" customFormat="false" ht="15" hidden="false" customHeight="false" outlineLevel="0" collapsed="false">
      <c r="B81" s="4" t="s">
        <v>189</v>
      </c>
      <c r="C81" s="26" t="n">
        <f aca="false">SUM(G42:G44)</f>
        <v>120.6</v>
      </c>
      <c r="D81" s="27" t="n">
        <f aca="false">SUM(H42:H44)</f>
        <v>3015</v>
      </c>
      <c r="E81" s="27" t="n">
        <f aca="false">SUM(I42:I44)</f>
        <v>900</v>
      </c>
      <c r="F81" s="27" t="n">
        <f aca="false">SUM(J42:J44)</f>
        <v>900</v>
      </c>
      <c r="G81" s="27" t="n">
        <f aca="false">SUM(K42:K44)</f>
        <v>0</v>
      </c>
      <c r="H81" s="27" t="n">
        <f aca="false">L47</f>
        <v>240.75</v>
      </c>
      <c r="I81" s="27" t="n">
        <f aca="false">L48</f>
        <v>3000</v>
      </c>
      <c r="J81" s="27" t="n">
        <f aca="false">L49</f>
        <v>8055.75</v>
      </c>
    </row>
    <row r="82" customFormat="false" ht="15" hidden="false" customHeight="false" outlineLevel="0" collapsed="false">
      <c r="B82" s="4" t="s">
        <v>190</v>
      </c>
      <c r="C82" s="26" t="n">
        <f aca="false">SUM(G52:G52)</f>
        <v>10</v>
      </c>
      <c r="D82" s="27" t="n">
        <f aca="false">SUM(H52:H52)</f>
        <v>250</v>
      </c>
      <c r="E82" s="27" t="n">
        <f aca="false">SUM(I52:I52)</f>
        <v>250</v>
      </c>
      <c r="F82" s="27" t="n">
        <f aca="false">SUM(J52:J52)</f>
        <v>0</v>
      </c>
      <c r="G82" s="27" t="n">
        <f aca="false">SUM(K52:K52)</f>
        <v>0</v>
      </c>
      <c r="H82" s="27" t="n">
        <f aca="false">L55</f>
        <v>25</v>
      </c>
      <c r="I82" s="27" t="n">
        <f aca="false">L56</f>
        <v>1000</v>
      </c>
      <c r="J82" s="27" t="n">
        <f aca="false">L57</f>
        <v>1525</v>
      </c>
    </row>
    <row r="83" customFormat="false" ht="15" hidden="false" customHeight="false" outlineLevel="0" collapsed="false">
      <c r="B83" s="4" t="s">
        <v>191</v>
      </c>
      <c r="C83" s="26" t="n">
        <f aca="false">SUM(G60:G60)</f>
        <v>151.8</v>
      </c>
      <c r="D83" s="27" t="n">
        <f aca="false">SUM(H60:H60)</f>
        <v>3795</v>
      </c>
      <c r="E83" s="27" t="n">
        <f aca="false">SUM(I60:I60)</f>
        <v>1200</v>
      </c>
      <c r="F83" s="27" t="n">
        <f aca="false">SUM(J60:J60)</f>
        <v>0</v>
      </c>
      <c r="G83" s="27" t="n">
        <f aca="false">SUM(K60:K60)</f>
        <v>0</v>
      </c>
      <c r="H83" s="27" t="n">
        <f aca="false">L63</f>
        <v>249.75</v>
      </c>
      <c r="I83" s="27" t="n">
        <f aca="false">L64</f>
        <v>4000</v>
      </c>
      <c r="J83" s="27" t="n">
        <f aca="false">L65</f>
        <v>9244.75</v>
      </c>
    </row>
    <row r="84" customFormat="false" ht="15" hidden="false" customHeight="false" outlineLevel="0" collapsed="false">
      <c r="B84" s="6" t="s">
        <v>192</v>
      </c>
      <c r="C84" s="34" t="n">
        <f aca="false">SUM(C79:C80)</f>
        <v>846.51</v>
      </c>
      <c r="D84" s="7" t="n">
        <f aca="false">SUM(D79:D80)</f>
        <v>21162.75</v>
      </c>
      <c r="E84" s="7" t="n">
        <f aca="false">SUM(E79:E80)</f>
        <v>3650</v>
      </c>
      <c r="F84" s="7" t="n">
        <f aca="false">SUM(F79:F80)</f>
        <v>5850</v>
      </c>
      <c r="G84" s="7" t="n">
        <f aca="false">SUM(G79:G80)</f>
        <v>900</v>
      </c>
      <c r="H84" s="7" t="n">
        <f aca="false">SUM(H79:H80)</f>
        <v>1578.1375</v>
      </c>
      <c r="I84" s="7" t="n">
        <f aca="false">SUM(I79:I80)</f>
        <v>19000</v>
      </c>
      <c r="J84" s="7" t="n">
        <f aca="false">SUM(J79:J80)</f>
        <v>52140.8875</v>
      </c>
    </row>
    <row r="85" customFormat="false" ht="15" hidden="false" customHeight="false" outlineLevel="0" collapsed="false">
      <c r="B85" s="6" t="s">
        <v>193</v>
      </c>
      <c r="C85" s="34" t="n">
        <f aca="false">SUM(C79:C83)</f>
        <v>1128.91</v>
      </c>
      <c r="D85" s="7" t="n">
        <f aca="false">SUM(D79:D83)</f>
        <v>28222.75</v>
      </c>
      <c r="E85" s="7" t="n">
        <f aca="false">SUM(E79:E83)</f>
        <v>6000</v>
      </c>
      <c r="F85" s="7" t="n">
        <f aca="false">SUM(F79:F83)</f>
        <v>6750</v>
      </c>
      <c r="G85" s="7" t="n">
        <f aca="false">SUM(G79:G83)</f>
        <v>900</v>
      </c>
      <c r="H85" s="7" t="n">
        <f aca="false">SUM(H79:H83)</f>
        <v>2093.6375</v>
      </c>
      <c r="I85" s="7" t="n">
        <f aca="false">SUM(I79:I83)</f>
        <v>27000</v>
      </c>
      <c r="J85" s="7" t="n">
        <f aca="false">SUM(J79:J83)</f>
        <v>70966.3875</v>
      </c>
    </row>
    <row r="86" customFormat="false" ht="15" hidden="false" customHeight="false" outlineLevel="0" collapsed="false">
      <c r="B86" s="2" t="s">
        <v>202</v>
      </c>
      <c r="D86" s="35" t="n">
        <f aca="false">IF($J84=0,0,D84/$J84)</f>
        <v>0.405876290463986</v>
      </c>
      <c r="E86" s="35" t="n">
        <f aca="false">IF($J84=0,0,E84/$J84)</f>
        <v>0.0700026442779671</v>
      </c>
      <c r="F86" s="35" t="n">
        <f aca="false">IF($J84=0,0,F84/$J84)</f>
        <v>0.112196018911262</v>
      </c>
      <c r="G86" s="35" t="n">
        <f aca="false">IF($J84=0,0,G84/$J84)</f>
        <v>0.017260925986348</v>
      </c>
      <c r="H86" s="35" t="n">
        <f aca="false">IF($J84=0,0,H84/$J84)</f>
        <v>0.0302667939819782</v>
      </c>
      <c r="I86" s="35" t="n">
        <f aca="false">IF($J84=0,0,I84/$J84)</f>
        <v>0.364397326378459</v>
      </c>
      <c r="J86" s="35" t="n">
        <f aca="false">IF($J84=0,0,J84/$J84)</f>
        <v>1</v>
      </c>
    </row>
    <row r="88" customFormat="false" ht="15" hidden="false" customHeight="false" outlineLevel="0" collapsed="false">
      <c r="B88" s="2" t="s">
        <v>203</v>
      </c>
      <c r="L88" s="36" t="n">
        <f aca="false">L69/8616</f>
        <v>4.77625638347261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1" min="9" style="0" width="12"/>
  </cols>
  <sheetData>
    <row r="1" customFormat="false" ht="17.35" hidden="false" customHeight="fals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3" customFormat="false" ht="15" hidden="false" customHeight="false" outlineLevel="0" collapsed="false">
      <c r="M3" s="20" t="s">
        <v>206</v>
      </c>
    </row>
    <row r="4" customFormat="false" ht="15" hidden="false" customHeight="false" outlineLevel="0" collapsed="false">
      <c r="A4" s="10" t="s">
        <v>207</v>
      </c>
      <c r="B4" s="10" t="s">
        <v>86</v>
      </c>
      <c r="C4" s="10" t="s">
        <v>208</v>
      </c>
      <c r="D4" s="10" t="s">
        <v>89</v>
      </c>
      <c r="E4" s="10" t="s">
        <v>209</v>
      </c>
      <c r="F4" s="10" t="s">
        <v>210</v>
      </c>
      <c r="G4" s="10" t="s">
        <v>211</v>
      </c>
      <c r="H4" s="10" t="s">
        <v>212</v>
      </c>
      <c r="I4" s="10" t="s">
        <v>213</v>
      </c>
      <c r="J4" s="10" t="s">
        <v>92</v>
      </c>
      <c r="K4" s="10" t="s">
        <v>201</v>
      </c>
    </row>
    <row r="5" customFormat="false" ht="15" hidden="false" customHeight="false" outlineLevel="0" collapsed="false">
      <c r="A5" s="22" t="s">
        <v>214</v>
      </c>
      <c r="B5" s="22" t="s">
        <v>215</v>
      </c>
      <c r="C5" s="24" t="n">
        <v>4948</v>
      </c>
      <c r="D5" s="22" t="s">
        <v>104</v>
      </c>
      <c r="E5" s="37" t="n">
        <f aca="false">Inputs!$B$17</f>
        <v>0.07</v>
      </c>
      <c r="F5" s="38" t="n">
        <f aca="false">ROUNDUP(C5*(1+E5),0)</f>
        <v>5295</v>
      </c>
      <c r="G5" s="39" t="n">
        <f aca="false">Inputs!$B$14+Inputs!$B$15</f>
        <v>3.45</v>
      </c>
      <c r="H5" s="39" t="n">
        <f aca="false">Inputs!$B$16</f>
        <v>0.85</v>
      </c>
      <c r="I5" s="27" t="n">
        <f aca="false">F5*G5</f>
        <v>18267.75</v>
      </c>
      <c r="J5" s="27" t="n">
        <f aca="false">C5*H5</f>
        <v>4205.8</v>
      </c>
      <c r="K5" s="27" t="n">
        <f aca="false">I5+J5</f>
        <v>22473.55</v>
      </c>
    </row>
    <row r="6" customFormat="false" ht="15" hidden="false" customHeight="false" outlineLevel="0" collapsed="false">
      <c r="A6" s="22" t="s">
        <v>216</v>
      </c>
      <c r="B6" s="22" t="s">
        <v>217</v>
      </c>
      <c r="C6" s="24" t="n">
        <v>3147</v>
      </c>
      <c r="D6" s="22" t="s">
        <v>104</v>
      </c>
      <c r="E6" s="37" t="n">
        <f aca="false">Inputs!$B$21</f>
        <v>0.08</v>
      </c>
      <c r="F6" s="38" t="n">
        <f aca="false">ROUNDUP(C6*(1+E6),0)</f>
        <v>3399</v>
      </c>
      <c r="G6" s="39" t="n">
        <f aca="false">Inputs!$B$18+Inputs!$B$19</f>
        <v>3.75</v>
      </c>
      <c r="H6" s="39" t="n">
        <f aca="false">Inputs!$B$20</f>
        <v>1.4</v>
      </c>
      <c r="I6" s="27" t="n">
        <f aca="false">F6*G6</f>
        <v>12746.25</v>
      </c>
      <c r="J6" s="27" t="n">
        <f aca="false">C6*H6</f>
        <v>4405.8</v>
      </c>
      <c r="K6" s="27" t="n">
        <f aca="false">I6+J6</f>
        <v>17152.05</v>
      </c>
    </row>
    <row r="7" customFormat="false" ht="15" hidden="false" customHeight="false" outlineLevel="0" collapsed="false">
      <c r="A7" s="22" t="s">
        <v>218</v>
      </c>
      <c r="B7" s="22" t="s">
        <v>219</v>
      </c>
      <c r="C7" s="24" t="n">
        <v>13</v>
      </c>
      <c r="D7" s="22" t="s">
        <v>104</v>
      </c>
      <c r="E7" s="40"/>
      <c r="F7" s="38" t="n">
        <f aca="false">ROUNDUP(C7*(1+E7),0)</f>
        <v>13</v>
      </c>
      <c r="G7" s="39" t="n">
        <f aca="false">Inputs!$B$22</f>
        <v>14</v>
      </c>
      <c r="H7" s="39" t="n">
        <f aca="false">Inputs!$B$23</f>
        <v>18</v>
      </c>
      <c r="I7" s="27" t="n">
        <f aca="false">F7*G7</f>
        <v>182</v>
      </c>
      <c r="J7" s="27" t="n">
        <f aca="false">C7*H7</f>
        <v>234</v>
      </c>
      <c r="K7" s="27" t="n">
        <f aca="false">MAX(I7+J7,Inputs!$B$24)</f>
        <v>650</v>
      </c>
    </row>
    <row r="8" customFormat="false" ht="15" hidden="false" customHeight="false" outlineLevel="0" collapsed="false">
      <c r="A8" s="22" t="s">
        <v>220</v>
      </c>
      <c r="B8" s="22" t="s">
        <v>221</v>
      </c>
      <c r="C8" s="24" t="n">
        <v>8095</v>
      </c>
      <c r="D8" s="22" t="s">
        <v>104</v>
      </c>
      <c r="E8" s="40"/>
      <c r="F8" s="38" t="n">
        <f aca="false">ROUNDUP(C8*(1+E8),0)</f>
        <v>8095</v>
      </c>
      <c r="G8" s="40"/>
      <c r="H8" s="39" t="n">
        <f aca="false">Inputs!$B$25</f>
        <v>0.45</v>
      </c>
      <c r="I8" s="27" t="n">
        <f aca="false">F8*G8</f>
        <v>0</v>
      </c>
      <c r="J8" s="27" t="n">
        <f aca="false">C8*H8</f>
        <v>3642.75</v>
      </c>
      <c r="K8" s="27" t="n">
        <f aca="false">I8+J8</f>
        <v>3642.75</v>
      </c>
    </row>
    <row r="9" customFormat="false" ht="15" hidden="false" customHeight="false" outlineLevel="0" collapsed="false">
      <c r="A9" s="22" t="s">
        <v>222</v>
      </c>
      <c r="B9" s="22" t="s">
        <v>223</v>
      </c>
      <c r="C9" s="24" t="n">
        <v>30</v>
      </c>
      <c r="D9" s="22" t="s">
        <v>114</v>
      </c>
      <c r="E9" s="40"/>
      <c r="F9" s="38" t="n">
        <f aca="false">ROUNDUP(C9*(1+E9),0)</f>
        <v>30</v>
      </c>
      <c r="G9" s="40"/>
      <c r="H9" s="39" t="n">
        <f aca="false">Inputs!$B$26</f>
        <v>65</v>
      </c>
      <c r="I9" s="27" t="n">
        <f aca="false">F9*G9</f>
        <v>0</v>
      </c>
      <c r="J9" s="27" t="n">
        <f aca="false">C9*H9</f>
        <v>1950</v>
      </c>
      <c r="K9" s="27" t="n">
        <f aca="false">I9+J9</f>
        <v>1950</v>
      </c>
    </row>
    <row r="10" customFormat="false" ht="15" hidden="false" customHeight="false" outlineLevel="0" collapsed="false">
      <c r="A10" s="22" t="s">
        <v>224</v>
      </c>
      <c r="B10" s="22" t="s">
        <v>225</v>
      </c>
      <c r="C10" s="24" t="n">
        <v>1</v>
      </c>
      <c r="D10" s="22" t="s">
        <v>128</v>
      </c>
      <c r="E10" s="40"/>
      <c r="F10" s="38" t="n">
        <f aca="false">ROUNDUP(C10*(1+E10),0)</f>
        <v>1</v>
      </c>
      <c r="G10" s="39" t="n">
        <f aca="false">Inputs!$B$27</f>
        <v>450</v>
      </c>
      <c r="H10" s="40"/>
      <c r="I10" s="27" t="n">
        <f aca="false">F10*G10</f>
        <v>450</v>
      </c>
      <c r="J10" s="27" t="n">
        <f aca="false">C10*H10</f>
        <v>0</v>
      </c>
      <c r="K10" s="27" t="n">
        <f aca="false">I10+J10</f>
        <v>450</v>
      </c>
    </row>
    <row r="12" customFormat="false" ht="15" hidden="false" customHeight="false" outlineLevel="0" collapsed="false">
      <c r="B12" s="3" t="s">
        <v>226</v>
      </c>
      <c r="K12" s="31" t="n">
        <f aca="false">SUM(K5:K10)</f>
        <v>46318.35</v>
      </c>
    </row>
    <row r="13" customFormat="false" ht="15" hidden="false" customHeight="false" outlineLevel="0" collapsed="false">
      <c r="B13" s="0" t="s">
        <v>227</v>
      </c>
      <c r="K13" s="31" t="n">
        <f aca="false">K12*Inputs!$B$28</f>
        <v>11579.5875</v>
      </c>
    </row>
    <row r="14" customFormat="false" ht="15" hidden="false" customHeight="false" outlineLevel="0" collapsed="false">
      <c r="B14" s="6" t="s">
        <v>228</v>
      </c>
      <c r="C14" s="32"/>
      <c r="D14" s="32"/>
      <c r="E14" s="32"/>
      <c r="F14" s="32"/>
      <c r="G14" s="32"/>
      <c r="H14" s="32"/>
      <c r="I14" s="32"/>
      <c r="J14" s="32"/>
      <c r="K14" s="7" t="n">
        <f aca="false">K12+K13</f>
        <v>57897.9375</v>
      </c>
    </row>
    <row r="16" customFormat="false" ht="15" hidden="false" customHeight="false" outlineLevel="0" collapsed="false">
      <c r="B16" s="2" t="s">
        <v>229</v>
      </c>
      <c r="K16" s="36" t="n">
        <f aca="false">K14/(C5+C6)</f>
        <v>7.15230852378011</v>
      </c>
    </row>
    <row r="18" customFormat="false" ht="15" hidden="false" customHeight="false" outlineLevel="0" collapsed="false">
      <c r="B18" s="3" t="s">
        <v>230</v>
      </c>
    </row>
    <row r="19" customFormat="false" ht="15" hidden="false" customHeight="false" outlineLevel="0" collapsed="false">
      <c r="B19" s="3" t="s">
        <v>231</v>
      </c>
      <c r="C19" s="3" t="s">
        <v>104</v>
      </c>
      <c r="D19" s="3" t="s">
        <v>232</v>
      </c>
    </row>
    <row r="20" customFormat="false" ht="15" hidden="false" customHeight="false" outlineLevel="0" collapsed="false">
      <c r="B20" s="4" t="s">
        <v>233</v>
      </c>
      <c r="C20" s="30" t="n">
        <v>633</v>
      </c>
      <c r="D20" s="4" t="s">
        <v>234</v>
      </c>
    </row>
    <row r="21" customFormat="false" ht="15" hidden="false" customHeight="false" outlineLevel="0" collapsed="false">
      <c r="B21" s="4" t="s">
        <v>235</v>
      </c>
      <c r="C21" s="30" t="n">
        <v>62</v>
      </c>
      <c r="D21" s="4" t="s">
        <v>236</v>
      </c>
    </row>
    <row r="22" customFormat="false" ht="15" hidden="false" customHeight="false" outlineLevel="0" collapsed="false">
      <c r="B22" s="4" t="s">
        <v>237</v>
      </c>
      <c r="C22" s="30" t="n">
        <v>90</v>
      </c>
      <c r="D22" s="4" t="s">
        <v>236</v>
      </c>
    </row>
    <row r="23" customFormat="false" ht="15" hidden="false" customHeight="false" outlineLevel="0" collapsed="false">
      <c r="B23" s="4" t="s">
        <v>238</v>
      </c>
      <c r="C23" s="30" t="n">
        <v>102</v>
      </c>
      <c r="D23" s="4" t="s">
        <v>234</v>
      </c>
    </row>
    <row r="24" customFormat="false" ht="15" hidden="false" customHeight="false" outlineLevel="0" collapsed="false">
      <c r="B24" s="4" t="s">
        <v>239</v>
      </c>
      <c r="C24" s="30" t="n">
        <v>24</v>
      </c>
      <c r="D24" s="4" t="s">
        <v>236</v>
      </c>
    </row>
    <row r="25" customFormat="false" ht="15" hidden="false" customHeight="false" outlineLevel="0" collapsed="false">
      <c r="B25" s="4" t="s">
        <v>240</v>
      </c>
      <c r="C25" s="30" t="n">
        <v>308</v>
      </c>
      <c r="D25" s="4" t="s">
        <v>236</v>
      </c>
    </row>
    <row r="26" customFormat="false" ht="15" hidden="false" customHeight="false" outlineLevel="0" collapsed="false">
      <c r="B26" s="4" t="s">
        <v>241</v>
      </c>
      <c r="C26" s="30" t="n">
        <v>103</v>
      </c>
      <c r="D26" s="4" t="s">
        <v>234</v>
      </c>
    </row>
    <row r="27" customFormat="false" ht="15" hidden="false" customHeight="false" outlineLevel="0" collapsed="false">
      <c r="B27" s="4" t="s">
        <v>242</v>
      </c>
      <c r="C27" s="30" t="n">
        <v>325</v>
      </c>
      <c r="D27" s="4" t="s">
        <v>236</v>
      </c>
    </row>
    <row r="28" customFormat="false" ht="15" hidden="false" customHeight="false" outlineLevel="0" collapsed="false">
      <c r="B28" s="4" t="s">
        <v>243</v>
      </c>
      <c r="C28" s="30" t="n">
        <v>564</v>
      </c>
      <c r="D28" s="4" t="s">
        <v>234</v>
      </c>
    </row>
    <row r="29" customFormat="false" ht="15" hidden="false" customHeight="false" outlineLevel="0" collapsed="false">
      <c r="B29" s="4" t="s">
        <v>244</v>
      </c>
      <c r="C29" s="30" t="n">
        <v>56</v>
      </c>
      <c r="D29" s="4" t="s">
        <v>234</v>
      </c>
    </row>
    <row r="30" customFormat="false" ht="15" hidden="false" customHeight="false" outlineLevel="0" collapsed="false">
      <c r="B30" s="4" t="s">
        <v>245</v>
      </c>
      <c r="C30" s="30" t="n">
        <v>47</v>
      </c>
      <c r="D30" s="4" t="s">
        <v>234</v>
      </c>
    </row>
    <row r="31" customFormat="false" ht="15" hidden="false" customHeight="false" outlineLevel="0" collapsed="false">
      <c r="B31" s="4" t="s">
        <v>246</v>
      </c>
      <c r="C31" s="30" t="n">
        <v>776</v>
      </c>
      <c r="D31" s="4" t="s">
        <v>234</v>
      </c>
    </row>
    <row r="32" customFormat="false" ht="15" hidden="false" customHeight="false" outlineLevel="0" collapsed="false">
      <c r="B32" s="4" t="s">
        <v>247</v>
      </c>
      <c r="C32" s="30" t="n">
        <v>120</v>
      </c>
      <c r="D32" s="4" t="s">
        <v>234</v>
      </c>
    </row>
    <row r="33" customFormat="false" ht="15" hidden="false" customHeight="false" outlineLevel="0" collapsed="false">
      <c r="B33" s="4" t="s">
        <v>248</v>
      </c>
      <c r="C33" s="30" t="n">
        <v>111</v>
      </c>
      <c r="D33" s="4" t="s">
        <v>234</v>
      </c>
    </row>
    <row r="34" customFormat="false" ht="15" hidden="false" customHeight="false" outlineLevel="0" collapsed="false">
      <c r="B34" s="4" t="s">
        <v>249</v>
      </c>
      <c r="C34" s="30" t="n">
        <v>188</v>
      </c>
      <c r="D34" s="4" t="s">
        <v>234</v>
      </c>
    </row>
    <row r="35" customFormat="false" ht="15" hidden="false" customHeight="false" outlineLevel="0" collapsed="false">
      <c r="B35" s="4" t="s">
        <v>250</v>
      </c>
      <c r="C35" s="30" t="n">
        <v>148</v>
      </c>
      <c r="D35" s="4" t="s">
        <v>236</v>
      </c>
    </row>
    <row r="36" customFormat="false" ht="15" hidden="false" customHeight="false" outlineLevel="0" collapsed="false">
      <c r="B36" s="4" t="s">
        <v>251</v>
      </c>
      <c r="C36" s="30" t="n">
        <v>77</v>
      </c>
      <c r="D36" s="4" t="s">
        <v>234</v>
      </c>
    </row>
    <row r="37" customFormat="false" ht="15" hidden="false" customHeight="false" outlineLevel="0" collapsed="false">
      <c r="B37" s="4" t="s">
        <v>252</v>
      </c>
      <c r="C37" s="30" t="n">
        <v>172</v>
      </c>
      <c r="D37" s="4" t="s">
        <v>234</v>
      </c>
    </row>
    <row r="38" customFormat="false" ht="15" hidden="false" customHeight="false" outlineLevel="0" collapsed="false">
      <c r="B38" s="4" t="s">
        <v>253</v>
      </c>
      <c r="C38" s="30" t="n">
        <v>174</v>
      </c>
      <c r="D38" s="4" t="s">
        <v>234</v>
      </c>
    </row>
    <row r="39" customFormat="false" ht="15" hidden="false" customHeight="false" outlineLevel="0" collapsed="false">
      <c r="B39" s="4" t="s">
        <v>254</v>
      </c>
      <c r="C39" s="30" t="n">
        <v>520</v>
      </c>
      <c r="D39" s="4" t="s">
        <v>234</v>
      </c>
    </row>
    <row r="40" customFormat="false" ht="15" hidden="false" customHeight="false" outlineLevel="0" collapsed="false">
      <c r="B40" s="4" t="s">
        <v>255</v>
      </c>
      <c r="C40" s="30" t="n">
        <v>124</v>
      </c>
      <c r="D40" s="4" t="s">
        <v>236</v>
      </c>
    </row>
    <row r="41" customFormat="false" ht="15" hidden="false" customHeight="false" outlineLevel="0" collapsed="false">
      <c r="B41" s="4" t="s">
        <v>256</v>
      </c>
      <c r="C41" s="30" t="n">
        <v>146</v>
      </c>
      <c r="D41" s="4" t="s">
        <v>236</v>
      </c>
    </row>
    <row r="42" customFormat="false" ht="15" hidden="false" customHeight="false" outlineLevel="0" collapsed="false">
      <c r="B42" s="4" t="s">
        <v>257</v>
      </c>
      <c r="C42" s="30" t="n">
        <v>36</v>
      </c>
      <c r="D42" s="4" t="s">
        <v>236</v>
      </c>
    </row>
    <row r="43" customFormat="false" ht="15" hidden="false" customHeight="false" outlineLevel="0" collapsed="false">
      <c r="B43" s="4" t="s">
        <v>258</v>
      </c>
      <c r="C43" s="30" t="n">
        <v>181</v>
      </c>
      <c r="D43" s="4" t="s">
        <v>236</v>
      </c>
    </row>
    <row r="44" customFormat="false" ht="15" hidden="false" customHeight="false" outlineLevel="0" collapsed="false">
      <c r="B44" s="4" t="s">
        <v>259</v>
      </c>
      <c r="C44" s="30" t="n">
        <v>122</v>
      </c>
      <c r="D44" s="4" t="s">
        <v>236</v>
      </c>
    </row>
    <row r="45" customFormat="false" ht="15" hidden="false" customHeight="false" outlineLevel="0" collapsed="false">
      <c r="B45" s="4" t="s">
        <v>260</v>
      </c>
      <c r="C45" s="30" t="n">
        <v>112</v>
      </c>
      <c r="D45" s="4" t="s">
        <v>236</v>
      </c>
    </row>
    <row r="46" customFormat="false" ht="15" hidden="false" customHeight="false" outlineLevel="0" collapsed="false">
      <c r="B46" s="4" t="s">
        <v>261</v>
      </c>
      <c r="C46" s="30" t="n">
        <v>65</v>
      </c>
      <c r="D46" s="4" t="s">
        <v>236</v>
      </c>
    </row>
    <row r="47" customFormat="false" ht="15" hidden="false" customHeight="false" outlineLevel="0" collapsed="false">
      <c r="B47" s="4" t="s">
        <v>262</v>
      </c>
      <c r="C47" s="30" t="n">
        <v>58</v>
      </c>
      <c r="D47" s="4" t="s">
        <v>236</v>
      </c>
    </row>
    <row r="48" customFormat="false" ht="15" hidden="false" customHeight="false" outlineLevel="0" collapsed="false">
      <c r="B48" s="4" t="s">
        <v>263</v>
      </c>
      <c r="C48" s="30" t="n">
        <v>870</v>
      </c>
      <c r="D48" s="4" t="s">
        <v>234</v>
      </c>
    </row>
    <row r="49" customFormat="false" ht="15" hidden="false" customHeight="false" outlineLevel="0" collapsed="false">
      <c r="B49" s="4" t="s">
        <v>264</v>
      </c>
      <c r="C49" s="30" t="n">
        <v>348</v>
      </c>
      <c r="D49" s="4" t="s">
        <v>236</v>
      </c>
    </row>
    <row r="50" customFormat="false" ht="15" hidden="false" customHeight="false" outlineLevel="0" collapsed="false">
      <c r="B50" s="4" t="s">
        <v>265</v>
      </c>
      <c r="C50" s="30" t="n">
        <v>636</v>
      </c>
      <c r="D50" s="4" t="s">
        <v>236</v>
      </c>
    </row>
    <row r="51" customFormat="false" ht="15" hidden="false" customHeight="false" outlineLevel="0" collapsed="false">
      <c r="B51" s="4" t="s">
        <v>266</v>
      </c>
      <c r="C51" s="30" t="n">
        <v>103</v>
      </c>
      <c r="D51" s="4" t="s">
        <v>234</v>
      </c>
    </row>
    <row r="52" customFormat="false" ht="15" hidden="false" customHeight="false" outlineLevel="0" collapsed="false">
      <c r="B52" s="4" t="s">
        <v>267</v>
      </c>
      <c r="C52" s="30" t="n">
        <v>27</v>
      </c>
      <c r="D52" s="4" t="s">
        <v>236</v>
      </c>
    </row>
    <row r="53" customFormat="false" ht="15" hidden="false" customHeight="false" outlineLevel="0" collapsed="false">
      <c r="B53" s="4" t="s">
        <v>268</v>
      </c>
      <c r="C53" s="30" t="n">
        <v>333</v>
      </c>
      <c r="D53" s="4" t="s">
        <v>234</v>
      </c>
    </row>
    <row r="54" customFormat="false" ht="15" hidden="false" customHeight="false" outlineLevel="0" collapsed="false">
      <c r="B54" s="4" t="s">
        <v>269</v>
      </c>
      <c r="C54" s="30" t="n">
        <v>335</v>
      </c>
      <c r="D54" s="4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0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0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0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0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0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0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2026-10-27T18:13:53Z</dcterms:created>
  <dc:creator>openpyxl</dc:creator>
  <dc:description/>
  <dc:language>en-US</dc:language>
  <cp:lastModifiedBy/>
  <dcterms:modified xsi:type="dcterms:W3CDTF">2026-10-27T18:13:53Z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