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shuaichen/Desktop/EMT课题/上传数据+代码整理/code/code for emt analysis/"/>
    </mc:Choice>
  </mc:AlternateContent>
  <bookViews>
    <workbookView xWindow="0" yWindow="460" windowWidth="25600" windowHeight="16000" activeTab="1"/>
  </bookViews>
  <sheets>
    <sheet name="cell_cluster_counts" sheetId="1" r:id="rId1"/>
    <sheet name="定义" sheetId="2" r:id="rId2"/>
  </sheets>
  <definedNames>
    <definedName name="_xlnm._FilterDatabase" localSheetId="0" hidden="1">cell_cluster_counts!$A$1:$D$161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" i="2" l="1"/>
  <c r="AA17" i="2"/>
  <c r="AB17" i="2"/>
  <c r="AC17" i="2"/>
  <c r="AD17" i="2"/>
  <c r="AE17" i="2"/>
  <c r="AF17" i="2"/>
  <c r="Z18" i="2"/>
  <c r="AA18" i="2"/>
  <c r="AB18" i="2"/>
  <c r="AC18" i="2"/>
  <c r="AD18" i="2"/>
  <c r="AE18" i="2"/>
  <c r="AF18" i="2"/>
  <c r="Y18" i="2"/>
  <c r="Y17" i="2"/>
  <c r="P13" i="2"/>
  <c r="Q13" i="2"/>
  <c r="R13" i="2"/>
  <c r="S13" i="2"/>
  <c r="T13" i="2"/>
  <c r="U13" i="2"/>
  <c r="V13" i="2"/>
  <c r="O13" i="2"/>
  <c r="P14" i="2"/>
  <c r="Q14" i="2"/>
  <c r="R14" i="2"/>
  <c r="S14" i="2"/>
  <c r="T14" i="2"/>
  <c r="U14" i="2"/>
  <c r="V14" i="2"/>
  <c r="O14" i="2"/>
  <c r="Y7" i="2"/>
  <c r="Y4" i="2"/>
  <c r="Z4" i="2"/>
  <c r="AA4" i="2"/>
  <c r="AB4" i="2"/>
  <c r="AC4" i="2"/>
  <c r="AD4" i="2"/>
  <c r="AE4" i="2"/>
  <c r="AF4" i="2"/>
  <c r="Y5" i="2"/>
  <c r="Z5" i="2"/>
  <c r="AA5" i="2"/>
  <c r="AB5" i="2"/>
  <c r="AC5" i="2"/>
  <c r="AD5" i="2"/>
  <c r="AE5" i="2"/>
  <c r="AF5" i="2"/>
  <c r="Y6" i="2"/>
  <c r="Z6" i="2"/>
  <c r="AA6" i="2"/>
  <c r="AB6" i="2"/>
  <c r="AC6" i="2"/>
  <c r="AD6" i="2"/>
  <c r="AE6" i="2"/>
  <c r="AF6" i="2"/>
  <c r="Z7" i="2"/>
  <c r="AA7" i="2"/>
  <c r="AB7" i="2"/>
  <c r="AC7" i="2"/>
  <c r="AD7" i="2"/>
  <c r="AE7" i="2"/>
  <c r="AF7" i="2"/>
  <c r="Y8" i="2"/>
  <c r="Z8" i="2"/>
  <c r="AA8" i="2"/>
  <c r="AB8" i="2"/>
  <c r="AC8" i="2"/>
  <c r="AD8" i="2"/>
  <c r="AE8" i="2"/>
  <c r="AF8" i="2"/>
  <c r="Z3" i="2"/>
  <c r="AA3" i="2"/>
  <c r="AB3" i="2"/>
  <c r="AC3" i="2"/>
  <c r="AD3" i="2"/>
  <c r="AE3" i="2"/>
  <c r="AF3" i="2"/>
  <c r="Y3" i="2"/>
  <c r="O3" i="2"/>
  <c r="O18" i="2"/>
  <c r="O17" i="2"/>
  <c r="O11" i="2"/>
  <c r="P7" i="2"/>
  <c r="Q7" i="2"/>
  <c r="R7" i="2"/>
  <c r="S7" i="2"/>
  <c r="T7" i="2"/>
  <c r="U7" i="2"/>
  <c r="V7" i="2"/>
  <c r="O7" i="2"/>
  <c r="O9" i="2"/>
  <c r="O12" i="2"/>
  <c r="V8" i="2"/>
  <c r="P8" i="2"/>
  <c r="Q8" i="2"/>
  <c r="R8" i="2"/>
  <c r="S8" i="2"/>
  <c r="T8" i="2"/>
  <c r="U8" i="2"/>
  <c r="O8" i="2"/>
  <c r="O2" i="2"/>
  <c r="Z44" i="2"/>
  <c r="Z43" i="2"/>
  <c r="O39" i="2"/>
  <c r="Y44" i="2"/>
  <c r="Y43" i="2"/>
  <c r="Z41" i="2"/>
  <c r="Z40" i="2"/>
  <c r="Y41" i="2"/>
  <c r="Y40" i="2"/>
  <c r="P34" i="2"/>
  <c r="Z38" i="2"/>
  <c r="Z37" i="2"/>
  <c r="O34" i="2"/>
  <c r="Y38" i="2"/>
  <c r="O32" i="2"/>
  <c r="Y37" i="2"/>
  <c r="Z35" i="2"/>
  <c r="Z34" i="2"/>
  <c r="Y35" i="2"/>
  <c r="Y34" i="2"/>
  <c r="Z27" i="2"/>
  <c r="Z28" i="2"/>
  <c r="Z29" i="2"/>
  <c r="P28" i="2"/>
  <c r="Z30" i="2"/>
  <c r="P29" i="2"/>
  <c r="Z31" i="2"/>
  <c r="Z26" i="2"/>
  <c r="Y27" i="2"/>
  <c r="Y28" i="2"/>
  <c r="Y29" i="2"/>
  <c r="O28" i="2"/>
  <c r="Y30" i="2"/>
  <c r="O29" i="2"/>
  <c r="Y31" i="2"/>
  <c r="Y26" i="2"/>
  <c r="Z25" i="2"/>
  <c r="Y25" i="2"/>
  <c r="P39" i="2"/>
  <c r="P40" i="2"/>
  <c r="P38" i="2"/>
  <c r="O40" i="2"/>
  <c r="O38" i="2"/>
  <c r="P33" i="2"/>
  <c r="P32" i="2"/>
  <c r="O33" i="2"/>
  <c r="P24" i="2"/>
  <c r="P25" i="2"/>
  <c r="P26" i="2"/>
  <c r="P27" i="2"/>
  <c r="O24" i="2"/>
  <c r="O25" i="2"/>
  <c r="O26" i="2"/>
  <c r="O27" i="2"/>
  <c r="P23" i="2"/>
  <c r="O23" i="2"/>
  <c r="V19" i="2"/>
  <c r="U19" i="2"/>
  <c r="T19" i="2"/>
  <c r="S19" i="2"/>
  <c r="R19" i="2"/>
  <c r="Q19" i="2"/>
  <c r="P19" i="2"/>
  <c r="O19" i="2"/>
  <c r="V18" i="2"/>
  <c r="AF21" i="2"/>
  <c r="U18" i="2"/>
  <c r="AE21" i="2"/>
  <c r="T18" i="2"/>
  <c r="AD21" i="2"/>
  <c r="S18" i="2"/>
  <c r="AC21" i="2"/>
  <c r="R18" i="2"/>
  <c r="AB21" i="2"/>
  <c r="Q18" i="2"/>
  <c r="AA21" i="2"/>
  <c r="P18" i="2"/>
  <c r="Y21" i="2"/>
  <c r="V17" i="2"/>
  <c r="AF20" i="2"/>
  <c r="U17" i="2"/>
  <c r="AE20" i="2"/>
  <c r="T17" i="2"/>
  <c r="AD20" i="2"/>
  <c r="S17" i="2"/>
  <c r="AC20" i="2"/>
  <c r="R17" i="2"/>
  <c r="AB20" i="2"/>
  <c r="Q17" i="2"/>
  <c r="AA20" i="2"/>
  <c r="P17" i="2"/>
  <c r="Z20" i="2"/>
  <c r="Y20" i="2"/>
  <c r="AC12" i="2"/>
  <c r="V12" i="2"/>
  <c r="AF15" i="2"/>
  <c r="U12" i="2"/>
  <c r="AE15" i="2"/>
  <c r="T12" i="2"/>
  <c r="AD15" i="2"/>
  <c r="S12" i="2"/>
  <c r="AC15" i="2"/>
  <c r="R12" i="2"/>
  <c r="AB15" i="2"/>
  <c r="Q12" i="2"/>
  <c r="AA15" i="2"/>
  <c r="P12" i="2"/>
  <c r="Z15" i="2"/>
  <c r="Y15" i="2"/>
  <c r="Z11" i="2"/>
  <c r="Y11" i="2"/>
  <c r="V11" i="2"/>
  <c r="AF14" i="2"/>
  <c r="U11" i="2"/>
  <c r="AE14" i="2"/>
  <c r="T11" i="2"/>
  <c r="AD14" i="2"/>
  <c r="S11" i="2"/>
  <c r="AC14" i="2"/>
  <c r="R11" i="2"/>
  <c r="AB14" i="2"/>
  <c r="Q11" i="2"/>
  <c r="AA14" i="2"/>
  <c r="P11" i="2"/>
  <c r="Z14" i="2"/>
  <c r="Y14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V9" i="2"/>
  <c r="U3" i="2"/>
  <c r="U9" i="2"/>
  <c r="T3" i="2"/>
  <c r="T9" i="2"/>
  <c r="S3" i="2"/>
  <c r="S9" i="2"/>
  <c r="R3" i="2"/>
  <c r="R9" i="2"/>
  <c r="Q3" i="2"/>
  <c r="Q9" i="2"/>
  <c r="P3" i="2"/>
  <c r="P9" i="2"/>
  <c r="V2" i="2"/>
  <c r="AF2" i="2"/>
  <c r="U2" i="2"/>
  <c r="AE2" i="2"/>
  <c r="T2" i="2"/>
  <c r="AD2" i="2"/>
  <c r="S2" i="2"/>
  <c r="AC2" i="2"/>
  <c r="R2" i="2"/>
  <c r="AB2" i="2"/>
  <c r="Q2" i="2"/>
  <c r="AA2" i="2"/>
  <c r="P2" i="2"/>
  <c r="Z2" i="2"/>
  <c r="Y2" i="2"/>
  <c r="Z21" i="2"/>
  <c r="AA11" i="2"/>
  <c r="AA12" i="2"/>
  <c r="Z12" i="2"/>
  <c r="AB11" i="2"/>
  <c r="AB12" i="2"/>
  <c r="Y12" i="2"/>
  <c r="AD11" i="2"/>
  <c r="AD12" i="2"/>
  <c r="AC11" i="2"/>
  <c r="AE11" i="2"/>
  <c r="AE12" i="2"/>
  <c r="AF11" i="2"/>
  <c r="AF12" i="2"/>
</calcChain>
</file>

<file path=xl/sharedStrings.xml><?xml version="1.0" encoding="utf-8"?>
<sst xmlns="http://schemas.openxmlformats.org/spreadsheetml/2006/main" count="363" uniqueCount="64">
  <si>
    <t>sample</t>
  </si>
  <si>
    <t>cluster</t>
  </si>
  <si>
    <t>counts</t>
  </si>
  <si>
    <t>SB_MK1</t>
  </si>
  <si>
    <t>SB_MK2</t>
  </si>
  <si>
    <t>SB_MK3</t>
  </si>
  <si>
    <t>SB_MK4</t>
  </si>
  <si>
    <t>SB_NC1</t>
  </si>
  <si>
    <t>SB_NC2</t>
  </si>
  <si>
    <t>SB_NC3</t>
  </si>
  <si>
    <t>SB_NC4</t>
  </si>
  <si>
    <t>markers</t>
  </si>
  <si>
    <t>define</t>
  </si>
  <si>
    <t>大类</t>
  </si>
  <si>
    <t>Non immune cells &amp; astrocytes</t>
  </si>
  <si>
    <t>Total immune cells</t>
  </si>
  <si>
    <t>Immune cells</t>
  </si>
  <si>
    <t>CD45+CD11b+Ly6C+Ly6G-</t>
  </si>
  <si>
    <t>mMDSCs</t>
  </si>
  <si>
    <t>MDSCs</t>
  </si>
  <si>
    <t>T cells</t>
  </si>
  <si>
    <t>CD45+CD3+TCRrd+</t>
  </si>
  <si>
    <t>gd T cells</t>
  </si>
  <si>
    <t>NK cells</t>
  </si>
  <si>
    <t>Granulocytes</t>
  </si>
  <si>
    <t>CD45+CD3+CD8+CD44+CD62L+</t>
  </si>
  <si>
    <t>CD8 Central Memory</t>
  </si>
  <si>
    <t>CD8 T cells</t>
  </si>
  <si>
    <t>Macrophages</t>
  </si>
  <si>
    <t>CD45+CD11b+F4/80+Ly6G+</t>
  </si>
  <si>
    <t>Neutrophils</t>
  </si>
  <si>
    <t>DCs</t>
  </si>
  <si>
    <t>CD45+CD11b+F4/80-Ly6G+</t>
  </si>
  <si>
    <t>pMDSCs</t>
  </si>
  <si>
    <t>CD45+CD11b+F4/80+CD163+</t>
  </si>
  <si>
    <t>M2</t>
  </si>
  <si>
    <t>M1</t>
  </si>
  <si>
    <t>CD45+CD11b+F4/80+CD80+</t>
  </si>
  <si>
    <t>GFAP+</t>
  </si>
  <si>
    <t>Astrocytes</t>
  </si>
  <si>
    <t>CD45+CD11b+I-A/I-E+</t>
  </si>
  <si>
    <t>cDCs</t>
  </si>
  <si>
    <t>Total</t>
  </si>
  <si>
    <t>CD45+NK1.1+</t>
  </si>
  <si>
    <t>Immune cells</t>
    <phoneticPr fontId="12" type="noConversion"/>
  </si>
  <si>
    <t>Macrophages</t>
    <phoneticPr fontId="12" type="noConversion"/>
  </si>
  <si>
    <t>MDSCs</t>
    <phoneticPr fontId="12" type="noConversion"/>
  </si>
  <si>
    <r>
      <t>R</t>
    </r>
    <r>
      <rPr>
        <sz val="12"/>
        <color theme="1"/>
        <rFont val="宋体"/>
        <family val="2"/>
        <charset val="134"/>
        <scheme val="minor"/>
      </rPr>
      <t>atio</t>
    </r>
    <phoneticPr fontId="12" type="noConversion"/>
  </si>
  <si>
    <r>
      <t>S</t>
    </r>
    <r>
      <rPr>
        <sz val="12"/>
        <color theme="1"/>
        <rFont val="宋体"/>
        <family val="2"/>
        <charset val="134"/>
        <scheme val="minor"/>
      </rPr>
      <t>B_MK</t>
    </r>
    <phoneticPr fontId="12" type="noConversion"/>
  </si>
  <si>
    <r>
      <t>S</t>
    </r>
    <r>
      <rPr>
        <sz val="12"/>
        <color theme="1"/>
        <rFont val="宋体"/>
        <family val="2"/>
        <charset val="134"/>
        <scheme val="minor"/>
      </rPr>
      <t>B_NC</t>
    </r>
    <phoneticPr fontId="12" type="noConversion"/>
  </si>
  <si>
    <t>Num</t>
    <phoneticPr fontId="12" type="noConversion"/>
  </si>
  <si>
    <t>Ratio</t>
    <phoneticPr fontId="12" type="noConversion"/>
  </si>
  <si>
    <t>除以免疫细胞数目</t>
    <phoneticPr fontId="12" type="noConversion"/>
  </si>
  <si>
    <t>除以免疫细胞数目</t>
    <phoneticPr fontId="12" type="noConversion"/>
  </si>
  <si>
    <r>
      <t>除以MD</t>
    </r>
    <r>
      <rPr>
        <sz val="12"/>
        <color theme="1"/>
        <rFont val="宋体"/>
        <family val="2"/>
        <charset val="134"/>
        <scheme val="minor"/>
      </rPr>
      <t>SCs细胞数目</t>
    </r>
    <phoneticPr fontId="12" type="noConversion"/>
  </si>
  <si>
    <t>Macrophages</t>
    <phoneticPr fontId="12" type="noConversion"/>
  </si>
  <si>
    <t>除以Macrophages细胞数目</t>
    <phoneticPr fontId="12" type="noConversion"/>
  </si>
  <si>
    <t>金色区域是用于作图的数据</t>
    <phoneticPr fontId="12" type="noConversion"/>
  </si>
  <si>
    <t>peripheral monocyte progenitor</t>
    <phoneticPr fontId="12" type="noConversion"/>
  </si>
  <si>
    <t>Ly6C+CX3CR1loCCR2+CD62L+</t>
  </si>
  <si>
    <t>Microglia</t>
    <phoneticPr fontId="12" type="noConversion"/>
  </si>
  <si>
    <t>NKT</t>
    <phoneticPr fontId="12" type="noConversion"/>
  </si>
  <si>
    <t>Peripheral Macrophage</t>
    <phoneticPr fontId="12" type="noConversion"/>
  </si>
  <si>
    <t>Microglia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</si>
</sst>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宋体"/>
      <family val="2"/>
      <charset val="134"/>
      <scheme val="minor"/>
    </font>
    <font>
      <sz val="11"/>
      <color theme="1"/>
      <name val="Tahoma"/>
      <family val="2"/>
    </font>
    <font>
      <sz val="6"/>
      <color theme="1"/>
      <name val="宋体"/>
      <family val="3"/>
      <charset val="134"/>
      <scheme val="minor"/>
    </font>
    <font>
      <sz val="8"/>
      <color theme="1"/>
      <name val="Times New Roman Regular"/>
      <family val="1"/>
    </font>
    <font>
      <b/>
      <sz val="10"/>
      <color theme="1"/>
      <name val="Times New Roman Bold"/>
      <family val="1"/>
    </font>
    <font>
      <sz val="8"/>
      <color rgb="FF3D3D3D"/>
      <name val="Times New Roman Regular"/>
      <family val="1"/>
    </font>
    <font>
      <sz val="8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5.6"/>
      <color theme="1"/>
      <name val="Helvetica"/>
      <family val="2"/>
    </font>
    <font>
      <sz val="8"/>
      <color theme="1"/>
      <name val="Helvetica"/>
      <family val="2"/>
    </font>
    <font>
      <sz val="9"/>
      <color rgb="FF3D3D3D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7" fillId="0" borderId="0" xfId="0" applyFont="1" applyFill="1" applyBorder="1" applyAlignment="1">
      <alignment vertical="center"/>
    </xf>
    <xf numFmtId="9" fontId="0" fillId="0" borderId="0" xfId="1" applyFont="1">
      <alignment vertical="center"/>
    </xf>
    <xf numFmtId="0" fontId="0" fillId="5" borderId="0" xfId="0" applyFill="1">
      <alignment vertical="center"/>
    </xf>
    <xf numFmtId="9" fontId="0" fillId="5" borderId="0" xfId="1" applyFont="1" applyFill="1">
      <alignment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9" fontId="0" fillId="0" borderId="0" xfId="1" applyFont="1" applyFill="1">
      <alignment vertical="center"/>
    </xf>
    <xf numFmtId="0" fontId="11" fillId="5" borderId="0" xfId="0" applyFont="1" applyFill="1">
      <alignment vertical="center"/>
    </xf>
    <xf numFmtId="0" fontId="11" fillId="0" borderId="0" xfId="0" applyFont="1" applyFill="1">
      <alignment vertical="center"/>
    </xf>
    <xf numFmtId="0" fontId="13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61"/>
  <sheetViews>
    <sheetView workbookViewId="0">
      <selection activeCell="E129" sqref="E129"/>
    </sheetView>
  </sheetViews>
  <sheetFormatPr baseColWidth="10" defaultColWidth="9.6640625" defaultRowHeight="15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hidden="1" x14ac:dyDescent="0.15">
      <c r="A2">
        <v>1</v>
      </c>
      <c r="B2" t="s">
        <v>3</v>
      </c>
      <c r="C2">
        <v>1</v>
      </c>
      <c r="D2">
        <v>18</v>
      </c>
    </row>
    <row r="3" spans="1:4" hidden="1" x14ac:dyDescent="0.15">
      <c r="A3">
        <v>2</v>
      </c>
      <c r="B3" t="s">
        <v>4</v>
      </c>
      <c r="C3">
        <v>1</v>
      </c>
      <c r="D3">
        <v>27</v>
      </c>
    </row>
    <row r="4" spans="1:4" hidden="1" x14ac:dyDescent="0.15">
      <c r="A4">
        <v>3</v>
      </c>
      <c r="B4" t="s">
        <v>5</v>
      </c>
      <c r="C4">
        <v>1</v>
      </c>
      <c r="D4">
        <v>45</v>
      </c>
    </row>
    <row r="5" spans="1:4" hidden="1" x14ac:dyDescent="0.15">
      <c r="A5">
        <v>4</v>
      </c>
      <c r="B5" t="s">
        <v>6</v>
      </c>
      <c r="C5">
        <v>1</v>
      </c>
      <c r="D5">
        <v>22</v>
      </c>
    </row>
    <row r="6" spans="1:4" hidden="1" x14ac:dyDescent="0.15">
      <c r="A6">
        <v>5</v>
      </c>
      <c r="B6" t="s">
        <v>7</v>
      </c>
      <c r="C6">
        <v>1</v>
      </c>
      <c r="D6">
        <v>11</v>
      </c>
    </row>
    <row r="7" spans="1:4" hidden="1" x14ac:dyDescent="0.15">
      <c r="A7">
        <v>6</v>
      </c>
      <c r="B7" t="s">
        <v>8</v>
      </c>
      <c r="C7">
        <v>1</v>
      </c>
      <c r="D7">
        <v>18</v>
      </c>
    </row>
    <row r="8" spans="1:4" hidden="1" x14ac:dyDescent="0.15">
      <c r="A8">
        <v>7</v>
      </c>
      <c r="B8" t="s">
        <v>9</v>
      </c>
      <c r="C8">
        <v>1</v>
      </c>
      <c r="D8">
        <v>20</v>
      </c>
    </row>
    <row r="9" spans="1:4" x14ac:dyDescent="0.15">
      <c r="A9">
        <v>8</v>
      </c>
      <c r="B9" t="s">
        <v>10</v>
      </c>
      <c r="C9">
        <v>1</v>
      </c>
      <c r="D9">
        <v>10</v>
      </c>
    </row>
    <row r="10" spans="1:4" hidden="1" x14ac:dyDescent="0.15">
      <c r="A10">
        <v>9</v>
      </c>
      <c r="B10" t="s">
        <v>3</v>
      </c>
      <c r="C10">
        <v>2</v>
      </c>
      <c r="D10">
        <v>1238</v>
      </c>
    </row>
    <row r="11" spans="1:4" hidden="1" x14ac:dyDescent="0.15">
      <c r="A11">
        <v>10</v>
      </c>
      <c r="B11" t="s">
        <v>4</v>
      </c>
      <c r="C11">
        <v>2</v>
      </c>
      <c r="D11">
        <v>1215</v>
      </c>
    </row>
    <row r="12" spans="1:4" hidden="1" x14ac:dyDescent="0.15">
      <c r="A12">
        <v>11</v>
      </c>
      <c r="B12" t="s">
        <v>5</v>
      </c>
      <c r="C12">
        <v>2</v>
      </c>
      <c r="D12">
        <v>1001</v>
      </c>
    </row>
    <row r="13" spans="1:4" hidden="1" x14ac:dyDescent="0.15">
      <c r="A13">
        <v>12</v>
      </c>
      <c r="B13" t="s">
        <v>6</v>
      </c>
      <c r="C13">
        <v>2</v>
      </c>
      <c r="D13">
        <v>1147</v>
      </c>
    </row>
    <row r="14" spans="1:4" hidden="1" x14ac:dyDescent="0.15">
      <c r="A14">
        <v>13</v>
      </c>
      <c r="B14" t="s">
        <v>7</v>
      </c>
      <c r="C14">
        <v>2</v>
      </c>
      <c r="D14">
        <v>348</v>
      </c>
    </row>
    <row r="15" spans="1:4" hidden="1" x14ac:dyDescent="0.15">
      <c r="A15">
        <v>14</v>
      </c>
      <c r="B15" t="s">
        <v>8</v>
      </c>
      <c r="C15">
        <v>2</v>
      </c>
      <c r="D15">
        <v>954</v>
      </c>
    </row>
    <row r="16" spans="1:4" hidden="1" x14ac:dyDescent="0.15">
      <c r="A16">
        <v>15</v>
      </c>
      <c r="B16" t="s">
        <v>9</v>
      </c>
      <c r="C16">
        <v>2</v>
      </c>
      <c r="D16">
        <v>120</v>
      </c>
    </row>
    <row r="17" spans="1:4" x14ac:dyDescent="0.15">
      <c r="A17">
        <v>16</v>
      </c>
      <c r="B17" t="s">
        <v>10</v>
      </c>
      <c r="C17">
        <v>2</v>
      </c>
      <c r="D17">
        <v>620</v>
      </c>
    </row>
    <row r="18" spans="1:4" hidden="1" x14ac:dyDescent="0.15">
      <c r="A18">
        <v>17</v>
      </c>
      <c r="B18" t="s">
        <v>3</v>
      </c>
      <c r="C18">
        <v>3</v>
      </c>
      <c r="D18">
        <v>43</v>
      </c>
    </row>
    <row r="19" spans="1:4" hidden="1" x14ac:dyDescent="0.15">
      <c r="A19">
        <v>18</v>
      </c>
      <c r="B19" t="s">
        <v>4</v>
      </c>
      <c r="C19">
        <v>3</v>
      </c>
      <c r="D19">
        <v>27</v>
      </c>
    </row>
    <row r="20" spans="1:4" hidden="1" x14ac:dyDescent="0.15">
      <c r="A20">
        <v>19</v>
      </c>
      <c r="B20" t="s">
        <v>5</v>
      </c>
      <c r="C20">
        <v>3</v>
      </c>
      <c r="D20">
        <v>35</v>
      </c>
    </row>
    <row r="21" spans="1:4" hidden="1" x14ac:dyDescent="0.15">
      <c r="A21">
        <v>20</v>
      </c>
      <c r="B21" t="s">
        <v>6</v>
      </c>
      <c r="C21">
        <v>3</v>
      </c>
      <c r="D21">
        <v>26</v>
      </c>
    </row>
    <row r="22" spans="1:4" hidden="1" x14ac:dyDescent="0.15">
      <c r="A22">
        <v>21</v>
      </c>
      <c r="B22" t="s">
        <v>7</v>
      </c>
      <c r="C22">
        <v>3</v>
      </c>
      <c r="D22">
        <v>5</v>
      </c>
    </row>
    <row r="23" spans="1:4" hidden="1" x14ac:dyDescent="0.15">
      <c r="A23">
        <v>22</v>
      </c>
      <c r="B23" t="s">
        <v>8</v>
      </c>
      <c r="C23">
        <v>3</v>
      </c>
      <c r="D23">
        <v>2</v>
      </c>
    </row>
    <row r="24" spans="1:4" hidden="1" x14ac:dyDescent="0.15">
      <c r="A24">
        <v>23</v>
      </c>
      <c r="B24" t="s">
        <v>9</v>
      </c>
      <c r="C24">
        <v>3</v>
      </c>
      <c r="D24">
        <v>2</v>
      </c>
    </row>
    <row r="25" spans="1:4" x14ac:dyDescent="0.15">
      <c r="A25">
        <v>24</v>
      </c>
      <c r="B25" t="s">
        <v>10</v>
      </c>
      <c r="C25">
        <v>3</v>
      </c>
      <c r="D25">
        <v>3</v>
      </c>
    </row>
    <row r="26" spans="1:4" hidden="1" x14ac:dyDescent="0.15">
      <c r="A26">
        <v>25</v>
      </c>
      <c r="B26" t="s">
        <v>3</v>
      </c>
      <c r="C26">
        <v>4</v>
      </c>
      <c r="D26">
        <v>846</v>
      </c>
    </row>
    <row r="27" spans="1:4" hidden="1" x14ac:dyDescent="0.15">
      <c r="A27">
        <v>26</v>
      </c>
      <c r="B27" t="s">
        <v>4</v>
      </c>
      <c r="C27">
        <v>4</v>
      </c>
      <c r="D27">
        <v>1849</v>
      </c>
    </row>
    <row r="28" spans="1:4" hidden="1" x14ac:dyDescent="0.15">
      <c r="A28">
        <v>27</v>
      </c>
      <c r="B28" t="s">
        <v>5</v>
      </c>
      <c r="C28">
        <v>4</v>
      </c>
      <c r="D28">
        <v>1677</v>
      </c>
    </row>
    <row r="29" spans="1:4" hidden="1" x14ac:dyDescent="0.15">
      <c r="A29">
        <v>28</v>
      </c>
      <c r="B29" t="s">
        <v>6</v>
      </c>
      <c r="C29">
        <v>4</v>
      </c>
      <c r="D29">
        <v>3634</v>
      </c>
    </row>
    <row r="30" spans="1:4" hidden="1" x14ac:dyDescent="0.15">
      <c r="A30">
        <v>29</v>
      </c>
      <c r="B30" t="s">
        <v>7</v>
      </c>
      <c r="C30">
        <v>4</v>
      </c>
      <c r="D30">
        <v>1894</v>
      </c>
    </row>
    <row r="31" spans="1:4" hidden="1" x14ac:dyDescent="0.15">
      <c r="A31">
        <v>30</v>
      </c>
      <c r="B31" t="s">
        <v>8</v>
      </c>
      <c r="C31">
        <v>4</v>
      </c>
      <c r="D31">
        <v>2940</v>
      </c>
    </row>
    <row r="32" spans="1:4" hidden="1" x14ac:dyDescent="0.15">
      <c r="A32">
        <v>31</v>
      </c>
      <c r="B32" t="s">
        <v>9</v>
      </c>
      <c r="C32">
        <v>4</v>
      </c>
      <c r="D32">
        <v>892</v>
      </c>
    </row>
    <row r="33" spans="1:4" x14ac:dyDescent="0.15">
      <c r="A33">
        <v>32</v>
      </c>
      <c r="B33" t="s">
        <v>10</v>
      </c>
      <c r="C33">
        <v>4</v>
      </c>
      <c r="D33">
        <v>1894</v>
      </c>
    </row>
    <row r="34" spans="1:4" hidden="1" x14ac:dyDescent="0.15">
      <c r="A34">
        <v>33</v>
      </c>
      <c r="B34" t="s">
        <v>3</v>
      </c>
      <c r="C34">
        <v>5</v>
      </c>
      <c r="D34">
        <v>590</v>
      </c>
    </row>
    <row r="35" spans="1:4" hidden="1" x14ac:dyDescent="0.15">
      <c r="A35">
        <v>34</v>
      </c>
      <c r="B35" t="s">
        <v>4</v>
      </c>
      <c r="C35">
        <v>5</v>
      </c>
      <c r="D35">
        <v>1430</v>
      </c>
    </row>
    <row r="36" spans="1:4" hidden="1" x14ac:dyDescent="0.15">
      <c r="A36">
        <v>35</v>
      </c>
      <c r="B36" t="s">
        <v>5</v>
      </c>
      <c r="C36">
        <v>5</v>
      </c>
      <c r="D36">
        <v>1095</v>
      </c>
    </row>
    <row r="37" spans="1:4" hidden="1" x14ac:dyDescent="0.15">
      <c r="A37">
        <v>36</v>
      </c>
      <c r="B37" t="s">
        <v>6</v>
      </c>
      <c r="C37">
        <v>5</v>
      </c>
      <c r="D37">
        <v>2185</v>
      </c>
    </row>
    <row r="38" spans="1:4" hidden="1" x14ac:dyDescent="0.15">
      <c r="A38">
        <v>37</v>
      </c>
      <c r="B38" t="s">
        <v>7</v>
      </c>
      <c r="C38">
        <v>5</v>
      </c>
      <c r="D38">
        <v>790</v>
      </c>
    </row>
    <row r="39" spans="1:4" hidden="1" x14ac:dyDescent="0.15">
      <c r="A39">
        <v>38</v>
      </c>
      <c r="B39" t="s">
        <v>8</v>
      </c>
      <c r="C39">
        <v>5</v>
      </c>
      <c r="D39">
        <v>1934</v>
      </c>
    </row>
    <row r="40" spans="1:4" hidden="1" x14ac:dyDescent="0.15">
      <c r="A40">
        <v>39</v>
      </c>
      <c r="B40" t="s">
        <v>9</v>
      </c>
      <c r="C40">
        <v>5</v>
      </c>
      <c r="D40">
        <v>214</v>
      </c>
    </row>
    <row r="41" spans="1:4" x14ac:dyDescent="0.15">
      <c r="A41">
        <v>40</v>
      </c>
      <c r="B41" t="s">
        <v>10</v>
      </c>
      <c r="C41">
        <v>5</v>
      </c>
      <c r="D41">
        <v>386</v>
      </c>
    </row>
    <row r="42" spans="1:4" hidden="1" x14ac:dyDescent="0.15">
      <c r="A42">
        <v>41</v>
      </c>
      <c r="B42" t="s">
        <v>3</v>
      </c>
      <c r="C42">
        <v>6</v>
      </c>
      <c r="D42">
        <v>539</v>
      </c>
    </row>
    <row r="43" spans="1:4" hidden="1" x14ac:dyDescent="0.15">
      <c r="A43">
        <v>42</v>
      </c>
      <c r="B43" t="s">
        <v>4</v>
      </c>
      <c r="C43">
        <v>6</v>
      </c>
      <c r="D43">
        <v>561</v>
      </c>
    </row>
    <row r="44" spans="1:4" hidden="1" x14ac:dyDescent="0.15">
      <c r="A44">
        <v>43</v>
      </c>
      <c r="B44" t="s">
        <v>5</v>
      </c>
      <c r="C44">
        <v>6</v>
      </c>
      <c r="D44">
        <v>553</v>
      </c>
    </row>
    <row r="45" spans="1:4" hidden="1" x14ac:dyDescent="0.15">
      <c r="A45">
        <v>44</v>
      </c>
      <c r="B45" t="s">
        <v>6</v>
      </c>
      <c r="C45">
        <v>6</v>
      </c>
      <c r="D45">
        <v>583</v>
      </c>
    </row>
    <row r="46" spans="1:4" hidden="1" x14ac:dyDescent="0.15">
      <c r="A46">
        <v>45</v>
      </c>
      <c r="B46" t="s">
        <v>7</v>
      </c>
      <c r="C46">
        <v>6</v>
      </c>
      <c r="D46">
        <v>565</v>
      </c>
    </row>
    <row r="47" spans="1:4" hidden="1" x14ac:dyDescent="0.15">
      <c r="A47">
        <v>46</v>
      </c>
      <c r="B47" t="s">
        <v>8</v>
      </c>
      <c r="C47">
        <v>6</v>
      </c>
      <c r="D47">
        <v>603</v>
      </c>
    </row>
    <row r="48" spans="1:4" hidden="1" x14ac:dyDescent="0.15">
      <c r="A48">
        <v>47</v>
      </c>
      <c r="B48" t="s">
        <v>9</v>
      </c>
      <c r="C48">
        <v>6</v>
      </c>
      <c r="D48">
        <v>563</v>
      </c>
    </row>
    <row r="49" spans="1:4" x14ac:dyDescent="0.15">
      <c r="A49">
        <v>48</v>
      </c>
      <c r="B49" t="s">
        <v>10</v>
      </c>
      <c r="C49">
        <v>6</v>
      </c>
      <c r="D49">
        <v>609</v>
      </c>
    </row>
    <row r="50" spans="1:4" hidden="1" x14ac:dyDescent="0.15">
      <c r="A50">
        <v>49</v>
      </c>
      <c r="B50" t="s">
        <v>3</v>
      </c>
      <c r="C50">
        <v>7</v>
      </c>
      <c r="D50">
        <v>575</v>
      </c>
    </row>
    <row r="51" spans="1:4" hidden="1" x14ac:dyDescent="0.15">
      <c r="A51">
        <v>50</v>
      </c>
      <c r="B51" t="s">
        <v>4</v>
      </c>
      <c r="C51">
        <v>7</v>
      </c>
      <c r="D51">
        <v>799</v>
      </c>
    </row>
    <row r="52" spans="1:4" hidden="1" x14ac:dyDescent="0.15">
      <c r="A52">
        <v>51</v>
      </c>
      <c r="B52" t="s">
        <v>5</v>
      </c>
      <c r="C52">
        <v>7</v>
      </c>
      <c r="D52">
        <v>227</v>
      </c>
    </row>
    <row r="53" spans="1:4" hidden="1" x14ac:dyDescent="0.15">
      <c r="A53">
        <v>52</v>
      </c>
      <c r="B53" t="s">
        <v>6</v>
      </c>
      <c r="C53">
        <v>7</v>
      </c>
      <c r="D53">
        <v>544</v>
      </c>
    </row>
    <row r="54" spans="1:4" hidden="1" x14ac:dyDescent="0.15">
      <c r="A54">
        <v>53</v>
      </c>
      <c r="B54" t="s">
        <v>7</v>
      </c>
      <c r="C54">
        <v>7</v>
      </c>
      <c r="D54">
        <v>347</v>
      </c>
    </row>
    <row r="55" spans="1:4" hidden="1" x14ac:dyDescent="0.15">
      <c r="A55">
        <v>54</v>
      </c>
      <c r="B55" t="s">
        <v>8</v>
      </c>
      <c r="C55">
        <v>7</v>
      </c>
      <c r="D55">
        <v>722</v>
      </c>
    </row>
    <row r="56" spans="1:4" hidden="1" x14ac:dyDescent="0.15">
      <c r="A56">
        <v>55</v>
      </c>
      <c r="B56" t="s">
        <v>9</v>
      </c>
      <c r="C56">
        <v>7</v>
      </c>
      <c r="D56">
        <v>158</v>
      </c>
    </row>
    <row r="57" spans="1:4" x14ac:dyDescent="0.15">
      <c r="A57">
        <v>56</v>
      </c>
      <c r="B57" t="s">
        <v>10</v>
      </c>
      <c r="C57">
        <v>7</v>
      </c>
      <c r="D57">
        <v>424</v>
      </c>
    </row>
    <row r="58" spans="1:4" hidden="1" x14ac:dyDescent="0.15">
      <c r="A58">
        <v>57</v>
      </c>
      <c r="B58" t="s">
        <v>3</v>
      </c>
      <c r="C58">
        <v>8</v>
      </c>
      <c r="D58">
        <v>455</v>
      </c>
    </row>
    <row r="59" spans="1:4" hidden="1" x14ac:dyDescent="0.15">
      <c r="A59">
        <v>58</v>
      </c>
      <c r="B59" t="s">
        <v>4</v>
      </c>
      <c r="C59">
        <v>8</v>
      </c>
      <c r="D59">
        <v>1193</v>
      </c>
    </row>
    <row r="60" spans="1:4" hidden="1" x14ac:dyDescent="0.15">
      <c r="A60">
        <v>59</v>
      </c>
      <c r="B60" t="s">
        <v>5</v>
      </c>
      <c r="C60">
        <v>8</v>
      </c>
      <c r="D60">
        <v>389</v>
      </c>
    </row>
    <row r="61" spans="1:4" hidden="1" x14ac:dyDescent="0.15">
      <c r="A61">
        <v>60</v>
      </c>
      <c r="B61" t="s">
        <v>6</v>
      </c>
      <c r="C61">
        <v>8</v>
      </c>
      <c r="D61">
        <v>769</v>
      </c>
    </row>
    <row r="62" spans="1:4" hidden="1" x14ac:dyDescent="0.15">
      <c r="A62">
        <v>61</v>
      </c>
      <c r="B62" t="s">
        <v>7</v>
      </c>
      <c r="C62">
        <v>8</v>
      </c>
      <c r="D62">
        <v>1693</v>
      </c>
    </row>
    <row r="63" spans="1:4" hidden="1" x14ac:dyDescent="0.15">
      <c r="A63">
        <v>62</v>
      </c>
      <c r="B63" t="s">
        <v>8</v>
      </c>
      <c r="C63">
        <v>8</v>
      </c>
      <c r="D63">
        <v>952</v>
      </c>
    </row>
    <row r="64" spans="1:4" hidden="1" x14ac:dyDescent="0.15">
      <c r="A64">
        <v>63</v>
      </c>
      <c r="B64" t="s">
        <v>9</v>
      </c>
      <c r="C64">
        <v>8</v>
      </c>
      <c r="D64">
        <v>653</v>
      </c>
    </row>
    <row r="65" spans="1:4" x14ac:dyDescent="0.15">
      <c r="A65">
        <v>64</v>
      </c>
      <c r="B65" t="s">
        <v>10</v>
      </c>
      <c r="C65">
        <v>8</v>
      </c>
      <c r="D65">
        <v>331</v>
      </c>
    </row>
    <row r="66" spans="1:4" hidden="1" x14ac:dyDescent="0.15">
      <c r="A66">
        <v>65</v>
      </c>
      <c r="B66" t="s">
        <v>3</v>
      </c>
      <c r="C66">
        <v>9</v>
      </c>
      <c r="D66">
        <v>6</v>
      </c>
    </row>
    <row r="67" spans="1:4" hidden="1" x14ac:dyDescent="0.15">
      <c r="A67">
        <v>66</v>
      </c>
      <c r="B67" t="s">
        <v>4</v>
      </c>
      <c r="C67">
        <v>9</v>
      </c>
      <c r="D67">
        <v>18</v>
      </c>
    </row>
    <row r="68" spans="1:4" hidden="1" x14ac:dyDescent="0.15">
      <c r="A68">
        <v>67</v>
      </c>
      <c r="B68" t="s">
        <v>5</v>
      </c>
      <c r="C68">
        <v>9</v>
      </c>
      <c r="D68">
        <v>6</v>
      </c>
    </row>
    <row r="69" spans="1:4" hidden="1" x14ac:dyDescent="0.15">
      <c r="A69">
        <v>68</v>
      </c>
      <c r="B69" t="s">
        <v>6</v>
      </c>
      <c r="C69">
        <v>9</v>
      </c>
      <c r="D69">
        <v>13</v>
      </c>
    </row>
    <row r="70" spans="1:4" hidden="1" x14ac:dyDescent="0.15">
      <c r="A70">
        <v>69</v>
      </c>
      <c r="B70" t="s">
        <v>7</v>
      </c>
      <c r="C70">
        <v>9</v>
      </c>
      <c r="D70">
        <v>62</v>
      </c>
    </row>
    <row r="71" spans="1:4" hidden="1" x14ac:dyDescent="0.15">
      <c r="A71">
        <v>70</v>
      </c>
      <c r="B71" t="s">
        <v>8</v>
      </c>
      <c r="C71">
        <v>9</v>
      </c>
      <c r="D71">
        <v>32</v>
      </c>
    </row>
    <row r="72" spans="1:4" hidden="1" x14ac:dyDescent="0.15">
      <c r="A72">
        <v>71</v>
      </c>
      <c r="B72" t="s">
        <v>9</v>
      </c>
      <c r="C72">
        <v>9</v>
      </c>
      <c r="D72">
        <v>6</v>
      </c>
    </row>
    <row r="73" spans="1:4" x14ac:dyDescent="0.15">
      <c r="A73">
        <v>72</v>
      </c>
      <c r="B73" t="s">
        <v>10</v>
      </c>
      <c r="C73">
        <v>9</v>
      </c>
      <c r="D73">
        <v>3</v>
      </c>
    </row>
    <row r="74" spans="1:4" hidden="1" x14ac:dyDescent="0.15">
      <c r="A74">
        <v>73</v>
      </c>
      <c r="B74" t="s">
        <v>3</v>
      </c>
      <c r="C74">
        <v>10</v>
      </c>
      <c r="D74">
        <v>43</v>
      </c>
    </row>
    <row r="75" spans="1:4" hidden="1" x14ac:dyDescent="0.15">
      <c r="A75">
        <v>74</v>
      </c>
      <c r="B75" t="s">
        <v>4</v>
      </c>
      <c r="C75">
        <v>10</v>
      </c>
      <c r="D75">
        <v>30</v>
      </c>
    </row>
    <row r="76" spans="1:4" hidden="1" x14ac:dyDescent="0.15">
      <c r="A76">
        <v>75</v>
      </c>
      <c r="B76" t="s">
        <v>5</v>
      </c>
      <c r="C76">
        <v>10</v>
      </c>
      <c r="D76">
        <v>56</v>
      </c>
    </row>
    <row r="77" spans="1:4" hidden="1" x14ac:dyDescent="0.15">
      <c r="A77">
        <v>76</v>
      </c>
      <c r="B77" t="s">
        <v>6</v>
      </c>
      <c r="C77">
        <v>10</v>
      </c>
      <c r="D77">
        <v>39</v>
      </c>
    </row>
    <row r="78" spans="1:4" hidden="1" x14ac:dyDescent="0.15">
      <c r="A78">
        <v>77</v>
      </c>
      <c r="B78" t="s">
        <v>7</v>
      </c>
      <c r="C78">
        <v>10</v>
      </c>
      <c r="D78">
        <v>78</v>
      </c>
    </row>
    <row r="79" spans="1:4" hidden="1" x14ac:dyDescent="0.15">
      <c r="A79">
        <v>78</v>
      </c>
      <c r="B79" t="s">
        <v>8</v>
      </c>
      <c r="C79">
        <v>10</v>
      </c>
      <c r="D79">
        <v>40</v>
      </c>
    </row>
    <row r="80" spans="1:4" hidden="1" x14ac:dyDescent="0.15">
      <c r="A80">
        <v>79</v>
      </c>
      <c r="B80" t="s">
        <v>9</v>
      </c>
      <c r="C80">
        <v>10</v>
      </c>
      <c r="D80">
        <v>74</v>
      </c>
    </row>
    <row r="81" spans="1:4" x14ac:dyDescent="0.15">
      <c r="A81">
        <v>80</v>
      </c>
      <c r="B81" t="s">
        <v>10</v>
      </c>
      <c r="C81">
        <v>10</v>
      </c>
      <c r="D81">
        <v>77</v>
      </c>
    </row>
    <row r="82" spans="1:4" hidden="1" x14ac:dyDescent="0.15">
      <c r="A82">
        <v>81</v>
      </c>
      <c r="B82" t="s">
        <v>3</v>
      </c>
      <c r="C82">
        <v>11</v>
      </c>
      <c r="D82">
        <v>165</v>
      </c>
    </row>
    <row r="83" spans="1:4" hidden="1" x14ac:dyDescent="0.15">
      <c r="A83">
        <v>82</v>
      </c>
      <c r="B83" t="s">
        <v>4</v>
      </c>
      <c r="C83">
        <v>11</v>
      </c>
      <c r="D83">
        <v>216</v>
      </c>
    </row>
    <row r="84" spans="1:4" hidden="1" x14ac:dyDescent="0.15">
      <c r="A84">
        <v>83</v>
      </c>
      <c r="B84" t="s">
        <v>5</v>
      </c>
      <c r="C84">
        <v>11</v>
      </c>
      <c r="D84">
        <v>90</v>
      </c>
    </row>
    <row r="85" spans="1:4" hidden="1" x14ac:dyDescent="0.15">
      <c r="A85">
        <v>84</v>
      </c>
      <c r="B85" t="s">
        <v>6</v>
      </c>
      <c r="C85">
        <v>11</v>
      </c>
      <c r="D85">
        <v>160</v>
      </c>
    </row>
    <row r="86" spans="1:4" hidden="1" x14ac:dyDescent="0.15">
      <c r="A86">
        <v>85</v>
      </c>
      <c r="B86" t="s">
        <v>7</v>
      </c>
      <c r="C86">
        <v>11</v>
      </c>
      <c r="D86">
        <v>497</v>
      </c>
    </row>
    <row r="87" spans="1:4" hidden="1" x14ac:dyDescent="0.15">
      <c r="A87">
        <v>86</v>
      </c>
      <c r="B87" t="s">
        <v>8</v>
      </c>
      <c r="C87">
        <v>11</v>
      </c>
      <c r="D87">
        <v>287</v>
      </c>
    </row>
    <row r="88" spans="1:4" hidden="1" x14ac:dyDescent="0.15">
      <c r="A88">
        <v>87</v>
      </c>
      <c r="B88" t="s">
        <v>9</v>
      </c>
      <c r="C88">
        <v>11</v>
      </c>
      <c r="D88">
        <v>527</v>
      </c>
    </row>
    <row r="89" spans="1:4" x14ac:dyDescent="0.15">
      <c r="A89">
        <v>88</v>
      </c>
      <c r="B89" t="s">
        <v>10</v>
      </c>
      <c r="C89">
        <v>11</v>
      </c>
      <c r="D89">
        <v>371</v>
      </c>
    </row>
    <row r="90" spans="1:4" hidden="1" x14ac:dyDescent="0.15">
      <c r="A90">
        <v>89</v>
      </c>
      <c r="B90" t="s">
        <v>3</v>
      </c>
      <c r="C90">
        <v>12</v>
      </c>
      <c r="D90">
        <v>2443</v>
      </c>
    </row>
    <row r="91" spans="1:4" hidden="1" x14ac:dyDescent="0.15">
      <c r="A91">
        <v>90</v>
      </c>
      <c r="B91" t="s">
        <v>4</v>
      </c>
      <c r="C91">
        <v>12</v>
      </c>
      <c r="D91">
        <v>1469</v>
      </c>
    </row>
    <row r="92" spans="1:4" hidden="1" x14ac:dyDescent="0.15">
      <c r="A92">
        <v>91</v>
      </c>
      <c r="B92" t="s">
        <v>5</v>
      </c>
      <c r="C92">
        <v>12</v>
      </c>
      <c r="D92">
        <v>2450</v>
      </c>
    </row>
    <row r="93" spans="1:4" hidden="1" x14ac:dyDescent="0.15">
      <c r="A93">
        <v>92</v>
      </c>
      <c r="B93" t="s">
        <v>6</v>
      </c>
      <c r="C93">
        <v>12</v>
      </c>
      <c r="D93">
        <v>1759</v>
      </c>
    </row>
    <row r="94" spans="1:4" hidden="1" x14ac:dyDescent="0.15">
      <c r="A94">
        <v>93</v>
      </c>
      <c r="B94" t="s">
        <v>7</v>
      </c>
      <c r="C94">
        <v>12</v>
      </c>
      <c r="D94">
        <v>1227</v>
      </c>
    </row>
    <row r="95" spans="1:4" hidden="1" x14ac:dyDescent="0.15">
      <c r="A95">
        <v>94</v>
      </c>
      <c r="B95" t="s">
        <v>8</v>
      </c>
      <c r="C95">
        <v>12</v>
      </c>
      <c r="D95">
        <v>997</v>
      </c>
    </row>
    <row r="96" spans="1:4" hidden="1" x14ac:dyDescent="0.15">
      <c r="A96">
        <v>95</v>
      </c>
      <c r="B96" t="s">
        <v>9</v>
      </c>
      <c r="C96">
        <v>12</v>
      </c>
      <c r="D96">
        <v>2581</v>
      </c>
    </row>
    <row r="97" spans="1:4" x14ac:dyDescent="0.15">
      <c r="A97">
        <v>96</v>
      </c>
      <c r="B97" t="s">
        <v>10</v>
      </c>
      <c r="C97">
        <v>12</v>
      </c>
      <c r="D97">
        <v>2416</v>
      </c>
    </row>
    <row r="98" spans="1:4" hidden="1" x14ac:dyDescent="0.15">
      <c r="A98">
        <v>97</v>
      </c>
      <c r="B98" t="s">
        <v>3</v>
      </c>
      <c r="C98">
        <v>13</v>
      </c>
      <c r="D98">
        <v>1361</v>
      </c>
    </row>
    <row r="99" spans="1:4" hidden="1" x14ac:dyDescent="0.15">
      <c r="A99">
        <v>98</v>
      </c>
      <c r="B99" t="s">
        <v>4</v>
      </c>
      <c r="C99">
        <v>13</v>
      </c>
      <c r="D99">
        <v>1088</v>
      </c>
    </row>
    <row r="100" spans="1:4" hidden="1" x14ac:dyDescent="0.15">
      <c r="A100">
        <v>99</v>
      </c>
      <c r="B100" t="s">
        <v>5</v>
      </c>
      <c r="C100">
        <v>13</v>
      </c>
      <c r="D100">
        <v>1369</v>
      </c>
    </row>
    <row r="101" spans="1:4" hidden="1" x14ac:dyDescent="0.15">
      <c r="A101">
        <v>100</v>
      </c>
      <c r="B101" t="s">
        <v>6</v>
      </c>
      <c r="C101">
        <v>13</v>
      </c>
      <c r="D101">
        <v>1236</v>
      </c>
    </row>
    <row r="102" spans="1:4" hidden="1" x14ac:dyDescent="0.15">
      <c r="A102">
        <v>101</v>
      </c>
      <c r="B102" t="s">
        <v>7</v>
      </c>
      <c r="C102">
        <v>13</v>
      </c>
      <c r="D102">
        <v>1845</v>
      </c>
    </row>
    <row r="103" spans="1:4" hidden="1" x14ac:dyDescent="0.15">
      <c r="A103">
        <v>102</v>
      </c>
      <c r="B103" t="s">
        <v>8</v>
      </c>
      <c r="C103">
        <v>13</v>
      </c>
      <c r="D103">
        <v>955</v>
      </c>
    </row>
    <row r="104" spans="1:4" hidden="1" x14ac:dyDescent="0.15">
      <c r="A104">
        <v>103</v>
      </c>
      <c r="B104" t="s">
        <v>9</v>
      </c>
      <c r="C104">
        <v>13</v>
      </c>
      <c r="D104">
        <v>1767</v>
      </c>
    </row>
    <row r="105" spans="1:4" x14ac:dyDescent="0.15">
      <c r="A105">
        <v>104</v>
      </c>
      <c r="B105" t="s">
        <v>10</v>
      </c>
      <c r="C105">
        <v>13</v>
      </c>
      <c r="D105">
        <v>1043</v>
      </c>
    </row>
    <row r="106" spans="1:4" hidden="1" x14ac:dyDescent="0.15">
      <c r="A106">
        <v>105</v>
      </c>
      <c r="B106" t="s">
        <v>3</v>
      </c>
      <c r="C106">
        <v>14</v>
      </c>
      <c r="D106">
        <v>121</v>
      </c>
    </row>
    <row r="107" spans="1:4" hidden="1" x14ac:dyDescent="0.15">
      <c r="A107">
        <v>106</v>
      </c>
      <c r="B107" t="s">
        <v>4</v>
      </c>
      <c r="C107">
        <v>14</v>
      </c>
      <c r="D107">
        <v>68</v>
      </c>
    </row>
    <row r="108" spans="1:4" hidden="1" x14ac:dyDescent="0.15">
      <c r="A108">
        <v>107</v>
      </c>
      <c r="B108" t="s">
        <v>5</v>
      </c>
      <c r="C108">
        <v>14</v>
      </c>
      <c r="D108">
        <v>109</v>
      </c>
    </row>
    <row r="109" spans="1:4" hidden="1" x14ac:dyDescent="0.15">
      <c r="A109">
        <v>108</v>
      </c>
      <c r="B109" t="s">
        <v>6</v>
      </c>
      <c r="C109">
        <v>14</v>
      </c>
      <c r="D109">
        <v>91</v>
      </c>
    </row>
    <row r="110" spans="1:4" hidden="1" x14ac:dyDescent="0.15">
      <c r="A110">
        <v>109</v>
      </c>
      <c r="B110" t="s">
        <v>7</v>
      </c>
      <c r="C110">
        <v>14</v>
      </c>
      <c r="D110">
        <v>152</v>
      </c>
    </row>
    <row r="111" spans="1:4" hidden="1" x14ac:dyDescent="0.15">
      <c r="A111">
        <v>110</v>
      </c>
      <c r="B111" t="s">
        <v>8</v>
      </c>
      <c r="C111">
        <v>14</v>
      </c>
      <c r="D111">
        <v>61</v>
      </c>
    </row>
    <row r="112" spans="1:4" hidden="1" x14ac:dyDescent="0.15">
      <c r="A112">
        <v>111</v>
      </c>
      <c r="B112" t="s">
        <v>9</v>
      </c>
      <c r="C112">
        <v>14</v>
      </c>
      <c r="D112">
        <v>160</v>
      </c>
    </row>
    <row r="113" spans="1:4" x14ac:dyDescent="0.15">
      <c r="A113">
        <v>112</v>
      </c>
      <c r="B113" t="s">
        <v>10</v>
      </c>
      <c r="C113">
        <v>14</v>
      </c>
      <c r="D113">
        <v>100</v>
      </c>
    </row>
    <row r="114" spans="1:4" hidden="1" x14ac:dyDescent="0.15">
      <c r="A114">
        <v>113</v>
      </c>
      <c r="B114" t="s">
        <v>3</v>
      </c>
      <c r="C114">
        <v>15</v>
      </c>
      <c r="D114">
        <v>2789</v>
      </c>
    </row>
    <row r="115" spans="1:4" hidden="1" x14ac:dyDescent="0.15">
      <c r="A115">
        <v>114</v>
      </c>
      <c r="B115" t="s">
        <v>4</v>
      </c>
      <c r="C115">
        <v>15</v>
      </c>
      <c r="D115">
        <v>2265</v>
      </c>
    </row>
    <row r="116" spans="1:4" hidden="1" x14ac:dyDescent="0.15">
      <c r="A116">
        <v>115</v>
      </c>
      <c r="B116" t="s">
        <v>5</v>
      </c>
      <c r="C116">
        <v>15</v>
      </c>
      <c r="D116">
        <v>2620</v>
      </c>
    </row>
    <row r="117" spans="1:4" hidden="1" x14ac:dyDescent="0.15">
      <c r="A117">
        <v>116</v>
      </c>
      <c r="B117" t="s">
        <v>6</v>
      </c>
      <c r="C117">
        <v>15</v>
      </c>
      <c r="D117">
        <v>1702</v>
      </c>
    </row>
    <row r="118" spans="1:4" hidden="1" x14ac:dyDescent="0.15">
      <c r="A118">
        <v>117</v>
      </c>
      <c r="B118" t="s">
        <v>7</v>
      </c>
      <c r="C118">
        <v>15</v>
      </c>
      <c r="D118">
        <v>2699</v>
      </c>
    </row>
    <row r="119" spans="1:4" hidden="1" x14ac:dyDescent="0.15">
      <c r="A119">
        <v>118</v>
      </c>
      <c r="B119" t="s">
        <v>8</v>
      </c>
      <c r="C119">
        <v>15</v>
      </c>
      <c r="D119">
        <v>2699</v>
      </c>
    </row>
    <row r="120" spans="1:4" hidden="1" x14ac:dyDescent="0.15">
      <c r="A120">
        <v>119</v>
      </c>
      <c r="B120" t="s">
        <v>9</v>
      </c>
      <c r="C120">
        <v>15</v>
      </c>
      <c r="D120">
        <v>2354</v>
      </c>
    </row>
    <row r="121" spans="1:4" x14ac:dyDescent="0.15">
      <c r="A121">
        <v>120</v>
      </c>
      <c r="B121" t="s">
        <v>10</v>
      </c>
      <c r="C121">
        <v>15</v>
      </c>
      <c r="D121">
        <v>2685</v>
      </c>
    </row>
    <row r="122" spans="1:4" hidden="1" x14ac:dyDescent="0.15">
      <c r="A122">
        <v>121</v>
      </c>
      <c r="B122" t="s">
        <v>3</v>
      </c>
      <c r="C122">
        <v>16</v>
      </c>
      <c r="D122">
        <v>1821</v>
      </c>
    </row>
    <row r="123" spans="1:4" hidden="1" x14ac:dyDescent="0.15">
      <c r="A123">
        <v>122</v>
      </c>
      <c r="B123" t="s">
        <v>4</v>
      </c>
      <c r="C123">
        <v>16</v>
      </c>
      <c r="D123">
        <v>1805</v>
      </c>
    </row>
    <row r="124" spans="1:4" hidden="1" x14ac:dyDescent="0.15">
      <c r="A124">
        <v>123</v>
      </c>
      <c r="B124" t="s">
        <v>5</v>
      </c>
      <c r="C124">
        <v>16</v>
      </c>
      <c r="D124">
        <v>1475</v>
      </c>
    </row>
    <row r="125" spans="1:4" hidden="1" x14ac:dyDescent="0.15">
      <c r="A125">
        <v>124</v>
      </c>
      <c r="B125" t="s">
        <v>6</v>
      </c>
      <c r="C125">
        <v>16</v>
      </c>
      <c r="D125">
        <v>1457</v>
      </c>
    </row>
    <row r="126" spans="1:4" hidden="1" x14ac:dyDescent="0.15">
      <c r="A126">
        <v>125</v>
      </c>
      <c r="B126" t="s">
        <v>7</v>
      </c>
      <c r="C126">
        <v>16</v>
      </c>
      <c r="D126">
        <v>694</v>
      </c>
    </row>
    <row r="127" spans="1:4" hidden="1" x14ac:dyDescent="0.15">
      <c r="A127">
        <v>126</v>
      </c>
      <c r="B127" t="s">
        <v>8</v>
      </c>
      <c r="C127">
        <v>16</v>
      </c>
      <c r="D127">
        <v>1049</v>
      </c>
    </row>
    <row r="128" spans="1:4" hidden="1" x14ac:dyDescent="0.15">
      <c r="A128">
        <v>127</v>
      </c>
      <c r="B128" t="s">
        <v>9</v>
      </c>
      <c r="C128">
        <v>16</v>
      </c>
      <c r="D128">
        <v>542</v>
      </c>
    </row>
    <row r="129" spans="1:4" x14ac:dyDescent="0.15">
      <c r="A129">
        <v>128</v>
      </c>
      <c r="B129" t="s">
        <v>10</v>
      </c>
      <c r="C129">
        <v>16</v>
      </c>
      <c r="D129">
        <v>813</v>
      </c>
    </row>
    <row r="130" spans="1:4" hidden="1" x14ac:dyDescent="0.15">
      <c r="A130">
        <v>129</v>
      </c>
      <c r="B130" t="s">
        <v>3</v>
      </c>
      <c r="C130">
        <v>17</v>
      </c>
      <c r="D130">
        <v>356</v>
      </c>
    </row>
    <row r="131" spans="1:4" hidden="1" x14ac:dyDescent="0.15">
      <c r="A131">
        <v>130</v>
      </c>
      <c r="B131" t="s">
        <v>4</v>
      </c>
      <c r="C131">
        <v>17</v>
      </c>
      <c r="D131">
        <v>115</v>
      </c>
    </row>
    <row r="132" spans="1:4" hidden="1" x14ac:dyDescent="0.15">
      <c r="A132">
        <v>131</v>
      </c>
      <c r="B132" t="s">
        <v>5</v>
      </c>
      <c r="C132">
        <v>17</v>
      </c>
      <c r="D132">
        <v>308</v>
      </c>
    </row>
    <row r="133" spans="1:4" hidden="1" x14ac:dyDescent="0.15">
      <c r="A133">
        <v>132</v>
      </c>
      <c r="B133" t="s">
        <v>6</v>
      </c>
      <c r="C133">
        <v>17</v>
      </c>
      <c r="D133">
        <v>198</v>
      </c>
    </row>
    <row r="134" spans="1:4" hidden="1" x14ac:dyDescent="0.15">
      <c r="A134">
        <v>133</v>
      </c>
      <c r="B134" t="s">
        <v>7</v>
      </c>
      <c r="C134">
        <v>17</v>
      </c>
      <c r="D134">
        <v>1056</v>
      </c>
    </row>
    <row r="135" spans="1:4" hidden="1" x14ac:dyDescent="0.15">
      <c r="A135">
        <v>134</v>
      </c>
      <c r="B135" t="s">
        <v>8</v>
      </c>
      <c r="C135">
        <v>17</v>
      </c>
      <c r="D135">
        <v>333</v>
      </c>
    </row>
    <row r="136" spans="1:4" hidden="1" x14ac:dyDescent="0.15">
      <c r="A136">
        <v>135</v>
      </c>
      <c r="B136" t="s">
        <v>9</v>
      </c>
      <c r="C136">
        <v>17</v>
      </c>
      <c r="D136">
        <v>1174</v>
      </c>
    </row>
    <row r="137" spans="1:4" x14ac:dyDescent="0.15">
      <c r="A137">
        <v>136</v>
      </c>
      <c r="B137" t="s">
        <v>10</v>
      </c>
      <c r="C137">
        <v>17</v>
      </c>
      <c r="D137">
        <v>975</v>
      </c>
    </row>
    <row r="138" spans="1:4" hidden="1" x14ac:dyDescent="0.15">
      <c r="A138">
        <v>137</v>
      </c>
      <c r="B138" t="s">
        <v>3</v>
      </c>
      <c r="C138">
        <v>18</v>
      </c>
      <c r="D138">
        <v>5101</v>
      </c>
    </row>
    <row r="139" spans="1:4" hidden="1" x14ac:dyDescent="0.15">
      <c r="A139">
        <v>138</v>
      </c>
      <c r="B139" t="s">
        <v>4</v>
      </c>
      <c r="C139">
        <v>18</v>
      </c>
      <c r="D139">
        <v>1736</v>
      </c>
    </row>
    <row r="140" spans="1:4" hidden="1" x14ac:dyDescent="0.15">
      <c r="A140">
        <v>139</v>
      </c>
      <c r="B140" t="s">
        <v>5</v>
      </c>
      <c r="C140">
        <v>18</v>
      </c>
      <c r="D140">
        <v>4308</v>
      </c>
    </row>
    <row r="141" spans="1:4" hidden="1" x14ac:dyDescent="0.15">
      <c r="A141">
        <v>140</v>
      </c>
      <c r="B141" t="s">
        <v>6</v>
      </c>
      <c r="C141">
        <v>18</v>
      </c>
      <c r="D141">
        <v>2589</v>
      </c>
    </row>
    <row r="142" spans="1:4" hidden="1" x14ac:dyDescent="0.15">
      <c r="A142">
        <v>141</v>
      </c>
      <c r="B142" t="s">
        <v>7</v>
      </c>
      <c r="C142">
        <v>18</v>
      </c>
      <c r="D142">
        <v>5095</v>
      </c>
    </row>
    <row r="143" spans="1:4" hidden="1" x14ac:dyDescent="0.15">
      <c r="A143">
        <v>142</v>
      </c>
      <c r="B143" t="s">
        <v>8</v>
      </c>
      <c r="C143">
        <v>18</v>
      </c>
      <c r="D143">
        <v>2156</v>
      </c>
    </row>
    <row r="144" spans="1:4" hidden="1" x14ac:dyDescent="0.15">
      <c r="A144">
        <v>143</v>
      </c>
      <c r="B144" t="s">
        <v>9</v>
      </c>
      <c r="C144">
        <v>18</v>
      </c>
      <c r="D144">
        <v>7844</v>
      </c>
    </row>
    <row r="145" spans="1:4" x14ac:dyDescent="0.15">
      <c r="A145">
        <v>144</v>
      </c>
      <c r="B145" t="s">
        <v>10</v>
      </c>
      <c r="C145">
        <v>18</v>
      </c>
      <c r="D145">
        <v>6594</v>
      </c>
    </row>
    <row r="146" spans="1:4" hidden="1" x14ac:dyDescent="0.15">
      <c r="A146">
        <v>145</v>
      </c>
      <c r="B146" t="s">
        <v>3</v>
      </c>
      <c r="C146">
        <v>19</v>
      </c>
      <c r="D146">
        <v>1421</v>
      </c>
    </row>
    <row r="147" spans="1:4" hidden="1" x14ac:dyDescent="0.15">
      <c r="A147">
        <v>146</v>
      </c>
      <c r="B147" t="s">
        <v>4</v>
      </c>
      <c r="C147">
        <v>19</v>
      </c>
      <c r="D147">
        <v>3476</v>
      </c>
    </row>
    <row r="148" spans="1:4" hidden="1" x14ac:dyDescent="0.15">
      <c r="A148">
        <v>147</v>
      </c>
      <c r="B148" t="s">
        <v>5</v>
      </c>
      <c r="C148">
        <v>19</v>
      </c>
      <c r="D148">
        <v>2001</v>
      </c>
    </row>
    <row r="149" spans="1:4" hidden="1" x14ac:dyDescent="0.15">
      <c r="A149">
        <v>148</v>
      </c>
      <c r="B149" t="s">
        <v>6</v>
      </c>
      <c r="C149">
        <v>19</v>
      </c>
      <c r="D149">
        <v>1607</v>
      </c>
    </row>
    <row r="150" spans="1:4" hidden="1" x14ac:dyDescent="0.15">
      <c r="A150">
        <v>149</v>
      </c>
      <c r="B150" t="s">
        <v>7</v>
      </c>
      <c r="C150">
        <v>19</v>
      </c>
      <c r="D150">
        <v>793</v>
      </c>
    </row>
    <row r="151" spans="1:4" hidden="1" x14ac:dyDescent="0.15">
      <c r="A151">
        <v>150</v>
      </c>
      <c r="B151" t="s">
        <v>8</v>
      </c>
      <c r="C151">
        <v>19</v>
      </c>
      <c r="D151">
        <v>2287</v>
      </c>
    </row>
    <row r="152" spans="1:4" hidden="1" x14ac:dyDescent="0.15">
      <c r="A152">
        <v>151</v>
      </c>
      <c r="B152" t="s">
        <v>9</v>
      </c>
      <c r="C152">
        <v>19</v>
      </c>
      <c r="D152">
        <v>250</v>
      </c>
    </row>
    <row r="153" spans="1:4" x14ac:dyDescent="0.15">
      <c r="A153">
        <v>152</v>
      </c>
      <c r="B153" t="s">
        <v>10</v>
      </c>
      <c r="C153">
        <v>19</v>
      </c>
      <c r="D153">
        <v>517</v>
      </c>
    </row>
    <row r="154" spans="1:4" hidden="1" x14ac:dyDescent="0.15">
      <c r="A154">
        <v>153</v>
      </c>
      <c r="B154" t="s">
        <v>3</v>
      </c>
      <c r="C154">
        <v>20</v>
      </c>
      <c r="D154">
        <v>69</v>
      </c>
    </row>
    <row r="155" spans="1:4" hidden="1" x14ac:dyDescent="0.15">
      <c r="A155">
        <v>154</v>
      </c>
      <c r="B155" t="s">
        <v>4</v>
      </c>
      <c r="C155">
        <v>20</v>
      </c>
      <c r="D155">
        <v>613</v>
      </c>
    </row>
    <row r="156" spans="1:4" hidden="1" x14ac:dyDescent="0.15">
      <c r="A156">
        <v>155</v>
      </c>
      <c r="B156" t="s">
        <v>5</v>
      </c>
      <c r="C156">
        <v>20</v>
      </c>
      <c r="D156">
        <v>186</v>
      </c>
    </row>
    <row r="157" spans="1:4" hidden="1" x14ac:dyDescent="0.15">
      <c r="A157">
        <v>156</v>
      </c>
      <c r="B157" t="s">
        <v>6</v>
      </c>
      <c r="C157">
        <v>20</v>
      </c>
      <c r="D157">
        <v>239</v>
      </c>
    </row>
    <row r="158" spans="1:4" hidden="1" x14ac:dyDescent="0.15">
      <c r="A158">
        <v>157</v>
      </c>
      <c r="B158" t="s">
        <v>7</v>
      </c>
      <c r="C158">
        <v>20</v>
      </c>
      <c r="D158">
        <v>149</v>
      </c>
    </row>
    <row r="159" spans="1:4" hidden="1" x14ac:dyDescent="0.15">
      <c r="A159">
        <v>158</v>
      </c>
      <c r="B159" t="s">
        <v>8</v>
      </c>
      <c r="C159">
        <v>20</v>
      </c>
      <c r="D159">
        <v>979</v>
      </c>
    </row>
    <row r="160" spans="1:4" hidden="1" x14ac:dyDescent="0.15">
      <c r="A160">
        <v>159</v>
      </c>
      <c r="B160" t="s">
        <v>9</v>
      </c>
      <c r="C160">
        <v>20</v>
      </c>
      <c r="D160">
        <v>99</v>
      </c>
    </row>
    <row r="161" spans="1:4" x14ac:dyDescent="0.15">
      <c r="A161">
        <v>160</v>
      </c>
      <c r="B161" t="s">
        <v>10</v>
      </c>
      <c r="C161">
        <v>20</v>
      </c>
      <c r="D161">
        <v>129</v>
      </c>
    </row>
  </sheetData>
  <autoFilter ref="A1:D161">
    <filterColumn colId="1">
      <filters>
        <filter val="SB_NC4"/>
      </filters>
    </filterColumn>
  </autoFilter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zoomScaleNormal="63" zoomScalePageLayoutView="63" workbookViewId="0">
      <selection activeCell="X16" sqref="X16:AF18"/>
    </sheetView>
  </sheetViews>
  <sheetFormatPr baseColWidth="10" defaultColWidth="9.1640625" defaultRowHeight="15" x14ac:dyDescent="0.15"/>
  <cols>
    <col min="2" max="4" width="9.1640625" style="1"/>
    <col min="14" max="14" width="21.6640625" customWidth="1"/>
    <col min="15" max="17" width="9.33203125" customWidth="1"/>
    <col min="24" max="24" width="15.6640625" customWidth="1"/>
    <col min="25" max="26" width="9.33203125" customWidth="1"/>
    <col min="33" max="33" width="10.5" customWidth="1"/>
    <col min="34" max="34" width="16" customWidth="1"/>
  </cols>
  <sheetData>
    <row r="1" spans="1:34" x14ac:dyDescent="0.15">
      <c r="A1" t="s">
        <v>1</v>
      </c>
      <c r="B1" s="2" t="s">
        <v>11</v>
      </c>
      <c r="C1" s="2" t="s">
        <v>12</v>
      </c>
      <c r="D1" s="2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23" t="s">
        <v>47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</row>
    <row r="2" spans="1:34" x14ac:dyDescent="0.15">
      <c r="A2" s="3">
        <v>1</v>
      </c>
      <c r="B2" s="4"/>
      <c r="C2" s="4"/>
      <c r="D2" s="5" t="s">
        <v>14</v>
      </c>
      <c r="E2">
        <v>18</v>
      </c>
      <c r="F2">
        <v>27</v>
      </c>
      <c r="G2">
        <v>45</v>
      </c>
      <c r="H2">
        <v>22</v>
      </c>
      <c r="I2">
        <v>11</v>
      </c>
      <c r="J2">
        <v>18</v>
      </c>
      <c r="K2">
        <v>20</v>
      </c>
      <c r="L2">
        <v>10</v>
      </c>
      <c r="N2" s="6" t="s">
        <v>15</v>
      </c>
      <c r="O2">
        <f>SUM(E3:E6,E8:E11,E14,E16:E17,E20:E21)</f>
        <v>11257</v>
      </c>
      <c r="P2">
        <f t="shared" ref="P2:V2" si="0">SUM(F3:F6,F8:F11,F14,F16:F17,F20:F21)</f>
        <v>15808</v>
      </c>
      <c r="Q2">
        <f t="shared" si="0"/>
        <v>12137</v>
      </c>
      <c r="R2">
        <f t="shared" si="0"/>
        <v>14598</v>
      </c>
      <c r="S2">
        <f t="shared" si="0"/>
        <v>11397</v>
      </c>
      <c r="T2">
        <f t="shared" si="0"/>
        <v>15545</v>
      </c>
      <c r="U2">
        <f t="shared" si="0"/>
        <v>7131</v>
      </c>
      <c r="V2">
        <f t="shared" si="0"/>
        <v>8925</v>
      </c>
      <c r="X2" s="23" t="s">
        <v>44</v>
      </c>
      <c r="Y2" s="20">
        <f>O2/20000</f>
        <v>0.56284999999999996</v>
      </c>
      <c r="Z2" s="20">
        <f t="shared" ref="Z2:AF3" si="1">P2/20000</f>
        <v>0.79039999999999999</v>
      </c>
      <c r="AA2" s="20">
        <f t="shared" si="1"/>
        <v>0.60685</v>
      </c>
      <c r="AB2" s="20">
        <f t="shared" si="1"/>
        <v>0.72989999999999999</v>
      </c>
      <c r="AC2" s="20">
        <f t="shared" si="1"/>
        <v>0.56984999999999997</v>
      </c>
      <c r="AD2" s="20">
        <f t="shared" si="1"/>
        <v>0.77725</v>
      </c>
      <c r="AE2" s="20">
        <f t="shared" si="1"/>
        <v>0.35654999999999998</v>
      </c>
      <c r="AF2" s="20">
        <f t="shared" si="1"/>
        <v>0.44624999999999998</v>
      </c>
    </row>
    <row r="3" spans="1:34" x14ac:dyDescent="0.15">
      <c r="A3" s="6">
        <v>2</v>
      </c>
      <c r="B3" s="7" t="s">
        <v>17</v>
      </c>
      <c r="C3" s="7" t="s">
        <v>18</v>
      </c>
      <c r="D3" s="8" t="s">
        <v>19</v>
      </c>
      <c r="E3" s="6">
        <v>1238</v>
      </c>
      <c r="F3" s="6">
        <v>1215</v>
      </c>
      <c r="G3" s="6">
        <v>1001</v>
      </c>
      <c r="H3" s="6">
        <v>1147</v>
      </c>
      <c r="I3" s="6">
        <v>348</v>
      </c>
      <c r="J3" s="6">
        <v>954</v>
      </c>
      <c r="K3" s="6">
        <v>120</v>
      </c>
      <c r="L3" s="6">
        <v>620</v>
      </c>
      <c r="N3" t="s">
        <v>20</v>
      </c>
      <c r="O3">
        <f>SUM(E4,E6,E20)</f>
        <v>2054</v>
      </c>
      <c r="P3">
        <f t="shared" ref="P3:V3" si="2">SUM(F4,F6,F20)</f>
        <v>4933</v>
      </c>
      <c r="Q3">
        <f t="shared" si="2"/>
        <v>3131</v>
      </c>
      <c r="R3">
        <f t="shared" si="2"/>
        <v>3818</v>
      </c>
      <c r="S3">
        <f t="shared" si="2"/>
        <v>1588</v>
      </c>
      <c r="T3">
        <f t="shared" si="2"/>
        <v>4223</v>
      </c>
      <c r="U3">
        <f t="shared" si="2"/>
        <v>466</v>
      </c>
      <c r="V3">
        <f t="shared" si="2"/>
        <v>906</v>
      </c>
      <c r="X3" s="21" t="s">
        <v>20</v>
      </c>
      <c r="Y3" s="22">
        <f>O3/20000</f>
        <v>0.1027</v>
      </c>
      <c r="Z3" s="22">
        <f t="shared" si="1"/>
        <v>0.24665000000000001</v>
      </c>
      <c r="AA3" s="22">
        <f t="shared" si="1"/>
        <v>0.15654999999999999</v>
      </c>
      <c r="AB3" s="22">
        <f t="shared" si="1"/>
        <v>0.19089999999999999</v>
      </c>
      <c r="AC3" s="22">
        <f t="shared" si="1"/>
        <v>7.9399999999999998E-2</v>
      </c>
      <c r="AD3" s="22">
        <f t="shared" si="1"/>
        <v>0.21115</v>
      </c>
      <c r="AE3" s="22">
        <f t="shared" si="1"/>
        <v>2.3300000000000001E-2</v>
      </c>
      <c r="AF3" s="22">
        <f t="shared" si="1"/>
        <v>4.53E-2</v>
      </c>
      <c r="AG3" s="29" t="s">
        <v>52</v>
      </c>
      <c r="AH3" s="29"/>
    </row>
    <row r="4" spans="1:34" x14ac:dyDescent="0.15">
      <c r="A4" s="6">
        <v>3</v>
      </c>
      <c r="B4" s="7" t="s">
        <v>21</v>
      </c>
      <c r="C4" s="7" t="s">
        <v>22</v>
      </c>
      <c r="D4" s="8" t="s">
        <v>22</v>
      </c>
      <c r="E4" s="6">
        <v>43</v>
      </c>
      <c r="F4" s="6">
        <v>27</v>
      </c>
      <c r="G4" s="6">
        <v>35</v>
      </c>
      <c r="H4" s="6">
        <v>26</v>
      </c>
      <c r="I4" s="6">
        <v>5</v>
      </c>
      <c r="J4" s="6">
        <v>2</v>
      </c>
      <c r="K4" s="6">
        <v>2</v>
      </c>
      <c r="L4" s="6">
        <v>3</v>
      </c>
      <c r="N4" t="s">
        <v>23</v>
      </c>
      <c r="O4">
        <f>SUM(E21)</f>
        <v>69</v>
      </c>
      <c r="P4">
        <f t="shared" ref="P4:V4" si="3">SUM(F21)</f>
        <v>613</v>
      </c>
      <c r="Q4">
        <f t="shared" si="3"/>
        <v>186</v>
      </c>
      <c r="R4">
        <f t="shared" si="3"/>
        <v>239</v>
      </c>
      <c r="S4">
        <f t="shared" si="3"/>
        <v>149</v>
      </c>
      <c r="T4">
        <f t="shared" si="3"/>
        <v>979</v>
      </c>
      <c r="U4">
        <f t="shared" si="3"/>
        <v>99</v>
      </c>
      <c r="V4">
        <f t="shared" si="3"/>
        <v>129</v>
      </c>
      <c r="X4" s="21" t="s">
        <v>23</v>
      </c>
      <c r="Y4" s="22">
        <f t="shared" ref="Y4:Y8" si="4">O4/20000</f>
        <v>3.4499999999999999E-3</v>
      </c>
      <c r="Z4" s="22">
        <f t="shared" ref="Z4:Z8" si="5">P4/20000</f>
        <v>3.065E-2</v>
      </c>
      <c r="AA4" s="22">
        <f t="shared" ref="AA4:AA8" si="6">Q4/20000</f>
        <v>9.2999999999999992E-3</v>
      </c>
      <c r="AB4" s="22">
        <f t="shared" ref="AB4:AB8" si="7">R4/20000</f>
        <v>1.1950000000000001E-2</v>
      </c>
      <c r="AC4" s="22">
        <f t="shared" ref="AC4:AC8" si="8">S4/20000</f>
        <v>7.45E-3</v>
      </c>
      <c r="AD4" s="22">
        <f t="shared" ref="AD4:AD8" si="9">T4/20000</f>
        <v>4.895E-2</v>
      </c>
      <c r="AE4" s="22">
        <f t="shared" ref="AE4:AE8" si="10">U4/20000</f>
        <v>4.9500000000000004E-3</v>
      </c>
      <c r="AF4" s="22">
        <f t="shared" ref="AF4:AF8" si="11">V4/20000</f>
        <v>6.45E-3</v>
      </c>
      <c r="AG4" s="29"/>
      <c r="AH4" s="29"/>
    </row>
    <row r="5" spans="1:34" x14ac:dyDescent="0.15">
      <c r="A5" s="6">
        <v>4</v>
      </c>
      <c r="B5" s="7" t="s">
        <v>17</v>
      </c>
      <c r="C5" s="7" t="s">
        <v>18</v>
      </c>
      <c r="D5" s="8" t="s">
        <v>19</v>
      </c>
      <c r="E5" s="6">
        <v>846</v>
      </c>
      <c r="F5" s="6">
        <v>1849</v>
      </c>
      <c r="G5" s="6">
        <v>1677</v>
      </c>
      <c r="H5" s="6">
        <v>3634</v>
      </c>
      <c r="I5" s="6">
        <v>1894</v>
      </c>
      <c r="J5" s="6">
        <v>2940</v>
      </c>
      <c r="K5" s="6">
        <v>892</v>
      </c>
      <c r="L5" s="6">
        <v>1894</v>
      </c>
      <c r="N5" t="s">
        <v>24</v>
      </c>
      <c r="O5">
        <f>SUM(E8)</f>
        <v>575</v>
      </c>
      <c r="P5">
        <f t="shared" ref="P5:V5" si="12">SUM(F8)</f>
        <v>799</v>
      </c>
      <c r="Q5">
        <f t="shared" si="12"/>
        <v>227</v>
      </c>
      <c r="R5">
        <f t="shared" si="12"/>
        <v>544</v>
      </c>
      <c r="S5">
        <f t="shared" si="12"/>
        <v>347</v>
      </c>
      <c r="T5">
        <f t="shared" si="12"/>
        <v>722</v>
      </c>
      <c r="U5">
        <f t="shared" si="12"/>
        <v>158</v>
      </c>
      <c r="V5">
        <f t="shared" si="12"/>
        <v>424</v>
      </c>
      <c r="X5" s="21" t="s">
        <v>24</v>
      </c>
      <c r="Y5" s="22">
        <f t="shared" si="4"/>
        <v>2.8750000000000001E-2</v>
      </c>
      <c r="Z5" s="22">
        <f t="shared" si="5"/>
        <v>3.9949999999999999E-2</v>
      </c>
      <c r="AA5" s="22">
        <f t="shared" si="6"/>
        <v>1.1350000000000001E-2</v>
      </c>
      <c r="AB5" s="22">
        <f t="shared" si="7"/>
        <v>2.7199999999999998E-2</v>
      </c>
      <c r="AC5" s="22">
        <f t="shared" si="8"/>
        <v>1.7350000000000001E-2</v>
      </c>
      <c r="AD5" s="22">
        <f t="shared" si="9"/>
        <v>3.61E-2</v>
      </c>
      <c r="AE5" s="22">
        <f t="shared" si="10"/>
        <v>7.9000000000000008E-3</v>
      </c>
      <c r="AF5" s="22">
        <f t="shared" si="11"/>
        <v>2.12E-2</v>
      </c>
      <c r="AG5" s="29"/>
      <c r="AH5" s="29"/>
    </row>
    <row r="6" spans="1:34" x14ac:dyDescent="0.15">
      <c r="A6" s="6">
        <v>5</v>
      </c>
      <c r="B6" s="7" t="s">
        <v>25</v>
      </c>
      <c r="C6" s="7" t="s">
        <v>26</v>
      </c>
      <c r="D6" s="8" t="s">
        <v>27</v>
      </c>
      <c r="E6" s="6">
        <v>590</v>
      </c>
      <c r="F6" s="6">
        <v>1430</v>
      </c>
      <c r="G6" s="6">
        <v>1095</v>
      </c>
      <c r="H6" s="6">
        <v>2185</v>
      </c>
      <c r="I6" s="6">
        <v>790</v>
      </c>
      <c r="J6" s="6">
        <v>1934</v>
      </c>
      <c r="K6" s="6">
        <v>214</v>
      </c>
      <c r="L6" s="6">
        <v>386</v>
      </c>
      <c r="N6" t="s">
        <v>19</v>
      </c>
      <c r="O6">
        <f>SUM(E3,E5,E9:E10)</f>
        <v>2545</v>
      </c>
      <c r="P6">
        <f t="shared" ref="P6:V6" si="13">SUM(F3,F5,F9:F10)</f>
        <v>4275</v>
      </c>
      <c r="Q6">
        <f t="shared" si="13"/>
        <v>3073</v>
      </c>
      <c r="R6">
        <f t="shared" si="13"/>
        <v>5563</v>
      </c>
      <c r="S6">
        <f t="shared" si="13"/>
        <v>3997</v>
      </c>
      <c r="T6">
        <f t="shared" si="13"/>
        <v>4878</v>
      </c>
      <c r="U6">
        <f t="shared" si="13"/>
        <v>1671</v>
      </c>
      <c r="V6">
        <f t="shared" si="13"/>
        <v>2848</v>
      </c>
      <c r="X6" s="26" t="s">
        <v>46</v>
      </c>
      <c r="Y6" s="22">
        <f t="shared" si="4"/>
        <v>0.12725</v>
      </c>
      <c r="Z6" s="22">
        <f t="shared" si="5"/>
        <v>0.21375</v>
      </c>
      <c r="AA6" s="22">
        <f t="shared" si="6"/>
        <v>0.15365000000000001</v>
      </c>
      <c r="AB6" s="22">
        <f t="shared" si="7"/>
        <v>0.27815000000000001</v>
      </c>
      <c r="AC6" s="22">
        <f t="shared" si="8"/>
        <v>0.19985</v>
      </c>
      <c r="AD6" s="22">
        <f t="shared" si="9"/>
        <v>0.24390000000000001</v>
      </c>
      <c r="AE6" s="22">
        <f t="shared" si="10"/>
        <v>8.3549999999999999E-2</v>
      </c>
      <c r="AF6" s="22">
        <f t="shared" si="11"/>
        <v>0.1424</v>
      </c>
      <c r="AG6" s="29"/>
      <c r="AH6" s="29"/>
    </row>
    <row r="7" spans="1:34" x14ac:dyDescent="0.15">
      <c r="A7" s="3">
        <v>6</v>
      </c>
      <c r="B7" s="4" t="s">
        <v>59</v>
      </c>
      <c r="C7" s="4" t="s">
        <v>58</v>
      </c>
      <c r="D7" s="5" t="s">
        <v>14</v>
      </c>
      <c r="E7">
        <v>539</v>
      </c>
      <c r="F7">
        <v>561</v>
      </c>
      <c r="G7">
        <v>553</v>
      </c>
      <c r="H7">
        <v>583</v>
      </c>
      <c r="I7">
        <v>565</v>
      </c>
      <c r="J7">
        <v>603</v>
      </c>
      <c r="K7">
        <v>563</v>
      </c>
      <c r="L7">
        <v>609</v>
      </c>
      <c r="N7" t="s">
        <v>28</v>
      </c>
      <c r="O7">
        <f>SUM(E11,E14,E7,E16,E12)</f>
        <v>4897</v>
      </c>
      <c r="P7">
        <f t="shared" ref="P7:V7" si="14">SUM(F11,F14,F7,F16,F12)</f>
        <v>4160</v>
      </c>
      <c r="Q7">
        <f t="shared" si="14"/>
        <v>4688</v>
      </c>
      <c r="R7">
        <f t="shared" si="14"/>
        <v>3720</v>
      </c>
      <c r="S7">
        <f t="shared" si="14"/>
        <v>5684</v>
      </c>
      <c r="T7">
        <f t="shared" si="14"/>
        <v>4584</v>
      </c>
      <c r="U7">
        <f t="shared" si="14"/>
        <v>5285</v>
      </c>
      <c r="V7">
        <f t="shared" si="14"/>
        <v>4785</v>
      </c>
      <c r="X7" s="26" t="s">
        <v>45</v>
      </c>
      <c r="Y7" s="22">
        <f>O7/20000</f>
        <v>0.24485000000000001</v>
      </c>
      <c r="Z7" s="22">
        <f t="shared" si="5"/>
        <v>0.20799999999999999</v>
      </c>
      <c r="AA7" s="22">
        <f t="shared" si="6"/>
        <v>0.2344</v>
      </c>
      <c r="AB7" s="22">
        <f t="shared" si="7"/>
        <v>0.186</v>
      </c>
      <c r="AC7" s="22">
        <f t="shared" si="8"/>
        <v>0.28420000000000001</v>
      </c>
      <c r="AD7" s="22">
        <f t="shared" si="9"/>
        <v>0.22919999999999999</v>
      </c>
      <c r="AE7" s="22">
        <f t="shared" si="10"/>
        <v>0.26424999999999998</v>
      </c>
      <c r="AF7" s="22">
        <f t="shared" si="11"/>
        <v>0.23924999999999999</v>
      </c>
      <c r="AG7" s="29"/>
      <c r="AH7" s="29"/>
    </row>
    <row r="8" spans="1:34" x14ac:dyDescent="0.15">
      <c r="A8" s="6">
        <v>7</v>
      </c>
      <c r="B8" s="7" t="s">
        <v>29</v>
      </c>
      <c r="C8" s="7" t="s">
        <v>30</v>
      </c>
      <c r="D8" s="8" t="s">
        <v>24</v>
      </c>
      <c r="E8" s="6">
        <v>575</v>
      </c>
      <c r="F8" s="6">
        <v>799</v>
      </c>
      <c r="G8" s="6">
        <v>227</v>
      </c>
      <c r="H8" s="6">
        <v>544</v>
      </c>
      <c r="I8" s="6">
        <v>347</v>
      </c>
      <c r="J8" s="6">
        <v>722</v>
      </c>
      <c r="K8" s="6">
        <v>158</v>
      </c>
      <c r="L8" s="6">
        <v>424</v>
      </c>
      <c r="N8" t="s">
        <v>31</v>
      </c>
      <c r="O8">
        <f>SUM(E17)</f>
        <v>1821</v>
      </c>
      <c r="P8">
        <f t="shared" ref="P8:U8" si="15">SUM(F17)</f>
        <v>1805</v>
      </c>
      <c r="Q8">
        <f t="shared" si="15"/>
        <v>1475</v>
      </c>
      <c r="R8">
        <f t="shared" si="15"/>
        <v>1457</v>
      </c>
      <c r="S8">
        <f t="shared" si="15"/>
        <v>694</v>
      </c>
      <c r="T8">
        <f t="shared" si="15"/>
        <v>1049</v>
      </c>
      <c r="U8">
        <f t="shared" si="15"/>
        <v>542</v>
      </c>
      <c r="V8">
        <f>SUM(L17)</f>
        <v>813</v>
      </c>
      <c r="X8" s="21" t="s">
        <v>31</v>
      </c>
      <c r="Y8" s="22">
        <f t="shared" si="4"/>
        <v>9.1050000000000006E-2</v>
      </c>
      <c r="Z8" s="22">
        <f t="shared" si="5"/>
        <v>9.0249999999999997E-2</v>
      </c>
      <c r="AA8" s="22">
        <f t="shared" si="6"/>
        <v>7.3749999999999996E-2</v>
      </c>
      <c r="AB8" s="22">
        <f t="shared" si="7"/>
        <v>7.2849999999999998E-2</v>
      </c>
      <c r="AC8" s="22">
        <f t="shared" si="8"/>
        <v>3.4700000000000002E-2</v>
      </c>
      <c r="AD8" s="22">
        <f t="shared" si="9"/>
        <v>5.2449999999999997E-2</v>
      </c>
      <c r="AE8" s="22">
        <f t="shared" si="10"/>
        <v>2.7099999999999999E-2</v>
      </c>
      <c r="AF8" s="22">
        <f t="shared" si="11"/>
        <v>4.0649999999999999E-2</v>
      </c>
      <c r="AG8" s="29"/>
      <c r="AH8" s="29"/>
    </row>
    <row r="9" spans="1:34" x14ac:dyDescent="0.15">
      <c r="A9" s="6">
        <v>8</v>
      </c>
      <c r="B9" s="7" t="s">
        <v>32</v>
      </c>
      <c r="C9" s="7" t="s">
        <v>33</v>
      </c>
      <c r="D9" s="8" t="s">
        <v>19</v>
      </c>
      <c r="E9" s="6">
        <v>455</v>
      </c>
      <c r="F9" s="6">
        <v>1193</v>
      </c>
      <c r="G9" s="6">
        <v>389</v>
      </c>
      <c r="H9" s="6">
        <v>769</v>
      </c>
      <c r="I9" s="6">
        <v>1693</v>
      </c>
      <c r="J9" s="6">
        <v>952</v>
      </c>
      <c r="K9" s="6">
        <v>653</v>
      </c>
      <c r="L9" s="6">
        <v>331</v>
      </c>
      <c r="O9">
        <f>SUM(O3:O8)</f>
        <v>11961</v>
      </c>
      <c r="P9">
        <f t="shared" ref="P9:V9" si="16">SUM(P3:P8)</f>
        <v>16585</v>
      </c>
      <c r="Q9">
        <f t="shared" si="16"/>
        <v>12780</v>
      </c>
      <c r="R9">
        <f t="shared" si="16"/>
        <v>15341</v>
      </c>
      <c r="S9">
        <f t="shared" si="16"/>
        <v>12459</v>
      </c>
      <c r="T9">
        <f t="shared" si="16"/>
        <v>16435</v>
      </c>
      <c r="U9">
        <f t="shared" si="16"/>
        <v>8221</v>
      </c>
      <c r="V9">
        <f t="shared" si="16"/>
        <v>9905</v>
      </c>
    </row>
    <row r="10" spans="1:34" x14ac:dyDescent="0.15">
      <c r="A10" s="6">
        <v>9</v>
      </c>
      <c r="B10" s="7" t="s">
        <v>32</v>
      </c>
      <c r="C10" s="7" t="s">
        <v>33</v>
      </c>
      <c r="D10" s="8" t="s">
        <v>19</v>
      </c>
      <c r="E10" s="6">
        <v>6</v>
      </c>
      <c r="F10" s="6">
        <v>18</v>
      </c>
      <c r="G10" s="6">
        <v>6</v>
      </c>
      <c r="H10" s="6">
        <v>13</v>
      </c>
      <c r="I10" s="6">
        <v>62</v>
      </c>
      <c r="J10" s="6">
        <v>32</v>
      </c>
      <c r="K10" s="6">
        <v>6</v>
      </c>
      <c r="L10" s="6">
        <v>3</v>
      </c>
      <c r="X10" t="s">
        <v>16</v>
      </c>
      <c r="Y10" t="s">
        <v>3</v>
      </c>
      <c r="Z10" t="s">
        <v>4</v>
      </c>
      <c r="AA10" t="s">
        <v>5</v>
      </c>
      <c r="AB10" t="s">
        <v>6</v>
      </c>
      <c r="AC10" t="s">
        <v>7</v>
      </c>
      <c r="AD10" t="s">
        <v>8</v>
      </c>
      <c r="AE10" t="s">
        <v>9</v>
      </c>
      <c r="AF10" t="s">
        <v>10</v>
      </c>
    </row>
    <row r="11" spans="1:34" x14ac:dyDescent="0.15">
      <c r="A11" s="6">
        <v>10</v>
      </c>
      <c r="B11" s="7" t="s">
        <v>34</v>
      </c>
      <c r="C11" s="7" t="s">
        <v>35</v>
      </c>
      <c r="D11" s="8" t="s">
        <v>28</v>
      </c>
      <c r="E11" s="6">
        <v>43</v>
      </c>
      <c r="F11" s="6">
        <v>30</v>
      </c>
      <c r="G11" s="6">
        <v>56</v>
      </c>
      <c r="H11" s="6">
        <v>39</v>
      </c>
      <c r="I11" s="6">
        <v>78</v>
      </c>
      <c r="J11" s="6">
        <v>40</v>
      </c>
      <c r="K11" s="6">
        <v>74</v>
      </c>
      <c r="L11" s="6">
        <v>77</v>
      </c>
      <c r="N11" t="s">
        <v>36</v>
      </c>
      <c r="O11">
        <f>SUM(E14)</f>
        <v>1361</v>
      </c>
      <c r="P11">
        <f t="shared" ref="P11:V11" si="17">SUM(F14)</f>
        <v>1088</v>
      </c>
      <c r="Q11">
        <f t="shared" si="17"/>
        <v>1369</v>
      </c>
      <c r="R11">
        <f t="shared" si="17"/>
        <v>1236</v>
      </c>
      <c r="S11">
        <f t="shared" si="17"/>
        <v>1845</v>
      </c>
      <c r="T11">
        <f t="shared" si="17"/>
        <v>955</v>
      </c>
      <c r="U11">
        <f t="shared" si="17"/>
        <v>1767</v>
      </c>
      <c r="V11">
        <f t="shared" si="17"/>
        <v>1043</v>
      </c>
      <c r="X11" s="21" t="s">
        <v>36</v>
      </c>
      <c r="Y11" s="22">
        <f>O11/11257</f>
        <v>0.12090254952474017</v>
      </c>
      <c r="Z11" s="22">
        <f t="shared" ref="Z11:Z12" si="18">P11/15808</f>
        <v>6.8825910931174086E-2</v>
      </c>
      <c r="AA11" s="22">
        <f t="shared" ref="AA11:AA12" si="19">Q11/12137</f>
        <v>0.11279558375216281</v>
      </c>
      <c r="AB11" s="22">
        <f t="shared" ref="AB11:AB12" si="20">R11/14598</f>
        <v>8.4669132757912047E-2</v>
      </c>
      <c r="AC11" s="22">
        <f t="shared" ref="AC11:AC12" si="21">S11/11397</f>
        <v>0.16188470650171097</v>
      </c>
      <c r="AD11" s="22">
        <f t="shared" ref="AD11:AD12" si="22">T11/15545</f>
        <v>6.1434544869733036E-2</v>
      </c>
      <c r="AE11" s="22">
        <f t="shared" ref="AE11:AE12" si="23">U11/7131</f>
        <v>0.2477913336137989</v>
      </c>
      <c r="AF11" s="22">
        <f t="shared" ref="AF11:AF12" si="24">V11/8925</f>
        <v>0.11686274509803922</v>
      </c>
      <c r="AG11" s="29" t="s">
        <v>53</v>
      </c>
      <c r="AH11" s="29"/>
    </row>
    <row r="12" spans="1:34" x14ac:dyDescent="0.15">
      <c r="A12" s="3">
        <v>11</v>
      </c>
      <c r="B12" s="4"/>
      <c r="C12" s="4" t="s">
        <v>60</v>
      </c>
      <c r="D12" s="8" t="s">
        <v>28</v>
      </c>
      <c r="E12">
        <v>165</v>
      </c>
      <c r="F12">
        <v>216</v>
      </c>
      <c r="G12">
        <v>90</v>
      </c>
      <c r="H12">
        <v>160</v>
      </c>
      <c r="I12">
        <v>497</v>
      </c>
      <c r="J12">
        <v>287</v>
      </c>
      <c r="K12">
        <v>527</v>
      </c>
      <c r="L12">
        <v>371</v>
      </c>
      <c r="N12" t="s">
        <v>35</v>
      </c>
      <c r="O12">
        <f>E11</f>
        <v>43</v>
      </c>
      <c r="P12">
        <f t="shared" ref="P12:V12" si="25">F11</f>
        <v>30</v>
      </c>
      <c r="Q12">
        <f t="shared" si="25"/>
        <v>56</v>
      </c>
      <c r="R12">
        <f t="shared" si="25"/>
        <v>39</v>
      </c>
      <c r="S12">
        <f t="shared" si="25"/>
        <v>78</v>
      </c>
      <c r="T12">
        <f t="shared" si="25"/>
        <v>40</v>
      </c>
      <c r="U12">
        <f t="shared" si="25"/>
        <v>74</v>
      </c>
      <c r="V12">
        <f t="shared" si="25"/>
        <v>77</v>
      </c>
      <c r="X12" s="21" t="s">
        <v>35</v>
      </c>
      <c r="Y12" s="22">
        <f>O12/11257</f>
        <v>3.8198454295105266E-3</v>
      </c>
      <c r="Z12" s="22">
        <f t="shared" si="18"/>
        <v>1.8977732793522266E-3</v>
      </c>
      <c r="AA12" s="22">
        <f t="shared" si="19"/>
        <v>4.6139902776633438E-3</v>
      </c>
      <c r="AB12" s="22">
        <f t="shared" si="20"/>
        <v>2.6715988491574187E-3</v>
      </c>
      <c r="AC12" s="22">
        <f t="shared" si="21"/>
        <v>6.8439062911292443E-3</v>
      </c>
      <c r="AD12" s="22">
        <f t="shared" si="22"/>
        <v>2.5731746542296558E-3</v>
      </c>
      <c r="AE12" s="22">
        <f t="shared" si="23"/>
        <v>1.0377226195484505E-2</v>
      </c>
      <c r="AF12" s="22">
        <f t="shared" si="24"/>
        <v>8.6274509803921564E-3</v>
      </c>
      <c r="AG12" s="29"/>
      <c r="AH12" s="29"/>
    </row>
    <row r="13" spans="1:34" x14ac:dyDescent="0.15">
      <c r="A13" s="3">
        <v>12</v>
      </c>
      <c r="B13" s="4"/>
      <c r="C13" s="4"/>
      <c r="D13" s="5" t="s">
        <v>14</v>
      </c>
      <c r="E13">
        <v>2443</v>
      </c>
      <c r="F13">
        <v>1469</v>
      </c>
      <c r="G13">
        <v>2450</v>
      </c>
      <c r="H13">
        <v>1759</v>
      </c>
      <c r="I13">
        <v>1227</v>
      </c>
      <c r="J13">
        <v>997</v>
      </c>
      <c r="K13">
        <v>2581</v>
      </c>
      <c r="L13">
        <v>2416</v>
      </c>
      <c r="N13" s="6" t="s">
        <v>28</v>
      </c>
      <c r="O13">
        <f>O7</f>
        <v>4897</v>
      </c>
      <c r="P13">
        <f t="shared" ref="P13:V13" si="26">P7</f>
        <v>4160</v>
      </c>
      <c r="Q13">
        <f t="shared" si="26"/>
        <v>4688</v>
      </c>
      <c r="R13">
        <f t="shared" si="26"/>
        <v>3720</v>
      </c>
      <c r="S13">
        <f t="shared" si="26"/>
        <v>5684</v>
      </c>
      <c r="T13">
        <f t="shared" si="26"/>
        <v>4584</v>
      </c>
      <c r="U13">
        <f t="shared" si="26"/>
        <v>5285</v>
      </c>
      <c r="V13">
        <f t="shared" si="26"/>
        <v>4785</v>
      </c>
      <c r="X13" s="27" t="s">
        <v>55</v>
      </c>
      <c r="Y13" s="24" t="s">
        <v>3</v>
      </c>
      <c r="Z13" s="24" t="s">
        <v>4</v>
      </c>
      <c r="AA13" s="24" t="s">
        <v>5</v>
      </c>
      <c r="AB13" s="24" t="s">
        <v>6</v>
      </c>
      <c r="AC13" s="24" t="s">
        <v>7</v>
      </c>
      <c r="AD13" s="24" t="s">
        <v>8</v>
      </c>
      <c r="AE13" s="24" t="s">
        <v>9</v>
      </c>
      <c r="AF13" s="24" t="s">
        <v>10</v>
      </c>
    </row>
    <row r="14" spans="1:34" x14ac:dyDescent="0.15">
      <c r="A14" s="6">
        <v>13</v>
      </c>
      <c r="B14" s="7" t="s">
        <v>37</v>
      </c>
      <c r="C14" s="7" t="s">
        <v>36</v>
      </c>
      <c r="D14" s="8" t="s">
        <v>28</v>
      </c>
      <c r="E14" s="6">
        <v>1361</v>
      </c>
      <c r="F14" s="6">
        <v>1088</v>
      </c>
      <c r="G14" s="6">
        <v>1369</v>
      </c>
      <c r="H14" s="6">
        <v>1236</v>
      </c>
      <c r="I14" s="6">
        <v>1845</v>
      </c>
      <c r="J14" s="6">
        <v>955</v>
      </c>
      <c r="K14" s="6">
        <v>1767</v>
      </c>
      <c r="L14" s="6">
        <v>1043</v>
      </c>
      <c r="N14" t="s">
        <v>62</v>
      </c>
      <c r="O14">
        <f>E11+E14+E7</f>
        <v>1943</v>
      </c>
      <c r="P14">
        <f t="shared" ref="P14:V14" si="27">F11+F14+F7</f>
        <v>1679</v>
      </c>
      <c r="Q14">
        <f t="shared" si="27"/>
        <v>1978</v>
      </c>
      <c r="R14">
        <f t="shared" si="27"/>
        <v>1858</v>
      </c>
      <c r="S14">
        <f t="shared" si="27"/>
        <v>2488</v>
      </c>
      <c r="T14">
        <f t="shared" si="27"/>
        <v>1598</v>
      </c>
      <c r="U14">
        <f t="shared" si="27"/>
        <v>2404</v>
      </c>
      <c r="V14">
        <f t="shared" si="27"/>
        <v>1729</v>
      </c>
      <c r="X14" s="24" t="s">
        <v>36</v>
      </c>
      <c r="Y14" s="25">
        <f>O11/1404</f>
        <v>0.96937321937321941</v>
      </c>
      <c r="Z14" s="25">
        <f>P11/1118</f>
        <v>0.97316636851520577</v>
      </c>
      <c r="AA14" s="25">
        <f>Q11/1425</f>
        <v>0.96070175438596495</v>
      </c>
      <c r="AB14" s="25">
        <f>R11/1275</f>
        <v>0.96941176470588231</v>
      </c>
      <c r="AC14" s="25">
        <f>S11/1923</f>
        <v>0.95943837753510142</v>
      </c>
      <c r="AD14" s="25">
        <f>T11/995</f>
        <v>0.95979899497487442</v>
      </c>
      <c r="AE14" s="25">
        <f>U11/1841</f>
        <v>0.9598044541010321</v>
      </c>
      <c r="AF14" s="25">
        <f>V11/1120</f>
        <v>0.93125000000000002</v>
      </c>
      <c r="AG14" s="29" t="s">
        <v>56</v>
      </c>
      <c r="AH14" s="29"/>
    </row>
    <row r="15" spans="1:34" x14ac:dyDescent="0.15">
      <c r="A15" s="9">
        <v>14</v>
      </c>
      <c r="B15" s="10" t="s">
        <v>38</v>
      </c>
      <c r="C15" s="11" t="s">
        <v>39</v>
      </c>
      <c r="D15" s="12" t="s">
        <v>39</v>
      </c>
      <c r="E15" s="9">
        <v>121</v>
      </c>
      <c r="F15" s="9">
        <v>68</v>
      </c>
      <c r="G15" s="9">
        <v>109</v>
      </c>
      <c r="H15" s="9">
        <v>91</v>
      </c>
      <c r="I15" s="9">
        <v>152</v>
      </c>
      <c r="J15" s="9">
        <v>61</v>
      </c>
      <c r="K15" s="9">
        <v>160</v>
      </c>
      <c r="L15" s="9">
        <v>100</v>
      </c>
      <c r="N15" t="s">
        <v>63</v>
      </c>
      <c r="O15">
        <v>2954</v>
      </c>
      <c r="P15">
        <v>2481</v>
      </c>
      <c r="Q15">
        <v>2710</v>
      </c>
      <c r="R15">
        <v>1862</v>
      </c>
      <c r="S15">
        <v>3196</v>
      </c>
      <c r="T15">
        <v>2986</v>
      </c>
      <c r="U15">
        <v>2881</v>
      </c>
      <c r="V15">
        <v>3056</v>
      </c>
      <c r="X15" s="24" t="s">
        <v>35</v>
      </c>
      <c r="Y15" s="25">
        <f>O12/1404</f>
        <v>3.0626780626780627E-2</v>
      </c>
      <c r="Z15" s="25">
        <f>P12/1118</f>
        <v>2.6833631484794274E-2</v>
      </c>
      <c r="AA15" s="25">
        <f>Q12/1425</f>
        <v>3.9298245614035089E-2</v>
      </c>
      <c r="AB15" s="25">
        <f>R12/1275</f>
        <v>3.0588235294117649E-2</v>
      </c>
      <c r="AC15" s="25">
        <f>S12/1923</f>
        <v>4.0561622464898597E-2</v>
      </c>
      <c r="AD15" s="25">
        <f>T12/995</f>
        <v>4.0201005025125629E-2</v>
      </c>
      <c r="AE15" s="25">
        <f>U12/1841</f>
        <v>4.0195545898967955E-2</v>
      </c>
      <c r="AF15" s="25">
        <f>V12/1120</f>
        <v>6.8750000000000006E-2</v>
      </c>
      <c r="AG15" s="29"/>
      <c r="AH15" s="29"/>
    </row>
    <row r="16" spans="1:34" x14ac:dyDescent="0.15">
      <c r="A16" s="6">
        <v>15</v>
      </c>
      <c r="B16" s="7" t="s">
        <v>40</v>
      </c>
      <c r="C16" s="4" t="s">
        <v>60</v>
      </c>
      <c r="D16" s="8" t="s">
        <v>28</v>
      </c>
      <c r="E16" s="6">
        <v>2789</v>
      </c>
      <c r="F16" s="6">
        <v>2265</v>
      </c>
      <c r="G16" s="6">
        <v>2620</v>
      </c>
      <c r="H16" s="6">
        <v>1702</v>
      </c>
      <c r="I16" s="6">
        <v>2699</v>
      </c>
      <c r="J16" s="6">
        <v>2699</v>
      </c>
      <c r="K16" s="6">
        <v>2354</v>
      </c>
      <c r="L16" s="6">
        <v>2685</v>
      </c>
      <c r="X16" t="s">
        <v>16</v>
      </c>
      <c r="Y16" t="s">
        <v>3</v>
      </c>
      <c r="Z16" t="s">
        <v>4</v>
      </c>
      <c r="AA16" t="s">
        <v>5</v>
      </c>
      <c r="AB16" t="s">
        <v>6</v>
      </c>
      <c r="AC16" t="s">
        <v>7</v>
      </c>
      <c r="AD16" t="s">
        <v>8</v>
      </c>
      <c r="AE16" t="s">
        <v>9</v>
      </c>
      <c r="AF16" t="s">
        <v>10</v>
      </c>
    </row>
    <row r="17" spans="1:34" x14ac:dyDescent="0.15">
      <c r="A17" s="6">
        <v>16</v>
      </c>
      <c r="B17" s="7" t="s">
        <v>40</v>
      </c>
      <c r="C17" s="7" t="s">
        <v>41</v>
      </c>
      <c r="D17" s="8" t="s">
        <v>31</v>
      </c>
      <c r="E17" s="6">
        <v>1821</v>
      </c>
      <c r="F17" s="6">
        <v>1805</v>
      </c>
      <c r="G17" s="6">
        <v>1475</v>
      </c>
      <c r="H17" s="6">
        <v>1457</v>
      </c>
      <c r="I17" s="6">
        <v>694</v>
      </c>
      <c r="J17" s="6">
        <v>1049</v>
      </c>
      <c r="K17" s="6">
        <v>542</v>
      </c>
      <c r="L17" s="6">
        <v>813</v>
      </c>
      <c r="N17" t="s">
        <v>18</v>
      </c>
      <c r="O17">
        <f>SUM(E3,E5)</f>
        <v>2084</v>
      </c>
      <c r="P17">
        <f t="shared" ref="P17:V17" si="28">SUM(F3,F5)</f>
        <v>3064</v>
      </c>
      <c r="Q17">
        <f t="shared" si="28"/>
        <v>2678</v>
      </c>
      <c r="R17">
        <f t="shared" si="28"/>
        <v>4781</v>
      </c>
      <c r="S17">
        <f t="shared" si="28"/>
        <v>2242</v>
      </c>
      <c r="T17">
        <f t="shared" si="28"/>
        <v>3894</v>
      </c>
      <c r="U17">
        <f t="shared" si="28"/>
        <v>1012</v>
      </c>
      <c r="V17">
        <f t="shared" si="28"/>
        <v>2514</v>
      </c>
      <c r="X17" s="21" t="s">
        <v>18</v>
      </c>
      <c r="Y17" s="22">
        <f>O17/20000</f>
        <v>0.1042</v>
      </c>
      <c r="Z17" s="22">
        <f t="shared" ref="Z17:AF18" si="29">P17/20000</f>
        <v>0.1532</v>
      </c>
      <c r="AA17" s="22">
        <f t="shared" si="29"/>
        <v>0.13389999999999999</v>
      </c>
      <c r="AB17" s="22">
        <f t="shared" si="29"/>
        <v>0.23905000000000001</v>
      </c>
      <c r="AC17" s="22">
        <f t="shared" si="29"/>
        <v>0.11210000000000001</v>
      </c>
      <c r="AD17" s="22">
        <f t="shared" si="29"/>
        <v>0.19470000000000001</v>
      </c>
      <c r="AE17" s="22">
        <f t="shared" si="29"/>
        <v>5.0599999999999999E-2</v>
      </c>
      <c r="AF17" s="22">
        <f t="shared" si="29"/>
        <v>0.12570000000000001</v>
      </c>
      <c r="AG17" s="29" t="s">
        <v>53</v>
      </c>
      <c r="AH17" s="29"/>
    </row>
    <row r="18" spans="1:34" x14ac:dyDescent="0.15">
      <c r="A18" s="3">
        <v>17</v>
      </c>
      <c r="B18" s="13"/>
      <c r="C18" s="13" t="s">
        <v>61</v>
      </c>
      <c r="D18" s="5" t="s">
        <v>14</v>
      </c>
      <c r="E18">
        <v>356</v>
      </c>
      <c r="F18">
        <v>115</v>
      </c>
      <c r="G18">
        <v>308</v>
      </c>
      <c r="H18">
        <v>198</v>
      </c>
      <c r="I18">
        <v>1056</v>
      </c>
      <c r="J18">
        <v>333</v>
      </c>
      <c r="K18">
        <v>1174</v>
      </c>
      <c r="L18">
        <v>975</v>
      </c>
      <c r="M18" t="s">
        <v>42</v>
      </c>
      <c r="N18" t="s">
        <v>33</v>
      </c>
      <c r="O18">
        <f>SUM(E9:E10)</f>
        <v>461</v>
      </c>
      <c r="P18">
        <f t="shared" ref="P18:V18" si="30">SUM(F9:F10)</f>
        <v>1211</v>
      </c>
      <c r="Q18">
        <f t="shared" si="30"/>
        <v>395</v>
      </c>
      <c r="R18">
        <f t="shared" si="30"/>
        <v>782</v>
      </c>
      <c r="S18">
        <f t="shared" si="30"/>
        <v>1755</v>
      </c>
      <c r="T18">
        <f t="shared" si="30"/>
        <v>984</v>
      </c>
      <c r="U18">
        <f t="shared" si="30"/>
        <v>659</v>
      </c>
      <c r="V18">
        <f t="shared" si="30"/>
        <v>334</v>
      </c>
      <c r="X18" s="21" t="s">
        <v>33</v>
      </c>
      <c r="Y18" s="22">
        <f>O18/20000</f>
        <v>2.3050000000000001E-2</v>
      </c>
      <c r="Z18" s="22">
        <f t="shared" si="29"/>
        <v>6.055E-2</v>
      </c>
      <c r="AA18" s="22">
        <f t="shared" si="29"/>
        <v>1.975E-2</v>
      </c>
      <c r="AB18" s="22">
        <f t="shared" si="29"/>
        <v>3.9100000000000003E-2</v>
      </c>
      <c r="AC18" s="22">
        <f t="shared" si="29"/>
        <v>8.7749999999999995E-2</v>
      </c>
      <c r="AD18" s="22">
        <f t="shared" si="29"/>
        <v>4.9200000000000001E-2</v>
      </c>
      <c r="AE18" s="22">
        <f t="shared" si="29"/>
        <v>3.295E-2</v>
      </c>
      <c r="AF18" s="22">
        <f t="shared" si="29"/>
        <v>1.67E-2</v>
      </c>
      <c r="AG18" s="29"/>
      <c r="AH18" s="29"/>
    </row>
    <row r="19" spans="1:34" x14ac:dyDescent="0.15">
      <c r="A19" s="3">
        <v>18</v>
      </c>
      <c r="B19" s="13"/>
      <c r="C19" s="4"/>
      <c r="D19" s="5" t="s">
        <v>14</v>
      </c>
      <c r="E19">
        <v>5101</v>
      </c>
      <c r="F19">
        <v>1736</v>
      </c>
      <c r="G19">
        <v>4308</v>
      </c>
      <c r="H19">
        <v>2589</v>
      </c>
      <c r="I19">
        <v>5095</v>
      </c>
      <c r="J19">
        <v>2156</v>
      </c>
      <c r="K19">
        <v>7844</v>
      </c>
      <c r="L19">
        <v>6594</v>
      </c>
      <c r="N19" s="6" t="s">
        <v>19</v>
      </c>
      <c r="O19">
        <f>SUM(E3,E5,E9,E10)</f>
        <v>2545</v>
      </c>
      <c r="P19">
        <f t="shared" ref="P19:V19" si="31">SUM(F3,F5,F9,F10)</f>
        <v>4275</v>
      </c>
      <c r="Q19">
        <f t="shared" si="31"/>
        <v>3073</v>
      </c>
      <c r="R19">
        <f t="shared" si="31"/>
        <v>5563</v>
      </c>
      <c r="S19">
        <f t="shared" si="31"/>
        <v>3997</v>
      </c>
      <c r="T19">
        <f t="shared" si="31"/>
        <v>4878</v>
      </c>
      <c r="U19">
        <f t="shared" si="31"/>
        <v>1671</v>
      </c>
      <c r="V19">
        <f t="shared" si="31"/>
        <v>2848</v>
      </c>
      <c r="X19" s="24" t="s">
        <v>19</v>
      </c>
      <c r="Y19" s="24" t="s">
        <v>3</v>
      </c>
      <c r="Z19" s="24" t="s">
        <v>4</v>
      </c>
      <c r="AA19" s="24" t="s">
        <v>5</v>
      </c>
      <c r="AB19" s="24" t="s">
        <v>6</v>
      </c>
      <c r="AC19" s="24" t="s">
        <v>7</v>
      </c>
      <c r="AD19" s="24" t="s">
        <v>8</v>
      </c>
      <c r="AE19" s="24" t="s">
        <v>9</v>
      </c>
      <c r="AF19" s="24" t="s">
        <v>10</v>
      </c>
    </row>
    <row r="20" spans="1:34" x14ac:dyDescent="0.15">
      <c r="A20" s="6">
        <v>19</v>
      </c>
      <c r="B20" s="7" t="s">
        <v>25</v>
      </c>
      <c r="C20" s="7" t="s">
        <v>26</v>
      </c>
      <c r="D20" s="8" t="s">
        <v>27</v>
      </c>
      <c r="E20" s="6">
        <v>1421</v>
      </c>
      <c r="F20" s="6">
        <v>3476</v>
      </c>
      <c r="G20" s="6">
        <v>2001</v>
      </c>
      <c r="H20" s="6">
        <v>1607</v>
      </c>
      <c r="I20" s="6">
        <v>793</v>
      </c>
      <c r="J20" s="6">
        <v>2287</v>
      </c>
      <c r="K20" s="6">
        <v>250</v>
      </c>
      <c r="L20" s="6">
        <v>517</v>
      </c>
      <c r="X20" s="24" t="s">
        <v>33</v>
      </c>
      <c r="Y20" s="25">
        <f>O17/2545</f>
        <v>0.81886051080550093</v>
      </c>
      <c r="Z20" s="25">
        <f>P17/4275</f>
        <v>0.71672514619883043</v>
      </c>
      <c r="AA20" s="25">
        <f>Q17/3073</f>
        <v>0.87146111291897166</v>
      </c>
      <c r="AB20" s="25">
        <f>R17/5563</f>
        <v>0.85942836598957395</v>
      </c>
      <c r="AC20" s="25">
        <f>S17/3997</f>
        <v>0.5609206905178884</v>
      </c>
      <c r="AD20" s="25">
        <f>T17/4878</f>
        <v>0.79827798277982775</v>
      </c>
      <c r="AE20" s="25">
        <f>U17/1671</f>
        <v>0.60562537402752847</v>
      </c>
      <c r="AF20" s="25">
        <f>V17/2848</f>
        <v>0.8827247191011236</v>
      </c>
      <c r="AG20" s="29" t="s">
        <v>54</v>
      </c>
      <c r="AH20" s="29"/>
    </row>
    <row r="21" spans="1:34" x14ac:dyDescent="0.15">
      <c r="A21" s="6">
        <v>20</v>
      </c>
      <c r="B21" s="7" t="s">
        <v>43</v>
      </c>
      <c r="C21" s="7" t="s">
        <v>23</v>
      </c>
      <c r="D21" s="8" t="s">
        <v>23</v>
      </c>
      <c r="E21" s="6">
        <v>69</v>
      </c>
      <c r="F21" s="6">
        <v>613</v>
      </c>
      <c r="G21" s="6">
        <v>186</v>
      </c>
      <c r="H21" s="6">
        <v>239</v>
      </c>
      <c r="I21" s="6">
        <v>149</v>
      </c>
      <c r="J21" s="6">
        <v>979</v>
      </c>
      <c r="K21" s="6">
        <v>99</v>
      </c>
      <c r="L21" s="6">
        <v>129</v>
      </c>
      <c r="X21" s="24" t="s">
        <v>19</v>
      </c>
      <c r="Y21" s="25">
        <f>O18/2545</f>
        <v>0.18113948919449901</v>
      </c>
      <c r="Z21" s="25">
        <f>P18/4275</f>
        <v>0.28327485380116957</v>
      </c>
      <c r="AA21" s="25">
        <f>Q18/3073</f>
        <v>0.12853888708102831</v>
      </c>
      <c r="AB21" s="25">
        <f>R18/5563</f>
        <v>0.14057163401042602</v>
      </c>
      <c r="AC21" s="25">
        <f>S18/3997</f>
        <v>0.4390793094821116</v>
      </c>
      <c r="AD21" s="25">
        <f>T18/4878</f>
        <v>0.20172201722017219</v>
      </c>
      <c r="AE21" s="25">
        <f>U18/1671</f>
        <v>0.39437462597247158</v>
      </c>
      <c r="AF21" s="25">
        <f>V18/2848</f>
        <v>0.1172752808988764</v>
      </c>
      <c r="AG21" s="29"/>
      <c r="AH21" s="29"/>
    </row>
    <row r="22" spans="1:34" x14ac:dyDescent="0.15">
      <c r="B22" s="15"/>
      <c r="C22" s="15"/>
      <c r="N22" s="23" t="s">
        <v>50</v>
      </c>
      <c r="O22" s="23" t="s">
        <v>48</v>
      </c>
      <c r="P22" s="23" t="s">
        <v>49</v>
      </c>
    </row>
    <row r="23" spans="1:34" x14ac:dyDescent="0.15">
      <c r="B23" s="15"/>
      <c r="C23" s="15"/>
      <c r="D23" s="16"/>
      <c r="N23" s="6" t="s">
        <v>15</v>
      </c>
      <c r="O23">
        <f>SUM(O2:R2)</f>
        <v>53800</v>
      </c>
      <c r="P23">
        <f>SUM(S2:V2)</f>
        <v>42998</v>
      </c>
    </row>
    <row r="24" spans="1:34" x14ac:dyDescent="0.15">
      <c r="B24" s="15"/>
      <c r="C24" s="17"/>
      <c r="D24" s="18"/>
      <c r="E24" s="24"/>
      <c r="F24" s="24"/>
      <c r="G24" s="24"/>
      <c r="H24" s="24"/>
      <c r="I24" s="24"/>
      <c r="J24" s="24"/>
      <c r="K24" s="24"/>
      <c r="N24" s="24" t="s">
        <v>20</v>
      </c>
      <c r="O24">
        <f t="shared" ref="O24:O29" si="32">SUM(O3:R3)</f>
        <v>13936</v>
      </c>
      <c r="P24">
        <f t="shared" ref="P24:P29" si="33">SUM(S3:V3)</f>
        <v>7183</v>
      </c>
      <c r="X24" s="23" t="s">
        <v>51</v>
      </c>
      <c r="Y24" s="23" t="s">
        <v>48</v>
      </c>
      <c r="Z24" s="23" t="s">
        <v>49</v>
      </c>
      <c r="AA24" s="23"/>
    </row>
    <row r="25" spans="1:34" x14ac:dyDescent="0.15">
      <c r="B25" s="15"/>
      <c r="C25" s="17"/>
      <c r="D25" s="18"/>
      <c r="N25" s="24" t="s">
        <v>23</v>
      </c>
      <c r="O25">
        <f t="shared" si="32"/>
        <v>1107</v>
      </c>
      <c r="P25">
        <f t="shared" si="33"/>
        <v>1356</v>
      </c>
      <c r="X25" s="23" t="s">
        <v>44</v>
      </c>
      <c r="Y25">
        <f>O23/80000</f>
        <v>0.67249999999999999</v>
      </c>
      <c r="Z25">
        <f>P23/80000</f>
        <v>0.53747500000000004</v>
      </c>
    </row>
    <row r="26" spans="1:34" x14ac:dyDescent="0.15">
      <c r="B26" s="15"/>
      <c r="C26" s="14"/>
      <c r="D26" s="6"/>
      <c r="E26" s="6"/>
      <c r="F26" s="6"/>
      <c r="G26" s="6"/>
      <c r="H26" s="6"/>
      <c r="I26" s="6"/>
      <c r="J26" s="6"/>
      <c r="K26" s="6"/>
      <c r="L26" s="6"/>
      <c r="N26" s="24" t="s">
        <v>24</v>
      </c>
      <c r="O26">
        <f t="shared" si="32"/>
        <v>2145</v>
      </c>
      <c r="P26">
        <f t="shared" si="33"/>
        <v>1651</v>
      </c>
      <c r="X26" s="21" t="s">
        <v>20</v>
      </c>
      <c r="Y26" s="21">
        <f>O24/$O$23</f>
        <v>0.25903345724907062</v>
      </c>
      <c r="Z26" s="21">
        <f>P24/$P$23</f>
        <v>0.16705428159449276</v>
      </c>
    </row>
    <row r="27" spans="1:34" x14ac:dyDescent="0.15">
      <c r="B27" s="15"/>
      <c r="C27" s="15"/>
      <c r="N27" s="27" t="s">
        <v>46</v>
      </c>
      <c r="O27">
        <f t="shared" si="32"/>
        <v>15456</v>
      </c>
      <c r="P27">
        <f t="shared" si="33"/>
        <v>13394</v>
      </c>
      <c r="X27" s="21" t="s">
        <v>23</v>
      </c>
      <c r="Y27" s="21">
        <f t="shared" ref="Y27:Y31" si="34">O25/$O$23</f>
        <v>2.0576208178438662E-2</v>
      </c>
      <c r="Z27" s="21">
        <f t="shared" ref="Z27:Z31" si="35">P25/$P$23</f>
        <v>3.153635052793153E-2</v>
      </c>
      <c r="AC27" s="28" t="s">
        <v>57</v>
      </c>
      <c r="AD27" s="28"/>
      <c r="AE27" s="28"/>
    </row>
    <row r="28" spans="1:34" x14ac:dyDescent="0.15">
      <c r="B28" s="15"/>
      <c r="C28" s="15"/>
      <c r="N28" s="27" t="s">
        <v>45</v>
      </c>
      <c r="O28">
        <f t="shared" si="32"/>
        <v>17465</v>
      </c>
      <c r="P28">
        <f t="shared" si="33"/>
        <v>20338</v>
      </c>
      <c r="X28" s="21" t="s">
        <v>24</v>
      </c>
      <c r="Y28" s="21">
        <f t="shared" si="34"/>
        <v>3.9869888475836432E-2</v>
      </c>
      <c r="Z28" s="21">
        <f t="shared" si="35"/>
        <v>3.8397134750453511E-2</v>
      </c>
      <c r="AC28" s="28"/>
      <c r="AD28" s="28"/>
      <c r="AE28" s="28"/>
    </row>
    <row r="29" spans="1:34" x14ac:dyDescent="0.15">
      <c r="B29" s="15"/>
      <c r="C29" s="15"/>
      <c r="N29" s="24" t="s">
        <v>31</v>
      </c>
      <c r="O29">
        <f t="shared" si="32"/>
        <v>6558</v>
      </c>
      <c r="P29">
        <f t="shared" si="33"/>
        <v>3098</v>
      </c>
      <c r="X29" s="26" t="s">
        <v>46</v>
      </c>
      <c r="Y29" s="21">
        <f t="shared" si="34"/>
        <v>0.28728624535315983</v>
      </c>
      <c r="Z29" s="21">
        <f t="shared" si="35"/>
        <v>0.31150286059816734</v>
      </c>
      <c r="AC29" s="28"/>
      <c r="AD29" s="28"/>
      <c r="AE29" s="28"/>
    </row>
    <row r="30" spans="1:34" x14ac:dyDescent="0.15">
      <c r="B30" s="15"/>
      <c r="C30" s="17"/>
      <c r="X30" s="26" t="s">
        <v>45</v>
      </c>
      <c r="Y30" s="21">
        <f t="shared" si="34"/>
        <v>0.32462825278810409</v>
      </c>
      <c r="Z30" s="21">
        <f t="shared" si="35"/>
        <v>0.47299874412763382</v>
      </c>
    </row>
    <row r="31" spans="1:34" x14ac:dyDescent="0.15">
      <c r="B31" s="15"/>
      <c r="C31" s="17"/>
      <c r="D31" s="18"/>
      <c r="X31" s="21" t="s">
        <v>31</v>
      </c>
      <c r="Y31" s="21">
        <f t="shared" si="34"/>
        <v>0.12189591078066915</v>
      </c>
      <c r="Z31" s="21">
        <f t="shared" si="35"/>
        <v>7.2049862784315549E-2</v>
      </c>
    </row>
    <row r="32" spans="1:34" x14ac:dyDescent="0.15">
      <c r="B32" s="15"/>
      <c r="C32" s="15"/>
      <c r="N32" t="s">
        <v>36</v>
      </c>
      <c r="O32">
        <f>SUM(O11:R11)</f>
        <v>5054</v>
      </c>
      <c r="P32">
        <f>SUM(S11:V11)</f>
        <v>5610</v>
      </c>
    </row>
    <row r="33" spans="2:26" x14ac:dyDescent="0.15">
      <c r="B33" s="15"/>
      <c r="C33" s="15"/>
      <c r="N33" t="s">
        <v>35</v>
      </c>
      <c r="O33">
        <f>SUM(O12:R12)</f>
        <v>168</v>
      </c>
      <c r="P33">
        <f t="shared" ref="P33:P34" si="36">SUM(S12:V12)</f>
        <v>269</v>
      </c>
      <c r="X33" t="s">
        <v>16</v>
      </c>
      <c r="Y33" s="23" t="s">
        <v>48</v>
      </c>
      <c r="Z33" s="23" t="s">
        <v>49</v>
      </c>
    </row>
    <row r="34" spans="2:26" x14ac:dyDescent="0.15">
      <c r="B34" s="15"/>
      <c r="C34" s="15"/>
      <c r="N34" s="6" t="s">
        <v>28</v>
      </c>
      <c r="O34">
        <f>SUM(O13:R13)</f>
        <v>17465</v>
      </c>
      <c r="P34">
        <f t="shared" si="36"/>
        <v>20338</v>
      </c>
      <c r="X34" s="21" t="s">
        <v>36</v>
      </c>
      <c r="Y34" s="21">
        <f>O32/$O$23</f>
        <v>9.3940520446096659E-2</v>
      </c>
      <c r="Z34" s="21">
        <f>P32/$P$23</f>
        <v>0.1304711847062654</v>
      </c>
    </row>
    <row r="35" spans="2:26" x14ac:dyDescent="0.15">
      <c r="B35" s="15"/>
      <c r="C35" s="15"/>
      <c r="X35" s="21" t="s">
        <v>35</v>
      </c>
      <c r="Y35" s="21">
        <f>O33/$O$23</f>
        <v>3.1226765799256505E-3</v>
      </c>
      <c r="Z35" s="21">
        <f>P33/$P$23</f>
        <v>6.2561049351132613E-3</v>
      </c>
    </row>
    <row r="36" spans="2:26" x14ac:dyDescent="0.15">
      <c r="B36" s="15"/>
      <c r="C36" s="14"/>
      <c r="X36" s="24" t="s">
        <v>28</v>
      </c>
      <c r="Y36" s="23" t="s">
        <v>48</v>
      </c>
      <c r="Z36" s="23" t="s">
        <v>49</v>
      </c>
    </row>
    <row r="37" spans="2:26" x14ac:dyDescent="0.15">
      <c r="B37" s="15"/>
      <c r="C37" s="14"/>
      <c r="X37" s="24" t="s">
        <v>36</v>
      </c>
      <c r="Y37">
        <f>O32/$O$34</f>
        <v>0.28937875751503006</v>
      </c>
      <c r="Z37">
        <f>P32/$P$34</f>
        <v>0.27583833218605563</v>
      </c>
    </row>
    <row r="38" spans="2:26" x14ac:dyDescent="0.15">
      <c r="B38" s="15"/>
      <c r="C38" s="15"/>
      <c r="N38" t="s">
        <v>18</v>
      </c>
      <c r="O38">
        <f>SUM(O17:R17)</f>
        <v>12607</v>
      </c>
      <c r="P38">
        <f>SUM(S17:V17)</f>
        <v>9662</v>
      </c>
      <c r="X38" s="24" t="s">
        <v>35</v>
      </c>
      <c r="Y38">
        <f>O33/$O$34</f>
        <v>9.6192384769539074E-3</v>
      </c>
      <c r="Z38">
        <f>P33/$P$34</f>
        <v>1.3226472612842955E-2</v>
      </c>
    </row>
    <row r="39" spans="2:26" x14ac:dyDescent="0.15">
      <c r="B39" s="15"/>
      <c r="C39" s="15"/>
      <c r="N39" t="s">
        <v>33</v>
      </c>
      <c r="O39">
        <f t="shared" ref="O39:O40" si="37">SUM(O18:R18)</f>
        <v>2849</v>
      </c>
      <c r="P39">
        <f t="shared" ref="P39:P40" si="38">SUM(S18:V18)</f>
        <v>3732</v>
      </c>
      <c r="X39" t="s">
        <v>16</v>
      </c>
      <c r="Y39" s="23" t="s">
        <v>48</v>
      </c>
      <c r="Z39" s="23" t="s">
        <v>49</v>
      </c>
    </row>
    <row r="40" spans="2:26" x14ac:dyDescent="0.15">
      <c r="B40" s="15"/>
      <c r="C40" s="17"/>
      <c r="D40" s="18"/>
      <c r="N40" s="6" t="s">
        <v>19</v>
      </c>
      <c r="O40">
        <f t="shared" si="37"/>
        <v>15456</v>
      </c>
      <c r="P40">
        <f t="shared" si="38"/>
        <v>13394</v>
      </c>
      <c r="X40" s="21" t="s">
        <v>18</v>
      </c>
      <c r="Y40" s="21">
        <f>O38/$O$23</f>
        <v>0.23433085501858736</v>
      </c>
      <c r="Z40" s="21">
        <f>P38/$P$23</f>
        <v>0.22470812595934694</v>
      </c>
    </row>
    <row r="41" spans="2:26" x14ac:dyDescent="0.15">
      <c r="B41" s="15"/>
      <c r="C41" s="15"/>
      <c r="D41" s="16"/>
      <c r="X41" s="21" t="s">
        <v>33</v>
      </c>
      <c r="Y41" s="21">
        <f>O39/$O$23</f>
        <v>5.2955390334572493E-2</v>
      </c>
      <c r="Z41" s="21">
        <f>P39/$P$23</f>
        <v>8.6794734638820412E-2</v>
      </c>
    </row>
    <row r="42" spans="2:26" x14ac:dyDescent="0.15">
      <c r="B42" s="15"/>
      <c r="C42" s="15"/>
      <c r="X42" s="24" t="s">
        <v>19</v>
      </c>
      <c r="Y42" s="23" t="s">
        <v>48</v>
      </c>
      <c r="Z42" s="23" t="s">
        <v>49</v>
      </c>
    </row>
    <row r="43" spans="2:26" x14ac:dyDescent="0.15">
      <c r="B43" s="15"/>
      <c r="C43" s="17"/>
      <c r="D43" s="18"/>
      <c r="X43" s="24" t="s">
        <v>33</v>
      </c>
      <c r="Y43">
        <f>O38/$O$40</f>
        <v>0.81567028985507251</v>
      </c>
      <c r="Z43">
        <f>P38/$P$40</f>
        <v>0.7213677766163954</v>
      </c>
    </row>
    <row r="44" spans="2:26" x14ac:dyDescent="0.15">
      <c r="B44" s="15"/>
      <c r="C44" s="17"/>
      <c r="D44" s="18"/>
      <c r="X44" s="24" t="s">
        <v>19</v>
      </c>
      <c r="Y44">
        <f>O39/$O$40</f>
        <v>0.18432971014492755</v>
      </c>
      <c r="Z44">
        <f>P39/$P$40</f>
        <v>0.2786322233836046</v>
      </c>
    </row>
    <row r="45" spans="2:26" x14ac:dyDescent="0.15">
      <c r="B45" s="15"/>
      <c r="C45" s="14"/>
    </row>
    <row r="48" spans="2:26" x14ac:dyDescent="0.15">
      <c r="B48" s="14"/>
    </row>
    <row r="49" spans="2:2" x14ac:dyDescent="0.15">
      <c r="B49" s="14"/>
    </row>
    <row r="50" spans="2:2" x14ac:dyDescent="0.15">
      <c r="B50" s="14"/>
    </row>
    <row r="51" spans="2:2" x14ac:dyDescent="0.15">
      <c r="B51" s="14"/>
    </row>
    <row r="52" spans="2:2" x14ac:dyDescent="0.15">
      <c r="B52" s="14"/>
    </row>
    <row r="53" spans="2:2" x14ac:dyDescent="0.15">
      <c r="B53" s="19"/>
    </row>
    <row r="54" spans="2:2" x14ac:dyDescent="0.15">
      <c r="B54" s="14"/>
    </row>
    <row r="55" spans="2:2" x14ac:dyDescent="0.15">
      <c r="B55" s="14"/>
    </row>
    <row r="56" spans="2:2" x14ac:dyDescent="0.15">
      <c r="B56" s="14"/>
    </row>
    <row r="57" spans="2:2" x14ac:dyDescent="0.15">
      <c r="B57" s="14"/>
    </row>
    <row r="58" spans="2:2" x14ac:dyDescent="0.15">
      <c r="B58" s="14"/>
    </row>
    <row r="59" spans="2:2" x14ac:dyDescent="0.15">
      <c r="B59" s="14"/>
    </row>
    <row r="60" spans="2:2" x14ac:dyDescent="0.15">
      <c r="B60" s="14"/>
    </row>
    <row r="61" spans="2:2" x14ac:dyDescent="0.15">
      <c r="B61" s="14"/>
    </row>
    <row r="62" spans="2:2" x14ac:dyDescent="0.15">
      <c r="B62" s="14"/>
    </row>
  </sheetData>
  <mergeCells count="6">
    <mergeCell ref="AC27:AE29"/>
    <mergeCell ref="AG11:AH12"/>
    <mergeCell ref="AG3:AH8"/>
    <mergeCell ref="AG17:AH18"/>
    <mergeCell ref="AG20:AH21"/>
    <mergeCell ref="AG14:AH15"/>
  </mergeCells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cell_cluster_counts</vt:lpstr>
      <vt:lpstr>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2021-02-09T23:04:00Z</dcterms:created>
  <dcterms:modified xsi:type="dcterms:W3CDTF">2021-04-25T08:32:03Z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