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control" sheetId="1" r:id="rId1"/>
    <sheet name="experimen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9" i="1" l="1"/>
  <c r="B89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63" i="1"/>
  <c r="B88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63" i="1"/>
  <c r="A88" i="1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C63" i="1"/>
  <c r="B63" i="1"/>
  <c r="B44" i="2"/>
  <c r="C49" i="1"/>
  <c r="D51" i="1" s="1"/>
  <c r="B49" i="1"/>
  <c r="E49" i="1"/>
  <c r="D49" i="1"/>
  <c r="D44" i="2"/>
  <c r="C44" i="2"/>
  <c r="E41" i="2"/>
  <c r="D41" i="2"/>
  <c r="C41" i="2"/>
  <c r="B41" i="2"/>
  <c r="D39" i="1"/>
  <c r="D39" i="2"/>
  <c r="C40" i="1"/>
  <c r="C39" i="1"/>
  <c r="B52" i="1" s="1"/>
  <c r="B53" i="1" s="1"/>
  <c r="B39" i="1"/>
  <c r="B41" i="1" s="1"/>
  <c r="B43" i="1" s="1"/>
  <c r="B44" i="1" s="1"/>
  <c r="C39" i="2"/>
  <c r="B39" i="2"/>
  <c r="D52" i="1" l="1"/>
  <c r="D53" i="1" s="1"/>
  <c r="D54" i="1" s="1"/>
  <c r="D59" i="1" s="1"/>
  <c r="D57" i="1"/>
  <c r="C51" i="1"/>
  <c r="C57" i="1" s="1"/>
  <c r="C52" i="1"/>
  <c r="C53" i="1" s="1"/>
  <c r="C54" i="1" s="1"/>
  <c r="C59" i="1" s="1"/>
  <c r="B40" i="1"/>
  <c r="B51" i="1"/>
  <c r="B57" i="1" s="1"/>
  <c r="C41" i="1"/>
  <c r="C43" i="1" s="1"/>
  <c r="C44" i="1" s="1"/>
  <c r="C45" i="1" s="1"/>
  <c r="D58" i="1"/>
  <c r="B54" i="1"/>
  <c r="D40" i="1"/>
  <c r="D41" i="1"/>
  <c r="D43" i="1" s="1"/>
  <c r="D44" i="1" s="1"/>
  <c r="D45" i="1" s="1"/>
  <c r="B45" i="1"/>
  <c r="B46" i="1"/>
  <c r="C46" i="1" l="1"/>
  <c r="C58" i="1"/>
  <c r="D46" i="1"/>
</calcChain>
</file>

<file path=xl/sharedStrings.xml><?xml version="1.0" encoding="utf-8"?>
<sst xmlns="http://schemas.openxmlformats.org/spreadsheetml/2006/main" count="129" uniqueCount="67">
  <si>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</si>
  <si>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</si>
  <si>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</si>
  <si>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</si>
  <si>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</si>
  <si>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</si>
  <si>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</si>
  <si>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</si>
  <si>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</si>
  <si>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</si>
  <si>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</si>
  <si>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</si>
  <si>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</si>
  <si>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</si>
  <si>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</si>
  <si>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</si>
  <si>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</si>
  <si>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</si>
  <si>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</si>
  <si>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</si>
  <si>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</si>
  <si>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</si>
  <si>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</si>
  <si>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</si>
  <si>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</si>
  <si>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</si>
  <si>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</si>
  <si>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</si>
  <si>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</si>
  <si>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</si>
  <si>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</si>
  <si>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</si>
  <si>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</si>
  <si>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</si>
  <si>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</si>
  <si>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</si>
  <si>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</si>
  <si>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</si>
  <si>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</si>
  <si>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</si>
  <si>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</si>
  <si>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</si>
  <si>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Click-through-probability on "Start free trial":</t>
  </si>
  <si>
    <t>Probability of enrolling, given click:</t>
  </si>
  <si>
    <t>Probability of payment, given click</t>
  </si>
  <si>
    <t>sum</t>
  </si>
  <si>
    <t xml:space="preserve">observed </t>
  </si>
  <si>
    <t>n</t>
  </si>
  <si>
    <t>stdev</t>
  </si>
  <si>
    <t>P</t>
  </si>
  <si>
    <t>margin</t>
  </si>
  <si>
    <t>up</t>
  </si>
  <si>
    <t>down</t>
  </si>
  <si>
    <t>pooled</t>
  </si>
  <si>
    <t>pageview</t>
  </si>
  <si>
    <t>click</t>
  </si>
  <si>
    <t>SE</t>
  </si>
  <si>
    <t>control p</t>
  </si>
  <si>
    <t>experiment p</t>
  </si>
  <si>
    <t>d (cont-exper)</t>
  </si>
  <si>
    <t>low</t>
  </si>
  <si>
    <t>d-min</t>
  </si>
  <si>
    <t>sign test</t>
  </si>
  <si>
    <t>number of days</t>
  </si>
  <si>
    <t>number of days with positive change</t>
  </si>
  <si>
    <t>sign of 1st</t>
  </si>
  <si>
    <t>sign of 2nd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</si>
</sst>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0.0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173" fontId="1" fillId="4" borderId="0" xfId="0" applyNumberFormat="1" applyFont="1" applyFill="1" applyAlignment="1">
      <alignment wrapText="1"/>
    </xf>
    <xf numFmtId="0" fontId="1" fillId="0" borderId="0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tabSelected="1" topLeftCell="A48" workbookViewId="0">
      <selection activeCell="D89" sqref="D89"/>
    </sheetView>
  </sheetViews>
  <sheetFormatPr defaultRowHeight="12.75" x14ac:dyDescent="0.35"/>
  <cols>
    <col min="1" max="1" width="13.6640625" style="1" customWidth="1"/>
    <col min="2" max="2" width="10.19921875" style="1" customWidth="1"/>
    <col min="3" max="3" width="11.265625" style="1" bestFit="1" customWidth="1"/>
    <col min="4" max="4" width="11.73046875" style="1" customWidth="1"/>
    <col min="5" max="5" width="9.06640625" style="1"/>
    <col min="6" max="6" width="11.265625" style="1" bestFit="1" customWidth="1"/>
    <col min="7" max="7" width="12.53125" style="1" customWidth="1"/>
    <col min="8" max="8" width="11.86328125" style="1" bestFit="1" customWidth="1"/>
    <col min="9" max="9" width="11.265625" style="1" customWidth="1"/>
    <col min="10" max="10" width="10" style="1" customWidth="1"/>
    <col min="11" max="16384" width="9.06640625" style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1" t="s">
        <v>5</v>
      </c>
      <c r="B2" s="1">
        <v>7723</v>
      </c>
      <c r="C2" s="1">
        <v>687</v>
      </c>
      <c r="D2" s="1">
        <v>134</v>
      </c>
      <c r="E2" s="1">
        <v>70</v>
      </c>
    </row>
    <row r="3" spans="1:5" x14ac:dyDescent="0.35">
      <c r="A3" s="1" t="s">
        <v>6</v>
      </c>
      <c r="B3" s="1">
        <v>9102</v>
      </c>
      <c r="C3" s="1">
        <v>779</v>
      </c>
      <c r="D3" s="1">
        <v>147</v>
      </c>
      <c r="E3" s="1">
        <v>70</v>
      </c>
    </row>
    <row r="4" spans="1:5" x14ac:dyDescent="0.35">
      <c r="A4" s="1" t="s">
        <v>7</v>
      </c>
      <c r="B4" s="1">
        <v>10511</v>
      </c>
      <c r="C4" s="1">
        <v>909</v>
      </c>
      <c r="D4" s="1">
        <v>167</v>
      </c>
      <c r="E4" s="1">
        <v>95</v>
      </c>
    </row>
    <row r="5" spans="1:5" x14ac:dyDescent="0.35">
      <c r="A5" s="1" t="s">
        <v>8</v>
      </c>
      <c r="B5" s="1">
        <v>9871</v>
      </c>
      <c r="C5" s="1">
        <v>836</v>
      </c>
      <c r="D5" s="1">
        <v>156</v>
      </c>
      <c r="E5" s="1">
        <v>105</v>
      </c>
    </row>
    <row r="6" spans="1:5" x14ac:dyDescent="0.35">
      <c r="A6" s="1" t="s">
        <v>9</v>
      </c>
      <c r="B6" s="1">
        <v>10014</v>
      </c>
      <c r="C6" s="1">
        <v>837</v>
      </c>
      <c r="D6" s="1">
        <v>163</v>
      </c>
      <c r="E6" s="1">
        <v>64</v>
      </c>
    </row>
    <row r="7" spans="1:5" x14ac:dyDescent="0.35">
      <c r="A7" s="1" t="s">
        <v>10</v>
      </c>
      <c r="B7" s="1">
        <v>9670</v>
      </c>
      <c r="C7" s="1">
        <v>823</v>
      </c>
      <c r="D7" s="1">
        <v>138</v>
      </c>
      <c r="E7" s="1">
        <v>82</v>
      </c>
    </row>
    <row r="8" spans="1:5" x14ac:dyDescent="0.35">
      <c r="A8" s="1" t="s">
        <v>11</v>
      </c>
      <c r="B8" s="1">
        <v>9008</v>
      </c>
      <c r="C8" s="1">
        <v>748</v>
      </c>
      <c r="D8" s="1">
        <v>146</v>
      </c>
      <c r="E8" s="1">
        <v>76</v>
      </c>
    </row>
    <row r="9" spans="1:5" x14ac:dyDescent="0.35">
      <c r="A9" s="1" t="s">
        <v>12</v>
      </c>
      <c r="B9" s="1">
        <v>7434</v>
      </c>
      <c r="C9" s="1">
        <v>632</v>
      </c>
      <c r="D9" s="1">
        <v>110</v>
      </c>
      <c r="E9" s="1">
        <v>70</v>
      </c>
    </row>
    <row r="10" spans="1:5" x14ac:dyDescent="0.35">
      <c r="A10" s="1" t="s">
        <v>13</v>
      </c>
      <c r="B10" s="1">
        <v>8459</v>
      </c>
      <c r="C10" s="1">
        <v>691</v>
      </c>
      <c r="D10" s="1">
        <v>131</v>
      </c>
      <c r="E10" s="1">
        <v>60</v>
      </c>
    </row>
    <row r="11" spans="1:5" x14ac:dyDescent="0.35">
      <c r="A11" s="1" t="s">
        <v>14</v>
      </c>
      <c r="B11" s="1">
        <v>10667</v>
      </c>
      <c r="C11" s="1">
        <v>861</v>
      </c>
      <c r="D11" s="1">
        <v>165</v>
      </c>
      <c r="E11" s="1">
        <v>97</v>
      </c>
    </row>
    <row r="12" spans="1:5" x14ac:dyDescent="0.35">
      <c r="A12" s="1" t="s">
        <v>15</v>
      </c>
      <c r="B12" s="1">
        <v>10660</v>
      </c>
      <c r="C12" s="1">
        <v>867</v>
      </c>
      <c r="D12" s="1">
        <v>196</v>
      </c>
      <c r="E12" s="1">
        <v>105</v>
      </c>
    </row>
    <row r="13" spans="1:5" x14ac:dyDescent="0.35">
      <c r="A13" s="1" t="s">
        <v>16</v>
      </c>
      <c r="B13" s="1">
        <v>9947</v>
      </c>
      <c r="C13" s="1">
        <v>838</v>
      </c>
      <c r="D13" s="1">
        <v>162</v>
      </c>
      <c r="E13" s="1">
        <v>92</v>
      </c>
    </row>
    <row r="14" spans="1:5" x14ac:dyDescent="0.35">
      <c r="A14" s="1" t="s">
        <v>17</v>
      </c>
      <c r="B14" s="1">
        <v>8324</v>
      </c>
      <c r="C14" s="1">
        <v>665</v>
      </c>
      <c r="D14" s="1">
        <v>127</v>
      </c>
      <c r="E14" s="1">
        <v>56</v>
      </c>
    </row>
    <row r="15" spans="1:5" x14ac:dyDescent="0.35">
      <c r="A15" s="1" t="s">
        <v>18</v>
      </c>
      <c r="B15" s="1">
        <v>9434</v>
      </c>
      <c r="C15" s="1">
        <v>673</v>
      </c>
      <c r="D15" s="1">
        <v>220</v>
      </c>
      <c r="E15" s="1">
        <v>122</v>
      </c>
    </row>
    <row r="16" spans="1:5" x14ac:dyDescent="0.35">
      <c r="A16" s="1" t="s">
        <v>19</v>
      </c>
      <c r="B16" s="1">
        <v>8687</v>
      </c>
      <c r="C16" s="1">
        <v>691</v>
      </c>
      <c r="D16" s="1">
        <v>176</v>
      </c>
      <c r="E16" s="1">
        <v>128</v>
      </c>
    </row>
    <row r="17" spans="1:5" x14ac:dyDescent="0.35">
      <c r="A17" s="1" t="s">
        <v>20</v>
      </c>
      <c r="B17" s="1">
        <v>8896</v>
      </c>
      <c r="C17" s="1">
        <v>708</v>
      </c>
      <c r="D17" s="1">
        <v>161</v>
      </c>
      <c r="E17" s="1">
        <v>104</v>
      </c>
    </row>
    <row r="18" spans="1:5" x14ac:dyDescent="0.35">
      <c r="A18" s="1" t="s">
        <v>21</v>
      </c>
      <c r="B18" s="1">
        <v>9535</v>
      </c>
      <c r="C18" s="1">
        <v>759</v>
      </c>
      <c r="D18" s="1">
        <v>233</v>
      </c>
      <c r="E18" s="1">
        <v>124</v>
      </c>
    </row>
    <row r="19" spans="1:5" x14ac:dyDescent="0.35">
      <c r="A19" s="1" t="s">
        <v>22</v>
      </c>
      <c r="B19" s="1">
        <v>9363</v>
      </c>
      <c r="C19" s="1">
        <v>736</v>
      </c>
      <c r="D19" s="1">
        <v>154</v>
      </c>
      <c r="E19" s="1">
        <v>91</v>
      </c>
    </row>
    <row r="20" spans="1:5" x14ac:dyDescent="0.35">
      <c r="A20" s="1" t="s">
        <v>23</v>
      </c>
      <c r="B20" s="1">
        <v>9327</v>
      </c>
      <c r="C20" s="1">
        <v>739</v>
      </c>
      <c r="D20" s="1">
        <v>196</v>
      </c>
      <c r="E20" s="1">
        <v>86</v>
      </c>
    </row>
    <row r="21" spans="1:5" x14ac:dyDescent="0.35">
      <c r="A21" s="1" t="s">
        <v>24</v>
      </c>
      <c r="B21" s="1">
        <v>9345</v>
      </c>
      <c r="C21" s="1">
        <v>734</v>
      </c>
      <c r="D21" s="1">
        <v>167</v>
      </c>
      <c r="E21" s="1">
        <v>75</v>
      </c>
    </row>
    <row r="22" spans="1:5" x14ac:dyDescent="0.35">
      <c r="A22" s="1" t="s">
        <v>25</v>
      </c>
      <c r="B22" s="1">
        <v>8890</v>
      </c>
      <c r="C22" s="1">
        <v>706</v>
      </c>
      <c r="D22" s="1">
        <v>174</v>
      </c>
      <c r="E22" s="1">
        <v>101</v>
      </c>
    </row>
    <row r="23" spans="1:5" x14ac:dyDescent="0.35">
      <c r="A23" s="1" t="s">
        <v>26</v>
      </c>
      <c r="B23" s="1">
        <v>8460</v>
      </c>
      <c r="C23" s="1">
        <v>681</v>
      </c>
      <c r="D23" s="1">
        <v>156</v>
      </c>
      <c r="E23" s="1">
        <v>93</v>
      </c>
    </row>
    <row r="24" spans="1:5" x14ac:dyDescent="0.35">
      <c r="A24" s="1" t="s">
        <v>27</v>
      </c>
      <c r="B24" s="1">
        <v>8836</v>
      </c>
      <c r="C24" s="1">
        <v>693</v>
      </c>
      <c r="D24" s="1">
        <v>206</v>
      </c>
      <c r="E24" s="1">
        <v>67</v>
      </c>
    </row>
    <row r="25" spans="1:5" x14ac:dyDescent="0.35">
      <c r="A25" s="1" t="s">
        <v>28</v>
      </c>
      <c r="B25" s="1">
        <v>9437</v>
      </c>
      <c r="C25" s="1">
        <v>788</v>
      </c>
    </row>
    <row r="26" spans="1:5" x14ac:dyDescent="0.35">
      <c r="A26" s="1" t="s">
        <v>29</v>
      </c>
      <c r="B26" s="1">
        <v>9420</v>
      </c>
      <c r="C26" s="1">
        <v>781</v>
      </c>
    </row>
    <row r="27" spans="1:5" x14ac:dyDescent="0.35">
      <c r="A27" s="1" t="s">
        <v>30</v>
      </c>
      <c r="B27" s="1">
        <v>9570</v>
      </c>
      <c r="C27" s="1">
        <v>805</v>
      </c>
    </row>
    <row r="28" spans="1:5" x14ac:dyDescent="0.35">
      <c r="A28" s="1" t="s">
        <v>31</v>
      </c>
      <c r="B28" s="1">
        <v>9921</v>
      </c>
      <c r="C28" s="1">
        <v>830</v>
      </c>
    </row>
    <row r="29" spans="1:5" x14ac:dyDescent="0.35">
      <c r="A29" s="1" t="s">
        <v>32</v>
      </c>
      <c r="B29" s="1">
        <v>9424</v>
      </c>
      <c r="C29" s="1">
        <v>781</v>
      </c>
    </row>
    <row r="30" spans="1:5" x14ac:dyDescent="0.35">
      <c r="A30" s="1" t="s">
        <v>33</v>
      </c>
      <c r="B30" s="1">
        <v>9010</v>
      </c>
      <c r="C30" s="1">
        <v>756</v>
      </c>
    </row>
    <row r="31" spans="1:5" x14ac:dyDescent="0.35">
      <c r="A31" s="1" t="s">
        <v>34</v>
      </c>
      <c r="B31" s="1">
        <v>9656</v>
      </c>
      <c r="C31" s="1">
        <v>825</v>
      </c>
    </row>
    <row r="32" spans="1:5" x14ac:dyDescent="0.35">
      <c r="A32" s="1" t="s">
        <v>35</v>
      </c>
      <c r="B32" s="1">
        <v>10419</v>
      </c>
      <c r="C32" s="1">
        <v>874</v>
      </c>
    </row>
    <row r="33" spans="1:8" x14ac:dyDescent="0.35">
      <c r="A33" s="1" t="s">
        <v>36</v>
      </c>
      <c r="B33" s="1">
        <v>9880</v>
      </c>
      <c r="C33" s="1">
        <v>830</v>
      </c>
    </row>
    <row r="34" spans="1:8" x14ac:dyDescent="0.35">
      <c r="A34" s="1" t="s">
        <v>37</v>
      </c>
      <c r="B34" s="1">
        <v>10134</v>
      </c>
      <c r="C34" s="1">
        <v>801</v>
      </c>
    </row>
    <row r="35" spans="1:8" x14ac:dyDescent="0.35">
      <c r="A35" s="1" t="s">
        <v>38</v>
      </c>
      <c r="B35" s="1">
        <v>9717</v>
      </c>
      <c r="C35" s="1">
        <v>814</v>
      </c>
    </row>
    <row r="36" spans="1:8" x14ac:dyDescent="0.35">
      <c r="A36" s="1" t="s">
        <v>39</v>
      </c>
      <c r="B36" s="1">
        <v>9192</v>
      </c>
      <c r="C36" s="1">
        <v>735</v>
      </c>
    </row>
    <row r="37" spans="1:8" x14ac:dyDescent="0.35">
      <c r="A37" s="1" t="s">
        <v>40</v>
      </c>
      <c r="B37" s="1">
        <v>8630</v>
      </c>
      <c r="C37" s="1">
        <v>743</v>
      </c>
    </row>
    <row r="38" spans="1:8" x14ac:dyDescent="0.35">
      <c r="A38" s="4" t="s">
        <v>41</v>
      </c>
      <c r="B38" s="4">
        <v>8970</v>
      </c>
      <c r="C38" s="4">
        <v>722</v>
      </c>
      <c r="D38" s="4"/>
      <c r="E38" s="10"/>
      <c r="F38" s="10"/>
      <c r="G38" s="10"/>
      <c r="H38" s="10"/>
    </row>
    <row r="39" spans="1:8" x14ac:dyDescent="0.35">
      <c r="A39" s="1" t="s">
        <v>45</v>
      </c>
      <c r="B39" s="1">
        <f>SUM(B2:B38)</f>
        <v>345543</v>
      </c>
      <c r="C39" s="1">
        <f>SUM(C2:C38)</f>
        <v>28378</v>
      </c>
      <c r="D39" s="1">
        <f t="shared" ref="D39" si="0">SUM(D2:D38)</f>
        <v>3785</v>
      </c>
    </row>
    <row r="40" spans="1:8" x14ac:dyDescent="0.35">
      <c r="A40" s="3" t="s">
        <v>46</v>
      </c>
      <c r="B40" s="6">
        <f>B39/(B39+experiment!B39)</f>
        <v>0.50063966688061334</v>
      </c>
      <c r="C40" s="6">
        <f>C39/(C39+experiment!C39)</f>
        <v>0.50046734740666277</v>
      </c>
      <c r="D40" s="6">
        <f>D39/(D39+experiment!D39)</f>
        <v>0.52511098779134291</v>
      </c>
    </row>
    <row r="41" spans="1:8" x14ac:dyDescent="0.35">
      <c r="A41" s="1" t="s">
        <v>47</v>
      </c>
      <c r="B41" s="1">
        <f>(B39+experiment!B39)</f>
        <v>690203</v>
      </c>
      <c r="C41" s="1">
        <f>(C39+experiment!C39)</f>
        <v>56703</v>
      </c>
      <c r="D41" s="1">
        <f>(D39+experiment!D39)</f>
        <v>7208</v>
      </c>
    </row>
    <row r="42" spans="1:8" x14ac:dyDescent="0.35">
      <c r="A42" s="1" t="s">
        <v>49</v>
      </c>
      <c r="B42" s="1">
        <v>0.5</v>
      </c>
      <c r="C42" s="1">
        <v>0.5</v>
      </c>
      <c r="D42" s="1">
        <v>0.5</v>
      </c>
    </row>
    <row r="43" spans="1:8" x14ac:dyDescent="0.35">
      <c r="A43" s="1" t="s">
        <v>48</v>
      </c>
      <c r="B43" s="1">
        <f>SQRT(B42*(1-B42)/B41)</f>
        <v>6.0184074029432473E-4</v>
      </c>
      <c r="C43" s="1">
        <f>SQRT(C42*(1-C42)/C41)</f>
        <v>2.0997470796992519E-3</v>
      </c>
      <c r="D43" s="1">
        <f>SQRT(D42*(1-D42)/D41)</f>
        <v>5.8892855928943189E-3</v>
      </c>
    </row>
    <row r="44" spans="1:8" x14ac:dyDescent="0.35">
      <c r="A44" s="1" t="s">
        <v>50</v>
      </c>
      <c r="B44" s="1">
        <f>_xlfn.NORM.S.INV(1-0.05/2)*B43</f>
        <v>1.1795861754058004E-3</v>
      </c>
      <c r="C44" s="1">
        <f>_xlfn.NORM.S.INV(1-0.05/2)*C43</f>
        <v>4.1154286528536869E-3</v>
      </c>
      <c r="D44" s="1">
        <f>_xlfn.NORM.S.INV(1-0.05/2)*D43</f>
        <v>1.1542787656743481E-2</v>
      </c>
    </row>
    <row r="45" spans="1:8" x14ac:dyDescent="0.35">
      <c r="A45" s="1" t="s">
        <v>51</v>
      </c>
      <c r="B45" s="5">
        <f>B42+B44</f>
        <v>0.50117958617540581</v>
      </c>
      <c r="C45" s="5">
        <f>C42+C44</f>
        <v>0.50411542865285364</v>
      </c>
      <c r="D45" s="5">
        <f>D42+D44</f>
        <v>0.51154278765674344</v>
      </c>
    </row>
    <row r="46" spans="1:8" x14ac:dyDescent="0.35">
      <c r="A46" s="4" t="s">
        <v>52</v>
      </c>
      <c r="B46" s="11">
        <f>B42-B44</f>
        <v>0.49882041382459419</v>
      </c>
      <c r="C46" s="11">
        <f>C42-C44</f>
        <v>0.49588457134714631</v>
      </c>
      <c r="D46" s="11">
        <f>D42-D44</f>
        <v>0.48845721234325651</v>
      </c>
      <c r="E46" s="4"/>
    </row>
    <row r="48" spans="1:8" x14ac:dyDescent="0.35">
      <c r="A48" s="1" t="s">
        <v>45</v>
      </c>
      <c r="B48" s="1" t="s">
        <v>54</v>
      </c>
      <c r="C48" s="1" t="s">
        <v>55</v>
      </c>
      <c r="D48" s="2" t="s">
        <v>3</v>
      </c>
      <c r="E48" s="2" t="s">
        <v>4</v>
      </c>
    </row>
    <row r="49" spans="1:5" ht="14.25" x14ac:dyDescent="0.45">
      <c r="A49"/>
      <c r="B49">
        <f>SUM(B2:B24)</f>
        <v>212163</v>
      </c>
      <c r="C49">
        <f>SUM(C2:C24)</f>
        <v>17293</v>
      </c>
      <c r="D49" s="2">
        <f>SUM(D2:D24)</f>
        <v>3785</v>
      </c>
      <c r="E49" s="2">
        <f>SUM(E2:E24)</f>
        <v>2033</v>
      </c>
    </row>
    <row r="50" spans="1:5" ht="64.5" x14ac:dyDescent="0.45">
      <c r="A50"/>
      <c r="B50" s="1" t="s">
        <v>42</v>
      </c>
      <c r="C50" s="1" t="s">
        <v>43</v>
      </c>
      <c r="D50" s="1" t="s">
        <v>44</v>
      </c>
    </row>
    <row r="51" spans="1:5" ht="14.25" x14ac:dyDescent="0.45">
      <c r="A51" t="s">
        <v>57</v>
      </c>
      <c r="B51">
        <f>C39/B39</f>
        <v>8.2125813574576823E-2</v>
      </c>
      <c r="C51">
        <f>D49/C49</f>
        <v>0.2188746891805933</v>
      </c>
      <c r="D51" s="2">
        <f>E49/C49</f>
        <v>0.11756201931417337</v>
      </c>
    </row>
    <row r="52" spans="1:5" x14ac:dyDescent="0.35">
      <c r="A52" s="1" t="s">
        <v>53</v>
      </c>
      <c r="B52" s="1">
        <f>(C39+experiment!C39)/(B39+experiment!B39)</f>
        <v>8.2154090897895257E-2</v>
      </c>
      <c r="C52" s="1">
        <f>(D49+experiment!D41)/(C49+experiment!C41)</f>
        <v>0.20860706740369866</v>
      </c>
      <c r="D52" s="1">
        <f>(E49+experiment!E41)/(C49+experiment!C41)</f>
        <v>0.11512748531241861</v>
      </c>
    </row>
    <row r="53" spans="1:5" x14ac:dyDescent="0.35">
      <c r="A53" s="1" t="s">
        <v>56</v>
      </c>
      <c r="B53" s="1">
        <f>SQRT(B52*(1-B52)*(1/B39+1/experiment!B39))</f>
        <v>6.6106081563872224E-4</v>
      </c>
      <c r="C53" s="1">
        <f>SQRT(C52*(1-C52)*(1/C49+1/experiment!C41))</f>
        <v>4.3716753852259364E-3</v>
      </c>
      <c r="D53" s="1">
        <f>SQRT(D52*(1-D52)*(1/C49+1/experiment!C41))</f>
        <v>3.4341335129324238E-3</v>
      </c>
    </row>
    <row r="54" spans="1:5" x14ac:dyDescent="0.35">
      <c r="A54" s="1" t="s">
        <v>50</v>
      </c>
      <c r="B54" s="8">
        <f>B53*_xlfn.NORM.S.INV(1-0.05/2)</f>
        <v>1.2956553902425678E-3</v>
      </c>
      <c r="C54" s="1">
        <f t="shared" ref="C54" si="1">C53*_xlfn.NORM.S.INV(1-0.05/2)</f>
        <v>8.5683263071431003E-3</v>
      </c>
      <c r="D54" s="1">
        <f>D53*_xlfn.NORM.S.INV(1-0.05/2)</f>
        <v>6.730778003449565E-3</v>
      </c>
    </row>
    <row r="57" spans="1:5" x14ac:dyDescent="0.35">
      <c r="A57" s="1" t="s">
        <v>59</v>
      </c>
      <c r="B57" s="9">
        <f>B51-experiment!B44</f>
        <v>-5.6627091586936018E-5</v>
      </c>
      <c r="C57" s="1">
        <f>experiment!C44-C51</f>
        <v>-2.0554874580361565E-2</v>
      </c>
      <c r="D57" s="1">
        <f>experiment!D44-D51</f>
        <v>-4.8737226745441675E-3</v>
      </c>
    </row>
    <row r="58" spans="1:5" x14ac:dyDescent="0.35">
      <c r="A58" s="1" t="s">
        <v>51</v>
      </c>
      <c r="C58" s="8">
        <f>C57+C54</f>
        <v>-1.1986548273218465E-2</v>
      </c>
      <c r="D58" s="8">
        <f>D57+D54</f>
        <v>1.8570553289053975E-3</v>
      </c>
    </row>
    <row r="59" spans="1:5" x14ac:dyDescent="0.35">
      <c r="A59" s="1" t="s">
        <v>60</v>
      </c>
      <c r="C59" s="8">
        <f>C57-C54</f>
        <v>-2.9123200887504665E-2</v>
      </c>
      <c r="D59" s="8">
        <f>D57-D54</f>
        <v>-1.1604500677993733E-2</v>
      </c>
    </row>
    <row r="60" spans="1:5" x14ac:dyDescent="0.35">
      <c r="A60" s="4" t="s">
        <v>61</v>
      </c>
      <c r="B60" s="4"/>
      <c r="C60" s="4">
        <v>0.01</v>
      </c>
      <c r="D60" s="4">
        <v>7.4999999999999997E-3</v>
      </c>
    </row>
    <row r="62" spans="1:5" ht="38.25" x14ac:dyDescent="0.35">
      <c r="A62" s="1" t="s">
        <v>62</v>
      </c>
      <c r="B62" s="1" t="s">
        <v>43</v>
      </c>
      <c r="C62" s="1" t="s">
        <v>44</v>
      </c>
      <c r="D62" s="1" t="s">
        <v>65</v>
      </c>
      <c r="E62" s="1" t="s">
        <v>66</v>
      </c>
    </row>
    <row r="63" spans="1:5" x14ac:dyDescent="0.35">
      <c r="B63" s="1">
        <f>D2/C2</f>
        <v>0.1950509461426492</v>
      </c>
      <c r="C63" s="1">
        <f>E2/C2</f>
        <v>0.10189228529839883</v>
      </c>
      <c r="D63" s="1">
        <f>SIGN(experiment!G2-B63)</f>
        <v>-1</v>
      </c>
      <c r="E63" s="1">
        <f>SIGN(experiment!H2-C63)</f>
        <v>-1</v>
      </c>
    </row>
    <row r="64" spans="1:5" x14ac:dyDescent="0.35">
      <c r="A64" s="2"/>
      <c r="B64" s="1">
        <f>D3/C3</f>
        <v>0.18870346598202825</v>
      </c>
      <c r="C64" s="1">
        <f>E3/C3</f>
        <v>8.9858793324775352E-2</v>
      </c>
      <c r="D64" s="1">
        <f>SIGN(experiment!G3-B64)</f>
        <v>-1</v>
      </c>
      <c r="E64" s="1">
        <f>SIGN(experiment!H3-C64)</f>
        <v>1</v>
      </c>
    </row>
    <row r="65" spans="2:5" x14ac:dyDescent="0.35">
      <c r="B65" s="1">
        <f>D4/C4</f>
        <v>0.18371837183718373</v>
      </c>
      <c r="C65" s="1">
        <f>E4/C4</f>
        <v>0.10451045104510451</v>
      </c>
      <c r="D65" s="1">
        <f>SIGN(experiment!G4-B65)</f>
        <v>-1</v>
      </c>
      <c r="E65" s="1">
        <f>SIGN(experiment!H4-C65)</f>
        <v>-1</v>
      </c>
    </row>
    <row r="66" spans="2:5" x14ac:dyDescent="0.35">
      <c r="B66" s="1">
        <f>D5/C5</f>
        <v>0.18660287081339713</v>
      </c>
      <c r="C66" s="1">
        <f>E5/C5</f>
        <v>0.1255980861244019</v>
      </c>
      <c r="D66" s="1">
        <f>SIGN(experiment!G5-B66)</f>
        <v>-1</v>
      </c>
      <c r="E66" s="1">
        <f>SIGN(experiment!H5-C66)</f>
        <v>-1</v>
      </c>
    </row>
    <row r="67" spans="2:5" x14ac:dyDescent="0.35">
      <c r="B67" s="1">
        <f>D6/C6</f>
        <v>0.19474313022700118</v>
      </c>
      <c r="C67" s="1">
        <f>E6/C6</f>
        <v>7.6463560334528072E-2</v>
      </c>
      <c r="D67" s="1">
        <f>SIGN(experiment!G6-B67)</f>
        <v>-1</v>
      </c>
      <c r="E67" s="1">
        <f>SIGN(experiment!H6-C67)</f>
        <v>1</v>
      </c>
    </row>
    <row r="68" spans="2:5" x14ac:dyDescent="0.35">
      <c r="B68" s="1">
        <f>D7/C7</f>
        <v>0.16767922235722965</v>
      </c>
      <c r="C68" s="1">
        <f>E7/C7</f>
        <v>9.9635479951397321E-2</v>
      </c>
      <c r="D68" s="1">
        <f>SIGN(experiment!G7-B68)</f>
        <v>-1</v>
      </c>
      <c r="E68" s="1">
        <f>SIGN(experiment!H7-C68)</f>
        <v>-1</v>
      </c>
    </row>
    <row r="69" spans="2:5" x14ac:dyDescent="0.35">
      <c r="B69" s="1">
        <f>D8/C8</f>
        <v>0.19518716577540107</v>
      </c>
      <c r="C69" s="1">
        <f>E8/C8</f>
        <v>0.10160427807486631</v>
      </c>
      <c r="D69" s="1">
        <f>SIGN(experiment!G8-B69)</f>
        <v>-1</v>
      </c>
      <c r="E69" s="1">
        <f>SIGN(experiment!H8-C69)</f>
        <v>-1</v>
      </c>
    </row>
    <row r="70" spans="2:5" x14ac:dyDescent="0.35">
      <c r="B70" s="1">
        <f>D9/C9</f>
        <v>0.17405063291139242</v>
      </c>
      <c r="C70" s="1">
        <f>E9/C9</f>
        <v>0.11075949367088607</v>
      </c>
      <c r="D70" s="1">
        <f>SIGN(experiment!G9-B70)</f>
        <v>-1</v>
      </c>
      <c r="E70" s="1">
        <f>SIGN(experiment!H9-C70)</f>
        <v>-1</v>
      </c>
    </row>
    <row r="71" spans="2:5" x14ac:dyDescent="0.35">
      <c r="B71" s="1">
        <f>D10/C10</f>
        <v>0.18958031837916064</v>
      </c>
      <c r="C71" s="1">
        <f>E10/C10</f>
        <v>8.6830680173661356E-2</v>
      </c>
      <c r="D71" s="1">
        <f>SIGN(experiment!G10-B71)</f>
        <v>-1</v>
      </c>
      <c r="E71" s="1">
        <f>SIGN(experiment!H10-C71)</f>
        <v>1</v>
      </c>
    </row>
    <row r="72" spans="2:5" x14ac:dyDescent="0.35">
      <c r="B72" s="1">
        <f>D11/C11</f>
        <v>0.19163763066202091</v>
      </c>
      <c r="C72" s="1">
        <f>E11/C11</f>
        <v>0.11265969802555169</v>
      </c>
      <c r="D72" s="1">
        <f>SIGN(experiment!G11-B72)</f>
        <v>-1</v>
      </c>
      <c r="E72" s="1">
        <f>SIGN(experiment!H11-C72)</f>
        <v>1</v>
      </c>
    </row>
    <row r="73" spans="2:5" x14ac:dyDescent="0.35">
      <c r="B73" s="1">
        <f>D12/C12</f>
        <v>0.22606689734717417</v>
      </c>
      <c r="C73" s="1">
        <f>E12/C12</f>
        <v>0.12110726643598616</v>
      </c>
      <c r="D73" s="1">
        <f>SIGN(experiment!G12-B73)</f>
        <v>-1</v>
      </c>
      <c r="E73" s="1">
        <f>SIGN(experiment!H12-C73)</f>
        <v>-1</v>
      </c>
    </row>
    <row r="74" spans="2:5" x14ac:dyDescent="0.35">
      <c r="B74" s="1">
        <f>D13/C13</f>
        <v>0.19331742243436753</v>
      </c>
      <c r="C74" s="1">
        <f>E13/C13</f>
        <v>0.10978520286396182</v>
      </c>
      <c r="D74" s="1">
        <f>SIGN(experiment!G13-B74)</f>
        <v>-1</v>
      </c>
      <c r="E74" s="1">
        <f>SIGN(experiment!H13-C74)</f>
        <v>-1</v>
      </c>
    </row>
    <row r="75" spans="2:5" x14ac:dyDescent="0.35">
      <c r="B75" s="1">
        <f>D14/C14</f>
        <v>0.19097744360902255</v>
      </c>
      <c r="C75" s="1">
        <f>E14/C14</f>
        <v>8.4210526315789472E-2</v>
      </c>
      <c r="D75" s="1">
        <f>SIGN(experiment!G14-B75)</f>
        <v>-1</v>
      </c>
      <c r="E75" s="1">
        <f>SIGN(experiment!H14-C75)</f>
        <v>1</v>
      </c>
    </row>
    <row r="76" spans="2:5" x14ac:dyDescent="0.35">
      <c r="B76" s="1">
        <f>D15/C15</f>
        <v>0.32689450222882616</v>
      </c>
      <c r="C76" s="1">
        <f>E15/C15</f>
        <v>0.1812778603268945</v>
      </c>
      <c r="D76" s="1">
        <f>SIGN(experiment!G15-B76)</f>
        <v>-1</v>
      </c>
      <c r="E76" s="1">
        <f>SIGN(experiment!H15-C76)</f>
        <v>-1</v>
      </c>
    </row>
    <row r="77" spans="2:5" x14ac:dyDescent="0.35">
      <c r="B77" s="1">
        <f>D16/C16</f>
        <v>0.25470332850940663</v>
      </c>
      <c r="C77" s="1">
        <f>E16/C16</f>
        <v>0.18523878437047755</v>
      </c>
      <c r="D77" s="1">
        <f>SIGN(experiment!G16-B77)</f>
        <v>-1</v>
      </c>
      <c r="E77" s="1">
        <f>SIGN(experiment!H16-C77)</f>
        <v>-1</v>
      </c>
    </row>
    <row r="78" spans="2:5" x14ac:dyDescent="0.35">
      <c r="B78" s="1">
        <f>D17/C17</f>
        <v>0.22740112994350281</v>
      </c>
      <c r="C78" s="1">
        <f>E17/C17</f>
        <v>0.14689265536723164</v>
      </c>
      <c r="D78" s="1">
        <f>SIGN(experiment!G17-B78)</f>
        <v>-1</v>
      </c>
      <c r="E78" s="1">
        <f>SIGN(experiment!H17-C78)</f>
        <v>-1</v>
      </c>
    </row>
    <row r="79" spans="2:5" x14ac:dyDescent="0.35">
      <c r="B79" s="1">
        <f>D18/C18</f>
        <v>0.30698287220026349</v>
      </c>
      <c r="C79" s="1">
        <f>E18/C18</f>
        <v>0.16337285902503293</v>
      </c>
      <c r="D79" s="1">
        <f>SIGN(experiment!G18-B79)</f>
        <v>-1</v>
      </c>
      <c r="E79" s="1">
        <f>SIGN(experiment!H18-C79)</f>
        <v>-1</v>
      </c>
    </row>
    <row r="80" spans="2:5" x14ac:dyDescent="0.35">
      <c r="B80" s="1">
        <f>D19/C19</f>
        <v>0.20923913043478262</v>
      </c>
      <c r="C80" s="1">
        <f>E19/C19</f>
        <v>0.12364130434782608</v>
      </c>
      <c r="D80" s="1">
        <f>SIGN(experiment!G19-B80)</f>
        <v>1</v>
      </c>
      <c r="E80" s="1">
        <f>SIGN(experiment!H19-C80)</f>
        <v>1</v>
      </c>
    </row>
    <row r="81" spans="1:5" x14ac:dyDescent="0.35">
      <c r="B81" s="1">
        <f>D20/C20</f>
        <v>0.26522327469553453</v>
      </c>
      <c r="C81" s="1">
        <f>E20/C20</f>
        <v>0.11637347767253045</v>
      </c>
      <c r="D81" s="1">
        <f>SIGN(experiment!G20-B81)</f>
        <v>1</v>
      </c>
      <c r="E81" s="1">
        <f>SIGN(experiment!H20-C81)</f>
        <v>1</v>
      </c>
    </row>
    <row r="82" spans="1:5" x14ac:dyDescent="0.35">
      <c r="B82" s="1">
        <f>D21/C21</f>
        <v>0.22752043596730245</v>
      </c>
      <c r="C82" s="1">
        <f>E21/C21</f>
        <v>0.10217983651226158</v>
      </c>
      <c r="D82" s="1">
        <f>SIGN(experiment!G21-B82)</f>
        <v>1</v>
      </c>
      <c r="E82" s="1">
        <f>SIGN(experiment!H21-C82)</f>
        <v>-1</v>
      </c>
    </row>
    <row r="83" spans="1:5" x14ac:dyDescent="0.35">
      <c r="B83" s="1">
        <f>D22/C22</f>
        <v>0.24645892351274787</v>
      </c>
      <c r="C83" s="1">
        <f>E22/C22</f>
        <v>0.14305949008498584</v>
      </c>
      <c r="D83" s="1">
        <f>SIGN(experiment!G22-B83)</f>
        <v>1</v>
      </c>
      <c r="E83" s="1">
        <f>SIGN(experiment!H22-C83)</f>
        <v>1</v>
      </c>
    </row>
    <row r="84" spans="1:5" x14ac:dyDescent="0.35">
      <c r="B84" s="1">
        <f>D23/C23</f>
        <v>0.22907488986784141</v>
      </c>
      <c r="C84" s="1">
        <f>E23/C23</f>
        <v>0.13656387665198239</v>
      </c>
      <c r="D84" s="1">
        <f>SIGN(experiment!G23-B84)</f>
        <v>-1</v>
      </c>
      <c r="E84" s="1">
        <f>SIGN(experiment!H23-C84)</f>
        <v>1</v>
      </c>
    </row>
    <row r="85" spans="1:5" x14ac:dyDescent="0.35">
      <c r="B85" s="1">
        <f>D24/C24</f>
        <v>0.29725829725829728</v>
      </c>
      <c r="C85" s="1">
        <f>E24/C24</f>
        <v>9.6681096681096687E-2</v>
      </c>
      <c r="D85" s="1">
        <f>SIGN(experiment!G24-B85)</f>
        <v>-1</v>
      </c>
      <c r="E85" s="1">
        <f>SIGN(experiment!H24-C85)</f>
        <v>1</v>
      </c>
    </row>
    <row r="87" spans="1:5" ht="51" x14ac:dyDescent="0.35">
      <c r="A87" s="1" t="s">
        <v>63</v>
      </c>
      <c r="B87" s="1" t="s">
        <v>64</v>
      </c>
      <c r="C87" s="1" t="s">
        <v>49</v>
      </c>
    </row>
    <row r="88" spans="1:5" x14ac:dyDescent="0.35">
      <c r="A88" s="1">
        <f>COUNT(B63:B85)</f>
        <v>23</v>
      </c>
      <c r="B88" s="1">
        <f>COUNTIF(D63:D85,"&lt;0")</f>
        <v>19</v>
      </c>
      <c r="C88" s="7">
        <v>2.5999999999999999E-3</v>
      </c>
    </row>
    <row r="89" spans="1:5" x14ac:dyDescent="0.35">
      <c r="A89" s="4">
        <f>COUNT(C63:C85)</f>
        <v>23</v>
      </c>
      <c r="B89" s="4">
        <f>COUNTIF(E63:E85,"&lt;0")</f>
        <v>13</v>
      </c>
      <c r="C89" s="12">
        <v>0.67759999999999998</v>
      </c>
      <c r="D89" s="4"/>
      <c r="E89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I5" sqref="I5"/>
    </sheetView>
  </sheetViews>
  <sheetFormatPr defaultRowHeight="12.75" x14ac:dyDescent="0.35"/>
  <cols>
    <col min="1" max="1" width="12.1328125" style="2" customWidth="1"/>
    <col min="2" max="2" width="9.86328125" style="2" customWidth="1"/>
    <col min="3" max="3" width="6.3984375" style="2" customWidth="1"/>
    <col min="4" max="4" width="10.1328125" style="2" customWidth="1"/>
    <col min="5" max="5" width="9.06640625" style="2"/>
    <col min="6" max="6" width="11.265625" style="2" bestFit="1" customWidth="1"/>
    <col min="7" max="7" width="9.06640625" style="2"/>
    <col min="8" max="8" width="7.86328125" style="2" customWidth="1"/>
    <col min="9" max="9" width="10.86328125" style="2" customWidth="1"/>
    <col min="10" max="16384" width="9.06640625" style="2"/>
  </cols>
  <sheetData>
    <row r="1" spans="1:8" ht="63.7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62</v>
      </c>
      <c r="G1" s="1" t="s">
        <v>43</v>
      </c>
      <c r="H1" s="1" t="s">
        <v>44</v>
      </c>
    </row>
    <row r="2" spans="1:8" x14ac:dyDescent="0.35">
      <c r="A2" s="2" t="s">
        <v>5</v>
      </c>
      <c r="B2" s="2">
        <v>7716</v>
      </c>
      <c r="C2" s="2">
        <v>686</v>
      </c>
      <c r="D2" s="2">
        <v>105</v>
      </c>
      <c r="E2" s="2">
        <v>34</v>
      </c>
      <c r="F2" s="1"/>
      <c r="G2" s="1">
        <f>D2/C2</f>
        <v>0.15306122448979592</v>
      </c>
      <c r="H2" s="1">
        <f>E2/C2</f>
        <v>4.9562682215743441E-2</v>
      </c>
    </row>
    <row r="3" spans="1:8" x14ac:dyDescent="0.35">
      <c r="A3" s="2" t="s">
        <v>6</v>
      </c>
      <c r="B3" s="2">
        <v>9288</v>
      </c>
      <c r="C3" s="2">
        <v>785</v>
      </c>
      <c r="D3" s="2">
        <v>116</v>
      </c>
      <c r="E3" s="2">
        <v>91</v>
      </c>
      <c r="G3" s="1">
        <f t="shared" ref="G3:G24" si="0">D3/C3</f>
        <v>0.14777070063694267</v>
      </c>
      <c r="H3" s="1">
        <f t="shared" ref="H3:H24" si="1">E3/C3</f>
        <v>0.11592356687898089</v>
      </c>
    </row>
    <row r="4" spans="1:8" x14ac:dyDescent="0.35">
      <c r="A4" s="2" t="s">
        <v>7</v>
      </c>
      <c r="B4" s="2">
        <v>10480</v>
      </c>
      <c r="C4" s="2">
        <v>884</v>
      </c>
      <c r="D4" s="2">
        <v>145</v>
      </c>
      <c r="E4" s="2">
        <v>79</v>
      </c>
      <c r="F4" s="1"/>
      <c r="G4" s="1">
        <f t="shared" si="0"/>
        <v>0.16402714932126697</v>
      </c>
      <c r="H4" s="1">
        <f t="shared" si="1"/>
        <v>8.9366515837104074E-2</v>
      </c>
    </row>
    <row r="5" spans="1:8" x14ac:dyDescent="0.35">
      <c r="A5" s="2" t="s">
        <v>8</v>
      </c>
      <c r="B5" s="2">
        <v>9867</v>
      </c>
      <c r="C5" s="2">
        <v>827</v>
      </c>
      <c r="D5" s="2">
        <v>138</v>
      </c>
      <c r="E5" s="2">
        <v>92</v>
      </c>
      <c r="F5" s="1"/>
      <c r="G5" s="1">
        <f t="shared" si="0"/>
        <v>0.16686819830713423</v>
      </c>
      <c r="H5" s="1">
        <f t="shared" si="1"/>
        <v>0.11124546553808948</v>
      </c>
    </row>
    <row r="6" spans="1:8" x14ac:dyDescent="0.35">
      <c r="A6" s="2" t="s">
        <v>9</v>
      </c>
      <c r="B6" s="2">
        <v>9793</v>
      </c>
      <c r="C6" s="2">
        <v>832</v>
      </c>
      <c r="D6" s="2">
        <v>140</v>
      </c>
      <c r="E6" s="2">
        <v>94</v>
      </c>
      <c r="F6" s="1"/>
      <c r="G6" s="1">
        <f t="shared" si="0"/>
        <v>0.16826923076923078</v>
      </c>
      <c r="H6" s="1">
        <f t="shared" si="1"/>
        <v>0.11298076923076923</v>
      </c>
    </row>
    <row r="7" spans="1:8" x14ac:dyDescent="0.35">
      <c r="A7" s="2" t="s">
        <v>10</v>
      </c>
      <c r="B7" s="2">
        <v>9500</v>
      </c>
      <c r="C7" s="2">
        <v>788</v>
      </c>
      <c r="D7" s="2">
        <v>129</v>
      </c>
      <c r="E7" s="2">
        <v>61</v>
      </c>
      <c r="F7" s="1"/>
      <c r="G7" s="1">
        <f t="shared" si="0"/>
        <v>0.16370558375634517</v>
      </c>
      <c r="H7" s="1">
        <f t="shared" si="1"/>
        <v>7.7411167512690351E-2</v>
      </c>
    </row>
    <row r="8" spans="1:8" x14ac:dyDescent="0.35">
      <c r="A8" s="2" t="s">
        <v>11</v>
      </c>
      <c r="B8" s="2">
        <v>9088</v>
      </c>
      <c r="C8" s="2">
        <v>780</v>
      </c>
      <c r="D8" s="2">
        <v>127</v>
      </c>
      <c r="E8" s="2">
        <v>44</v>
      </c>
      <c r="F8" s="1"/>
      <c r="G8" s="1">
        <f t="shared" si="0"/>
        <v>0.16282051282051282</v>
      </c>
      <c r="H8" s="1">
        <f t="shared" si="1"/>
        <v>5.6410256410256411E-2</v>
      </c>
    </row>
    <row r="9" spans="1:8" x14ac:dyDescent="0.35">
      <c r="A9" s="2" t="s">
        <v>12</v>
      </c>
      <c r="B9" s="2">
        <v>7664</v>
      </c>
      <c r="C9" s="2">
        <v>652</v>
      </c>
      <c r="D9" s="2">
        <v>94</v>
      </c>
      <c r="E9" s="2">
        <v>62</v>
      </c>
      <c r="F9" s="1"/>
      <c r="G9" s="1">
        <f t="shared" si="0"/>
        <v>0.14417177914110429</v>
      </c>
      <c r="H9" s="1">
        <f t="shared" si="1"/>
        <v>9.5092024539877307E-2</v>
      </c>
    </row>
    <row r="10" spans="1:8" x14ac:dyDescent="0.35">
      <c r="A10" s="2" t="s">
        <v>13</v>
      </c>
      <c r="B10" s="2">
        <v>8434</v>
      </c>
      <c r="C10" s="2">
        <v>697</v>
      </c>
      <c r="D10" s="2">
        <v>120</v>
      </c>
      <c r="E10" s="2">
        <v>77</v>
      </c>
      <c r="F10" s="1"/>
      <c r="G10" s="1">
        <f t="shared" si="0"/>
        <v>0.17216642754662842</v>
      </c>
      <c r="H10" s="1">
        <f t="shared" si="1"/>
        <v>0.11047345767575323</v>
      </c>
    </row>
    <row r="11" spans="1:8" x14ac:dyDescent="0.35">
      <c r="A11" s="2" t="s">
        <v>14</v>
      </c>
      <c r="B11" s="2">
        <v>10496</v>
      </c>
      <c r="C11" s="2">
        <v>860</v>
      </c>
      <c r="D11" s="2">
        <v>153</v>
      </c>
      <c r="E11" s="2">
        <v>98</v>
      </c>
      <c r="F11" s="1"/>
      <c r="G11" s="1">
        <f t="shared" si="0"/>
        <v>0.17790697674418604</v>
      </c>
      <c r="H11" s="1">
        <f t="shared" si="1"/>
        <v>0.11395348837209303</v>
      </c>
    </row>
    <row r="12" spans="1:8" x14ac:dyDescent="0.35">
      <c r="A12" s="2" t="s">
        <v>15</v>
      </c>
      <c r="B12" s="2">
        <v>10551</v>
      </c>
      <c r="C12" s="2">
        <v>864</v>
      </c>
      <c r="D12" s="2">
        <v>143</v>
      </c>
      <c r="E12" s="2">
        <v>71</v>
      </c>
      <c r="F12" s="1"/>
      <c r="G12" s="1">
        <f t="shared" si="0"/>
        <v>0.16550925925925927</v>
      </c>
      <c r="H12" s="1">
        <f t="shared" si="1"/>
        <v>8.217592592592593E-2</v>
      </c>
    </row>
    <row r="13" spans="1:8" x14ac:dyDescent="0.35">
      <c r="A13" s="2" t="s">
        <v>16</v>
      </c>
      <c r="B13" s="2">
        <v>9737</v>
      </c>
      <c r="C13" s="2">
        <v>801</v>
      </c>
      <c r="D13" s="2">
        <v>128</v>
      </c>
      <c r="E13" s="2">
        <v>70</v>
      </c>
      <c r="F13" s="1"/>
      <c r="G13" s="1">
        <f t="shared" si="0"/>
        <v>0.15980024968789014</v>
      </c>
      <c r="H13" s="1">
        <f t="shared" si="1"/>
        <v>8.7390761548064924E-2</v>
      </c>
    </row>
    <row r="14" spans="1:8" x14ac:dyDescent="0.35">
      <c r="A14" s="2" t="s">
        <v>17</v>
      </c>
      <c r="B14" s="2">
        <v>8176</v>
      </c>
      <c r="C14" s="2">
        <v>642</v>
      </c>
      <c r="D14" s="2">
        <v>122</v>
      </c>
      <c r="E14" s="2">
        <v>68</v>
      </c>
      <c r="F14" s="1"/>
      <c r="G14" s="1">
        <f t="shared" si="0"/>
        <v>0.19003115264797507</v>
      </c>
      <c r="H14" s="1">
        <f t="shared" si="1"/>
        <v>0.1059190031152648</v>
      </c>
    </row>
    <row r="15" spans="1:8" x14ac:dyDescent="0.35">
      <c r="A15" s="2" t="s">
        <v>18</v>
      </c>
      <c r="B15" s="2">
        <v>9402</v>
      </c>
      <c r="C15" s="2">
        <v>697</v>
      </c>
      <c r="D15" s="2">
        <v>194</v>
      </c>
      <c r="E15" s="2">
        <v>94</v>
      </c>
      <c r="F15" s="1"/>
      <c r="G15" s="1">
        <f t="shared" si="0"/>
        <v>0.27833572453371591</v>
      </c>
      <c r="H15" s="1">
        <f t="shared" si="1"/>
        <v>0.13486370157819225</v>
      </c>
    </row>
    <row r="16" spans="1:8" x14ac:dyDescent="0.35">
      <c r="A16" s="2" t="s">
        <v>19</v>
      </c>
      <c r="B16" s="2">
        <v>8669</v>
      </c>
      <c r="C16" s="2">
        <v>669</v>
      </c>
      <c r="D16" s="2">
        <v>127</v>
      </c>
      <c r="E16" s="2">
        <v>81</v>
      </c>
      <c r="F16" s="1"/>
      <c r="G16" s="1">
        <f t="shared" si="0"/>
        <v>0.18983557548579971</v>
      </c>
      <c r="H16" s="1">
        <f t="shared" si="1"/>
        <v>0.1210762331838565</v>
      </c>
    </row>
    <row r="17" spans="1:8" x14ac:dyDescent="0.35">
      <c r="A17" s="2" t="s">
        <v>20</v>
      </c>
      <c r="B17" s="2">
        <v>8881</v>
      </c>
      <c r="C17" s="2">
        <v>693</v>
      </c>
      <c r="D17" s="2">
        <v>153</v>
      </c>
      <c r="E17" s="2">
        <v>101</v>
      </c>
      <c r="F17" s="1"/>
      <c r="G17" s="1">
        <f t="shared" si="0"/>
        <v>0.22077922077922077</v>
      </c>
      <c r="H17" s="1">
        <f t="shared" si="1"/>
        <v>0.14574314574314573</v>
      </c>
    </row>
    <row r="18" spans="1:8" x14ac:dyDescent="0.35">
      <c r="A18" s="2" t="s">
        <v>21</v>
      </c>
      <c r="B18" s="2">
        <v>9655</v>
      </c>
      <c r="C18" s="2">
        <v>771</v>
      </c>
      <c r="D18" s="2">
        <v>213</v>
      </c>
      <c r="E18" s="2">
        <v>119</v>
      </c>
      <c r="F18" s="1"/>
      <c r="G18" s="1">
        <f t="shared" si="0"/>
        <v>0.27626459143968873</v>
      </c>
      <c r="H18" s="1">
        <f t="shared" si="1"/>
        <v>0.15434500648508431</v>
      </c>
    </row>
    <row r="19" spans="1:8" x14ac:dyDescent="0.35">
      <c r="A19" s="2" t="s">
        <v>22</v>
      </c>
      <c r="B19" s="2">
        <v>9396</v>
      </c>
      <c r="C19" s="2">
        <v>736</v>
      </c>
      <c r="D19" s="2">
        <v>162</v>
      </c>
      <c r="E19" s="2">
        <v>120</v>
      </c>
      <c r="F19" s="1"/>
      <c r="G19" s="1">
        <f t="shared" si="0"/>
        <v>0.22010869565217392</v>
      </c>
      <c r="H19" s="1">
        <f t="shared" si="1"/>
        <v>0.16304347826086957</v>
      </c>
    </row>
    <row r="20" spans="1:8" x14ac:dyDescent="0.35">
      <c r="A20" s="2" t="s">
        <v>23</v>
      </c>
      <c r="B20" s="2">
        <v>9262</v>
      </c>
      <c r="C20" s="2">
        <v>727</v>
      </c>
      <c r="D20" s="2">
        <v>201</v>
      </c>
      <c r="E20" s="2">
        <v>96</v>
      </c>
      <c r="F20" s="1"/>
      <c r="G20" s="1">
        <f t="shared" si="0"/>
        <v>0.27647867950481431</v>
      </c>
      <c r="H20" s="1">
        <f t="shared" si="1"/>
        <v>0.13204951856946354</v>
      </c>
    </row>
    <row r="21" spans="1:8" x14ac:dyDescent="0.35">
      <c r="A21" s="2" t="s">
        <v>24</v>
      </c>
      <c r="B21" s="2">
        <v>9308</v>
      </c>
      <c r="C21" s="2">
        <v>728</v>
      </c>
      <c r="D21" s="2">
        <v>207</v>
      </c>
      <c r="E21" s="2">
        <v>67</v>
      </c>
      <c r="F21" s="1"/>
      <c r="G21" s="1">
        <f t="shared" si="0"/>
        <v>0.28434065934065933</v>
      </c>
      <c r="H21" s="1">
        <f t="shared" si="1"/>
        <v>9.2032967032967039E-2</v>
      </c>
    </row>
    <row r="22" spans="1:8" x14ac:dyDescent="0.35">
      <c r="A22" s="2" t="s">
        <v>25</v>
      </c>
      <c r="B22" s="2">
        <v>8715</v>
      </c>
      <c r="C22" s="2">
        <v>722</v>
      </c>
      <c r="D22" s="2">
        <v>182</v>
      </c>
      <c r="E22" s="2">
        <v>123</v>
      </c>
      <c r="F22" s="1"/>
      <c r="G22" s="1">
        <f t="shared" si="0"/>
        <v>0.25207756232686979</v>
      </c>
      <c r="H22" s="1">
        <f t="shared" si="1"/>
        <v>0.17036011080332411</v>
      </c>
    </row>
    <row r="23" spans="1:8" x14ac:dyDescent="0.35">
      <c r="A23" s="2" t="s">
        <v>26</v>
      </c>
      <c r="B23" s="2">
        <v>8448</v>
      </c>
      <c r="C23" s="2">
        <v>695</v>
      </c>
      <c r="D23" s="2">
        <v>142</v>
      </c>
      <c r="E23" s="2">
        <v>100</v>
      </c>
      <c r="F23" s="1"/>
      <c r="G23" s="1">
        <f t="shared" si="0"/>
        <v>0.20431654676258992</v>
      </c>
      <c r="H23" s="1">
        <f t="shared" si="1"/>
        <v>0.14388489208633093</v>
      </c>
    </row>
    <row r="24" spans="1:8" x14ac:dyDescent="0.35">
      <c r="A24" s="2" t="s">
        <v>27</v>
      </c>
      <c r="B24" s="2">
        <v>8836</v>
      </c>
      <c r="C24" s="2">
        <v>724</v>
      </c>
      <c r="D24" s="2">
        <v>182</v>
      </c>
      <c r="E24" s="2">
        <v>103</v>
      </c>
      <c r="F24" s="1"/>
      <c r="G24" s="1">
        <f t="shared" si="0"/>
        <v>0.25138121546961328</v>
      </c>
      <c r="H24" s="1">
        <f t="shared" si="1"/>
        <v>0.14226519337016574</v>
      </c>
    </row>
    <row r="25" spans="1:8" ht="25.5" x14ac:dyDescent="0.35">
      <c r="A25" s="2" t="s">
        <v>28</v>
      </c>
      <c r="B25" s="2">
        <v>9359</v>
      </c>
      <c r="C25" s="2">
        <v>789</v>
      </c>
    </row>
    <row r="26" spans="1:8" ht="25.5" x14ac:dyDescent="0.35">
      <c r="A26" s="2" t="s">
        <v>29</v>
      </c>
      <c r="B26" s="2">
        <v>9427</v>
      </c>
      <c r="C26" s="2">
        <v>743</v>
      </c>
    </row>
    <row r="27" spans="1:8" ht="25.5" x14ac:dyDescent="0.35">
      <c r="A27" s="2" t="s">
        <v>30</v>
      </c>
      <c r="B27" s="2">
        <v>9633</v>
      </c>
      <c r="C27" s="2">
        <v>808</v>
      </c>
    </row>
    <row r="28" spans="1:8" ht="25.5" x14ac:dyDescent="0.35">
      <c r="A28" s="2" t="s">
        <v>31</v>
      </c>
      <c r="B28" s="2">
        <v>9842</v>
      </c>
      <c r="C28" s="2">
        <v>831</v>
      </c>
    </row>
    <row r="29" spans="1:8" x14ac:dyDescent="0.35">
      <c r="A29" s="2" t="s">
        <v>32</v>
      </c>
      <c r="B29" s="2">
        <v>9272</v>
      </c>
      <c r="C29" s="2">
        <v>767</v>
      </c>
    </row>
    <row r="30" spans="1:8" ht="25.5" x14ac:dyDescent="0.35">
      <c r="A30" s="2" t="s">
        <v>33</v>
      </c>
      <c r="B30" s="2">
        <v>8969</v>
      </c>
      <c r="C30" s="2">
        <v>760</v>
      </c>
    </row>
    <row r="31" spans="1:8" ht="25.5" x14ac:dyDescent="0.35">
      <c r="A31" s="2" t="s">
        <v>34</v>
      </c>
      <c r="B31" s="2">
        <v>9697</v>
      </c>
      <c r="C31" s="2">
        <v>850</v>
      </c>
    </row>
    <row r="32" spans="1:8" ht="25.5" x14ac:dyDescent="0.35">
      <c r="A32" s="2" t="s">
        <v>35</v>
      </c>
      <c r="B32" s="2">
        <v>10445</v>
      </c>
      <c r="C32" s="2">
        <v>851</v>
      </c>
    </row>
    <row r="33" spans="1:5" ht="25.5" x14ac:dyDescent="0.35">
      <c r="A33" s="2" t="s">
        <v>36</v>
      </c>
      <c r="B33" s="2">
        <v>9931</v>
      </c>
      <c r="C33" s="2">
        <v>831</v>
      </c>
    </row>
    <row r="34" spans="1:5" ht="25.5" x14ac:dyDescent="0.35">
      <c r="A34" s="2" t="s">
        <v>37</v>
      </c>
      <c r="B34" s="2">
        <v>10042</v>
      </c>
      <c r="C34" s="2">
        <v>802</v>
      </c>
    </row>
    <row r="35" spans="1:5" ht="25.5" x14ac:dyDescent="0.35">
      <c r="A35" s="2" t="s">
        <v>38</v>
      </c>
      <c r="B35" s="2">
        <v>9721</v>
      </c>
      <c r="C35" s="2">
        <v>829</v>
      </c>
    </row>
    <row r="36" spans="1:5" ht="25.5" x14ac:dyDescent="0.35">
      <c r="A36" s="2" t="s">
        <v>39</v>
      </c>
      <c r="B36" s="2">
        <v>9304</v>
      </c>
      <c r="C36" s="2">
        <v>770</v>
      </c>
    </row>
    <row r="37" spans="1:5" ht="25.5" x14ac:dyDescent="0.35">
      <c r="A37" s="2" t="s">
        <v>40</v>
      </c>
      <c r="B37" s="2">
        <v>8668</v>
      </c>
      <c r="C37" s="2">
        <v>724</v>
      </c>
    </row>
    <row r="38" spans="1:5" ht="25.5" x14ac:dyDescent="0.35">
      <c r="A38" s="2" t="s">
        <v>41</v>
      </c>
      <c r="B38" s="2">
        <v>8988</v>
      </c>
      <c r="C38" s="2">
        <v>710</v>
      </c>
    </row>
    <row r="39" spans="1:5" x14ac:dyDescent="0.35">
      <c r="A39" s="2" t="s">
        <v>45</v>
      </c>
      <c r="B39" s="2">
        <f>SUM(B2:B38)</f>
        <v>344660</v>
      </c>
      <c r="C39" s="2">
        <f>SUM(C2:C38)</f>
        <v>28325</v>
      </c>
      <c r="D39" s="2">
        <f t="shared" ref="D39:H39" si="2">SUM(D2:D38)</f>
        <v>3423</v>
      </c>
    </row>
    <row r="40" spans="1:5" ht="25.5" x14ac:dyDescent="0.35">
      <c r="A40" s="1" t="s">
        <v>45</v>
      </c>
      <c r="B40" s="1" t="s">
        <v>54</v>
      </c>
      <c r="C40" s="1" t="s">
        <v>55</v>
      </c>
      <c r="D40" s="2" t="s">
        <v>3</v>
      </c>
      <c r="E40" s="2" t="s">
        <v>4</v>
      </c>
    </row>
    <row r="41" spans="1:5" ht="14.25" x14ac:dyDescent="0.45">
      <c r="A41"/>
      <c r="B41">
        <f>SUM(B2:B24)</f>
        <v>211362</v>
      </c>
      <c r="C41">
        <f>SUM(C2:C24)</f>
        <v>17260</v>
      </c>
      <c r="D41" s="2">
        <f>SUM(D2:D24)</f>
        <v>3423</v>
      </c>
      <c r="E41" s="2">
        <f>SUM(E2:E24)</f>
        <v>1945</v>
      </c>
    </row>
    <row r="43" spans="1:5" ht="77.25" x14ac:dyDescent="0.45">
      <c r="A43"/>
      <c r="B43" s="1" t="s">
        <v>42</v>
      </c>
      <c r="C43" s="1" t="s">
        <v>43</v>
      </c>
      <c r="D43" s="1" t="s">
        <v>44</v>
      </c>
    </row>
    <row r="44" spans="1:5" ht="14.25" x14ac:dyDescent="0.45">
      <c r="A44" t="s">
        <v>58</v>
      </c>
      <c r="B44">
        <f>C39/B39</f>
        <v>8.2182440666163759E-2</v>
      </c>
      <c r="C44">
        <f>D41/C41</f>
        <v>0.19831981460023174</v>
      </c>
      <c r="D44" s="2">
        <f>E41/C41</f>
        <v>0.1126882966396292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</vt:lpstr>
      <vt:lpstr>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2017-04-24T22:03:41Z</dcterms:modified>
</cp:coreProperties>
</file>