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\Project\"/>
    </mc:Choice>
  </mc:AlternateContent>
  <xr:revisionPtr revIDLastSave="0" documentId="13_ncr:1_{241DCD74-5660-4FC7-8C77-C3E9AB4586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C103" i="1"/>
  <c r="D103" i="1"/>
  <c r="E103" i="1"/>
  <c r="F103" i="1"/>
  <c r="G103" i="1"/>
  <c r="H103" i="1"/>
  <c r="C104" i="1"/>
  <c r="D104" i="1"/>
  <c r="E104" i="1"/>
  <c r="F104" i="1"/>
  <c r="G104" i="1"/>
  <c r="H104" i="1"/>
  <c r="C105" i="1"/>
  <c r="D105" i="1"/>
  <c r="E105" i="1"/>
  <c r="F105" i="1"/>
  <c r="G105" i="1"/>
  <c r="H105" i="1"/>
  <c r="C106" i="1"/>
  <c r="D106" i="1"/>
  <c r="E106" i="1"/>
  <c r="F106" i="1"/>
  <c r="G106" i="1"/>
  <c r="H106" i="1"/>
  <c r="C107" i="1"/>
  <c r="D107" i="1"/>
  <c r="E107" i="1"/>
  <c r="F107" i="1"/>
  <c r="G107" i="1"/>
  <c r="H107" i="1"/>
  <c r="C108" i="1"/>
  <c r="D108" i="1"/>
  <c r="E108" i="1"/>
  <c r="F108" i="1"/>
  <c r="G108" i="1"/>
  <c r="H108" i="1"/>
  <c r="C109" i="1"/>
  <c r="D109" i="1"/>
  <c r="E109" i="1"/>
  <c r="F109" i="1"/>
  <c r="G109" i="1"/>
  <c r="H109" i="1"/>
  <c r="C110" i="1"/>
  <c r="D110" i="1"/>
  <c r="E110" i="1"/>
  <c r="F110" i="1"/>
  <c r="G110" i="1"/>
  <c r="H110" i="1"/>
  <c r="C111" i="1"/>
  <c r="D111" i="1"/>
  <c r="E111" i="1"/>
  <c r="F111" i="1"/>
  <c r="G111" i="1"/>
  <c r="H111" i="1"/>
  <c r="C112" i="1"/>
  <c r="D112" i="1"/>
  <c r="E112" i="1"/>
  <c r="F112" i="1"/>
  <c r="G112" i="1"/>
  <c r="H112" i="1"/>
  <c r="C113" i="1"/>
  <c r="D113" i="1"/>
  <c r="E113" i="1"/>
  <c r="F113" i="1"/>
  <c r="G113" i="1"/>
  <c r="H113" i="1"/>
  <c r="C114" i="1"/>
  <c r="D114" i="1"/>
  <c r="E114" i="1"/>
  <c r="F114" i="1"/>
  <c r="G114" i="1"/>
  <c r="H114" i="1"/>
  <c r="C115" i="1"/>
  <c r="D115" i="1"/>
  <c r="E115" i="1"/>
  <c r="F115" i="1"/>
  <c r="G115" i="1"/>
  <c r="H115" i="1"/>
  <c r="D101" i="1"/>
  <c r="E101" i="1"/>
  <c r="F101" i="1"/>
  <c r="G101" i="1"/>
  <c r="H101" i="1"/>
  <c r="C101" i="1"/>
  <c r="D126" i="1"/>
  <c r="D127" i="1" s="1"/>
  <c r="J124" i="1" s="1"/>
  <c r="E126" i="1"/>
  <c r="E127" i="1" s="1"/>
  <c r="J125" i="1" s="1"/>
  <c r="F126" i="1"/>
  <c r="F127" i="1" s="1"/>
  <c r="J126" i="1" s="1"/>
  <c r="G126" i="1"/>
  <c r="G127" i="1" s="1"/>
  <c r="J127" i="1" s="1"/>
  <c r="H126" i="1"/>
  <c r="H127" i="1" s="1"/>
  <c r="J128" i="1" s="1"/>
  <c r="C126" i="1"/>
  <c r="C127" i="1" s="1"/>
  <c r="J123" i="1" s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O101" i="1" l="1" a="1"/>
  <c r="O101" i="1" s="1"/>
  <c r="F37" i="1"/>
  <c r="F44" i="1" s="1"/>
  <c r="C42" i="1"/>
  <c r="C49" i="1" s="1"/>
  <c r="C41" i="1"/>
  <c r="C48" i="1" s="1"/>
  <c r="F42" i="1"/>
  <c r="F49" i="1" s="1"/>
  <c r="C40" i="1"/>
  <c r="C39" i="1"/>
  <c r="C46" i="1" s="1"/>
  <c r="C38" i="1"/>
  <c r="C45" i="1" s="1"/>
  <c r="B37" i="1"/>
  <c r="B44" i="1" s="1"/>
  <c r="B39" i="1"/>
  <c r="B46" i="1" s="1"/>
  <c r="B41" i="1"/>
  <c r="B48" i="1" s="1"/>
  <c r="G37" i="1"/>
  <c r="G44" i="1" s="1"/>
  <c r="G39" i="1"/>
  <c r="G46" i="1" s="1"/>
  <c r="G41" i="1"/>
  <c r="G48" i="1" s="1"/>
  <c r="F39" i="1"/>
  <c r="F41" i="1"/>
  <c r="F48" i="1" s="1"/>
  <c r="G38" i="1"/>
  <c r="G45" i="1" s="1"/>
  <c r="E33" i="1"/>
  <c r="N23" i="1" s="1"/>
  <c r="E37" i="1"/>
  <c r="E39" i="1"/>
  <c r="E46" i="1" s="1"/>
  <c r="E41" i="1"/>
  <c r="D37" i="1"/>
  <c r="D44" i="1" s="1"/>
  <c r="D39" i="1"/>
  <c r="D46" i="1" s="1"/>
  <c r="D41" i="1"/>
  <c r="D48" i="1" s="1"/>
  <c r="C37" i="1"/>
  <c r="C44" i="1" s="1"/>
  <c r="B38" i="1"/>
  <c r="B45" i="1" s="1"/>
  <c r="B40" i="1"/>
  <c r="B42" i="1"/>
  <c r="B49" i="1" s="1"/>
  <c r="G40" i="1"/>
  <c r="G42" i="1"/>
  <c r="G49" i="1" s="1"/>
  <c r="E38" i="1"/>
  <c r="E40" i="1"/>
  <c r="E42" i="1"/>
  <c r="F40" i="1"/>
  <c r="D38" i="1"/>
  <c r="D45" i="1" s="1"/>
  <c r="D40" i="1"/>
  <c r="D42" i="1"/>
  <c r="D49" i="1" s="1"/>
  <c r="F38" i="1"/>
  <c r="F45" i="1" s="1"/>
  <c r="F46" i="1"/>
  <c r="B33" i="1"/>
  <c r="K29" i="1" s="1"/>
  <c r="G33" i="1"/>
  <c r="P25" i="1" s="1"/>
  <c r="F33" i="1"/>
  <c r="O27" i="1" s="1"/>
  <c r="D33" i="1"/>
  <c r="M28" i="1" s="1"/>
  <c r="C33" i="1"/>
  <c r="L18" i="1" s="1"/>
  <c r="O115" i="1" l="1"/>
  <c r="O107" i="1"/>
  <c r="O102" i="1"/>
  <c r="O114" i="1"/>
  <c r="O106" i="1"/>
  <c r="O108" i="1"/>
  <c r="O109" i="1"/>
  <c r="O104" i="1"/>
  <c r="O105" i="1"/>
  <c r="P105" i="1" s="1"/>
  <c r="O110" i="1"/>
  <c r="O113" i="1"/>
  <c r="O112" i="1"/>
  <c r="P112" i="1" s="1"/>
  <c r="O103" i="1"/>
  <c r="O111" i="1"/>
  <c r="K20" i="1"/>
  <c r="P24" i="1"/>
  <c r="K27" i="1"/>
  <c r="K28" i="1"/>
  <c r="N18" i="1"/>
  <c r="N24" i="1"/>
  <c r="N21" i="1"/>
  <c r="N22" i="1"/>
  <c r="N26" i="1"/>
  <c r="N31" i="1"/>
  <c r="N29" i="1"/>
  <c r="N27" i="1"/>
  <c r="N20" i="1"/>
  <c r="M24" i="1"/>
  <c r="L29" i="1"/>
  <c r="K17" i="1"/>
  <c r="L23" i="1"/>
  <c r="O28" i="1"/>
  <c r="O19" i="1"/>
  <c r="K18" i="1"/>
  <c r="N25" i="1"/>
  <c r="L31" i="1"/>
  <c r="L22" i="1"/>
  <c r="K30" i="1"/>
  <c r="K21" i="1"/>
  <c r="K25" i="1"/>
  <c r="N17" i="1"/>
  <c r="K19" i="1"/>
  <c r="N30" i="1"/>
  <c r="K26" i="1"/>
  <c r="O24" i="1"/>
  <c r="K31" i="1"/>
  <c r="K22" i="1"/>
  <c r="N19" i="1"/>
  <c r="L27" i="1"/>
  <c r="O22" i="1"/>
  <c r="O23" i="1"/>
  <c r="O26" i="1"/>
  <c r="L30" i="1"/>
  <c r="N28" i="1"/>
  <c r="O29" i="1"/>
  <c r="B47" i="1"/>
  <c r="P19" i="1"/>
  <c r="P27" i="1"/>
  <c r="P18" i="1"/>
  <c r="F47" i="1"/>
  <c r="E47" i="1"/>
  <c r="E49" i="1"/>
  <c r="M19" i="1"/>
  <c r="D47" i="1"/>
  <c r="M30" i="1"/>
  <c r="M17" i="1"/>
  <c r="P17" i="1"/>
  <c r="L19" i="1"/>
  <c r="L21" i="1"/>
  <c r="L26" i="1"/>
  <c r="O21" i="1"/>
  <c r="C47" i="1"/>
  <c r="E44" i="1"/>
  <c r="M22" i="1"/>
  <c r="M25" i="1"/>
  <c r="M20" i="1"/>
  <c r="L24" i="1"/>
  <c r="E48" i="1"/>
  <c r="P20" i="1"/>
  <c r="P30" i="1"/>
  <c r="G47" i="1"/>
  <c r="M23" i="1"/>
  <c r="O18" i="1"/>
  <c r="O30" i="1"/>
  <c r="P28" i="1"/>
  <c r="M27" i="1"/>
  <c r="M21" i="1"/>
  <c r="L25" i="1"/>
  <c r="L17" i="1"/>
  <c r="P26" i="1"/>
  <c r="O17" i="1"/>
  <c r="O25" i="1"/>
  <c r="M31" i="1"/>
  <c r="E45" i="1"/>
  <c r="P22" i="1"/>
  <c r="M29" i="1"/>
  <c r="L20" i="1"/>
  <c r="P29" i="1"/>
  <c r="M18" i="1"/>
  <c r="L28" i="1"/>
  <c r="P23" i="1"/>
  <c r="P31" i="1"/>
  <c r="P21" i="1"/>
  <c r="O31" i="1"/>
  <c r="O20" i="1"/>
  <c r="M26" i="1"/>
  <c r="K24" i="1"/>
  <c r="K23" i="1"/>
  <c r="P103" i="1" l="1"/>
  <c r="P101" i="1"/>
  <c r="P106" i="1"/>
  <c r="P108" i="1"/>
  <c r="P102" i="1"/>
  <c r="P113" i="1"/>
  <c r="P104" i="1"/>
  <c r="P114" i="1"/>
  <c r="P115" i="1"/>
  <c r="P110" i="1"/>
  <c r="P109" i="1"/>
  <c r="P111" i="1"/>
  <c r="P107" i="1"/>
  <c r="E35" i="1"/>
  <c r="E53" i="1" s="1"/>
  <c r="D35" i="1"/>
  <c r="C35" i="1"/>
  <c r="B35" i="1"/>
  <c r="F35" i="1"/>
  <c r="G35" i="1"/>
  <c r="G53" i="1"/>
  <c r="D53" i="1" l="1"/>
  <c r="F53" i="1"/>
  <c r="C53" i="1"/>
  <c r="B53" i="1"/>
  <c r="E55" i="1" l="1"/>
  <c r="F55" i="1"/>
  <c r="C55" i="1"/>
  <c r="D55" i="1"/>
  <c r="B55" i="1"/>
  <c r="F60" i="1"/>
  <c r="G60" i="1"/>
  <c r="H60" i="1"/>
  <c r="D60" i="1"/>
  <c r="G55" i="1"/>
  <c r="E63" i="1" l="1"/>
  <c r="H63" i="1"/>
  <c r="C61" i="1"/>
  <c r="F62" i="1"/>
  <c r="D62" i="1"/>
  <c r="G63" i="1"/>
  <c r="D64" i="1"/>
  <c r="E61" i="1"/>
  <c r="E64" i="1"/>
  <c r="F64" i="1"/>
  <c r="G61" i="1"/>
  <c r="F61" i="1"/>
  <c r="D63" i="1"/>
  <c r="G62" i="1"/>
  <c r="H62" i="1"/>
  <c r="C63" i="1"/>
  <c r="C64" i="1"/>
  <c r="C62" i="1"/>
  <c r="D65" i="1"/>
  <c r="E65" i="1"/>
  <c r="F65" i="1"/>
  <c r="G65" i="1"/>
  <c r="C65" i="1"/>
  <c r="H64" i="1"/>
  <c r="J60" i="1"/>
  <c r="H61" i="1"/>
  <c r="J62" i="1" l="1"/>
  <c r="J64" i="1"/>
  <c r="J61" i="1"/>
  <c r="J65" i="1"/>
  <c r="J63" i="1"/>
  <c r="E71" i="1" l="1"/>
  <c r="E79" i="1" s="1"/>
  <c r="C68" i="1"/>
  <c r="C76" i="1" s="1"/>
  <c r="C73" i="1"/>
  <c r="C81" i="1" s="1"/>
  <c r="G71" i="1"/>
  <c r="G79" i="1" s="1"/>
  <c r="F71" i="1"/>
  <c r="F79" i="1" s="1"/>
  <c r="C70" i="1"/>
  <c r="C78" i="1" s="1"/>
  <c r="C72" i="1"/>
  <c r="C80" i="1" s="1"/>
  <c r="H70" i="1"/>
  <c r="H78" i="1" s="1"/>
  <c r="E72" i="1"/>
  <c r="E80" i="1" s="1"/>
  <c r="D70" i="1"/>
  <c r="D78" i="1" s="1"/>
  <c r="H72" i="1"/>
  <c r="H80" i="1" s="1"/>
  <c r="F69" i="1"/>
  <c r="F77" i="1" s="1"/>
  <c r="F70" i="1"/>
  <c r="F78" i="1" s="1"/>
  <c r="G70" i="1"/>
  <c r="G78" i="1" s="1"/>
  <c r="E73" i="1"/>
  <c r="E81" i="1" s="1"/>
  <c r="D71" i="1"/>
  <c r="D79" i="1" s="1"/>
  <c r="E69" i="1"/>
  <c r="E77" i="1" s="1"/>
  <c r="G73" i="1"/>
  <c r="G81" i="1" s="1"/>
  <c r="H71" i="1"/>
  <c r="H79" i="1" s="1"/>
  <c r="D68" i="1"/>
  <c r="D76" i="1" s="1"/>
  <c r="E68" i="1"/>
  <c r="E76" i="1" s="1"/>
  <c r="H68" i="1"/>
  <c r="H76" i="1" s="1"/>
  <c r="F68" i="1"/>
  <c r="F76" i="1" s="1"/>
  <c r="G69" i="1"/>
  <c r="G77" i="1" s="1"/>
  <c r="D73" i="1"/>
  <c r="D81" i="1" s="1"/>
  <c r="D69" i="1"/>
  <c r="D77" i="1" s="1"/>
  <c r="C69" i="1"/>
  <c r="C77" i="1" s="1"/>
  <c r="H69" i="1"/>
  <c r="H77" i="1" s="1"/>
  <c r="F72" i="1"/>
  <c r="F80" i="1" s="1"/>
  <c r="D72" i="1"/>
  <c r="D80" i="1" s="1"/>
  <c r="G72" i="1"/>
  <c r="G80" i="1" s="1"/>
  <c r="G68" i="1"/>
  <c r="G76" i="1" s="1"/>
  <c r="E70" i="1"/>
  <c r="E78" i="1" s="1"/>
  <c r="C71" i="1"/>
  <c r="C79" i="1" s="1"/>
  <c r="F73" i="1"/>
  <c r="F81" i="1" s="1"/>
  <c r="H73" i="1"/>
  <c r="H81" i="1" s="1"/>
  <c r="C84" i="1" l="1" a="1"/>
  <c r="C84" i="1" l="1"/>
  <c r="G85" i="1"/>
  <c r="F85" i="1"/>
  <c r="D88" i="1"/>
  <c r="D87" i="1"/>
  <c r="G88" i="1"/>
  <c r="D86" i="1"/>
  <c r="D85" i="1"/>
  <c r="D84" i="1"/>
  <c r="C85" i="1"/>
  <c r="G84" i="1"/>
  <c r="G87" i="1"/>
  <c r="G86" i="1"/>
  <c r="D89" i="1"/>
  <c r="F88" i="1"/>
  <c r="C88" i="1"/>
  <c r="C89" i="1"/>
  <c r="F86" i="1"/>
  <c r="C86" i="1"/>
  <c r="C87" i="1"/>
  <c r="F84" i="1"/>
  <c r="H88" i="1"/>
  <c r="H85" i="1"/>
  <c r="G89" i="1"/>
  <c r="H89" i="1"/>
  <c r="H86" i="1"/>
  <c r="F87" i="1"/>
  <c r="E89" i="1"/>
  <c r="H84" i="1"/>
  <c r="E88" i="1"/>
  <c r="E87" i="1"/>
  <c r="F89" i="1"/>
  <c r="E86" i="1"/>
  <c r="E85" i="1"/>
  <c r="H87" i="1"/>
  <c r="E84" i="1"/>
  <c r="C92" i="1" l="1" a="1"/>
  <c r="C92" i="1" l="1"/>
  <c r="E97" i="1"/>
  <c r="F95" i="1"/>
  <c r="F93" i="1"/>
  <c r="E95" i="1"/>
  <c r="C95" i="1"/>
  <c r="C93" i="1"/>
  <c r="E93" i="1"/>
  <c r="G96" i="1"/>
  <c r="D96" i="1"/>
  <c r="D97" i="1"/>
  <c r="G94" i="1"/>
  <c r="D94" i="1"/>
  <c r="D95" i="1"/>
  <c r="G92" i="1"/>
  <c r="D92" i="1"/>
  <c r="D93" i="1"/>
  <c r="F96" i="1"/>
  <c r="C96" i="1"/>
  <c r="H93" i="1"/>
  <c r="F94" i="1"/>
  <c r="C94" i="1"/>
  <c r="C97" i="1"/>
  <c r="F92" i="1"/>
  <c r="L95" i="1" s="1"/>
  <c r="G93" i="1"/>
  <c r="H96" i="1"/>
  <c r="E96" i="1"/>
  <c r="H95" i="1"/>
  <c r="H94" i="1"/>
  <c r="E94" i="1"/>
  <c r="G95" i="1"/>
  <c r="H92" i="1"/>
  <c r="E92" i="1"/>
  <c r="L94" i="1" s="1"/>
  <c r="F97" i="1"/>
  <c r="H97" i="1"/>
  <c r="G97" i="1"/>
  <c r="L96" i="1" l="1"/>
  <c r="L97" i="1"/>
  <c r="L93" i="1"/>
  <c r="L92" i="1"/>
  <c r="K97" i="1"/>
  <c r="K96" i="1"/>
  <c r="K94" i="1"/>
  <c r="K93" i="1"/>
  <c r="K95" i="1"/>
  <c r="K92" i="1"/>
  <c r="M95" i="1" l="1"/>
  <c r="N95" i="1"/>
  <c r="M97" i="1"/>
  <c r="N97" i="1"/>
  <c r="N92" i="1"/>
  <c r="M92" i="1"/>
  <c r="M93" i="1"/>
  <c r="N93" i="1"/>
  <c r="M94" i="1"/>
  <c r="N94" i="1"/>
  <c r="N96" i="1"/>
  <c r="M96" i="1"/>
  <c r="J109" i="1" l="1"/>
  <c r="J107" i="1"/>
  <c r="J106" i="1"/>
  <c r="J105" i="1"/>
  <c r="L101" i="1" s="1" a="1"/>
  <c r="J110" i="1"/>
  <c r="J108" i="1"/>
  <c r="L110" i="1" l="1"/>
  <c r="N110" i="1" s="1"/>
  <c r="L109" i="1"/>
  <c r="L108" i="1"/>
  <c r="L107" i="1"/>
  <c r="N107" i="1" s="1"/>
  <c r="L106" i="1"/>
  <c r="N106" i="1" s="1"/>
  <c r="L105" i="1"/>
  <c r="N105" i="1" s="1"/>
  <c r="L104" i="1"/>
  <c r="N104" i="1" s="1"/>
  <c r="L115" i="1"/>
  <c r="N115" i="1" s="1"/>
  <c r="L103" i="1"/>
  <c r="N103" i="1" s="1"/>
  <c r="L114" i="1"/>
  <c r="N114" i="1" s="1"/>
  <c r="L102" i="1"/>
  <c r="L113" i="1"/>
  <c r="L111" i="1"/>
  <c r="N111" i="1" s="1"/>
  <c r="L101" i="1"/>
  <c r="L112" i="1"/>
  <c r="M102" i="1" l="1"/>
  <c r="N102" i="1"/>
  <c r="M113" i="1"/>
  <c r="N113" i="1"/>
  <c r="M112" i="1"/>
  <c r="N112" i="1"/>
  <c r="M108" i="1"/>
  <c r="N108" i="1"/>
  <c r="M101" i="1"/>
  <c r="N101" i="1"/>
  <c r="M109" i="1"/>
  <c r="N109" i="1"/>
  <c r="M114" i="1"/>
  <c r="M115" i="1"/>
  <c r="M103" i="1"/>
  <c r="M104" i="1"/>
  <c r="M105" i="1"/>
  <c r="M106" i="1"/>
  <c r="M107" i="1"/>
  <c r="M111" i="1"/>
  <c r="M110" i="1"/>
</calcChain>
</file>

<file path=xl/sharedStrings.xml><?xml version="1.0" encoding="utf-8"?>
<sst xmlns="http://schemas.openxmlformats.org/spreadsheetml/2006/main" count="50" uniqueCount="49">
  <si>
    <t>x_bar(j)</t>
  </si>
  <si>
    <t>r(i,j)</t>
  </si>
  <si>
    <t>S(j)</t>
  </si>
  <si>
    <t>R(j)</t>
  </si>
  <si>
    <t>C(j)</t>
  </si>
  <si>
    <t>W(j)</t>
  </si>
  <si>
    <t>Normalized</t>
  </si>
  <si>
    <t>1-|r(i,j)|</t>
  </si>
  <si>
    <t>(x(I,j)-x_bar(j))^2</t>
  </si>
  <si>
    <t>CRITIC</t>
  </si>
  <si>
    <t>A</t>
  </si>
  <si>
    <t>Row Sum</t>
  </si>
  <si>
    <t>I</t>
  </si>
  <si>
    <t>I-B</t>
  </si>
  <si>
    <r>
      <t>(I-B)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</si>
  <si>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T</t>
  </si>
  <si>
    <t>B (canonical influence matrix)</t>
  </si>
  <si>
    <t>Initial weights</t>
  </si>
  <si>
    <t>Shanxi</t>
  </si>
  <si>
    <t>Hubei</t>
  </si>
  <si>
    <t>Hunan</t>
  </si>
  <si>
    <t>Jiangsu</t>
  </si>
  <si>
    <t>Fujian</t>
  </si>
  <si>
    <t>Inner Mongolia</t>
  </si>
  <si>
    <t>Anhui</t>
  </si>
  <si>
    <t>Heilongjiang</t>
  </si>
  <si>
    <t>Zhejiang</t>
  </si>
  <si>
    <t>Jiangxi</t>
  </si>
  <si>
    <t>Hebei</t>
  </si>
  <si>
    <t>Henan</t>
  </si>
  <si>
    <t>Shandong</t>
  </si>
  <si>
    <t>Jilin</t>
  </si>
  <si>
    <t>Liaoning</t>
  </si>
  <si>
    <t xml:space="preserve"> ×</t>
  </si>
  <si>
    <t>=</t>
  </si>
  <si>
    <t>Initial scores</t>
  </si>
  <si>
    <t>Rank</t>
  </si>
  <si>
    <t>Province</t>
  </si>
  <si>
    <t>D</t>
  </si>
  <si>
    <t>C</t>
  </si>
  <si>
    <t>D+C</t>
  </si>
  <si>
    <t>D-C</t>
  </si>
  <si>
    <t>ML weights</t>
  </si>
  <si>
    <t>/sum</t>
  </si>
  <si>
    <t>abs</t>
  </si>
  <si>
    <t>ML results</t>
  </si>
  <si>
    <t>Final scores</t>
  </si>
  <si>
    <t>Difference</t>
  </si>
  <si>
    <t>Final_Weights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</si>
</sst>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00"/>
    <numFmt numFmtId="165" formatCode="0.00000"/>
    <numFmt numFmtId="166" formatCode="0.0000000000"/>
    <numFmt numFmtId="167" formatCode="0.000000"/>
    <numFmt numFmtId="171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12529"/>
      <name val="Segoe UI"/>
      <family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Matura MT Script Capitals"/>
      <family val="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" xfId="0" applyNumberForma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/>
    <xf numFmtId="0" fontId="0" fillId="0" borderId="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167" fontId="0" fillId="0" borderId="0" xfId="0" applyNumberFormat="1"/>
    <xf numFmtId="1" fontId="0" fillId="0" borderId="0" xfId="0" applyNumberFormat="1"/>
    <xf numFmtId="0" fontId="0" fillId="0" borderId="14" xfId="0" applyBorder="1"/>
    <xf numFmtId="0" fontId="0" fillId="0" borderId="6" xfId="0" applyBorder="1"/>
    <xf numFmtId="167" fontId="2" fillId="0" borderId="0" xfId="0" applyNumberFormat="1" applyFont="1"/>
    <xf numFmtId="166" fontId="0" fillId="0" borderId="10" xfId="0" applyNumberFormat="1" applyBorder="1"/>
    <xf numFmtId="166" fontId="0" fillId="0" borderId="0" xfId="0" applyNumberFormat="1"/>
    <xf numFmtId="166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" xfId="0" applyNumberFormat="1" applyBorder="1"/>
    <xf numFmtId="0" fontId="0" fillId="0" borderId="18" xfId="0" applyBorder="1" applyAlignment="1">
      <alignment horizontal="center" vertical="center"/>
    </xf>
    <xf numFmtId="3" fontId="0" fillId="0" borderId="6" xfId="0" applyNumberFormat="1" applyBorder="1"/>
    <xf numFmtId="2" fontId="0" fillId="0" borderId="6" xfId="0" applyNumberFormat="1" applyBorder="1"/>
    <xf numFmtId="165" fontId="0" fillId="0" borderId="6" xfId="0" applyNumberFormat="1" applyBorder="1"/>
    <xf numFmtId="0" fontId="0" fillId="2" borderId="0" xfId="0" applyFill="1" applyAlignment="1">
      <alignment vertical="center"/>
    </xf>
    <xf numFmtId="0" fontId="0" fillId="2" borderId="0" xfId="0" applyFill="1"/>
    <xf numFmtId="0" fontId="1" fillId="0" borderId="7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6" xfId="0" applyBorder="1"/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0" fillId="0" borderId="11" xfId="0" applyNumberFormat="1" applyBorder="1" applyAlignment="1">
      <alignment horizontal="center" vertical="center"/>
    </xf>
    <xf numFmtId="171" fontId="0" fillId="0" borderId="13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2" fontId="0" fillId="0" borderId="23" xfId="0" applyNumberFormat="1" applyBorder="1"/>
    <xf numFmtId="2" fontId="0" fillId="0" borderId="25" xfId="0" applyNumberForma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1" fillId="0" borderId="0" xfId="0" applyFont="1" applyAlignment="1">
      <alignment vertical="center"/>
    </xf>
    <xf numFmtId="0" fontId="1" fillId="3" borderId="20" xfId="0" applyFont="1" applyFill="1" applyBorder="1"/>
    <xf numFmtId="171" fontId="0" fillId="0" borderId="27" xfId="0" applyNumberFormat="1" applyBorder="1" applyAlignment="1">
      <alignment horizontal="center" vertical="center"/>
    </xf>
    <xf numFmtId="171" fontId="0" fillId="0" borderId="28" xfId="0" applyNumberForma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164" fontId="0" fillId="0" borderId="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topLeftCell="A91" zoomScale="60" zoomScaleNormal="60" workbookViewId="0">
      <selection activeCell="K129" sqref="K129"/>
    </sheetView>
  </sheetViews>
  <sheetFormatPr defaultRowHeight="14.4" x14ac:dyDescent="0.3"/>
  <cols>
    <col min="1" max="1" width="8.88671875" style="2"/>
    <col min="2" max="2" width="35.77734375" customWidth="1"/>
    <col min="3" max="3" width="14.6640625" customWidth="1"/>
    <col min="4" max="4" width="16.5546875" customWidth="1"/>
    <col min="5" max="5" width="17.44140625" customWidth="1"/>
    <col min="6" max="6" width="16.44140625" customWidth="1"/>
    <col min="7" max="7" width="16.5546875" customWidth="1"/>
    <col min="8" max="8" width="17.21875" customWidth="1"/>
    <col min="9" max="9" width="13.44140625" customWidth="1"/>
    <col min="10" max="10" width="13.21875" customWidth="1"/>
    <col min="11" max="11" width="15.77734375" customWidth="1"/>
    <col min="12" max="13" width="15.44140625" customWidth="1"/>
    <col min="14" max="14" width="14.5546875" customWidth="1"/>
    <col min="15" max="15" width="15.44140625" customWidth="1"/>
    <col min="16" max="16" width="16.109375" customWidth="1"/>
    <col min="18" max="18" width="9.109375" bestFit="1" customWidth="1"/>
  </cols>
  <sheetData>
    <row r="1" spans="1:16" x14ac:dyDescent="0.3">
      <c r="A1" s="60" t="s">
        <v>9</v>
      </c>
      <c r="B1" s="36">
        <v>204737</v>
      </c>
      <c r="C1" s="37">
        <v>0.36</v>
      </c>
      <c r="D1" s="36">
        <v>48564</v>
      </c>
      <c r="E1" s="37">
        <v>2.62</v>
      </c>
      <c r="F1" s="38">
        <v>0.05</v>
      </c>
      <c r="G1" s="37">
        <v>7.43</v>
      </c>
    </row>
    <row r="2" spans="1:16" x14ac:dyDescent="0.3">
      <c r="A2" s="60"/>
      <c r="B2" s="36">
        <v>144323</v>
      </c>
      <c r="C2" s="37">
        <v>0.51</v>
      </c>
      <c r="D2" s="36">
        <v>50528</v>
      </c>
      <c r="E2" s="37">
        <v>3.09</v>
      </c>
      <c r="F2" s="38">
        <v>1.0000000000000001E-5</v>
      </c>
      <c r="G2" s="37">
        <v>4.53</v>
      </c>
    </row>
    <row r="3" spans="1:16" x14ac:dyDescent="0.3">
      <c r="A3" s="60"/>
      <c r="B3" s="36">
        <v>210217</v>
      </c>
      <c r="C3" s="37">
        <v>0.57999999999999996</v>
      </c>
      <c r="D3" s="36">
        <v>72062</v>
      </c>
      <c r="E3" s="37">
        <v>3.8</v>
      </c>
      <c r="F3" s="38">
        <v>1.0000000000000001E-5</v>
      </c>
      <c r="G3" s="37">
        <v>6.8</v>
      </c>
    </row>
    <row r="4" spans="1:16" x14ac:dyDescent="0.3">
      <c r="A4" s="60"/>
      <c r="B4" s="36">
        <v>130899</v>
      </c>
      <c r="C4" s="37">
        <v>0.24</v>
      </c>
      <c r="D4" s="36">
        <v>58872</v>
      </c>
      <c r="E4" s="37">
        <v>4.63</v>
      </c>
      <c r="F4" s="38">
        <v>0.28999999999999998</v>
      </c>
      <c r="G4" s="37">
        <v>5.29</v>
      </c>
    </row>
    <row r="5" spans="1:16" x14ac:dyDescent="0.3">
      <c r="A5" s="60"/>
      <c r="B5" s="36">
        <v>107848</v>
      </c>
      <c r="C5" s="37">
        <v>0.31</v>
      </c>
      <c r="D5" s="36">
        <v>50800</v>
      </c>
      <c r="E5" s="37">
        <v>6.6</v>
      </c>
      <c r="F5" s="38">
        <v>1.0000000000000001E-5</v>
      </c>
      <c r="G5" s="37">
        <v>7.67</v>
      </c>
    </row>
    <row r="6" spans="1:16" x14ac:dyDescent="0.3">
      <c r="A6" s="60"/>
      <c r="B6" s="36">
        <v>168119</v>
      </c>
      <c r="C6" s="37">
        <v>0.53</v>
      </c>
      <c r="D6" s="36">
        <v>42635</v>
      </c>
      <c r="E6" s="37">
        <v>8.65</v>
      </c>
      <c r="F6" s="38">
        <v>0.03</v>
      </c>
      <c r="G6" s="37">
        <v>6.78</v>
      </c>
    </row>
    <row r="7" spans="1:16" x14ac:dyDescent="0.3">
      <c r="A7" s="60"/>
      <c r="B7" s="36">
        <v>289612</v>
      </c>
      <c r="C7" s="37">
        <v>0.17</v>
      </c>
      <c r="D7" s="36">
        <v>74440</v>
      </c>
      <c r="E7" s="37">
        <v>8.2100000000000009</v>
      </c>
      <c r="F7" s="38">
        <v>0.52</v>
      </c>
      <c r="G7" s="37">
        <v>7.52</v>
      </c>
    </row>
    <row r="8" spans="1:16" x14ac:dyDescent="0.3">
      <c r="A8" s="60"/>
      <c r="B8" s="36">
        <v>158101</v>
      </c>
      <c r="C8" s="37">
        <v>0.03</v>
      </c>
      <c r="D8" s="36">
        <v>121231</v>
      </c>
      <c r="E8" s="37">
        <v>9.43</v>
      </c>
      <c r="F8" s="38">
        <v>0.65</v>
      </c>
      <c r="G8" s="37">
        <v>5.48</v>
      </c>
    </row>
    <row r="9" spans="1:16" x14ac:dyDescent="0.3">
      <c r="A9" s="60"/>
      <c r="B9" s="36">
        <v>123080</v>
      </c>
      <c r="C9" s="37">
        <v>0.02</v>
      </c>
      <c r="D9" s="36">
        <v>100620</v>
      </c>
      <c r="E9" s="37">
        <v>5.24</v>
      </c>
      <c r="F9" s="38">
        <v>0.8</v>
      </c>
      <c r="G9" s="37">
        <v>6.02</v>
      </c>
    </row>
    <row r="10" spans="1:16" x14ac:dyDescent="0.3">
      <c r="A10" s="60"/>
      <c r="B10" s="36">
        <v>236424</v>
      </c>
      <c r="C10" s="37">
        <v>7.0000000000000007E-2</v>
      </c>
      <c r="D10" s="36">
        <v>63426</v>
      </c>
      <c r="E10" s="37">
        <v>3.78</v>
      </c>
      <c r="F10" s="38">
        <v>0.6</v>
      </c>
      <c r="G10" s="37">
        <v>7.16</v>
      </c>
    </row>
    <row r="11" spans="1:16" x14ac:dyDescent="0.3">
      <c r="A11" s="60"/>
      <c r="B11" s="36">
        <v>95316</v>
      </c>
      <c r="C11" s="37">
        <v>0.02</v>
      </c>
      <c r="D11" s="36">
        <v>105818</v>
      </c>
      <c r="E11" s="37">
        <v>4.87</v>
      </c>
      <c r="F11" s="38">
        <v>0.87</v>
      </c>
      <c r="G11" s="37">
        <v>7.26</v>
      </c>
    </row>
    <row r="12" spans="1:16" x14ac:dyDescent="0.3">
      <c r="A12" s="60"/>
      <c r="B12" s="36">
        <v>205122</v>
      </c>
      <c r="C12" s="37">
        <v>0.12</v>
      </c>
      <c r="D12" s="36">
        <v>56871</v>
      </c>
      <c r="E12" s="37">
        <v>6.41</v>
      </c>
      <c r="F12" s="38">
        <v>7.0000000000000007E-2</v>
      </c>
      <c r="G12" s="37">
        <v>7.73</v>
      </c>
    </row>
    <row r="13" spans="1:16" x14ac:dyDescent="0.3">
      <c r="A13" s="60"/>
      <c r="B13" s="36">
        <v>286590</v>
      </c>
      <c r="C13" s="37">
        <v>0.15</v>
      </c>
      <c r="D13" s="36">
        <v>72151</v>
      </c>
      <c r="E13" s="37">
        <v>7.05</v>
      </c>
      <c r="F13" s="38">
        <v>0.19</v>
      </c>
      <c r="G13" s="37">
        <v>4.3600000000000003</v>
      </c>
      <c r="J13" s="1"/>
    </row>
    <row r="14" spans="1:16" x14ac:dyDescent="0.3">
      <c r="A14" s="60"/>
      <c r="B14" s="36">
        <v>254004</v>
      </c>
      <c r="C14" s="37">
        <v>0.21</v>
      </c>
      <c r="D14" s="36">
        <v>55435</v>
      </c>
      <c r="E14" s="37">
        <v>6.23</v>
      </c>
      <c r="F14" s="38">
        <v>0.12</v>
      </c>
      <c r="G14" s="37">
        <v>6.01</v>
      </c>
    </row>
    <row r="15" spans="1:16" x14ac:dyDescent="0.3">
      <c r="A15" s="60"/>
      <c r="B15" s="36">
        <v>241138</v>
      </c>
      <c r="C15" s="37">
        <v>0.33</v>
      </c>
      <c r="D15" s="36">
        <v>62900</v>
      </c>
      <c r="E15" s="37">
        <v>16.059999999999999</v>
      </c>
      <c r="F15" s="38">
        <v>0.15</v>
      </c>
      <c r="G15" s="37">
        <v>6.51</v>
      </c>
    </row>
    <row r="16" spans="1:16" x14ac:dyDescent="0.3">
      <c r="A16" s="60"/>
      <c r="K16" s="64" t="s">
        <v>8</v>
      </c>
      <c r="L16" s="65"/>
      <c r="M16" s="65"/>
      <c r="N16" s="65"/>
      <c r="O16" s="65"/>
      <c r="P16" s="66"/>
    </row>
    <row r="17" spans="1:16" x14ac:dyDescent="0.3">
      <c r="A17" s="60"/>
      <c r="B17" s="6">
        <f>(B1-MIN(B$1:B$15))/(MAX(B$1:B$15)-MIN(B$1:B$15))</f>
        <v>0.56316650883188535</v>
      </c>
      <c r="C17" s="7">
        <f t="shared" ref="C17:G17" si="0">(C1-MIN(C$1:C$15))/(MAX(C$1:C$15)-MIN(C$1:C$15))</f>
        <v>0.6071428571428571</v>
      </c>
      <c r="D17" s="7">
        <f t="shared" si="0"/>
        <v>7.5436408977556116E-2</v>
      </c>
      <c r="E17" s="7">
        <f t="shared" si="0"/>
        <v>0</v>
      </c>
      <c r="F17" s="7">
        <f t="shared" si="0"/>
        <v>5.7460430579661832E-2</v>
      </c>
      <c r="G17" s="8">
        <f t="shared" si="0"/>
        <v>0.9109792284866467</v>
      </c>
      <c r="I17" s="61" t="s">
        <v>6</v>
      </c>
      <c r="K17" s="29">
        <f>POWER((B17-B$33),2)</f>
        <v>5.4687122162418271E-3</v>
      </c>
      <c r="L17" s="30">
        <f t="shared" ref="L17:P31" si="1">POWER((C17-C$33),2)</f>
        <v>4.3402777777777721E-2</v>
      </c>
      <c r="M17" s="30">
        <f t="shared" si="1"/>
        <v>6.8205001756862255E-2</v>
      </c>
      <c r="N17" s="30">
        <f t="shared" si="1"/>
        <v>8.0982027214821173E-2</v>
      </c>
      <c r="O17" s="30">
        <f t="shared" si="1"/>
        <v>7.5680695756791996E-2</v>
      </c>
      <c r="P17" s="31">
        <f t="shared" si="1"/>
        <v>8.6882081475676456E-2</v>
      </c>
    </row>
    <row r="18" spans="1:16" x14ac:dyDescent="0.3">
      <c r="A18" s="60"/>
      <c r="B18" s="9">
        <f t="shared" ref="B18:G18" si="2">(B2-MIN(B$1:B$15))/(MAX(B$1:B$15)-MIN(B$1:B$15))</f>
        <v>0.25222855848808007</v>
      </c>
      <c r="C18" s="10">
        <f t="shared" si="2"/>
        <v>0.87500000000000011</v>
      </c>
      <c r="D18" s="10">
        <f t="shared" si="2"/>
        <v>0.10042495801313044</v>
      </c>
      <c r="E18" s="10">
        <f t="shared" si="2"/>
        <v>3.4970238095238082E-2</v>
      </c>
      <c r="F18" s="10">
        <f t="shared" si="2"/>
        <v>0</v>
      </c>
      <c r="G18" s="11">
        <f t="shared" si="2"/>
        <v>5.0445103857566745E-2</v>
      </c>
      <c r="I18" s="62"/>
      <c r="K18" s="29">
        <f t="shared" ref="K18:K31" si="3">POWER((B18-B$33),2)</f>
        <v>5.6162937002259876E-2</v>
      </c>
      <c r="L18" s="30">
        <f t="shared" si="1"/>
        <v>0.22675736961451251</v>
      </c>
      <c r="M18" s="30">
        <f t="shared" si="1"/>
        <v>5.5777366761160886E-2</v>
      </c>
      <c r="N18" s="30">
        <f t="shared" si="1"/>
        <v>6.2301744771982921E-2</v>
      </c>
      <c r="O18" s="30">
        <f t="shared" si="1"/>
        <v>0.11059726897855056</v>
      </c>
      <c r="P18" s="31">
        <f t="shared" si="1"/>
        <v>0.32010300150373588</v>
      </c>
    </row>
    <row r="19" spans="1:16" x14ac:dyDescent="0.3">
      <c r="A19" s="60"/>
      <c r="B19" s="9">
        <f t="shared" ref="B19:G19" si="4">(B3-MIN(B$1:B$15))/(MAX(B$1:B$15)-MIN(B$1:B$15))</f>
        <v>0.59137089801128173</v>
      </c>
      <c r="C19" s="10">
        <f t="shared" si="4"/>
        <v>1</v>
      </c>
      <c r="D19" s="10">
        <f t="shared" si="4"/>
        <v>0.37440836683800705</v>
      </c>
      <c r="E19" s="10">
        <f t="shared" si="4"/>
        <v>8.7797619047619041E-2</v>
      </c>
      <c r="F19" s="10">
        <f t="shared" si="4"/>
        <v>0</v>
      </c>
      <c r="G19" s="11">
        <f t="shared" si="4"/>
        <v>0.72403560830860514</v>
      </c>
      <c r="I19" s="62"/>
      <c r="K19" s="29">
        <f t="shared" si="3"/>
        <v>1.0435670790213224E-2</v>
      </c>
      <c r="L19" s="30">
        <f t="shared" si="1"/>
        <v>0.36142998866213133</v>
      </c>
      <c r="M19" s="30">
        <f t="shared" si="1"/>
        <v>1.4296781136043286E-3</v>
      </c>
      <c r="N19" s="30">
        <f t="shared" si="1"/>
        <v>3.8720712966899766E-2</v>
      </c>
      <c r="O19" s="30">
        <f t="shared" si="1"/>
        <v>0.11059726897855056</v>
      </c>
      <c r="P19" s="31">
        <f t="shared" si="1"/>
        <v>1.1623868406969386E-2</v>
      </c>
    </row>
    <row r="20" spans="1:16" x14ac:dyDescent="0.3">
      <c r="A20" s="60"/>
      <c r="B20" s="9">
        <f t="shared" ref="B20:G20" si="5">(B4-MIN(B$1:B$15))/(MAX(B$1:B$15)-MIN(B$1:B$15))</f>
        <v>0.1831380985712521</v>
      </c>
      <c r="C20" s="10">
        <f t="shared" si="5"/>
        <v>0.3928571428571429</v>
      </c>
      <c r="D20" s="10">
        <f t="shared" si="5"/>
        <v>0.20658812153290243</v>
      </c>
      <c r="E20" s="10">
        <f t="shared" si="5"/>
        <v>0.14955357142857142</v>
      </c>
      <c r="F20" s="10">
        <f t="shared" si="5"/>
        <v>0.33332567041000466</v>
      </c>
      <c r="G20" s="11">
        <f t="shared" si="5"/>
        <v>0.27596439169139458</v>
      </c>
      <c r="I20" s="62"/>
      <c r="K20" s="29">
        <f t="shared" si="3"/>
        <v>9.3683539115928735E-2</v>
      </c>
      <c r="L20" s="30">
        <f t="shared" si="1"/>
        <v>3.5430839002267981E-5</v>
      </c>
      <c r="M20" s="30">
        <f t="shared" si="1"/>
        <v>1.6902381884520274E-2</v>
      </c>
      <c r="N20" s="30">
        <f t="shared" si="1"/>
        <v>1.8230357536533161E-2</v>
      </c>
      <c r="O20" s="30">
        <f t="shared" si="1"/>
        <v>5.8368600060221772E-7</v>
      </c>
      <c r="P20" s="31">
        <f t="shared" si="1"/>
        <v>0.1157749424970234</v>
      </c>
    </row>
    <row r="21" spans="1:16" x14ac:dyDescent="0.3">
      <c r="A21" s="60"/>
      <c r="B21" s="9">
        <f t="shared" ref="B21:G21" si="6">(B5-MIN(B$1:B$15))/(MAX(B$1:B$15)-MIN(B$1:B$15))</f>
        <v>6.4499526495656115E-2</v>
      </c>
      <c r="C21" s="10">
        <f t="shared" si="6"/>
        <v>0.5178571428571429</v>
      </c>
      <c r="D21" s="10">
        <f t="shared" si="6"/>
        <v>0.1038856939284442</v>
      </c>
      <c r="E21" s="10">
        <f t="shared" si="6"/>
        <v>0.29613095238095238</v>
      </c>
      <c r="F21" s="10">
        <f t="shared" si="6"/>
        <v>0</v>
      </c>
      <c r="G21" s="11">
        <f t="shared" si="6"/>
        <v>0.98219584569732921</v>
      </c>
      <c r="I21" s="62"/>
      <c r="K21" s="29">
        <f t="shared" si="3"/>
        <v>0.18038388495529017</v>
      </c>
      <c r="L21" s="30">
        <f t="shared" si="1"/>
        <v>1.4172335600907022E-2</v>
      </c>
      <c r="M21" s="30">
        <f t="shared" si="1"/>
        <v>5.4154683364480281E-2</v>
      </c>
      <c r="N21" s="30">
        <f t="shared" si="1"/>
        <v>1.3357672351347723E-4</v>
      </c>
      <c r="O21" s="30">
        <f t="shared" si="1"/>
        <v>0.11059726897855056</v>
      </c>
      <c r="P21" s="31">
        <f t="shared" si="1"/>
        <v>0.13393717573555369</v>
      </c>
    </row>
    <row r="22" spans="1:16" x14ac:dyDescent="0.3">
      <c r="A22" s="60"/>
      <c r="B22" s="9">
        <f t="shared" ref="B22:G22" si="7">(B6-MIN(B$1:B$15))/(MAX(B$1:B$15)-MIN(B$1:B$15))</f>
        <v>0.37470148639189688</v>
      </c>
      <c r="C22" s="10">
        <f t="shared" si="7"/>
        <v>0.91071428571428581</v>
      </c>
      <c r="D22" s="10">
        <f t="shared" si="7"/>
        <v>0</v>
      </c>
      <c r="E22" s="10">
        <f t="shared" si="7"/>
        <v>0.44866071428571436</v>
      </c>
      <c r="F22" s="10">
        <f t="shared" si="7"/>
        <v>3.4471660593799927E-2</v>
      </c>
      <c r="G22" s="11">
        <f t="shared" si="7"/>
        <v>0.71810089020771506</v>
      </c>
      <c r="I22" s="62"/>
      <c r="K22" s="29">
        <f t="shared" si="3"/>
        <v>1.3113520465118255E-2</v>
      </c>
      <c r="L22" s="30">
        <f t="shared" si="1"/>
        <v>0.26204648526077096</v>
      </c>
      <c r="M22" s="30">
        <f t="shared" si="1"/>
        <v>0.11329773045473687</v>
      </c>
      <c r="N22" s="30">
        <f t="shared" si="1"/>
        <v>2.6924642542202056E-2</v>
      </c>
      <c r="O22" s="30">
        <f t="shared" si="1"/>
        <v>8.8857657853708527E-2</v>
      </c>
      <c r="P22" s="31">
        <f t="shared" si="1"/>
        <v>1.0379397351194218E-2</v>
      </c>
    </row>
    <row r="23" spans="1:16" x14ac:dyDescent="0.3">
      <c r="A23" s="60"/>
      <c r="B23" s="9">
        <f t="shared" ref="B23:G23" si="8">(B7-MIN(B$1:B$15))/(MAX(B$1:B$15)-MIN(B$1:B$15))</f>
        <v>1</v>
      </c>
      <c r="C23" s="10">
        <f t="shared" si="8"/>
        <v>0.2678571428571429</v>
      </c>
      <c r="D23" s="10">
        <f t="shared" si="8"/>
        <v>0.40466435950938978</v>
      </c>
      <c r="E23" s="10">
        <f t="shared" si="8"/>
        <v>0.41592261904761918</v>
      </c>
      <c r="F23" s="10">
        <f t="shared" si="8"/>
        <v>0.59769652524741668</v>
      </c>
      <c r="G23" s="11">
        <f t="shared" si="8"/>
        <v>0.93768545994065255</v>
      </c>
      <c r="I23" s="62"/>
      <c r="K23" s="29">
        <f t="shared" si="3"/>
        <v>0.26090053267280366</v>
      </c>
      <c r="L23" s="30">
        <f t="shared" si="1"/>
        <v>1.7148526077097513E-2</v>
      </c>
      <c r="M23" s="30">
        <f t="shared" si="1"/>
        <v>4.6331269992241899E-3</v>
      </c>
      <c r="N23" s="30">
        <f t="shared" si="1"/>
        <v>1.7252614008566397E-2</v>
      </c>
      <c r="O23" s="30">
        <f t="shared" si="1"/>
        <v>7.0296487779498207E-2</v>
      </c>
      <c r="P23" s="31">
        <f t="shared" si="1"/>
        <v>0.10333903715900547</v>
      </c>
    </row>
    <row r="24" spans="1:16" x14ac:dyDescent="0.3">
      <c r="A24" s="60"/>
      <c r="B24" s="9">
        <f t="shared" ref="B24:G24" si="9">(B8-MIN(B$1:B$15))/(MAX(B$1:B$15)-MIN(B$1:B$15))</f>
        <v>0.32314098077160619</v>
      </c>
      <c r="C24" s="10">
        <f t="shared" si="9"/>
        <v>1.7857142857142856E-2</v>
      </c>
      <c r="D24" s="10">
        <f t="shared" si="9"/>
        <v>1</v>
      </c>
      <c r="E24" s="10">
        <f t="shared" si="9"/>
        <v>0.5066964285714286</v>
      </c>
      <c r="F24" s="10">
        <f t="shared" si="9"/>
        <v>0.74712353015551902</v>
      </c>
      <c r="G24" s="11">
        <f t="shared" si="9"/>
        <v>0.33234421364985167</v>
      </c>
      <c r="I24" s="62"/>
      <c r="K24" s="29">
        <f t="shared" si="3"/>
        <v>2.7580834623601155E-2</v>
      </c>
      <c r="L24" s="30">
        <f t="shared" si="1"/>
        <v>0.14512471655328804</v>
      </c>
      <c r="M24" s="30">
        <f t="shared" si="1"/>
        <v>0.44010316584585096</v>
      </c>
      <c r="N24" s="30">
        <f t="shared" si="1"/>
        <v>4.9338634180524032E-2</v>
      </c>
      <c r="O24" s="30">
        <f t="shared" si="1"/>
        <v>0.17186153012976074</v>
      </c>
      <c r="P24" s="31">
        <f t="shared" si="1"/>
        <v>8.0586349365681736E-2</v>
      </c>
    </row>
    <row r="25" spans="1:16" x14ac:dyDescent="0.3">
      <c r="A25" s="60"/>
      <c r="B25" s="9">
        <f t="shared" ref="B25:G25" si="10">(B9-MIN(B$1:B$15))/(MAX(B$1:B$15)-MIN(B$1:B$15))</f>
        <v>0.1428953761271462</v>
      </c>
      <c r="C25" s="10">
        <f t="shared" si="10"/>
        <v>0</v>
      </c>
      <c r="D25" s="10">
        <f t="shared" si="10"/>
        <v>0.73776019135833881</v>
      </c>
      <c r="E25" s="10">
        <f t="shared" si="10"/>
        <v>0.19494047619047622</v>
      </c>
      <c r="F25" s="10">
        <f t="shared" si="10"/>
        <v>0.91953930504948334</v>
      </c>
      <c r="G25" s="11">
        <f t="shared" si="10"/>
        <v>0.49258160237388698</v>
      </c>
      <c r="I25" s="62"/>
      <c r="K25" s="29">
        <f t="shared" si="3"/>
        <v>0.11993781314015359</v>
      </c>
      <c r="L25" s="30">
        <f t="shared" si="1"/>
        <v>0.1590490362811792</v>
      </c>
      <c r="M25" s="30">
        <f t="shared" si="1"/>
        <v>0.1609316796005843</v>
      </c>
      <c r="N25" s="30">
        <f t="shared" si="1"/>
        <v>8.0340633070357902E-3</v>
      </c>
      <c r="O25" s="30">
        <f t="shared" si="1"/>
        <v>0.34454273588443379</v>
      </c>
      <c r="P25" s="31">
        <f t="shared" si="1"/>
        <v>1.5286839816421014E-2</v>
      </c>
    </row>
    <row r="26" spans="1:16" x14ac:dyDescent="0.3">
      <c r="A26" s="60"/>
      <c r="B26" s="9">
        <f t="shared" ref="B26:G26" si="11">(B10-MIN(B$1:B$15))/(MAX(B$1:B$15)-MIN(B$1:B$15))</f>
        <v>0.72625272779676375</v>
      </c>
      <c r="C26" s="10">
        <f t="shared" si="11"/>
        <v>8.9285714285714302E-2</v>
      </c>
      <c r="D26" s="10">
        <f t="shared" si="11"/>
        <v>0.26453000152679523</v>
      </c>
      <c r="E26" s="10">
        <f t="shared" si="11"/>
        <v>8.6309523809523808E-2</v>
      </c>
      <c r="F26" s="10">
        <f t="shared" si="11"/>
        <v>0.68965160519086421</v>
      </c>
      <c r="G26" s="11">
        <f t="shared" si="11"/>
        <v>0.83086053412462901</v>
      </c>
      <c r="I26" s="62"/>
      <c r="K26" s="29">
        <f t="shared" si="3"/>
        <v>5.6186520779778017E-2</v>
      </c>
      <c r="L26" s="30">
        <f t="shared" si="1"/>
        <v>9.5804988662131566E-2</v>
      </c>
      <c r="M26" s="30">
        <f t="shared" si="1"/>
        <v>5.1936929586843148E-3</v>
      </c>
      <c r="N26" s="30">
        <f t="shared" si="1"/>
        <v>3.9308569637345719E-2</v>
      </c>
      <c r="O26" s="30">
        <f t="shared" si="1"/>
        <v>0.12751321684810801</v>
      </c>
      <c r="P26" s="31">
        <f t="shared" si="1"/>
        <v>4.6069888007388531E-2</v>
      </c>
    </row>
    <row r="27" spans="1:16" x14ac:dyDescent="0.3">
      <c r="A27" s="60"/>
      <c r="B27" s="9">
        <f t="shared" ref="B27:G27" si="12">(B11-MIN(B$1:B$15))/(MAX(B$1:B$15)-MIN(B$1:B$15))</f>
        <v>0</v>
      </c>
      <c r="C27" s="10">
        <f t="shared" si="12"/>
        <v>0</v>
      </c>
      <c r="D27" s="10">
        <f t="shared" si="12"/>
        <v>0.80389587256348927</v>
      </c>
      <c r="E27" s="10">
        <f t="shared" si="12"/>
        <v>0.1674107142857143</v>
      </c>
      <c r="F27" s="10">
        <f t="shared" si="12"/>
        <v>1</v>
      </c>
      <c r="G27" s="11">
        <f t="shared" si="12"/>
        <v>0.86053412462907997</v>
      </c>
      <c r="I27" s="62"/>
      <c r="K27" s="29">
        <f t="shared" si="3"/>
        <v>0.23933206668963006</v>
      </c>
      <c r="L27" s="30">
        <f t="shared" si="1"/>
        <v>0.1590490362811792</v>
      </c>
      <c r="M27" s="30">
        <f t="shared" si="1"/>
        <v>0.21836797245809203</v>
      </c>
      <c r="N27" s="30">
        <f t="shared" si="1"/>
        <v>1.3727097899344943E-2</v>
      </c>
      <c r="O27" s="30">
        <f t="shared" si="1"/>
        <v>0.44547391507026818</v>
      </c>
      <c r="P27" s="31">
        <f t="shared" si="1"/>
        <v>5.9688627863041584E-2</v>
      </c>
    </row>
    <row r="28" spans="1:16" x14ac:dyDescent="0.3">
      <c r="A28" s="60"/>
      <c r="B28" s="9">
        <f t="shared" ref="B28:G28" si="13">(B12-MIN(B$1:B$15))/(MAX(B$1:B$15)-MIN(B$1:B$15))</f>
        <v>0.5651480215753284</v>
      </c>
      <c r="C28" s="10">
        <f t="shared" si="13"/>
        <v>0.17857142857142858</v>
      </c>
      <c r="D28" s="10">
        <f t="shared" si="13"/>
        <v>0.181128810626495</v>
      </c>
      <c r="E28" s="10">
        <f t="shared" si="13"/>
        <v>0.28199404761904767</v>
      </c>
      <c r="F28" s="10">
        <f t="shared" si="13"/>
        <v>8.0449200565523751E-2</v>
      </c>
      <c r="G28" s="11">
        <f t="shared" si="13"/>
        <v>1</v>
      </c>
      <c r="I28" s="62"/>
      <c r="K28" s="29">
        <f t="shared" si="3"/>
        <v>5.765707283614808E-3</v>
      </c>
      <c r="L28" s="30">
        <f t="shared" si="1"/>
        <v>4.850481859410434E-2</v>
      </c>
      <c r="M28" s="30">
        <f t="shared" si="1"/>
        <v>2.417044568587691E-2</v>
      </c>
      <c r="N28" s="30">
        <f t="shared" si="1"/>
        <v>6.6531242126482615E-6</v>
      </c>
      <c r="O28" s="30">
        <f t="shared" si="1"/>
        <v>6.3560700750801183E-2</v>
      </c>
      <c r="P28" s="31">
        <f t="shared" si="1"/>
        <v>0.14728588885268964</v>
      </c>
    </row>
    <row r="29" spans="1:16" x14ac:dyDescent="0.3">
      <c r="A29" s="60"/>
      <c r="B29" s="9">
        <f t="shared" ref="B29:G29" si="14">(B13-MIN(B$1:B$15))/(MAX(B$1:B$15)-MIN(B$1:B$15))</f>
        <v>0.98444641166055913</v>
      </c>
      <c r="C29" s="10">
        <f t="shared" si="14"/>
        <v>0.23214285714285718</v>
      </c>
      <c r="D29" s="10">
        <f t="shared" si="14"/>
        <v>0.37554073998676779</v>
      </c>
      <c r="E29" s="10">
        <f t="shared" si="14"/>
        <v>0.32961309523809529</v>
      </c>
      <c r="F29" s="10">
        <f t="shared" si="14"/>
        <v>0.21838182048069515</v>
      </c>
      <c r="G29" s="11">
        <f t="shared" si="14"/>
        <v>0</v>
      </c>
      <c r="I29" s="62"/>
      <c r="K29" s="29">
        <f t="shared" si="3"/>
        <v>0.24525339140257998</v>
      </c>
      <c r="L29" s="30">
        <f t="shared" si="1"/>
        <v>2.7777777777777794E-2</v>
      </c>
      <c r="M29" s="30">
        <f t="shared" si="1"/>
        <v>1.5165928962550242E-3</v>
      </c>
      <c r="N29" s="30">
        <f t="shared" si="1"/>
        <v>2.0285730032753796E-3</v>
      </c>
      <c r="O29" s="30">
        <f t="shared" si="1"/>
        <v>1.3037039624296734E-2</v>
      </c>
      <c r="P29" s="31">
        <f t="shared" si="1"/>
        <v>0.37972901447088947</v>
      </c>
    </row>
    <row r="30" spans="1:16" x14ac:dyDescent="0.3">
      <c r="A30" s="60"/>
      <c r="B30" s="9">
        <f t="shared" ref="B30:G30" si="15">(B14-MIN(B$1:B$15))/(MAX(B$1:B$15)-MIN(B$1:B$15))</f>
        <v>0.81673323177008272</v>
      </c>
      <c r="C30" s="10">
        <f t="shared" si="15"/>
        <v>0.3392857142857143</v>
      </c>
      <c r="D30" s="10">
        <f t="shared" si="15"/>
        <v>0.16285816072064735</v>
      </c>
      <c r="E30" s="10">
        <f t="shared" si="15"/>
        <v>0.26860119047619052</v>
      </c>
      <c r="F30" s="10">
        <f t="shared" si="15"/>
        <v>0.13792112553017849</v>
      </c>
      <c r="G30" s="11">
        <f t="shared" si="15"/>
        <v>0.48961424332344194</v>
      </c>
      <c r="I30" s="62"/>
      <c r="K30" s="29">
        <f t="shared" si="3"/>
        <v>0.10726768972391142</v>
      </c>
      <c r="L30" s="30">
        <f t="shared" si="1"/>
        <v>3.5430839002267654E-3</v>
      </c>
      <c r="M30" s="30">
        <f t="shared" si="1"/>
        <v>3.0185282368708918E-2</v>
      </c>
      <c r="N30" s="30">
        <f t="shared" si="1"/>
        <v>2.5511188271605111E-4</v>
      </c>
      <c r="O30" s="30">
        <f t="shared" si="1"/>
        <v>3.7884944258624265E-2</v>
      </c>
      <c r="P30" s="31">
        <f t="shared" si="1"/>
        <v>1.6029413347343466E-2</v>
      </c>
    </row>
    <row r="31" spans="1:16" x14ac:dyDescent="0.3">
      <c r="A31" s="60"/>
      <c r="B31" s="12">
        <f t="shared" ref="B31:G31" si="16">(B15-MIN(B$1:B$15))/(MAX(B$1:B$15)-MIN(B$1:B$15))</f>
        <v>0.75051467863466048</v>
      </c>
      <c r="C31" s="13">
        <f t="shared" si="16"/>
        <v>0.5535714285714286</v>
      </c>
      <c r="D31" s="13">
        <f t="shared" si="16"/>
        <v>0.25783754898468114</v>
      </c>
      <c r="E31" s="13">
        <f t="shared" si="16"/>
        <v>1</v>
      </c>
      <c r="F31" s="13">
        <f t="shared" si="16"/>
        <v>0.17240428050897133</v>
      </c>
      <c r="G31" s="14">
        <f t="shared" si="16"/>
        <v>0.63798219584569715</v>
      </c>
      <c r="I31" s="63"/>
      <c r="K31" s="32">
        <f t="shared" si="3"/>
        <v>6.8277121217061365E-2</v>
      </c>
      <c r="L31" s="33">
        <f t="shared" si="1"/>
        <v>2.3951247165532864E-2</v>
      </c>
      <c r="M31" s="33">
        <f t="shared" si="1"/>
        <v>6.2030955926000017E-3</v>
      </c>
      <c r="N31" s="33">
        <f t="shared" si="1"/>
        <v>0.51183520181799569</v>
      </c>
      <c r="O31" s="33">
        <f t="shared" si="1"/>
        <v>2.5650391636095306E-2</v>
      </c>
      <c r="P31" s="34">
        <f t="shared" si="1"/>
        <v>4.7352515015344787E-4</v>
      </c>
    </row>
    <row r="32" spans="1:16" x14ac:dyDescent="0.3">
      <c r="A32" s="60"/>
    </row>
    <row r="33" spans="1:18" x14ac:dyDescent="0.3">
      <c r="A33" s="60"/>
      <c r="B33" s="17">
        <f>AVERAGE(B17:B31)</f>
        <v>0.48921576700841324</v>
      </c>
      <c r="C33" s="17">
        <f t="shared" ref="C33:G33" si="17">AVERAGE(C17:C31)</f>
        <v>0.39880952380952389</v>
      </c>
      <c r="D33" s="17">
        <f t="shared" si="17"/>
        <v>0.33659728230444297</v>
      </c>
      <c r="E33" s="17">
        <f t="shared" si="17"/>
        <v>0.2845734126984128</v>
      </c>
      <c r="F33" s="17">
        <f t="shared" si="17"/>
        <v>0.33256167695414118</v>
      </c>
      <c r="G33" s="17">
        <f t="shared" si="17"/>
        <v>0.6162215628090999</v>
      </c>
      <c r="I33" s="18" t="s">
        <v>0</v>
      </c>
      <c r="K33" s="25"/>
      <c r="L33" s="25"/>
      <c r="M33" s="25"/>
      <c r="N33" s="25"/>
      <c r="O33" s="25"/>
      <c r="P33" s="25"/>
    </row>
    <row r="34" spans="1:18" x14ac:dyDescent="0.3">
      <c r="A34" s="60"/>
      <c r="K34" s="25"/>
      <c r="L34" s="25"/>
      <c r="M34" s="25"/>
      <c r="N34" s="25"/>
      <c r="O34" s="25"/>
      <c r="P34" s="25"/>
    </row>
    <row r="35" spans="1:18" x14ac:dyDescent="0.3">
      <c r="A35" s="60"/>
      <c r="B35" s="19">
        <f>SQRT(SUM(K$17:K$31)/14)</f>
        <v>0.32620654522624448</v>
      </c>
      <c r="C35" s="19">
        <f t="shared" ref="C35:G35" si="18">SQRT(SUM(L$17:L$31)/14)</f>
        <v>0.33677012285275321</v>
      </c>
      <c r="D35" s="19">
        <f t="shared" si="18"/>
        <v>0.29290075071128024</v>
      </c>
      <c r="E35" s="19">
        <f t="shared" si="18"/>
        <v>0.24915279027378376</v>
      </c>
      <c r="F35" s="19">
        <f t="shared" si="18"/>
        <v>0.35818507847739822</v>
      </c>
      <c r="G35" s="19">
        <f t="shared" si="18"/>
        <v>0.33028008146796167</v>
      </c>
      <c r="I35" s="18" t="s">
        <v>2</v>
      </c>
      <c r="K35" s="25"/>
      <c r="L35" s="25"/>
      <c r="M35" s="25"/>
      <c r="N35" s="25"/>
      <c r="O35" s="25"/>
      <c r="P35" s="25"/>
    </row>
    <row r="36" spans="1:18" x14ac:dyDescent="0.3">
      <c r="A36" s="60"/>
      <c r="K36" s="25"/>
      <c r="L36" s="25"/>
      <c r="M36" s="25"/>
      <c r="N36" s="25"/>
      <c r="O36" s="25"/>
      <c r="P36" s="25"/>
    </row>
    <row r="37" spans="1:18" x14ac:dyDescent="0.3">
      <c r="A37" s="60"/>
      <c r="B37" s="22">
        <f t="shared" ref="B37:G37" si="19">CORREL($B$17:$B$31,B$17:B$31)</f>
        <v>0.99999999999999989</v>
      </c>
      <c r="C37" s="22">
        <f t="shared" si="19"/>
        <v>2.2446046688021224E-2</v>
      </c>
      <c r="D37" s="22">
        <f t="shared" si="19"/>
        <v>-0.23349814855119411</v>
      </c>
      <c r="E37" s="22">
        <f t="shared" si="19"/>
        <v>0.27333754919328074</v>
      </c>
      <c r="F37" s="22">
        <f t="shared" si="19"/>
        <v>-0.22021473010977263</v>
      </c>
      <c r="G37" s="22">
        <f t="shared" si="19"/>
        <v>-1.4821430918288228E-2</v>
      </c>
      <c r="I37" s="61" t="s">
        <v>1</v>
      </c>
      <c r="K37" s="25"/>
      <c r="L37" s="25"/>
      <c r="M37" s="25"/>
      <c r="N37" s="25"/>
      <c r="O37" s="25"/>
      <c r="P37" s="25"/>
    </row>
    <row r="38" spans="1:18" x14ac:dyDescent="0.3">
      <c r="A38" s="60"/>
      <c r="B38" s="22">
        <f>CORREL($C$17:$C$31,B$17:B$31)</f>
        <v>2.2446046688021224E-2</v>
      </c>
      <c r="C38" s="22">
        <f t="shared" ref="C38:G38" si="20">CORREL($C$17:$C$31,C$17:C$31)</f>
        <v>1</v>
      </c>
      <c r="D38" s="22">
        <f t="shared" si="20"/>
        <v>-0.6540044148761629</v>
      </c>
      <c r="E38" s="22">
        <f t="shared" si="20"/>
        <v>-5.4068402621650705E-2</v>
      </c>
      <c r="F38" s="22">
        <f t="shared" si="20"/>
        <v>-0.79933722349184455</v>
      </c>
      <c r="G38" s="22">
        <f t="shared" si="20"/>
        <v>-4.1661775244829606E-2</v>
      </c>
      <c r="I38" s="62"/>
      <c r="K38" s="25"/>
      <c r="L38" s="25"/>
      <c r="M38" s="25"/>
      <c r="N38" s="25"/>
      <c r="O38" s="25"/>
      <c r="P38" s="25"/>
    </row>
    <row r="39" spans="1:18" x14ac:dyDescent="0.3">
      <c r="A39" s="60"/>
      <c r="B39" s="22">
        <f>CORREL($D$17:$D$31,B$17:B$31)</f>
        <v>-0.23349814855119411</v>
      </c>
      <c r="C39" s="22">
        <f t="shared" ref="C39:G39" si="21">CORREL($D$17:$D$31,C$17:C$31)</f>
        <v>-0.6540044148761629</v>
      </c>
      <c r="D39" s="22">
        <f t="shared" si="21"/>
        <v>0.99999999999999978</v>
      </c>
      <c r="E39" s="22">
        <f t="shared" si="21"/>
        <v>0.11150585302645645</v>
      </c>
      <c r="F39" s="22">
        <f t="shared" si="21"/>
        <v>0.82471383139297161</v>
      </c>
      <c r="G39" s="22">
        <f t="shared" si="21"/>
        <v>-0.14415013489062048</v>
      </c>
      <c r="I39" s="62"/>
      <c r="K39" s="25"/>
      <c r="L39" s="25"/>
      <c r="M39" s="25"/>
      <c r="N39" s="25"/>
      <c r="O39" s="25"/>
      <c r="P39" s="25"/>
    </row>
    <row r="40" spans="1:18" x14ac:dyDescent="0.3">
      <c r="A40" s="60"/>
      <c r="B40" s="22">
        <f>CORREL($E$17:$E$31,B$17:B$31)</f>
        <v>0.27333754919328074</v>
      </c>
      <c r="C40" s="22">
        <f t="shared" ref="C40:G40" si="22">CORREL($E$17:$E$31,C$17:C$31)</f>
        <v>-5.4068402621650705E-2</v>
      </c>
      <c r="D40" s="22">
        <f t="shared" si="22"/>
        <v>0.11150585302645645</v>
      </c>
      <c r="E40" s="22">
        <f t="shared" si="22"/>
        <v>1</v>
      </c>
      <c r="F40" s="22">
        <f t="shared" si="22"/>
        <v>-1.343790405949956E-2</v>
      </c>
      <c r="G40" s="22">
        <f t="shared" si="22"/>
        <v>9.4870043526200411E-3</v>
      </c>
      <c r="I40" s="62"/>
      <c r="K40" s="25"/>
      <c r="L40" s="25"/>
      <c r="M40" s="25"/>
      <c r="N40" s="25"/>
      <c r="O40" s="25"/>
      <c r="P40" s="25"/>
    </row>
    <row r="41" spans="1:18" x14ac:dyDescent="0.3">
      <c r="A41" s="60"/>
      <c r="B41" s="22">
        <f>CORREL($F$17:$F$31,B$17:B$31)</f>
        <v>-0.22021473010977263</v>
      </c>
      <c r="C41" s="22">
        <f t="shared" ref="C41:G41" si="23">CORREL($F$17:$F$31,C$17:C$31)</f>
        <v>-0.79933722349184455</v>
      </c>
      <c r="D41" s="22">
        <f t="shared" si="23"/>
        <v>0.82471383139297161</v>
      </c>
      <c r="E41" s="22">
        <f t="shared" si="23"/>
        <v>-1.343790405949956E-2</v>
      </c>
      <c r="F41" s="22">
        <f t="shared" si="23"/>
        <v>0.99999999999999989</v>
      </c>
      <c r="G41" s="22">
        <f t="shared" si="23"/>
        <v>2.9174008274457673E-2</v>
      </c>
      <c r="I41" s="62"/>
      <c r="K41" s="25"/>
      <c r="L41" s="25"/>
      <c r="M41" s="25"/>
      <c r="N41" s="25"/>
      <c r="O41" s="25"/>
      <c r="P41" s="25"/>
    </row>
    <row r="42" spans="1:18" x14ac:dyDescent="0.3">
      <c r="A42" s="60"/>
      <c r="B42" s="22">
        <f>CORREL($G$17:$G$31,B$17:B$31)</f>
        <v>-1.4821430918288228E-2</v>
      </c>
      <c r="C42" s="22">
        <f t="shared" ref="C42:G42" si="24">CORREL($G$17:$G$31,C$17:C$31)</f>
        <v>-4.1661775244829606E-2</v>
      </c>
      <c r="D42" s="22">
        <f t="shared" si="24"/>
        <v>-0.14415013489062048</v>
      </c>
      <c r="E42" s="22">
        <f t="shared" si="24"/>
        <v>9.4870043526200411E-3</v>
      </c>
      <c r="F42" s="22">
        <f t="shared" si="24"/>
        <v>2.9174008274457673E-2</v>
      </c>
      <c r="G42" s="22">
        <f t="shared" si="24"/>
        <v>1.0000000000000002</v>
      </c>
      <c r="I42" s="63"/>
      <c r="K42" s="25"/>
      <c r="L42" s="25"/>
      <c r="M42" s="25"/>
      <c r="N42" s="25"/>
      <c r="O42" s="25"/>
      <c r="P42" s="25"/>
    </row>
    <row r="43" spans="1:18" x14ac:dyDescent="0.3">
      <c r="A43" s="60"/>
      <c r="K43" s="25"/>
      <c r="L43" s="25"/>
      <c r="M43" s="25"/>
      <c r="N43" s="25"/>
      <c r="O43" s="25"/>
      <c r="P43" s="25"/>
    </row>
    <row r="44" spans="1:18" x14ac:dyDescent="0.3">
      <c r="A44" s="60"/>
      <c r="B44" s="22">
        <f t="shared" ref="B44:G49" si="25">1-ABS(B37)</f>
        <v>0</v>
      </c>
      <c r="C44" s="22">
        <f t="shared" si="25"/>
        <v>0.97755395331197881</v>
      </c>
      <c r="D44" s="22">
        <f t="shared" si="25"/>
        <v>0.76650185144880589</v>
      </c>
      <c r="E44" s="22">
        <f t="shared" si="25"/>
        <v>0.72666245080671921</v>
      </c>
      <c r="F44" s="22">
        <f t="shared" si="25"/>
        <v>0.77978526989022734</v>
      </c>
      <c r="G44" s="26">
        <f t="shared" si="25"/>
        <v>0.98517856908171175</v>
      </c>
      <c r="I44" s="61" t="s">
        <v>7</v>
      </c>
      <c r="K44" s="25"/>
      <c r="L44" s="25"/>
      <c r="M44" s="25"/>
      <c r="N44" s="25"/>
      <c r="O44" s="25"/>
      <c r="P44" s="25"/>
    </row>
    <row r="45" spans="1:18" x14ac:dyDescent="0.3">
      <c r="A45" s="60"/>
      <c r="B45" s="22">
        <f t="shared" si="25"/>
        <v>0.97755395331197881</v>
      </c>
      <c r="C45" s="22">
        <f t="shared" si="25"/>
        <v>0</v>
      </c>
      <c r="D45" s="22">
        <f t="shared" si="25"/>
        <v>0.3459955851238371</v>
      </c>
      <c r="E45" s="22">
        <f t="shared" si="25"/>
        <v>0.94593159737834931</v>
      </c>
      <c r="F45" s="22">
        <f t="shared" si="25"/>
        <v>0.20066277650815545</v>
      </c>
      <c r="G45" s="26">
        <f t="shared" si="25"/>
        <v>0.95833822475517039</v>
      </c>
      <c r="I45" s="62"/>
      <c r="K45" s="25"/>
      <c r="L45" s="25"/>
      <c r="M45" s="25"/>
      <c r="N45" s="25"/>
      <c r="O45" s="25"/>
      <c r="P45" s="25"/>
    </row>
    <row r="46" spans="1:18" x14ac:dyDescent="0.3">
      <c r="A46" s="60"/>
      <c r="B46" s="22">
        <f t="shared" si="25"/>
        <v>0.76650185144880589</v>
      </c>
      <c r="C46" s="22">
        <f t="shared" si="25"/>
        <v>0.3459955851238371</v>
      </c>
      <c r="D46" s="22">
        <f t="shared" si="25"/>
        <v>0</v>
      </c>
      <c r="E46" s="22">
        <f t="shared" si="25"/>
        <v>0.88849414697354356</v>
      </c>
      <c r="F46" s="22">
        <f t="shared" si="25"/>
        <v>0.17528616860702839</v>
      </c>
      <c r="G46" s="26">
        <f t="shared" si="25"/>
        <v>0.85584986510937955</v>
      </c>
      <c r="I46" s="62"/>
      <c r="K46" s="25"/>
      <c r="L46" s="25"/>
      <c r="M46" s="25"/>
      <c r="N46" s="25"/>
      <c r="O46" s="25"/>
      <c r="P46" s="25"/>
    </row>
    <row r="47" spans="1:18" x14ac:dyDescent="0.3">
      <c r="A47" s="60"/>
      <c r="B47" s="22">
        <f t="shared" si="25"/>
        <v>0.72666245080671921</v>
      </c>
      <c r="C47" s="22">
        <f t="shared" si="25"/>
        <v>0.94593159737834931</v>
      </c>
      <c r="D47" s="22">
        <f t="shared" si="25"/>
        <v>0.88849414697354356</v>
      </c>
      <c r="E47" s="22">
        <f t="shared" si="25"/>
        <v>0</v>
      </c>
      <c r="F47" s="22">
        <f t="shared" si="25"/>
        <v>0.98656209594050048</v>
      </c>
      <c r="G47" s="26">
        <f t="shared" si="25"/>
        <v>0.99051299564737993</v>
      </c>
      <c r="I47" s="62"/>
      <c r="K47" s="25"/>
      <c r="L47" s="25"/>
      <c r="M47" s="25"/>
      <c r="N47" s="25"/>
      <c r="O47" s="25"/>
      <c r="P47" s="25"/>
      <c r="R47" s="24"/>
    </row>
    <row r="48" spans="1:18" x14ac:dyDescent="0.3">
      <c r="A48" s="60"/>
      <c r="B48" s="22">
        <f t="shared" si="25"/>
        <v>0.77978526989022734</v>
      </c>
      <c r="C48" s="22">
        <f t="shared" si="25"/>
        <v>0.20066277650815545</v>
      </c>
      <c r="D48" s="22">
        <f t="shared" si="25"/>
        <v>0.17528616860702839</v>
      </c>
      <c r="E48" s="22">
        <f t="shared" si="25"/>
        <v>0.98656209594050048</v>
      </c>
      <c r="F48" s="22">
        <f t="shared" si="25"/>
        <v>0</v>
      </c>
      <c r="G48" s="26">
        <f t="shared" si="25"/>
        <v>0.97082599172554229</v>
      </c>
      <c r="I48" s="62"/>
      <c r="R48" s="28"/>
    </row>
    <row r="49" spans="1:18" x14ac:dyDescent="0.3">
      <c r="A49" s="60"/>
      <c r="B49" s="19">
        <f t="shared" si="25"/>
        <v>0.98517856908171175</v>
      </c>
      <c r="C49" s="19">
        <f t="shared" si="25"/>
        <v>0.95833822475517039</v>
      </c>
      <c r="D49" s="19">
        <f t="shared" si="25"/>
        <v>0.85584986510937955</v>
      </c>
      <c r="E49" s="19">
        <f t="shared" si="25"/>
        <v>0.99051299564737993</v>
      </c>
      <c r="F49" s="19">
        <f t="shared" si="25"/>
        <v>0.97082599172554229</v>
      </c>
      <c r="G49" s="27">
        <f t="shared" si="25"/>
        <v>0</v>
      </c>
      <c r="I49" s="63"/>
      <c r="R49" s="28"/>
    </row>
    <row r="50" spans="1:18" x14ac:dyDescent="0.3">
      <c r="A50" s="60"/>
      <c r="R50" s="28"/>
    </row>
    <row r="51" spans="1:18" x14ac:dyDescent="0.3">
      <c r="A51" s="60"/>
      <c r="B51" s="19">
        <v>5.173</v>
      </c>
      <c r="C51" s="20">
        <v>6.5270000000000001</v>
      </c>
      <c r="D51" s="20">
        <v>5.0949999999999998</v>
      </c>
      <c r="E51" s="20">
        <v>4.673</v>
      </c>
      <c r="F51" s="20">
        <v>5.1790000000000003</v>
      </c>
      <c r="G51" s="21">
        <v>5.1619999999999999</v>
      </c>
      <c r="I51" s="18" t="s">
        <v>3</v>
      </c>
      <c r="R51" s="28"/>
    </row>
    <row r="52" spans="1:18" x14ac:dyDescent="0.3">
      <c r="A52" s="60"/>
      <c r="R52" s="28"/>
    </row>
    <row r="53" spans="1:18" x14ac:dyDescent="0.3">
      <c r="A53" s="60"/>
      <c r="B53" s="19">
        <f t="shared" ref="B53:G53" si="26">B51*B35</f>
        <v>1.6874664584553627</v>
      </c>
      <c r="C53" s="20">
        <f t="shared" si="26"/>
        <v>2.1980985918599201</v>
      </c>
      <c r="D53" s="20">
        <f t="shared" si="26"/>
        <v>1.4923293248739729</v>
      </c>
      <c r="E53" s="20">
        <f t="shared" si="26"/>
        <v>1.1642909889493915</v>
      </c>
      <c r="F53" s="20">
        <f t="shared" si="26"/>
        <v>1.8550405214344454</v>
      </c>
      <c r="G53" s="21">
        <f t="shared" si="26"/>
        <v>1.7049057805376182</v>
      </c>
      <c r="I53" s="18" t="s">
        <v>4</v>
      </c>
    </row>
    <row r="54" spans="1:18" ht="15" thickBot="1" x14ac:dyDescent="0.35">
      <c r="A54" s="60"/>
    </row>
    <row r="55" spans="1:18" ht="15" thickBot="1" x14ac:dyDescent="0.35">
      <c r="A55" s="60"/>
      <c r="B55" s="3">
        <f t="shared" ref="B55:G55" si="27">B53/SUM($B$53:$G$53)</f>
        <v>0.16704063203969624</v>
      </c>
      <c r="C55" s="4">
        <f t="shared" si="27"/>
        <v>0.2175876007668569</v>
      </c>
      <c r="D55" s="4">
        <f t="shared" si="27"/>
        <v>0.14772420061403885</v>
      </c>
      <c r="E55" s="4">
        <f t="shared" si="27"/>
        <v>0.11525201090530234</v>
      </c>
      <c r="F55" s="4">
        <f t="shared" si="27"/>
        <v>0.18362862242802566</v>
      </c>
      <c r="G55" s="5">
        <f t="shared" si="27"/>
        <v>0.16876693324608011</v>
      </c>
      <c r="I55" s="23" t="s">
        <v>5</v>
      </c>
      <c r="O55" s="24"/>
    </row>
    <row r="56" spans="1:18" x14ac:dyDescent="0.3">
      <c r="O56" s="24"/>
    </row>
    <row r="57" spans="1:18" x14ac:dyDescent="0.3">
      <c r="A57" s="39"/>
      <c r="B57" s="40"/>
      <c r="C57" s="40"/>
      <c r="D57" s="40"/>
      <c r="E57" s="40"/>
      <c r="F57" s="40"/>
      <c r="G57" s="40"/>
      <c r="H57" s="40"/>
      <c r="I57" s="40"/>
      <c r="O57" s="24"/>
    </row>
    <row r="58" spans="1:18" x14ac:dyDescent="0.3">
      <c r="O58" s="24"/>
    </row>
    <row r="59" spans="1:18" x14ac:dyDescent="0.3">
      <c r="B59" s="41" t="s">
        <v>10</v>
      </c>
      <c r="C59" s="42">
        <v>1</v>
      </c>
      <c r="D59" s="42">
        <v>2</v>
      </c>
      <c r="E59" s="42">
        <v>3</v>
      </c>
      <c r="F59" s="42">
        <v>4</v>
      </c>
      <c r="G59" s="42">
        <v>5</v>
      </c>
      <c r="H59" s="43">
        <v>6</v>
      </c>
      <c r="J59" s="50" t="s">
        <v>11</v>
      </c>
      <c r="O59" s="24"/>
    </row>
    <row r="60" spans="1:18" x14ac:dyDescent="0.3">
      <c r="B60" s="44">
        <v>1</v>
      </c>
      <c r="C60" s="45">
        <v>0</v>
      </c>
      <c r="D60" s="45">
        <f>$B$53/C53</f>
        <v>0.76769370796398795</v>
      </c>
      <c r="E60" s="45">
        <v>0</v>
      </c>
      <c r="F60" s="45">
        <f>$B$53/E53</f>
        <v>1.449351128258807</v>
      </c>
      <c r="G60" s="45">
        <f>$B$53/F53</f>
        <v>0.90966555121421122</v>
      </c>
      <c r="H60" s="46">
        <f>$B$53/G53</f>
        <v>0.98977109334642743</v>
      </c>
      <c r="J60" s="15">
        <f t="shared" ref="J60:J65" si="28">SUM(C60:H60)</f>
        <v>4.1164814807834338</v>
      </c>
      <c r="O60" s="24"/>
    </row>
    <row r="61" spans="1:18" x14ac:dyDescent="0.3">
      <c r="B61" s="44">
        <v>2</v>
      </c>
      <c r="C61" s="45">
        <f>$C$55/B55</f>
        <v>1.3026028344717258</v>
      </c>
      <c r="D61" s="45">
        <v>0</v>
      </c>
      <c r="E61" s="45">
        <f>$C$55/D55</f>
        <v>1.4729313129630748</v>
      </c>
      <c r="F61" s="45">
        <f>$C$55/E55</f>
        <v>1.8879288878147156</v>
      </c>
      <c r="G61" s="45">
        <f>$C$55/F55</f>
        <v>1.1849329254329164</v>
      </c>
      <c r="H61" s="46">
        <f>$C$55/G55</f>
        <v>1.2892786316712355</v>
      </c>
      <c r="J61" s="15">
        <f t="shared" si="28"/>
        <v>7.1376745923536689</v>
      </c>
    </row>
    <row r="62" spans="1:18" x14ac:dyDescent="0.3">
      <c r="B62" s="44">
        <v>3</v>
      </c>
      <c r="C62" s="45">
        <f>$D$55/B55</f>
        <v>0.88436088160234594</v>
      </c>
      <c r="D62" s="45">
        <f>$D$55/C55</f>
        <v>0.67891828437560631</v>
      </c>
      <c r="E62" s="45">
        <v>0</v>
      </c>
      <c r="F62" s="45">
        <f>$D$55/E55</f>
        <v>1.2817494415383133</v>
      </c>
      <c r="G62" s="45">
        <f>$D$55/F55</f>
        <v>0.80447262883508386</v>
      </c>
      <c r="H62" s="46">
        <f>$D$55/G55</f>
        <v>0.87531483669636445</v>
      </c>
      <c r="J62" s="15">
        <f t="shared" si="28"/>
        <v>4.524816073047714</v>
      </c>
    </row>
    <row r="63" spans="1:18" x14ac:dyDescent="0.3">
      <c r="B63" s="44">
        <v>4</v>
      </c>
      <c r="C63" s="45">
        <f>$E$55/B55</f>
        <v>0.68996392972168208</v>
      </c>
      <c r="D63" s="45">
        <f>$E$55/C55</f>
        <v>0.5296809675694425</v>
      </c>
      <c r="E63" s="45">
        <f>$E$55/D55</f>
        <v>0.78018368301361085</v>
      </c>
      <c r="F63" s="45">
        <v>0</v>
      </c>
      <c r="G63" s="45">
        <f>$E$55/F55</f>
        <v>0.62763641844819729</v>
      </c>
      <c r="H63" s="46">
        <f>$E$55/G55</f>
        <v>0.68290635309022685</v>
      </c>
      <c r="J63" s="15">
        <f t="shared" si="28"/>
        <v>3.3103713518431594</v>
      </c>
      <c r="O63" s="24"/>
    </row>
    <row r="64" spans="1:18" x14ac:dyDescent="0.3">
      <c r="B64" s="44">
        <v>5</v>
      </c>
      <c r="C64" s="45">
        <f>$F$55/B55</f>
        <v>1.0993051222674217</v>
      </c>
      <c r="D64" s="45">
        <f>$F$55/C55</f>
        <v>0.84392962549728201</v>
      </c>
      <c r="E64" s="45">
        <f>$F$55/D55</f>
        <v>1.2430503713321477</v>
      </c>
      <c r="F64" s="45">
        <f>$F$55/E55</f>
        <v>1.593279119258973</v>
      </c>
      <c r="G64" s="45">
        <v>0</v>
      </c>
      <c r="H64" s="46">
        <f>$F$55/G55</f>
        <v>1.0880604327879539</v>
      </c>
      <c r="J64" s="15">
        <f t="shared" si="28"/>
        <v>5.8676246711437781</v>
      </c>
    </row>
    <row r="65" spans="2:16" x14ac:dyDescent="0.3">
      <c r="B65" s="47">
        <v>6</v>
      </c>
      <c r="C65" s="48">
        <f>$G$55/B55</f>
        <v>1.010334618501525</v>
      </c>
      <c r="D65" s="48">
        <f>$G$55/C55</f>
        <v>0.77562752956181691</v>
      </c>
      <c r="E65" s="48">
        <f>$G$55/D55</f>
        <v>1.142446075487793</v>
      </c>
      <c r="F65" s="48">
        <f>$G$55/E55</f>
        <v>1.4643296192441162</v>
      </c>
      <c r="G65" s="48">
        <f>$G$55/F55</f>
        <v>0.91906659764998955</v>
      </c>
      <c r="H65" s="49">
        <v>0</v>
      </c>
      <c r="J65" s="16">
        <f t="shared" si="28"/>
        <v>5.3118044404452407</v>
      </c>
    </row>
    <row r="67" spans="2:16" x14ac:dyDescent="0.3">
      <c r="B67" s="41" t="s">
        <v>16</v>
      </c>
      <c r="C67" s="42">
        <v>1</v>
      </c>
      <c r="D67" s="42">
        <v>2</v>
      </c>
      <c r="E67" s="42">
        <v>3</v>
      </c>
      <c r="F67" s="42">
        <v>4</v>
      </c>
      <c r="G67" s="42">
        <v>5</v>
      </c>
      <c r="H67" s="43">
        <v>6</v>
      </c>
      <c r="J67" s="41" t="s">
        <v>12</v>
      </c>
      <c r="K67" s="42">
        <v>1</v>
      </c>
      <c r="L67" s="42">
        <v>2</v>
      </c>
      <c r="M67" s="42">
        <v>3</v>
      </c>
      <c r="N67" s="42">
        <v>4</v>
      </c>
      <c r="O67" s="42">
        <v>5</v>
      </c>
      <c r="P67" s="43">
        <v>6</v>
      </c>
    </row>
    <row r="68" spans="2:16" x14ac:dyDescent="0.3">
      <c r="B68" s="44">
        <v>1</v>
      </c>
      <c r="C68" s="45">
        <f>C60/MAX($J$60:$J$65)</f>
        <v>0</v>
      </c>
      <c r="D68" s="45">
        <f t="shared" ref="D68:H68" si="29">D60/MAX($J$60:$J$65)</f>
        <v>0.10755515651923811</v>
      </c>
      <c r="E68" s="45">
        <f t="shared" si="29"/>
        <v>0</v>
      </c>
      <c r="F68" s="45">
        <f t="shared" si="29"/>
        <v>0.20305648702610288</v>
      </c>
      <c r="G68" s="45">
        <f t="shared" si="29"/>
        <v>0.12744564625973603</v>
      </c>
      <c r="H68" s="46">
        <f t="shared" si="29"/>
        <v>0.13866856502630887</v>
      </c>
      <c r="J68" s="44">
        <v>1</v>
      </c>
      <c r="K68" s="45">
        <v>1</v>
      </c>
      <c r="L68" s="45">
        <v>0</v>
      </c>
      <c r="M68" s="45">
        <v>0</v>
      </c>
      <c r="N68" s="45">
        <v>0</v>
      </c>
      <c r="O68" s="45">
        <v>0</v>
      </c>
      <c r="P68" s="46">
        <v>0</v>
      </c>
    </row>
    <row r="69" spans="2:16" x14ac:dyDescent="0.3">
      <c r="B69" s="44">
        <v>2</v>
      </c>
      <c r="C69" s="45">
        <f t="shared" ref="C69:H69" si="30">C61/MAX($J$60:$J$65)</f>
        <v>0.18249680867591761</v>
      </c>
      <c r="D69" s="45">
        <f t="shared" si="30"/>
        <v>0</v>
      </c>
      <c r="E69" s="45">
        <f t="shared" si="30"/>
        <v>0.20636010985159964</v>
      </c>
      <c r="F69" s="45">
        <f t="shared" si="30"/>
        <v>0.26450195555807282</v>
      </c>
      <c r="G69" s="45">
        <f t="shared" si="30"/>
        <v>0.16601106005901306</v>
      </c>
      <c r="H69" s="46">
        <f t="shared" si="30"/>
        <v>0.18063006585539676</v>
      </c>
      <c r="J69" s="44">
        <v>2</v>
      </c>
      <c r="K69" s="45">
        <v>0</v>
      </c>
      <c r="L69" s="45">
        <v>1</v>
      </c>
      <c r="M69" s="45">
        <v>0</v>
      </c>
      <c r="N69" s="45">
        <v>0</v>
      </c>
      <c r="O69" s="45">
        <v>0</v>
      </c>
      <c r="P69" s="46">
        <v>0</v>
      </c>
    </row>
    <row r="70" spans="2:16" x14ac:dyDescent="0.3">
      <c r="B70" s="44">
        <v>3</v>
      </c>
      <c r="C70" s="45">
        <f t="shared" ref="C70:H70" si="31">C62/MAX($J$60:$J$65)</f>
        <v>0.12390042025027725</v>
      </c>
      <c r="D70" s="45">
        <f t="shared" si="31"/>
        <v>9.5117573040231732E-2</v>
      </c>
      <c r="E70" s="45">
        <f t="shared" si="31"/>
        <v>0</v>
      </c>
      <c r="F70" s="45">
        <f t="shared" si="31"/>
        <v>0.17957521388147968</v>
      </c>
      <c r="G70" s="45">
        <f t="shared" si="31"/>
        <v>0.11270794408264088</v>
      </c>
      <c r="H70" s="46">
        <f t="shared" si="31"/>
        <v>0.12263305441719877</v>
      </c>
      <c r="J70" s="44">
        <v>3</v>
      </c>
      <c r="K70" s="45">
        <v>0</v>
      </c>
      <c r="L70" s="45">
        <v>0</v>
      </c>
      <c r="M70" s="45">
        <v>1</v>
      </c>
      <c r="N70" s="45">
        <v>0</v>
      </c>
      <c r="O70" s="45">
        <v>0</v>
      </c>
      <c r="P70" s="46">
        <v>0</v>
      </c>
    </row>
    <row r="71" spans="2:16" x14ac:dyDescent="0.3">
      <c r="B71" s="44">
        <v>4</v>
      </c>
      <c r="C71" s="45">
        <f t="shared" ref="C71:H71" si="32">C63/MAX($J$60:$J$65)</f>
        <v>9.6665086197795472E-2</v>
      </c>
      <c r="D71" s="45">
        <f t="shared" si="32"/>
        <v>7.4209178453844116E-2</v>
      </c>
      <c r="E71" s="45">
        <f t="shared" si="32"/>
        <v>0.10930502265393176</v>
      </c>
      <c r="F71" s="45">
        <f t="shared" si="32"/>
        <v>0</v>
      </c>
      <c r="G71" s="45">
        <f t="shared" si="32"/>
        <v>8.7932898919286864E-2</v>
      </c>
      <c r="H71" s="46">
        <f t="shared" si="32"/>
        <v>9.5676308054418679E-2</v>
      </c>
      <c r="J71" s="44">
        <v>4</v>
      </c>
      <c r="K71" s="45">
        <v>0</v>
      </c>
      <c r="L71" s="45">
        <v>0</v>
      </c>
      <c r="M71" s="45">
        <v>0</v>
      </c>
      <c r="N71" s="45">
        <v>1</v>
      </c>
      <c r="O71" s="45">
        <v>0</v>
      </c>
      <c r="P71" s="46">
        <v>0</v>
      </c>
    </row>
    <row r="72" spans="2:16" x14ac:dyDescent="0.3">
      <c r="B72" s="44">
        <v>5</v>
      </c>
      <c r="C72" s="45">
        <f t="shared" ref="C72:H72" si="33">C64/MAX($J$60:$J$65)</f>
        <v>0.1540144634003163</v>
      </c>
      <c r="D72" s="45">
        <f t="shared" si="33"/>
        <v>0.11823593448787272</v>
      </c>
      <c r="E72" s="45">
        <f t="shared" si="33"/>
        <v>0.17415341022463848</v>
      </c>
      <c r="F72" s="45">
        <f t="shared" si="33"/>
        <v>0.22322103629742313</v>
      </c>
      <c r="G72" s="45">
        <f t="shared" si="33"/>
        <v>0</v>
      </c>
      <c r="H72" s="46">
        <f t="shared" si="33"/>
        <v>0.15243906383089437</v>
      </c>
      <c r="J72" s="44">
        <v>5</v>
      </c>
      <c r="K72" s="45">
        <v>0</v>
      </c>
      <c r="L72" s="45">
        <v>0</v>
      </c>
      <c r="M72" s="45">
        <v>0</v>
      </c>
      <c r="N72" s="45">
        <v>0</v>
      </c>
      <c r="O72" s="45">
        <v>1</v>
      </c>
      <c r="P72" s="46">
        <v>0</v>
      </c>
    </row>
    <row r="73" spans="2:16" x14ac:dyDescent="0.3">
      <c r="B73" s="47">
        <v>6</v>
      </c>
      <c r="C73" s="48">
        <f t="shared" ref="C73:H73" si="34">C65/MAX($J$60:$J$65)</f>
        <v>0.14154954886621754</v>
      </c>
      <c r="D73" s="48">
        <f t="shared" si="34"/>
        <v>0.10866669802973625</v>
      </c>
      <c r="E73" s="48">
        <f t="shared" si="34"/>
        <v>0.16005858220430136</v>
      </c>
      <c r="F73" s="48">
        <f t="shared" si="34"/>
        <v>0.20515499835377746</v>
      </c>
      <c r="G73" s="48">
        <f t="shared" si="34"/>
        <v>0.12876274839351071</v>
      </c>
      <c r="H73" s="49">
        <f t="shared" si="34"/>
        <v>0</v>
      </c>
      <c r="J73" s="47">
        <v>6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9">
        <v>1</v>
      </c>
    </row>
    <row r="75" spans="2:16" x14ac:dyDescent="0.3">
      <c r="B75" s="41" t="s">
        <v>13</v>
      </c>
      <c r="C75" s="42">
        <v>1</v>
      </c>
      <c r="D75" s="42">
        <v>2</v>
      </c>
      <c r="E75" s="42">
        <v>3</v>
      </c>
      <c r="F75" s="42">
        <v>4</v>
      </c>
      <c r="G75" s="42">
        <v>5</v>
      </c>
      <c r="H75" s="43">
        <v>6</v>
      </c>
    </row>
    <row r="76" spans="2:16" x14ac:dyDescent="0.3">
      <c r="B76" s="44">
        <v>1</v>
      </c>
      <c r="C76" s="45">
        <f>K68-C68</f>
        <v>1</v>
      </c>
      <c r="D76" s="45">
        <f t="shared" ref="D76:H81" si="35">L68-D68</f>
        <v>-0.10755515651923811</v>
      </c>
      <c r="E76" s="45">
        <f t="shared" si="35"/>
        <v>0</v>
      </c>
      <c r="F76" s="45">
        <f t="shared" si="35"/>
        <v>-0.20305648702610288</v>
      </c>
      <c r="G76" s="45">
        <f t="shared" si="35"/>
        <v>-0.12744564625973603</v>
      </c>
      <c r="H76" s="45">
        <f t="shared" si="35"/>
        <v>-0.13866856502630887</v>
      </c>
    </row>
    <row r="77" spans="2:16" x14ac:dyDescent="0.3">
      <c r="B77" s="44">
        <v>2</v>
      </c>
      <c r="C77" s="45">
        <f t="shared" ref="C77:C81" si="36">K69-C69</f>
        <v>-0.18249680867591761</v>
      </c>
      <c r="D77" s="45">
        <f t="shared" si="35"/>
        <v>1</v>
      </c>
      <c r="E77" s="45">
        <f t="shared" si="35"/>
        <v>-0.20636010985159964</v>
      </c>
      <c r="F77" s="45">
        <f t="shared" si="35"/>
        <v>-0.26450195555807282</v>
      </c>
      <c r="G77" s="45">
        <f t="shared" si="35"/>
        <v>-0.16601106005901306</v>
      </c>
      <c r="H77" s="45">
        <f t="shared" si="35"/>
        <v>-0.18063006585539676</v>
      </c>
    </row>
    <row r="78" spans="2:16" x14ac:dyDescent="0.3">
      <c r="B78" s="44">
        <v>3</v>
      </c>
      <c r="C78" s="45">
        <f t="shared" si="36"/>
        <v>-0.12390042025027725</v>
      </c>
      <c r="D78" s="45">
        <f t="shared" si="35"/>
        <v>-9.5117573040231732E-2</v>
      </c>
      <c r="E78" s="45">
        <f t="shared" si="35"/>
        <v>1</v>
      </c>
      <c r="F78" s="45">
        <f t="shared" si="35"/>
        <v>-0.17957521388147968</v>
      </c>
      <c r="G78" s="45">
        <f t="shared" si="35"/>
        <v>-0.11270794408264088</v>
      </c>
      <c r="H78" s="45">
        <f t="shared" si="35"/>
        <v>-0.12263305441719877</v>
      </c>
    </row>
    <row r="79" spans="2:16" x14ac:dyDescent="0.3">
      <c r="B79" s="44">
        <v>4</v>
      </c>
      <c r="C79" s="45">
        <f t="shared" si="36"/>
        <v>-9.6665086197795472E-2</v>
      </c>
      <c r="D79" s="45">
        <f t="shared" si="35"/>
        <v>-7.4209178453844116E-2</v>
      </c>
      <c r="E79" s="45">
        <f t="shared" si="35"/>
        <v>-0.10930502265393176</v>
      </c>
      <c r="F79" s="45">
        <f t="shared" si="35"/>
        <v>1</v>
      </c>
      <c r="G79" s="45">
        <f t="shared" si="35"/>
        <v>-8.7932898919286864E-2</v>
      </c>
      <c r="H79" s="45">
        <f t="shared" si="35"/>
        <v>-9.5676308054418679E-2</v>
      </c>
    </row>
    <row r="80" spans="2:16" x14ac:dyDescent="0.3">
      <c r="B80" s="44">
        <v>5</v>
      </c>
      <c r="C80" s="45">
        <f t="shared" si="36"/>
        <v>-0.1540144634003163</v>
      </c>
      <c r="D80" s="45">
        <f t="shared" si="35"/>
        <v>-0.11823593448787272</v>
      </c>
      <c r="E80" s="45">
        <f t="shared" si="35"/>
        <v>-0.17415341022463848</v>
      </c>
      <c r="F80" s="45">
        <f t="shared" si="35"/>
        <v>-0.22322103629742313</v>
      </c>
      <c r="G80" s="45">
        <f t="shared" si="35"/>
        <v>1</v>
      </c>
      <c r="H80" s="45">
        <f t="shared" si="35"/>
        <v>-0.15243906383089437</v>
      </c>
    </row>
    <row r="81" spans="2:14" x14ac:dyDescent="0.3">
      <c r="B81" s="47">
        <v>6</v>
      </c>
      <c r="C81" s="45">
        <f t="shared" si="36"/>
        <v>-0.14154954886621754</v>
      </c>
      <c r="D81" s="45">
        <f t="shared" si="35"/>
        <v>-0.10866669802973625</v>
      </c>
      <c r="E81" s="45">
        <f t="shared" si="35"/>
        <v>-0.16005858220430136</v>
      </c>
      <c r="F81" s="45">
        <f t="shared" si="35"/>
        <v>-0.20515499835377746</v>
      </c>
      <c r="G81" s="45">
        <f t="shared" si="35"/>
        <v>-0.12876274839351071</v>
      </c>
      <c r="H81" s="45">
        <f t="shared" si="35"/>
        <v>1</v>
      </c>
    </row>
    <row r="83" spans="2:14" ht="16.2" x14ac:dyDescent="0.3">
      <c r="B83" s="41" t="s">
        <v>14</v>
      </c>
      <c r="C83" s="42">
        <v>1</v>
      </c>
      <c r="D83" s="42">
        <v>2</v>
      </c>
      <c r="E83" s="42">
        <v>3</v>
      </c>
      <c r="F83" s="42">
        <v>4</v>
      </c>
      <c r="G83" s="42">
        <v>5</v>
      </c>
      <c r="H83" s="43">
        <v>6</v>
      </c>
    </row>
    <row r="84" spans="2:14" x14ac:dyDescent="0.3">
      <c r="B84" s="44">
        <v>1</v>
      </c>
      <c r="C84" s="45">
        <f t="array" ref="C84:H89">MINVERSE(C76:H81)</f>
        <v>1.2174421170617715</v>
      </c>
      <c r="D84" s="45">
        <v>0.26126716167170699</v>
      </c>
      <c r="E84" s="45">
        <v>0.21566048073275637</v>
      </c>
      <c r="F84" s="45">
        <v>0.49325382195737333</v>
      </c>
      <c r="G84" s="45">
        <v>0.30958406219921053</v>
      </c>
      <c r="H84" s="46">
        <v>0.33684616870072581</v>
      </c>
    </row>
    <row r="85" spans="2:14" x14ac:dyDescent="0.3">
      <c r="B85" s="44">
        <v>2</v>
      </c>
      <c r="C85" s="45">
        <v>0.50542001912962264</v>
      </c>
      <c r="D85" s="45">
        <v>1.265122540278673</v>
      </c>
      <c r="E85" s="45">
        <v>0.50127880362059107</v>
      </c>
      <c r="F85" s="45">
        <v>0.73253107497010617</v>
      </c>
      <c r="G85" s="45">
        <v>0.45976318029624536</v>
      </c>
      <c r="H85" s="46">
        <v>0.50025012493309884</v>
      </c>
    </row>
    <row r="86" spans="2:14" x14ac:dyDescent="0.3">
      <c r="B86" s="44">
        <v>3</v>
      </c>
      <c r="C86" s="45">
        <v>0.34313889227656952</v>
      </c>
      <c r="D86" s="45">
        <v>0.26342556855845511</v>
      </c>
      <c r="E86" s="45">
        <v>1.2174421170617713</v>
      </c>
      <c r="F86" s="45">
        <v>0.49732874067052324</v>
      </c>
      <c r="G86" s="45">
        <v>0.3121416295857995</v>
      </c>
      <c r="H86" s="46">
        <v>0.33962895657826214</v>
      </c>
    </row>
    <row r="87" spans="2:14" x14ac:dyDescent="0.3">
      <c r="B87" s="44">
        <v>4</v>
      </c>
      <c r="C87" s="45">
        <v>0.26771136476154461</v>
      </c>
      <c r="D87" s="45">
        <v>0.20552033027788991</v>
      </c>
      <c r="E87" s="45">
        <v>0.26551784172380727</v>
      </c>
      <c r="F87" s="45">
        <v>1.265122540278673</v>
      </c>
      <c r="G87" s="45">
        <v>0.24352780619211928</v>
      </c>
      <c r="H87" s="46">
        <v>0.26497297020129829</v>
      </c>
    </row>
    <row r="88" spans="2:14" x14ac:dyDescent="0.3">
      <c r="B88" s="44">
        <v>5</v>
      </c>
      <c r="C88" s="45">
        <v>0.42653892746289146</v>
      </c>
      <c r="D88" s="45">
        <v>0.32745125081496973</v>
      </c>
      <c r="E88" s="45">
        <v>0.42304403300925103</v>
      </c>
      <c r="F88" s="45">
        <v>0.61820467576464333</v>
      </c>
      <c r="G88" s="45">
        <v>1.265122540278673</v>
      </c>
      <c r="H88" s="46">
        <v>0.42217590058975862</v>
      </c>
    </row>
    <row r="89" spans="2:14" x14ac:dyDescent="0.3">
      <c r="B89" s="47">
        <v>6</v>
      </c>
      <c r="C89" s="48">
        <v>0.39201768082859539</v>
      </c>
      <c r="D89" s="48">
        <v>0.30094950698274758</v>
      </c>
      <c r="E89" s="48">
        <v>0.38880564007394214</v>
      </c>
      <c r="F89" s="48">
        <v>0.56817126800632556</v>
      </c>
      <c r="G89" s="48">
        <v>0.356604979716661</v>
      </c>
      <c r="H89" s="49">
        <v>1.265122540278673</v>
      </c>
    </row>
    <row r="91" spans="2:14" x14ac:dyDescent="0.3">
      <c r="B91" s="41" t="s">
        <v>15</v>
      </c>
      <c r="C91" s="42">
        <v>1</v>
      </c>
      <c r="D91" s="42">
        <v>2</v>
      </c>
      <c r="E91" s="42">
        <v>3</v>
      </c>
      <c r="F91" s="42">
        <v>4</v>
      </c>
      <c r="G91" s="42">
        <v>5</v>
      </c>
      <c r="H91" s="43">
        <v>6</v>
      </c>
      <c r="K91" s="71" t="s">
        <v>38</v>
      </c>
      <c r="L91" s="51" t="s">
        <v>39</v>
      </c>
      <c r="M91" s="51" t="s">
        <v>40</v>
      </c>
      <c r="N91" s="51" t="s">
        <v>41</v>
      </c>
    </row>
    <row r="92" spans="2:14" x14ac:dyDescent="0.3">
      <c r="B92" s="44">
        <v>1</v>
      </c>
      <c r="C92" s="67">
        <f t="array" ref="C92:H97">MMULT(C68:H73,C84:H89)</f>
        <v>0.21744211706177152</v>
      </c>
      <c r="D92" s="67">
        <v>0.26126716167170699</v>
      </c>
      <c r="E92" s="67">
        <v>0.21566048073275637</v>
      </c>
      <c r="F92" s="67">
        <v>0.49325382195737333</v>
      </c>
      <c r="G92" s="67">
        <v>0.30958406219921053</v>
      </c>
      <c r="H92" s="68">
        <v>0.33684616870072581</v>
      </c>
      <c r="K92" s="67">
        <f>SUM(C92:H92)</f>
        <v>1.8340538123235446</v>
      </c>
      <c r="L92" s="67">
        <f>SUM(C92:C97)</f>
        <v>2.1522690015209949</v>
      </c>
      <c r="M92" s="67">
        <f>K92+L92</f>
        <v>3.9863228138445397</v>
      </c>
      <c r="N92" s="67">
        <f>K92-L92</f>
        <v>-0.31821518919745029</v>
      </c>
    </row>
    <row r="93" spans="2:14" x14ac:dyDescent="0.3">
      <c r="B93" s="44">
        <v>2</v>
      </c>
      <c r="C93" s="67">
        <v>0.50542001912962253</v>
      </c>
      <c r="D93" s="67">
        <v>0.2651225402786731</v>
      </c>
      <c r="E93" s="67">
        <v>0.50127880362059107</v>
      </c>
      <c r="F93" s="67">
        <v>0.73253107497010628</v>
      </c>
      <c r="G93" s="67">
        <v>0.45976318029624541</v>
      </c>
      <c r="H93" s="68">
        <v>0.50025012493309884</v>
      </c>
      <c r="K93" s="67">
        <f>SUM(C93:H93)</f>
        <v>2.9643657432283375</v>
      </c>
      <c r="L93" s="67">
        <f>SUM(D92:D97)</f>
        <v>1.6237363585844422</v>
      </c>
      <c r="M93" s="67">
        <f t="shared" ref="M93:M97" si="37">K93+L93</f>
        <v>4.5881021018127797</v>
      </c>
      <c r="N93" s="67">
        <f t="shared" ref="N93:N97" si="38">K93-L93</f>
        <v>1.3406293846438952</v>
      </c>
    </row>
    <row r="94" spans="2:14" x14ac:dyDescent="0.3">
      <c r="B94" s="44">
        <v>3</v>
      </c>
      <c r="C94" s="67">
        <v>0.34313889227656952</v>
      </c>
      <c r="D94" s="67">
        <v>0.26342556855845511</v>
      </c>
      <c r="E94" s="67">
        <v>0.21744211706177155</v>
      </c>
      <c r="F94" s="67">
        <v>0.49732874067052324</v>
      </c>
      <c r="G94" s="67">
        <v>0.31214162958579944</v>
      </c>
      <c r="H94" s="68">
        <v>0.3396289565782622</v>
      </c>
      <c r="K94" s="67">
        <f>SUM(C94:H94)</f>
        <v>1.9731059047313813</v>
      </c>
      <c r="L94" s="67">
        <f>SUM(E92:E97)</f>
        <v>2.0117489162221194</v>
      </c>
      <c r="M94" s="67">
        <f t="shared" si="37"/>
        <v>3.9848548209535006</v>
      </c>
      <c r="N94" s="67">
        <f t="shared" si="38"/>
        <v>-3.8643011490738122E-2</v>
      </c>
    </row>
    <row r="95" spans="2:14" x14ac:dyDescent="0.3">
      <c r="B95" s="44">
        <v>4</v>
      </c>
      <c r="C95" s="67">
        <v>0.26771136476154461</v>
      </c>
      <c r="D95" s="67">
        <v>0.20552033027788991</v>
      </c>
      <c r="E95" s="67">
        <v>0.26551784172380721</v>
      </c>
      <c r="F95" s="67">
        <v>0.2651225402786731</v>
      </c>
      <c r="G95" s="67">
        <v>0.24352780619211928</v>
      </c>
      <c r="H95" s="68">
        <v>0.26497297020129829</v>
      </c>
      <c r="K95" s="67">
        <f>SUM(C95:H95)</f>
        <v>1.5123728534353327</v>
      </c>
      <c r="L95" s="67">
        <f>SUM(F92:F97)</f>
        <v>3.1746121216476451</v>
      </c>
      <c r="M95" s="67">
        <f t="shared" si="37"/>
        <v>4.6869849750829777</v>
      </c>
      <c r="N95" s="67">
        <f t="shared" si="38"/>
        <v>-1.6622392682123124</v>
      </c>
    </row>
    <row r="96" spans="2:14" x14ac:dyDescent="0.3">
      <c r="B96" s="44">
        <v>5</v>
      </c>
      <c r="C96" s="67">
        <v>0.42653892746289152</v>
      </c>
      <c r="D96" s="67">
        <v>0.32745125081496973</v>
      </c>
      <c r="E96" s="67">
        <v>0.42304403300925097</v>
      </c>
      <c r="F96" s="67">
        <v>0.61820467576464322</v>
      </c>
      <c r="G96" s="67">
        <v>0.2651225402786731</v>
      </c>
      <c r="H96" s="68">
        <v>0.42217590058975862</v>
      </c>
      <c r="K96" s="67">
        <f>SUM(C96:H96)</f>
        <v>2.4825373279201872</v>
      </c>
      <c r="L96" s="67">
        <f>SUM(G92:G97)</f>
        <v>1.9467441982687088</v>
      </c>
      <c r="M96" s="67">
        <f t="shared" si="37"/>
        <v>4.4292815261888965</v>
      </c>
      <c r="N96" s="67">
        <f t="shared" si="38"/>
        <v>0.53579312965147841</v>
      </c>
    </row>
    <row r="97" spans="2:16" x14ac:dyDescent="0.3">
      <c r="B97" s="47">
        <v>6</v>
      </c>
      <c r="C97" s="69">
        <v>0.39201768082859534</v>
      </c>
      <c r="D97" s="69">
        <v>0.30094950698274758</v>
      </c>
      <c r="E97" s="69">
        <v>0.38880564007394214</v>
      </c>
      <c r="F97" s="69">
        <v>0.56817126800632556</v>
      </c>
      <c r="G97" s="69">
        <v>0.35660497971666094</v>
      </c>
      <c r="H97" s="70">
        <v>0.26512254027867305</v>
      </c>
      <c r="K97" s="67">
        <f>SUM(C97:H97)</f>
        <v>2.271671615886945</v>
      </c>
      <c r="L97" s="67">
        <f>SUM(H92:H97)</f>
        <v>2.1289966612818167</v>
      </c>
      <c r="M97" s="67">
        <f t="shared" si="37"/>
        <v>4.4006682771687622</v>
      </c>
      <c r="N97" s="67">
        <f t="shared" si="38"/>
        <v>0.14267495460512825</v>
      </c>
    </row>
    <row r="99" spans="2:16" ht="15" thickBot="1" x14ac:dyDescent="0.35">
      <c r="B99" s="52"/>
    </row>
    <row r="100" spans="2:16" x14ac:dyDescent="0.3">
      <c r="B100" s="53" t="s">
        <v>37</v>
      </c>
      <c r="L100" s="54" t="s">
        <v>35</v>
      </c>
      <c r="M100" s="55" t="s">
        <v>36</v>
      </c>
      <c r="N100" s="35" t="s">
        <v>47</v>
      </c>
      <c r="O100" s="54" t="s">
        <v>46</v>
      </c>
      <c r="P100" s="55" t="s">
        <v>36</v>
      </c>
    </row>
    <row r="101" spans="2:16" x14ac:dyDescent="0.3">
      <c r="B101" s="87" t="s">
        <v>19</v>
      </c>
      <c r="C101" s="89">
        <f>B17</f>
        <v>0.56316650883188535</v>
      </c>
      <c r="D101" s="89">
        <f t="shared" ref="D101:H101" si="39">C17</f>
        <v>0.6071428571428571</v>
      </c>
      <c r="E101" s="89">
        <f t="shared" si="39"/>
        <v>7.5436408977556116E-2</v>
      </c>
      <c r="F101" s="89">
        <f t="shared" si="39"/>
        <v>0</v>
      </c>
      <c r="G101" s="89">
        <f t="shared" si="39"/>
        <v>5.7460430579661832E-2</v>
      </c>
      <c r="H101" s="89">
        <f t="shared" si="39"/>
        <v>0.9109792284866467</v>
      </c>
      <c r="I101" s="58" t="s">
        <v>33</v>
      </c>
      <c r="K101" s="60" t="s">
        <v>34</v>
      </c>
      <c r="L101" s="72">
        <f t="array" ref="L101:L115">MMULT(C101:H115,J105:J110)</f>
        <v>0.36794550333113807</v>
      </c>
      <c r="M101" s="56">
        <f t="shared" ref="M101:M115" si="40">RANK(L101,$L$101:$L$115)</f>
        <v>10</v>
      </c>
      <c r="N101" s="90">
        <f>ABS(L101-O101)</f>
        <v>3.1800598622304443E-2</v>
      </c>
      <c r="O101" s="72">
        <f t="array" ref="O101:O115">MMULT(C101:H115,J123:J128)</f>
        <v>0.33614490470883363</v>
      </c>
      <c r="P101" s="56">
        <f>RANK(O101,$O$101:$O$115)</f>
        <v>11</v>
      </c>
    </row>
    <row r="102" spans="2:16" x14ac:dyDescent="0.3">
      <c r="B102" s="87" t="s">
        <v>20</v>
      </c>
      <c r="C102" s="89">
        <f t="shared" ref="C102:H102" si="41">B18</f>
        <v>0.25222855848808007</v>
      </c>
      <c r="D102" s="89">
        <f t="shared" si="41"/>
        <v>0.87500000000000011</v>
      </c>
      <c r="E102" s="89">
        <f t="shared" si="41"/>
        <v>0.10042495801313044</v>
      </c>
      <c r="F102" s="89">
        <f t="shared" si="41"/>
        <v>3.4970238095238082E-2</v>
      </c>
      <c r="G102" s="89">
        <f t="shared" si="41"/>
        <v>0</v>
      </c>
      <c r="H102" s="89">
        <f t="shared" si="41"/>
        <v>5.0445103857566745E-2</v>
      </c>
      <c r="I102" s="59"/>
      <c r="K102" s="60"/>
      <c r="L102" s="72">
        <v>0.22265999612917706</v>
      </c>
      <c r="M102" s="56">
        <f t="shared" si="40"/>
        <v>15</v>
      </c>
      <c r="N102" s="90">
        <f t="shared" ref="N102:N115" si="42">ABS(L102-O102)</f>
        <v>2.6134823990372591E-2</v>
      </c>
      <c r="O102" s="72">
        <v>0.24879482011954965</v>
      </c>
      <c r="P102" s="56">
        <f t="shared" ref="P102:P115" si="43">RANK(O102,$O$101:$O$115)</f>
        <v>14</v>
      </c>
    </row>
    <row r="103" spans="2:16" ht="15" thickBot="1" x14ac:dyDescent="0.35">
      <c r="B103" s="87" t="s">
        <v>21</v>
      </c>
      <c r="C103" s="89">
        <f t="shared" ref="C103:H103" si="44">B19</f>
        <v>0.59137089801128173</v>
      </c>
      <c r="D103" s="89">
        <f t="shared" si="44"/>
        <v>1</v>
      </c>
      <c r="E103" s="89">
        <f t="shared" si="44"/>
        <v>0.37440836683800705</v>
      </c>
      <c r="F103" s="89">
        <f t="shared" si="44"/>
        <v>8.7797619047619041E-2</v>
      </c>
      <c r="G103" s="89">
        <f t="shared" si="44"/>
        <v>0</v>
      </c>
      <c r="H103" s="89">
        <f t="shared" si="44"/>
        <v>0.72403560830860514</v>
      </c>
      <c r="I103" s="59"/>
      <c r="K103" s="60"/>
      <c r="L103" s="72">
        <v>0.46153965473018782</v>
      </c>
      <c r="M103" s="56">
        <f t="shared" si="40"/>
        <v>5</v>
      </c>
      <c r="N103" s="90">
        <f t="shared" si="42"/>
        <v>2.1001034982419675E-3</v>
      </c>
      <c r="O103" s="72">
        <v>0.46363975822842979</v>
      </c>
      <c r="P103" s="56">
        <f t="shared" si="43"/>
        <v>3</v>
      </c>
    </row>
    <row r="104" spans="2:16" x14ac:dyDescent="0.3">
      <c r="B104" s="87" t="s">
        <v>22</v>
      </c>
      <c r="C104" s="89">
        <f t="shared" ref="C104:H104" si="45">B20</f>
        <v>0.1831380985712521</v>
      </c>
      <c r="D104" s="89">
        <f t="shared" si="45"/>
        <v>0.3928571428571429</v>
      </c>
      <c r="E104" s="89">
        <f t="shared" si="45"/>
        <v>0.20658812153290243</v>
      </c>
      <c r="F104" s="89">
        <f t="shared" si="45"/>
        <v>0.14955357142857142</v>
      </c>
      <c r="G104" s="89">
        <f t="shared" si="45"/>
        <v>0.33332567041000466</v>
      </c>
      <c r="H104" s="89">
        <f t="shared" si="45"/>
        <v>0.27596439169139458</v>
      </c>
      <c r="I104" s="59"/>
      <c r="J104" s="84" t="s">
        <v>17</v>
      </c>
      <c r="K104" s="60"/>
      <c r="L104" s="72">
        <v>0.25876134175736526</v>
      </c>
      <c r="M104" s="56">
        <f t="shared" si="40"/>
        <v>14</v>
      </c>
      <c r="N104" s="90">
        <f t="shared" si="42"/>
        <v>1.5651816430299725E-2</v>
      </c>
      <c r="O104" s="72">
        <v>0.24310952532706553</v>
      </c>
      <c r="P104" s="56">
        <f t="shared" si="43"/>
        <v>15</v>
      </c>
    </row>
    <row r="105" spans="2:16" x14ac:dyDescent="0.3">
      <c r="B105" s="87" t="s">
        <v>23</v>
      </c>
      <c r="C105" s="89">
        <f t="shared" ref="C105:H105" si="46">B21</f>
        <v>6.4499526495656115E-2</v>
      </c>
      <c r="D105" s="89">
        <f t="shared" si="46"/>
        <v>0.5178571428571429</v>
      </c>
      <c r="E105" s="89">
        <f t="shared" si="46"/>
        <v>0.1038856939284442</v>
      </c>
      <c r="F105" s="89">
        <f t="shared" si="46"/>
        <v>0.29613095238095238</v>
      </c>
      <c r="G105" s="89">
        <f t="shared" si="46"/>
        <v>0</v>
      </c>
      <c r="H105" s="89">
        <f t="shared" si="46"/>
        <v>0.98219584569732921</v>
      </c>
      <c r="I105" s="59"/>
      <c r="J105" s="85">
        <f>M92/SUM($M$92:$M$97)</f>
        <v>0.15287199035517959</v>
      </c>
      <c r="K105" s="60"/>
      <c r="L105" s="72">
        <v>0.33583656122138328</v>
      </c>
      <c r="M105" s="56">
        <f t="shared" si="40"/>
        <v>13</v>
      </c>
      <c r="N105" s="90">
        <f t="shared" si="42"/>
        <v>2.3548764004230172E-2</v>
      </c>
      <c r="O105" s="72">
        <v>0.31228779721715311</v>
      </c>
      <c r="P105" s="56">
        <f t="shared" si="43"/>
        <v>13</v>
      </c>
    </row>
    <row r="106" spans="2:16" x14ac:dyDescent="0.3">
      <c r="B106" s="87" t="s">
        <v>24</v>
      </c>
      <c r="C106" s="89">
        <f t="shared" ref="C106:H106" si="47">B22</f>
        <v>0.37470148639189688</v>
      </c>
      <c r="D106" s="89">
        <f t="shared" si="47"/>
        <v>0.91071428571428581</v>
      </c>
      <c r="E106" s="89">
        <f t="shared" si="47"/>
        <v>0</v>
      </c>
      <c r="F106" s="89">
        <f t="shared" si="47"/>
        <v>0.44866071428571436</v>
      </c>
      <c r="G106" s="89">
        <f t="shared" si="47"/>
        <v>3.4471660593799927E-2</v>
      </c>
      <c r="H106" s="89">
        <f t="shared" si="47"/>
        <v>0.71810089020771506</v>
      </c>
      <c r="I106" s="59"/>
      <c r="J106" s="85">
        <f>M93/SUM($M$92:$M$97)</f>
        <v>0.17594969926192627</v>
      </c>
      <c r="K106" s="60"/>
      <c r="L106" s="72">
        <v>0.42520764389241295</v>
      </c>
      <c r="M106" s="56">
        <f t="shared" si="40"/>
        <v>7</v>
      </c>
      <c r="N106" s="90">
        <f t="shared" si="42"/>
        <v>2.0404122294689464E-2</v>
      </c>
      <c r="O106" s="72">
        <v>0.44561176618710241</v>
      </c>
      <c r="P106" s="56">
        <f t="shared" si="43"/>
        <v>5</v>
      </c>
    </row>
    <row r="107" spans="2:16" x14ac:dyDescent="0.3">
      <c r="B107" s="87" t="s">
        <v>25</v>
      </c>
      <c r="C107" s="89">
        <f t="shared" ref="C107:H107" si="48">B23</f>
        <v>1</v>
      </c>
      <c r="D107" s="89">
        <f t="shared" si="48"/>
        <v>0.2678571428571429</v>
      </c>
      <c r="E107" s="89">
        <f t="shared" si="48"/>
        <v>0.40466435950938978</v>
      </c>
      <c r="F107" s="89">
        <f t="shared" si="48"/>
        <v>0.41592261904761918</v>
      </c>
      <c r="G107" s="89">
        <f t="shared" si="48"/>
        <v>0.59769652524741668</v>
      </c>
      <c r="H107" s="89">
        <f t="shared" si="48"/>
        <v>0.93768545994065255</v>
      </c>
      <c r="I107" s="59"/>
      <c r="J107" s="85">
        <f>M94/SUM($M$92:$M$97)</f>
        <v>0.15281569411286297</v>
      </c>
      <c r="K107" s="60"/>
      <c r="L107" s="72">
        <v>0.59636874632236436</v>
      </c>
      <c r="M107" s="56">
        <f t="shared" si="40"/>
        <v>1</v>
      </c>
      <c r="N107" s="90">
        <f t="shared" si="42"/>
        <v>3.2447638109869059E-2</v>
      </c>
      <c r="O107" s="72">
        <v>0.5639211082124953</v>
      </c>
      <c r="P107" s="56">
        <f t="shared" si="43"/>
        <v>2</v>
      </c>
    </row>
    <row r="108" spans="2:16" x14ac:dyDescent="0.3">
      <c r="B108" s="87" t="s">
        <v>26</v>
      </c>
      <c r="C108" s="89">
        <f t="shared" ref="C108:H108" si="49">B24</f>
        <v>0.32314098077160619</v>
      </c>
      <c r="D108" s="89">
        <f t="shared" si="49"/>
        <v>1.7857142857142856E-2</v>
      </c>
      <c r="E108" s="89">
        <f t="shared" si="49"/>
        <v>1</v>
      </c>
      <c r="F108" s="89">
        <f t="shared" si="49"/>
        <v>0.5066964285714286</v>
      </c>
      <c r="G108" s="89">
        <f t="shared" si="49"/>
        <v>0.74712353015551902</v>
      </c>
      <c r="H108" s="89">
        <f t="shared" si="49"/>
        <v>0.33234421364985167</v>
      </c>
      <c r="I108" s="59"/>
      <c r="J108" s="85">
        <f>M95/SUM($M$92:$M$97)</f>
        <v>0.17974177089153806</v>
      </c>
      <c r="K108" s="60"/>
      <c r="L108" s="72">
        <v>0.47942407851421526</v>
      </c>
      <c r="M108" s="56">
        <f t="shared" si="40"/>
        <v>3</v>
      </c>
      <c r="N108" s="90">
        <f t="shared" si="42"/>
        <v>2.1165500580745844E-2</v>
      </c>
      <c r="O108" s="72">
        <v>0.45825857793346941</v>
      </c>
      <c r="P108" s="56">
        <f t="shared" si="43"/>
        <v>4</v>
      </c>
    </row>
    <row r="109" spans="2:16" x14ac:dyDescent="0.3">
      <c r="B109" s="87" t="s">
        <v>27</v>
      </c>
      <c r="C109" s="89">
        <f t="shared" ref="C109:H109" si="50">B25</f>
        <v>0.1428953761271462</v>
      </c>
      <c r="D109" s="89">
        <f t="shared" si="50"/>
        <v>0</v>
      </c>
      <c r="E109" s="89">
        <f t="shared" si="50"/>
        <v>0.73776019135833881</v>
      </c>
      <c r="F109" s="89">
        <f t="shared" si="50"/>
        <v>0.19494047619047622</v>
      </c>
      <c r="G109" s="89">
        <f t="shared" si="50"/>
        <v>0.91953930504948334</v>
      </c>
      <c r="H109" s="89">
        <f t="shared" si="50"/>
        <v>0.49258160237388698</v>
      </c>
      <c r="I109" s="59"/>
      <c r="J109" s="85">
        <f>M96/SUM($M$92:$M$97)</f>
        <v>0.16985906921544422</v>
      </c>
      <c r="K109" s="60"/>
      <c r="L109" s="72">
        <v>0.40894601928586749</v>
      </c>
      <c r="M109" s="56">
        <f t="shared" si="40"/>
        <v>8</v>
      </c>
      <c r="N109" s="90">
        <f t="shared" si="42"/>
        <v>7.7576420820149372E-2</v>
      </c>
      <c r="O109" s="72">
        <v>0.33136959846571812</v>
      </c>
      <c r="P109" s="56">
        <f t="shared" si="43"/>
        <v>12</v>
      </c>
    </row>
    <row r="110" spans="2:16" ht="15" thickBot="1" x14ac:dyDescent="0.35">
      <c r="B110" s="87" t="s">
        <v>28</v>
      </c>
      <c r="C110" s="89">
        <f t="shared" ref="C110:H110" si="51">B26</f>
        <v>0.72625272779676375</v>
      </c>
      <c r="D110" s="89">
        <f t="shared" si="51"/>
        <v>8.9285714285714302E-2</v>
      </c>
      <c r="E110" s="89">
        <f t="shared" si="51"/>
        <v>0.26453000152679523</v>
      </c>
      <c r="F110" s="89">
        <f t="shared" si="51"/>
        <v>8.6309523809523808E-2</v>
      </c>
      <c r="G110" s="89">
        <f t="shared" si="51"/>
        <v>0.68965160519086421</v>
      </c>
      <c r="H110" s="89">
        <f t="shared" si="51"/>
        <v>0.83086053412462901</v>
      </c>
      <c r="I110" s="59"/>
      <c r="J110" s="86">
        <f>M97/SUM($M$92:$M$97)</f>
        <v>0.16876177616304897</v>
      </c>
      <c r="K110" s="60"/>
      <c r="L110" s="72">
        <v>0.44003233625075971</v>
      </c>
      <c r="M110" s="56">
        <f t="shared" si="40"/>
        <v>6</v>
      </c>
      <c r="N110" s="90">
        <f t="shared" si="42"/>
        <v>7.308371032251787E-2</v>
      </c>
      <c r="O110" s="72">
        <v>0.36694862592824184</v>
      </c>
      <c r="P110" s="56">
        <f t="shared" si="43"/>
        <v>8</v>
      </c>
    </row>
    <row r="111" spans="2:16" x14ac:dyDescent="0.3">
      <c r="B111" s="87" t="s">
        <v>29</v>
      </c>
      <c r="C111" s="89">
        <f t="shared" ref="C111:H111" si="52">B27</f>
        <v>0</v>
      </c>
      <c r="D111" s="89">
        <f t="shared" si="52"/>
        <v>0</v>
      </c>
      <c r="E111" s="89">
        <f t="shared" si="52"/>
        <v>0.80389587256348927</v>
      </c>
      <c r="F111" s="89">
        <f t="shared" si="52"/>
        <v>0.1674107142857143</v>
      </c>
      <c r="G111" s="89">
        <f t="shared" si="52"/>
        <v>1</v>
      </c>
      <c r="H111" s="89">
        <f t="shared" si="52"/>
        <v>0.86053412462907997</v>
      </c>
      <c r="I111" s="59"/>
      <c r="K111" s="60"/>
      <c r="L111" s="72">
        <v>0.46802294054894916</v>
      </c>
      <c r="M111" s="56">
        <f t="shared" si="40"/>
        <v>4</v>
      </c>
      <c r="N111" s="90">
        <f t="shared" si="42"/>
        <v>0.11319701171830449</v>
      </c>
      <c r="O111" s="72">
        <v>0.35482592883064468</v>
      </c>
      <c r="P111" s="56">
        <f t="shared" si="43"/>
        <v>9</v>
      </c>
    </row>
    <row r="112" spans="2:16" x14ac:dyDescent="0.3">
      <c r="B112" s="87" t="s">
        <v>30</v>
      </c>
      <c r="C112" s="89">
        <f t="shared" ref="C112:H112" si="53">B28</f>
        <v>0.5651480215753284</v>
      </c>
      <c r="D112" s="89">
        <f t="shared" si="53"/>
        <v>0.17857142857142858</v>
      </c>
      <c r="E112" s="89">
        <f t="shared" si="53"/>
        <v>0.181128810626495</v>
      </c>
      <c r="F112" s="89">
        <f t="shared" si="53"/>
        <v>0.28199404761904767</v>
      </c>
      <c r="G112" s="89">
        <f t="shared" si="53"/>
        <v>8.0449200565523751E-2</v>
      </c>
      <c r="H112" s="89">
        <f t="shared" si="53"/>
        <v>1</v>
      </c>
      <c r="I112" s="59"/>
      <c r="K112" s="60"/>
      <c r="L112" s="72">
        <v>0.37860712896730875</v>
      </c>
      <c r="M112" s="56">
        <f t="shared" si="40"/>
        <v>9</v>
      </c>
      <c r="N112" s="90">
        <f t="shared" si="42"/>
        <v>2.3887966032566377E-2</v>
      </c>
      <c r="O112" s="72">
        <v>0.35471916293474237</v>
      </c>
      <c r="P112" s="56">
        <f t="shared" si="43"/>
        <v>10</v>
      </c>
    </row>
    <row r="113" spans="2:16" x14ac:dyDescent="0.3">
      <c r="B113" s="87" t="s">
        <v>31</v>
      </c>
      <c r="C113" s="89">
        <f t="shared" ref="C113:H113" si="54">B29</f>
        <v>0.98444641166055913</v>
      </c>
      <c r="D113" s="89">
        <f t="shared" si="54"/>
        <v>0.23214285714285718</v>
      </c>
      <c r="E113" s="89">
        <f t="shared" si="54"/>
        <v>0.37554073998676779</v>
      </c>
      <c r="F113" s="89">
        <f t="shared" si="54"/>
        <v>0.32961309523809529</v>
      </c>
      <c r="G113" s="89">
        <f t="shared" si="54"/>
        <v>0.21838182048069515</v>
      </c>
      <c r="H113" s="89">
        <f t="shared" si="54"/>
        <v>0</v>
      </c>
      <c r="I113" s="59"/>
      <c r="K113" s="60"/>
      <c r="L113" s="72">
        <v>0.34506764130495182</v>
      </c>
      <c r="M113" s="56">
        <f t="shared" si="40"/>
        <v>12</v>
      </c>
      <c r="N113" s="90">
        <f t="shared" si="42"/>
        <v>4.6935010515686493E-2</v>
      </c>
      <c r="O113" s="72">
        <v>0.39200265182063831</v>
      </c>
      <c r="P113" s="56">
        <f t="shared" si="43"/>
        <v>6</v>
      </c>
    </row>
    <row r="114" spans="2:16" x14ac:dyDescent="0.3">
      <c r="B114" s="87" t="s">
        <v>32</v>
      </c>
      <c r="C114" s="89">
        <f t="shared" ref="C114:H114" si="55">B30</f>
        <v>0.81673323177008272</v>
      </c>
      <c r="D114" s="89">
        <f t="shared" si="55"/>
        <v>0.3392857142857143</v>
      </c>
      <c r="E114" s="89">
        <f t="shared" si="55"/>
        <v>0.16285816072064735</v>
      </c>
      <c r="F114" s="89">
        <f t="shared" si="55"/>
        <v>0.26860119047619052</v>
      </c>
      <c r="G114" s="89">
        <f t="shared" si="55"/>
        <v>0.13792112553017849</v>
      </c>
      <c r="H114" s="89">
        <f t="shared" si="55"/>
        <v>0.48961424332344194</v>
      </c>
      <c r="I114" s="59"/>
      <c r="K114" s="60"/>
      <c r="L114" s="72">
        <v>0.3637743139802796</v>
      </c>
      <c r="M114" s="56">
        <f t="shared" si="40"/>
        <v>11</v>
      </c>
      <c r="N114" s="90">
        <f t="shared" si="42"/>
        <v>1.351337960164517E-2</v>
      </c>
      <c r="O114" s="72">
        <v>0.37728769358192477</v>
      </c>
      <c r="P114" s="56">
        <f t="shared" si="43"/>
        <v>7</v>
      </c>
    </row>
    <row r="115" spans="2:16" ht="15" thickBot="1" x14ac:dyDescent="0.35">
      <c r="B115" s="88" t="s">
        <v>18</v>
      </c>
      <c r="C115" s="89">
        <f t="shared" ref="C115:H115" si="56">B31</f>
        <v>0.75051467863466048</v>
      </c>
      <c r="D115" s="89">
        <f t="shared" si="56"/>
        <v>0.5535714285714286</v>
      </c>
      <c r="E115" s="89">
        <f t="shared" si="56"/>
        <v>0.25783754898468114</v>
      </c>
      <c r="F115" s="89">
        <f t="shared" si="56"/>
        <v>1</v>
      </c>
      <c r="G115" s="89">
        <f t="shared" si="56"/>
        <v>0.17240428050897133</v>
      </c>
      <c r="H115" s="89">
        <f t="shared" si="56"/>
        <v>0.63798219584569715</v>
      </c>
      <c r="I115" s="59"/>
      <c r="K115" s="60"/>
      <c r="L115" s="73">
        <v>0.56822823314612192</v>
      </c>
      <c r="M115" s="57">
        <f t="shared" si="40"/>
        <v>2</v>
      </c>
      <c r="N115" s="90">
        <f t="shared" si="42"/>
        <v>6.6185457472446974E-2</v>
      </c>
      <c r="O115" s="73">
        <v>0.63441369061856889</v>
      </c>
      <c r="P115" s="57">
        <f t="shared" si="43"/>
        <v>1</v>
      </c>
    </row>
    <row r="119" spans="2:16" x14ac:dyDescent="0.3">
      <c r="K119" s="83"/>
    </row>
    <row r="120" spans="2:16" x14ac:dyDescent="0.3">
      <c r="K120" s="83"/>
    </row>
    <row r="121" spans="2:16" ht="15" thickBot="1" x14ac:dyDescent="0.35">
      <c r="K121" s="83"/>
    </row>
    <row r="122" spans="2:16" x14ac:dyDescent="0.3">
      <c r="J122" s="53" t="s">
        <v>42</v>
      </c>
      <c r="K122" s="83"/>
    </row>
    <row r="123" spans="2:16" x14ac:dyDescent="0.3">
      <c r="J123" s="85">
        <f>C127</f>
        <v>0.18273342386805871</v>
      </c>
      <c r="K123" s="83"/>
    </row>
    <row r="124" spans="2:16" x14ac:dyDescent="0.3">
      <c r="B124" s="74" t="s">
        <v>45</v>
      </c>
      <c r="C124" s="75"/>
      <c r="D124" s="75"/>
      <c r="E124" s="75"/>
      <c r="F124" s="75"/>
      <c r="G124" s="75"/>
      <c r="H124" s="76"/>
      <c r="J124" s="85">
        <f>D127</f>
        <v>0.19699334457535189</v>
      </c>
      <c r="K124" s="83"/>
    </row>
    <row r="125" spans="2:16" x14ac:dyDescent="0.3">
      <c r="B125" s="77" t="s">
        <v>48</v>
      </c>
      <c r="C125" s="78">
        <v>-52.101100000000002</v>
      </c>
      <c r="D125" s="78">
        <v>-56.166899999999998</v>
      </c>
      <c r="E125" s="78">
        <v>44.740900000000003</v>
      </c>
      <c r="F125" s="78">
        <v>75.308999999999997</v>
      </c>
      <c r="G125" s="78">
        <v>26.622</v>
      </c>
      <c r="H125" s="79">
        <v>-30.180900000000001</v>
      </c>
      <c r="J125" s="85">
        <f>E127</f>
        <v>0.156919102359421</v>
      </c>
      <c r="K125" s="83"/>
    </row>
    <row r="126" spans="2:16" x14ac:dyDescent="0.3">
      <c r="B126" s="77" t="s">
        <v>44</v>
      </c>
      <c r="C126" s="78">
        <f>ABS(C125)</f>
        <v>52.101100000000002</v>
      </c>
      <c r="D126" s="78">
        <f t="shared" ref="D126:H126" si="57">ABS(D125)</f>
        <v>56.166899999999998</v>
      </c>
      <c r="E126" s="78">
        <f t="shared" si="57"/>
        <v>44.740900000000003</v>
      </c>
      <c r="F126" s="78">
        <f t="shared" si="57"/>
        <v>75.308999999999997</v>
      </c>
      <c r="G126" s="78">
        <f t="shared" si="57"/>
        <v>26.622</v>
      </c>
      <c r="H126" s="79">
        <f t="shared" si="57"/>
        <v>30.180900000000001</v>
      </c>
      <c r="J126" s="85">
        <f>F127</f>
        <v>0.26413015114996868</v>
      </c>
      <c r="K126" s="83"/>
    </row>
    <row r="127" spans="2:16" x14ac:dyDescent="0.3">
      <c r="B127" s="80" t="s">
        <v>43</v>
      </c>
      <c r="C127" s="81">
        <f>C126/SUM($C$126:$H$126)</f>
        <v>0.18273342386805871</v>
      </c>
      <c r="D127" s="81">
        <f>D126/SUM($C$126:$H$126)</f>
        <v>0.19699334457535189</v>
      </c>
      <c r="E127" s="81">
        <f>E126/SUM($C$126:$H$126)</f>
        <v>0.156919102359421</v>
      </c>
      <c r="F127" s="81">
        <f>F126/SUM($C$126:$H$126)</f>
        <v>0.26413015114996868</v>
      </c>
      <c r="G127" s="81">
        <f>G126/SUM($C$126:$H$126)</f>
        <v>9.3370950137625863E-2</v>
      </c>
      <c r="H127" s="82">
        <f>H126/SUM($C$126:$H$126)</f>
        <v>0.10585302790957377</v>
      </c>
      <c r="J127" s="85">
        <f>G127</f>
        <v>9.3370950137625863E-2</v>
      </c>
      <c r="K127" s="83"/>
    </row>
    <row r="128" spans="2:16" ht="15" thickBot="1" x14ac:dyDescent="0.35">
      <c r="J128" s="86">
        <f>H127</f>
        <v>0.10585302790957377</v>
      </c>
      <c r="K128" s="83"/>
    </row>
    <row r="129" spans="11:11" x14ac:dyDescent="0.3">
      <c r="K129" s="83"/>
    </row>
    <row r="130" spans="11:11" x14ac:dyDescent="0.3">
      <c r="K130" s="83"/>
    </row>
    <row r="131" spans="11:11" x14ac:dyDescent="0.3">
      <c r="K131" s="83"/>
    </row>
    <row r="132" spans="11:11" x14ac:dyDescent="0.3">
      <c r="K132" s="83"/>
    </row>
    <row r="133" spans="11:11" x14ac:dyDescent="0.3">
      <c r="K133" s="83"/>
    </row>
  </sheetData>
  <mergeCells count="8">
    <mergeCell ref="K16:P16"/>
    <mergeCell ref="A1:A55"/>
    <mergeCell ref="B124:H124"/>
    <mergeCell ref="I101:I115"/>
    <mergeCell ref="K101:K115"/>
    <mergeCell ref="I37:I42"/>
    <mergeCell ref="I44:I49"/>
    <mergeCell ref="I17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Asus</cp:lastModifiedBy>
  <dcterms:created xsi:type="dcterms:W3CDTF">2023-06-22T14:51:05Z</dcterms:created>
  <dcterms:modified xsi:type="dcterms:W3CDTF">2023-06-24T02:20:53Z</dcterms:modified>
</cp:coreProperties>
</file>