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6205" yWindow="1140" windowWidth="24015" windowHeight="164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4" i="1" l="1"/>
  <c r="C125" i="1"/>
  <c r="G110" i="1"/>
  <c r="F110" i="1"/>
  <c r="C110" i="1"/>
  <c r="F109" i="1"/>
  <c r="G109" i="1" s="1"/>
  <c r="C92" i="1"/>
  <c r="C91" i="1"/>
  <c r="F77" i="1"/>
  <c r="E77" i="1"/>
  <c r="C77" i="1"/>
  <c r="G76" i="1"/>
  <c r="G75" i="1"/>
  <c r="G74" i="1"/>
  <c r="D73" i="1"/>
  <c r="D77" i="1" s="1"/>
  <c r="B60" i="1"/>
  <c r="E43" i="1"/>
  <c r="G43" i="1"/>
  <c r="F43" i="1"/>
  <c r="D43" i="1"/>
  <c r="C43" i="1"/>
  <c r="H42" i="1"/>
  <c r="H41" i="1"/>
  <c r="H40" i="1"/>
  <c r="H39" i="1"/>
  <c r="F25" i="1"/>
  <c r="E25" i="1"/>
  <c r="D25" i="1"/>
  <c r="C25" i="1"/>
  <c r="G23" i="1"/>
  <c r="G21" i="1"/>
  <c r="G20" i="1"/>
  <c r="G19" i="1"/>
  <c r="C126" i="1" l="1"/>
  <c r="E110" i="1"/>
  <c r="C93" i="1"/>
  <c r="G73" i="1"/>
  <c r="G77" i="1" s="1"/>
  <c r="G25" i="1"/>
  <c r="H43" i="1"/>
  <c r="A6" i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<sst xmlns="http://schemas.openxmlformats.org/spreadsheetml/2006/main" count="126" uniqueCount="93">
  <si>
    <t>שאלה</t>
  </si>
  <si>
    <t>תשובה</t>
  </si>
  <si>
    <t>הסברים מפורטים:</t>
  </si>
  <si>
    <t>שאלה 1</t>
  </si>
  <si>
    <t>הון מניות</t>
  </si>
  <si>
    <t>פרמיה</t>
  </si>
  <si>
    <t>ב</t>
  </si>
  <si>
    <t>שאלה 2</t>
  </si>
  <si>
    <t>ה</t>
  </si>
  <si>
    <t>שאלה 3</t>
  </si>
  <si>
    <t>שאלה 4</t>
  </si>
  <si>
    <t>כתבי אופציה</t>
  </si>
  <si>
    <t>עודפים</t>
  </si>
  <si>
    <t>רווח נקי</t>
  </si>
  <si>
    <t>ג</t>
  </si>
  <si>
    <t>שאלה 5</t>
  </si>
  <si>
    <t>שאלה 6</t>
  </si>
  <si>
    <t>הוצאות ריבית</t>
  </si>
  <si>
    <t>שאלה 8</t>
  </si>
  <si>
    <t>שאלה 9</t>
  </si>
  <si>
    <t>שאלה 10</t>
  </si>
  <si>
    <t>א</t>
  </si>
  <si>
    <t>פתרון מטלה 14 - 13002 - חשבונאות למנהלות ומנהלים, סמסטר 2025ב</t>
  </si>
  <si>
    <t>פרמיה על מניות</t>
  </si>
  <si>
    <t>סה"כ</t>
  </si>
  <si>
    <t>הנפקת מניות</t>
  </si>
  <si>
    <t>הנפקת מניות והוצ' הנפקה</t>
  </si>
  <si>
    <t>אופציות</t>
  </si>
  <si>
    <t>הנפקת אופציות</t>
  </si>
  <si>
    <t>מימוש 25% מהאופציות</t>
  </si>
  <si>
    <t>הכרזת דיבידנד</t>
  </si>
  <si>
    <t>י.ס. 31/12/2024</t>
  </si>
  <si>
    <t>י.פ. 1/1/2024</t>
  </si>
  <si>
    <t>בהתאם לחישובים לעיל טענה 2 היא הנכונה לכן התשובה היא ב'</t>
  </si>
  <si>
    <t>טענה 1 שגויה. אם ההנפקה היתה בפרמיה, אז סך השינוי בהון העצמי יעלה בסכום גבוה מסך הע.נ. המונפק.</t>
  </si>
  <si>
    <t>טענה 2 שגויה. כאשר חברה מנפיקה מניות בתמורה הגבוהה מסך ערכן הנקוב של המניות שהונפקו, ההפרש יוצג בחשבון 'פרמיה על מניות'.</t>
  </si>
  <si>
    <t>טענה 3 שגויה.  במועד פקיעת האופציות יש להפחית מחשבון האופציות את הסכום הנותר ולהעבירו לחשבון פרמיה על מניות. מכיוון שמדובר באותו סכום, סך ההון העצמי אינו משתנה.</t>
  </si>
  <si>
    <t>טענה 4 נכונה. יש לתת ביטוי  להכרזת הדיבידנד ע"י הפחת הסכום המוכרז מחשבון עודפים, גם אם הדיבידנד טרם שולם.</t>
  </si>
  <si>
    <t>טענה 4 נכונה ולכן התשובה היא ד'</t>
  </si>
  <si>
    <t>ד</t>
  </si>
  <si>
    <t>י.פ. 1/1/2025</t>
  </si>
  <si>
    <t>אירועי נטילת ההלוואה (סעיף ג') והשקעה במניות חברה אחרת (סעיף ד') אינם משפיעים על ההון העצמי.</t>
  </si>
  <si>
    <t>י.ס. 31/12/2025</t>
  </si>
  <si>
    <t>הון מניות 1 ₪ ע.נ.</t>
  </si>
  <si>
    <t>הון מניות 3 ₪ ע.נ.</t>
  </si>
  <si>
    <t>בהתאם לחישובים לעיל טענה 1 היא הנכונה לכן התשובה היא א'</t>
  </si>
  <si>
    <t>טענה 1 שגויה. אין בהכרח קשר ישיר בין סך ההון העצמי ליתרת המזומן בחברה. סך המזומן משתנה גם בגין פע' שאינן קשורות להון העצמי בחברה.</t>
  </si>
  <si>
    <t>טענה 2 שגויה. פרמיה על מניות איננה רווח ולא מוצגת בדו"ח רווח או הפסד.</t>
  </si>
  <si>
    <t>טענה 3 שגויה. הפעולה הנדרשת בעת פקיעת אופציות הפוכה מזו המתוארת בטענה.</t>
  </si>
  <si>
    <t>טענה 4 שגויה. ההון העצמי קטן כבר בעת הכרזת הדיבידנד, גם אם טרם שולם.</t>
  </si>
  <si>
    <t>כל הטענות שגויות, לכן התשובה הנכונה היא ה'</t>
  </si>
  <si>
    <t>תמורה מהנפקה</t>
  </si>
  <si>
    <t>סך ע.נ. שהונפק</t>
  </si>
  <si>
    <t>300,000 * 4 =</t>
  </si>
  <si>
    <t>300,000 * 3 =</t>
  </si>
  <si>
    <t>סכום זה מגדיל מזומן</t>
  </si>
  <si>
    <t xml:space="preserve">סכום זה נרשם בחשבון 'הון מניות' </t>
  </si>
  <si>
    <t xml:space="preserve">סכום זה נרשם בחשבון 'פרמיה על מניות' </t>
  </si>
  <si>
    <t>לכן התשובה הנכונה היא ה'</t>
  </si>
  <si>
    <t>טענה 1 נכונה. כאשר מתקבלת תמורה גבוהה יותר מסך הע.נ. של המניות שהונפקו, ההפרש יוצג בחשבון 'פרמיה על מניות'.</t>
  </si>
  <si>
    <t>טענה 2 שגויה. ההפרש אינו משפיע על חשבון עודפים.</t>
  </si>
  <si>
    <t>טענה 3 שגויה. בעת הנפקת אופציות נרשמת מלוא התמורה שהתקבלה. החישוב המתואר בטענה אינו רלוונטי.</t>
  </si>
  <si>
    <t>טענה 7</t>
  </si>
  <si>
    <t>שנת 2020:</t>
  </si>
  <si>
    <t>הנפקת מניות ללא תמורה</t>
  </si>
  <si>
    <t>אירוע נטילת ההלוואה אינו משפיע על ההון העצמי.</t>
  </si>
  <si>
    <t>י.ס. 31/12/2020</t>
  </si>
  <si>
    <t>בהתאם לחישובים לעיל  התשובה היא ג'</t>
  </si>
  <si>
    <t>ע.נ. אג"ח 10%</t>
  </si>
  <si>
    <t xml:space="preserve">ריבית נקובה </t>
  </si>
  <si>
    <t>שנות חיי האג"ח</t>
  </si>
  <si>
    <t>הוצאות מימון בשנת 2020 בגין האג"ח:</t>
  </si>
  <si>
    <t xml:space="preserve">מועד הנפקה </t>
  </si>
  <si>
    <t>הכנסות מהפחתת פרמיה</t>
  </si>
  <si>
    <t>100,000 * 10%=</t>
  </si>
  <si>
    <t>20,000/20=</t>
  </si>
  <si>
    <t>הוצאות מימון נטו</t>
  </si>
  <si>
    <t>בהתאם לחישובים לעיל  כל התשובות שגויות לכן התשובה היא ה'</t>
  </si>
  <si>
    <t>מועד הנפקה</t>
  </si>
  <si>
    <t>כמות אופציות שהונפקו</t>
  </si>
  <si>
    <t>תמורה מהנפקת אופציות</t>
  </si>
  <si>
    <t>יחס מימוש - כל כתב אופציה ניתן למימוש ל-2 מניות בנות 4 ₪ ע.נ.</t>
  </si>
  <si>
    <t>תאריך פקיעה</t>
  </si>
  <si>
    <t xml:space="preserve">תוספת מימוש בש"ח  </t>
  </si>
  <si>
    <t xml:space="preserve">כמות אופציות שמומשה </t>
  </si>
  <si>
    <t>הון מניות בנות 4 ₪ ע.נ.</t>
  </si>
  <si>
    <t>מימוש 23,000 אופציות</t>
  </si>
  <si>
    <t>בהתאם לכך התשובה הנכונה היא ב'</t>
  </si>
  <si>
    <t>השפעת אירוע המימוש על סך ההון העצמי (רישום מלא):</t>
  </si>
  <si>
    <t>הוצאות מימון בשנת 2022 בגין האג"ח:</t>
  </si>
  <si>
    <t>120,000 * 10% * 3/12 =</t>
  </si>
  <si>
    <t>20,000/20 * 3/12 =</t>
  </si>
  <si>
    <t>לחילופין ניתן לענות על הנדרש ע"י חישוב המכפלה: כמות אופציות שמומשו * תוספת המימוש = 23,000 * 10 = 230,000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</si>
</sst>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1010000]d/m/yyyy;@"/>
  </numFmts>
  <fonts count="9" x14ac:knownFonts="1">
    <font>
      <sz val="12"/>
      <color theme="1"/>
      <name val="Arial"/>
      <family val="2"/>
      <scheme val="minor"/>
    </font>
    <font>
      <sz val="12"/>
      <color theme="1"/>
      <name val="David"/>
    </font>
    <font>
      <b/>
      <sz val="12"/>
      <color theme="1"/>
      <name val="David"/>
      <family val="2"/>
    </font>
    <font>
      <b/>
      <sz val="14"/>
      <color theme="1"/>
      <name val="David"/>
      <family val="2"/>
    </font>
    <font>
      <sz val="12"/>
      <color theme="1"/>
      <name val="David"/>
      <family val="2"/>
    </font>
    <font>
      <u/>
      <sz val="12"/>
      <color theme="1"/>
      <name val="David"/>
      <family val="2"/>
    </font>
    <font>
      <b/>
      <sz val="20"/>
      <color rgb="FFFF0000"/>
      <name val="David"/>
      <family val="2"/>
    </font>
    <font>
      <u val="singleAccounting"/>
      <sz val="12"/>
      <color theme="1"/>
      <name val="David"/>
      <family val="2"/>
    </font>
    <font>
      <sz val="12"/>
      <name val="Davi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1" fontId="1" fillId="0" borderId="0" xfId="0" applyNumberFormat="1" applyFont="1"/>
    <xf numFmtId="3" fontId="2" fillId="0" borderId="0" xfId="0" applyNumberFormat="1" applyFont="1"/>
    <xf numFmtId="3" fontId="4" fillId="0" borderId="0" xfId="0" applyNumberFormat="1" applyFont="1"/>
    <xf numFmtId="0" fontId="6" fillId="0" borderId="0" xfId="0" applyFont="1"/>
    <xf numFmtId="41" fontId="4" fillId="0" borderId="0" xfId="0" applyNumberFormat="1" applyFont="1"/>
    <xf numFmtId="41" fontId="2" fillId="0" borderId="0" xfId="0" applyNumberFormat="1" applyFont="1"/>
    <xf numFmtId="41" fontId="2" fillId="2" borderId="0" xfId="0" applyNumberFormat="1" applyFont="1" applyFill="1"/>
    <xf numFmtId="3" fontId="2" fillId="2" borderId="0" xfId="0" applyNumberFormat="1" applyFont="1" applyFill="1"/>
    <xf numFmtId="49" fontId="4" fillId="0" borderId="0" xfId="0" applyNumberFormat="1" applyFont="1"/>
    <xf numFmtId="3" fontId="5" fillId="0" borderId="0" xfId="0" applyNumberFormat="1" applyFont="1"/>
    <xf numFmtId="41" fontId="7" fillId="0" borderId="0" xfId="0" applyNumberFormat="1" applyFont="1"/>
    <xf numFmtId="9" fontId="4" fillId="0" borderId="0" xfId="0" applyNumberFormat="1" applyFont="1"/>
    <xf numFmtId="164" fontId="4" fillId="0" borderId="0" xfId="0" applyNumberFormat="1" applyFont="1"/>
    <xf numFmtId="41" fontId="7" fillId="2" borderId="0" xfId="0" applyNumberFormat="1" applyFont="1" applyFill="1"/>
    <xf numFmtId="0" fontId="8" fillId="0" borderId="1" xfId="0" applyFont="1" applyBorder="1"/>
    <xf numFmtId="14" fontId="4" fillId="0" borderId="0" xfId="0" applyNumberFormat="1" applyFont="1"/>
    <xf numFmtId="0" fontId="4" fillId="0" borderId="0" xfId="0" applyNumberFormat="1" applyFont="1"/>
    <xf numFmtId="14" fontId="5" fillId="0" borderId="0" xfId="0" applyNumberFormat="1" applyFont="1"/>
    <xf numFmtId="41" fontId="5" fillId="0" borderId="0" xfId="0" applyNumberFormat="1" applyFont="1"/>
    <xf numFmtId="3" fontId="4" fillId="2" borderId="0" xfId="0" applyNumberFormat="1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rightToLeft="1" tabSelected="1" topLeftCell="A104" zoomScaleNormal="100" workbookViewId="0">
      <selection activeCell="A112" sqref="A112"/>
    </sheetView>
  </sheetViews>
  <sheetFormatPr defaultColWidth="10.77734375" defaultRowHeight="15.75" x14ac:dyDescent="0.25"/>
  <cols>
    <col min="1" max="1" width="12.21875" style="1" customWidth="1"/>
    <col min="2" max="2" width="7.109375" style="1" customWidth="1"/>
    <col min="3" max="3" width="12.88671875" style="1" customWidth="1"/>
    <col min="4" max="5" width="13" style="1" customWidth="1"/>
    <col min="6" max="16384" width="10.77734375" style="1"/>
  </cols>
  <sheetData>
    <row r="1" spans="1:5" ht="18.75" x14ac:dyDescent="0.3">
      <c r="A1" s="6" t="s">
        <v>22</v>
      </c>
      <c r="B1" s="6"/>
      <c r="C1" s="6"/>
      <c r="D1" s="6"/>
      <c r="E1" s="6"/>
    </row>
    <row r="3" spans="1:5" ht="26.25" x14ac:dyDescent="0.4">
      <c r="A3" s="2" t="s">
        <v>0</v>
      </c>
      <c r="B3" s="2" t="s">
        <v>1</v>
      </c>
      <c r="D3" s="12"/>
    </row>
    <row r="4" spans="1:5" x14ac:dyDescent="0.25">
      <c r="A4" s="2">
        <v>1</v>
      </c>
      <c r="B4" s="2" t="s">
        <v>6</v>
      </c>
    </row>
    <row r="5" spans="1:5" x14ac:dyDescent="0.25">
      <c r="A5" s="2">
        <v>2</v>
      </c>
      <c r="B5" s="2" t="s">
        <v>39</v>
      </c>
    </row>
    <row r="6" spans="1:5" x14ac:dyDescent="0.25">
      <c r="A6" s="2">
        <f>A5+1</f>
        <v>3</v>
      </c>
      <c r="B6" s="2" t="s">
        <v>21</v>
      </c>
    </row>
    <row r="7" spans="1:5" x14ac:dyDescent="0.25">
      <c r="A7" s="2">
        <f t="shared" ref="A7:A13" si="0">A6+1</f>
        <v>4</v>
      </c>
      <c r="B7" s="2" t="s">
        <v>8</v>
      </c>
    </row>
    <row r="8" spans="1:5" x14ac:dyDescent="0.25">
      <c r="A8" s="2">
        <f t="shared" si="0"/>
        <v>5</v>
      </c>
      <c r="B8" s="2" t="s">
        <v>8</v>
      </c>
    </row>
    <row r="9" spans="1:5" x14ac:dyDescent="0.25">
      <c r="A9" s="2">
        <f t="shared" si="0"/>
        <v>6</v>
      </c>
      <c r="B9" s="2" t="s">
        <v>8</v>
      </c>
    </row>
    <row r="10" spans="1:5" x14ac:dyDescent="0.25">
      <c r="A10" s="2">
        <f t="shared" si="0"/>
        <v>7</v>
      </c>
      <c r="B10" s="2" t="s">
        <v>14</v>
      </c>
    </row>
    <row r="11" spans="1:5" x14ac:dyDescent="0.25">
      <c r="A11" s="2">
        <f t="shared" si="0"/>
        <v>8</v>
      </c>
      <c r="B11" s="23" t="s">
        <v>8</v>
      </c>
    </row>
    <row r="12" spans="1:5" x14ac:dyDescent="0.25">
      <c r="A12" s="2">
        <f>A11+1</f>
        <v>9</v>
      </c>
      <c r="B12" s="23" t="s">
        <v>6</v>
      </c>
    </row>
    <row r="13" spans="1:5" x14ac:dyDescent="0.25">
      <c r="A13" s="2">
        <f t="shared" si="0"/>
        <v>10</v>
      </c>
      <c r="B13" s="23" t="s">
        <v>8</v>
      </c>
    </row>
    <row r="15" spans="1:5" x14ac:dyDescent="0.25">
      <c r="A15" s="5" t="s">
        <v>2</v>
      </c>
    </row>
    <row r="16" spans="1:5" x14ac:dyDescent="0.25">
      <c r="A16" s="5"/>
    </row>
    <row r="17" spans="1:8" x14ac:dyDescent="0.25">
      <c r="A17" s="5" t="s">
        <v>3</v>
      </c>
    </row>
    <row r="18" spans="1:8" x14ac:dyDescent="0.25">
      <c r="A18" s="5"/>
      <c r="C18" s="8" t="s">
        <v>4</v>
      </c>
      <c r="D18" s="8" t="s">
        <v>23</v>
      </c>
      <c r="E18" s="8" t="s">
        <v>27</v>
      </c>
      <c r="F18" s="8" t="s">
        <v>12</v>
      </c>
      <c r="G18" s="8" t="s">
        <v>24</v>
      </c>
    </row>
    <row r="19" spans="1:8" x14ac:dyDescent="0.25">
      <c r="A19" s="7" t="s">
        <v>32</v>
      </c>
      <c r="C19" s="3">
        <v>500000</v>
      </c>
      <c r="D19" s="3">
        <v>250000</v>
      </c>
      <c r="F19" s="3">
        <v>70000</v>
      </c>
      <c r="G19" s="3">
        <f>SUM(C19:F19)</f>
        <v>820000</v>
      </c>
    </row>
    <row r="20" spans="1:8" x14ac:dyDescent="0.25">
      <c r="A20" s="7" t="s">
        <v>26</v>
      </c>
      <c r="C20" s="3">
        <v>240000</v>
      </c>
      <c r="D20" s="3">
        <v>50000</v>
      </c>
      <c r="G20" s="3">
        <f>SUM(C20:F20)</f>
        <v>290000</v>
      </c>
    </row>
    <row r="21" spans="1:8" x14ac:dyDescent="0.25">
      <c r="A21" s="7" t="s">
        <v>28</v>
      </c>
      <c r="E21" s="3">
        <v>60000</v>
      </c>
      <c r="G21" s="3">
        <f>SUM(C21:F21)</f>
        <v>60000</v>
      </c>
    </row>
    <row r="22" spans="1:8" x14ac:dyDescent="0.25">
      <c r="A22" s="7" t="s">
        <v>29</v>
      </c>
      <c r="C22" s="3">
        <v>20000</v>
      </c>
      <c r="D22" s="3">
        <v>35000</v>
      </c>
      <c r="E22" s="9">
        <v>-15000</v>
      </c>
      <c r="G22" s="3">
        <v>40000</v>
      </c>
    </row>
    <row r="23" spans="1:8" x14ac:dyDescent="0.25">
      <c r="A23" s="7" t="s">
        <v>13</v>
      </c>
      <c r="F23" s="3">
        <v>150000</v>
      </c>
      <c r="G23" s="3">
        <f>SUM(C23:F23)</f>
        <v>150000</v>
      </c>
    </row>
    <row r="24" spans="1:8" x14ac:dyDescent="0.25">
      <c r="A24" s="7" t="s">
        <v>30</v>
      </c>
      <c r="F24" s="9">
        <v>-30000</v>
      </c>
      <c r="G24" s="9">
        <v>-30000</v>
      </c>
    </row>
    <row r="25" spans="1:8" x14ac:dyDescent="0.25">
      <c r="A25" s="5" t="s">
        <v>31</v>
      </c>
      <c r="C25" s="10">
        <f>SUM(C19:C24)</f>
        <v>760000</v>
      </c>
      <c r="D25" s="16">
        <f>SUM(D19:D24)</f>
        <v>335000</v>
      </c>
      <c r="E25" s="10">
        <f>SUM(E19:E24)</f>
        <v>45000</v>
      </c>
      <c r="F25" s="10">
        <f>SUM(F19:F24)</f>
        <v>190000</v>
      </c>
      <c r="G25" s="10">
        <f>SUM(G19:G24)</f>
        <v>1330000</v>
      </c>
    </row>
    <row r="26" spans="1:8" x14ac:dyDescent="0.25">
      <c r="A26" s="5"/>
      <c r="C26" s="10"/>
      <c r="D26" s="10"/>
      <c r="E26" s="10"/>
      <c r="F26" s="10"/>
      <c r="G26" s="10"/>
    </row>
    <row r="27" spans="1:8" x14ac:dyDescent="0.25">
      <c r="A27" s="5" t="s">
        <v>33</v>
      </c>
      <c r="C27" s="10"/>
      <c r="D27" s="10"/>
      <c r="E27" s="10"/>
      <c r="F27" s="10"/>
      <c r="G27" s="10"/>
    </row>
    <row r="28" spans="1:8" x14ac:dyDescent="0.25">
      <c r="A28" s="5"/>
      <c r="C28" s="10"/>
      <c r="D28" s="10"/>
      <c r="E28" s="10"/>
      <c r="F28" s="10"/>
      <c r="G28" s="10"/>
    </row>
    <row r="29" spans="1:8" x14ac:dyDescent="0.25">
      <c r="A29" s="5" t="s">
        <v>7</v>
      </c>
      <c r="C29" s="10"/>
      <c r="D29" s="10"/>
      <c r="E29" s="10"/>
      <c r="F29" s="10"/>
      <c r="G29" s="10"/>
    </row>
    <row r="30" spans="1:8" x14ac:dyDescent="0.25">
      <c r="A30" s="7" t="s">
        <v>34</v>
      </c>
      <c r="C30" s="10"/>
      <c r="D30" s="10"/>
      <c r="E30" s="10"/>
      <c r="F30" s="10"/>
      <c r="G30" s="10"/>
    </row>
    <row r="31" spans="1:8" x14ac:dyDescent="0.25">
      <c r="A31" s="7" t="s">
        <v>35</v>
      </c>
      <c r="B31" s="7"/>
      <c r="C31" s="11"/>
      <c r="D31" s="11"/>
      <c r="E31" s="11"/>
      <c r="F31" s="11"/>
      <c r="G31" s="11"/>
      <c r="H31" s="7"/>
    </row>
    <row r="32" spans="1:8" x14ac:dyDescent="0.25">
      <c r="A32" s="7" t="s">
        <v>36</v>
      </c>
      <c r="B32" s="7"/>
      <c r="C32" s="11"/>
      <c r="D32" s="11"/>
      <c r="E32" s="11"/>
      <c r="F32" s="11"/>
      <c r="G32" s="11"/>
      <c r="H32" s="7"/>
    </row>
    <row r="33" spans="1:8" x14ac:dyDescent="0.25">
      <c r="A33" s="7" t="s">
        <v>37</v>
      </c>
      <c r="B33" s="7"/>
      <c r="C33" s="11"/>
      <c r="D33" s="11"/>
      <c r="E33" s="11"/>
      <c r="F33" s="11"/>
      <c r="G33" s="11"/>
      <c r="H33" s="7"/>
    </row>
    <row r="34" spans="1:8" x14ac:dyDescent="0.25">
      <c r="A34" s="7"/>
      <c r="B34" s="7"/>
      <c r="C34" s="11"/>
      <c r="D34" s="11"/>
      <c r="E34" s="11"/>
      <c r="F34" s="11"/>
      <c r="G34" s="11"/>
      <c r="H34" s="7"/>
    </row>
    <row r="35" spans="1:8" x14ac:dyDescent="0.25">
      <c r="A35" s="5" t="s">
        <v>38</v>
      </c>
      <c r="B35" s="7"/>
      <c r="C35" s="11"/>
      <c r="D35" s="11"/>
      <c r="E35" s="11"/>
      <c r="F35" s="11"/>
      <c r="G35" s="11"/>
      <c r="H35" s="7"/>
    </row>
    <row r="36" spans="1:8" x14ac:dyDescent="0.25">
      <c r="A36" s="5"/>
      <c r="C36" s="10"/>
      <c r="D36" s="10"/>
      <c r="E36" s="10"/>
      <c r="F36" s="10"/>
      <c r="G36" s="10"/>
    </row>
    <row r="37" spans="1:8" x14ac:dyDescent="0.25">
      <c r="A37" s="5" t="s">
        <v>9</v>
      </c>
      <c r="C37" s="10"/>
      <c r="D37" s="10"/>
      <c r="E37" s="10"/>
      <c r="F37" s="10"/>
      <c r="G37" s="10"/>
    </row>
    <row r="38" spans="1:8" x14ac:dyDescent="0.25">
      <c r="A38" s="5"/>
      <c r="C38" s="8" t="s">
        <v>43</v>
      </c>
      <c r="D38" s="8" t="s">
        <v>23</v>
      </c>
      <c r="E38" s="8" t="s">
        <v>44</v>
      </c>
      <c r="F38" s="8" t="s">
        <v>27</v>
      </c>
      <c r="G38" s="8" t="s">
        <v>12</v>
      </c>
      <c r="H38" s="8" t="s">
        <v>24</v>
      </c>
    </row>
    <row r="39" spans="1:8" x14ac:dyDescent="0.25">
      <c r="A39" s="7" t="s">
        <v>40</v>
      </c>
      <c r="C39" s="13">
        <v>100000</v>
      </c>
      <c r="D39" s="13">
        <v>150000</v>
      </c>
      <c r="F39" s="13"/>
      <c r="G39" s="13">
        <v>270000</v>
      </c>
      <c r="H39" s="13">
        <f>SUM(C39:G39)</f>
        <v>520000</v>
      </c>
    </row>
    <row r="40" spans="1:8" x14ac:dyDescent="0.25">
      <c r="A40" s="7" t="s">
        <v>25</v>
      </c>
      <c r="D40" s="13">
        <v>118000</v>
      </c>
      <c r="E40" s="13">
        <v>300000</v>
      </c>
      <c r="F40" s="13"/>
      <c r="G40" s="13"/>
      <c r="H40" s="13">
        <f>SUM(D40:G40)</f>
        <v>418000</v>
      </c>
    </row>
    <row r="41" spans="1:8" x14ac:dyDescent="0.25">
      <c r="A41" s="7" t="s">
        <v>28</v>
      </c>
      <c r="C41" s="13"/>
      <c r="D41" s="13"/>
      <c r="F41" s="13">
        <v>24000</v>
      </c>
      <c r="G41" s="13"/>
      <c r="H41" s="13">
        <f>SUM(C41:G41)</f>
        <v>24000</v>
      </c>
    </row>
    <row r="42" spans="1:8" x14ac:dyDescent="0.25">
      <c r="A42" s="7" t="s">
        <v>13</v>
      </c>
      <c r="C42" s="13"/>
      <c r="D42" s="13"/>
      <c r="F42" s="13"/>
      <c r="G42" s="13">
        <v>300000</v>
      </c>
      <c r="H42" s="13">
        <f>SUM(C42:G42)</f>
        <v>300000</v>
      </c>
    </row>
    <row r="43" spans="1:8" x14ac:dyDescent="0.25">
      <c r="A43" s="5" t="s">
        <v>42</v>
      </c>
      <c r="C43" s="14">
        <f t="shared" ref="C43:H43" si="1">SUM(C39:C42)</f>
        <v>100000</v>
      </c>
      <c r="D43" s="15">
        <f t="shared" si="1"/>
        <v>268000</v>
      </c>
      <c r="E43" s="14">
        <f t="shared" si="1"/>
        <v>300000</v>
      </c>
      <c r="F43" s="14">
        <f t="shared" si="1"/>
        <v>24000</v>
      </c>
      <c r="G43" s="14">
        <f t="shared" si="1"/>
        <v>570000</v>
      </c>
      <c r="H43" s="14">
        <f t="shared" si="1"/>
        <v>1262000</v>
      </c>
    </row>
    <row r="44" spans="1:8" x14ac:dyDescent="0.25">
      <c r="A44" s="7"/>
      <c r="C44" s="13"/>
      <c r="D44" s="13"/>
      <c r="E44" s="13"/>
      <c r="F44" s="13"/>
      <c r="G44" s="13"/>
    </row>
    <row r="45" spans="1:8" x14ac:dyDescent="0.25">
      <c r="A45" s="7" t="s">
        <v>41</v>
      </c>
      <c r="C45" s="13"/>
      <c r="D45" s="13"/>
      <c r="E45" s="13"/>
      <c r="F45" s="13"/>
      <c r="G45" s="13"/>
    </row>
    <row r="46" spans="1:8" x14ac:dyDescent="0.25">
      <c r="A46" s="5"/>
      <c r="C46" s="13"/>
      <c r="D46" s="13"/>
      <c r="E46" s="13"/>
      <c r="F46" s="13"/>
      <c r="G46" s="13"/>
    </row>
    <row r="47" spans="1:8" x14ac:dyDescent="0.25">
      <c r="A47" s="5" t="s">
        <v>45</v>
      </c>
      <c r="C47" s="13"/>
      <c r="D47" s="13"/>
      <c r="E47" s="13"/>
      <c r="F47" s="13"/>
      <c r="G47" s="13"/>
    </row>
    <row r="48" spans="1:8" x14ac:dyDescent="0.25">
      <c r="A48" s="5"/>
      <c r="C48" s="13"/>
      <c r="D48" s="13"/>
      <c r="E48" s="13"/>
      <c r="F48" s="13"/>
      <c r="G48" s="13"/>
    </row>
    <row r="49" spans="1:10" x14ac:dyDescent="0.25">
      <c r="A49" s="5" t="s">
        <v>10</v>
      </c>
      <c r="C49" s="13"/>
      <c r="D49" s="13"/>
      <c r="E49" s="13"/>
      <c r="F49" s="13"/>
      <c r="G49" s="13"/>
    </row>
    <row r="50" spans="1:10" x14ac:dyDescent="0.25">
      <c r="A50" s="7" t="s">
        <v>46</v>
      </c>
      <c r="B50" s="7"/>
      <c r="C50" s="13"/>
      <c r="D50" s="13"/>
      <c r="E50" s="13"/>
      <c r="F50" s="13"/>
      <c r="G50" s="13"/>
      <c r="H50" s="7"/>
      <c r="I50" s="7"/>
      <c r="J50" s="7"/>
    </row>
    <row r="51" spans="1:10" x14ac:dyDescent="0.25">
      <c r="A51" s="7" t="s">
        <v>47</v>
      </c>
      <c r="B51" s="7"/>
      <c r="C51" s="13"/>
      <c r="D51" s="13"/>
      <c r="E51" s="13"/>
      <c r="F51" s="13"/>
      <c r="G51" s="13"/>
      <c r="H51" s="7"/>
      <c r="I51" s="7"/>
      <c r="J51" s="7"/>
    </row>
    <row r="52" spans="1:10" x14ac:dyDescent="0.25">
      <c r="A52" s="7" t="s">
        <v>48</v>
      </c>
      <c r="B52" s="7"/>
      <c r="C52" s="13"/>
      <c r="D52" s="13"/>
      <c r="E52" s="13"/>
      <c r="F52" s="13"/>
      <c r="G52" s="13"/>
      <c r="H52" s="7"/>
      <c r="I52" s="7"/>
      <c r="J52" s="7"/>
    </row>
    <row r="53" spans="1:10" x14ac:dyDescent="0.25">
      <c r="A53" s="7" t="s">
        <v>49</v>
      </c>
      <c r="B53" s="7"/>
      <c r="C53" s="13"/>
      <c r="D53" s="13"/>
      <c r="E53" s="13"/>
      <c r="F53" s="13"/>
      <c r="G53" s="13"/>
      <c r="H53" s="7"/>
      <c r="I53" s="7"/>
      <c r="J53" s="7"/>
    </row>
    <row r="54" spans="1:10" x14ac:dyDescent="0.25">
      <c r="A54" s="7"/>
      <c r="B54" s="7"/>
      <c r="C54" s="13"/>
      <c r="D54" s="13"/>
      <c r="E54" s="13"/>
      <c r="F54" s="13"/>
      <c r="G54" s="13"/>
      <c r="H54" s="7"/>
      <c r="I54" s="7"/>
      <c r="J54" s="7"/>
    </row>
    <row r="55" spans="1:10" x14ac:dyDescent="0.25">
      <c r="A55" s="5" t="s">
        <v>50</v>
      </c>
      <c r="B55" s="7"/>
      <c r="C55" s="13"/>
      <c r="D55" s="13"/>
      <c r="E55" s="13"/>
      <c r="F55" s="13"/>
      <c r="G55" s="13"/>
      <c r="H55" s="7"/>
      <c r="I55" s="7"/>
      <c r="J55" s="7"/>
    </row>
    <row r="56" spans="1:10" x14ac:dyDescent="0.25">
      <c r="A56" s="7"/>
      <c r="B56" s="7"/>
      <c r="C56" s="13"/>
      <c r="D56" s="13"/>
      <c r="E56" s="13"/>
      <c r="F56" s="13"/>
      <c r="G56" s="13"/>
      <c r="H56" s="7"/>
      <c r="I56" s="7"/>
      <c r="J56" s="7"/>
    </row>
    <row r="57" spans="1:10" x14ac:dyDescent="0.25">
      <c r="A57" s="5" t="s">
        <v>15</v>
      </c>
      <c r="B57" s="7"/>
      <c r="C57" s="13"/>
      <c r="D57" s="13"/>
      <c r="E57" s="13"/>
      <c r="F57" s="13"/>
      <c r="G57" s="13"/>
      <c r="H57" s="7"/>
      <c r="I57" s="7"/>
      <c r="J57" s="7"/>
    </row>
    <row r="58" spans="1:10" x14ac:dyDescent="0.25">
      <c r="A58" s="7" t="s">
        <v>51</v>
      </c>
      <c r="B58" s="11">
        <v>1200000</v>
      </c>
      <c r="C58" s="13" t="s">
        <v>53</v>
      </c>
      <c r="D58" s="13" t="s">
        <v>55</v>
      </c>
      <c r="E58" s="13"/>
      <c r="F58" s="13"/>
      <c r="G58" s="13"/>
      <c r="H58" s="7"/>
      <c r="I58" s="7"/>
      <c r="J58" s="7"/>
    </row>
    <row r="59" spans="1:10" x14ac:dyDescent="0.25">
      <c r="A59" s="7" t="s">
        <v>52</v>
      </c>
      <c r="B59" s="18">
        <v>900000</v>
      </c>
      <c r="C59" s="17" t="s">
        <v>54</v>
      </c>
      <c r="D59" s="7" t="s">
        <v>56</v>
      </c>
      <c r="E59" s="13"/>
      <c r="F59" s="13"/>
      <c r="G59" s="13"/>
      <c r="H59" s="7"/>
      <c r="I59" s="7"/>
      <c r="J59" s="7"/>
    </row>
    <row r="60" spans="1:10" x14ac:dyDescent="0.25">
      <c r="A60" s="7" t="s">
        <v>5</v>
      </c>
      <c r="B60" s="11">
        <f>B58-B59</f>
        <v>300000</v>
      </c>
      <c r="C60" s="13"/>
      <c r="D60" s="7" t="s">
        <v>57</v>
      </c>
      <c r="E60" s="13"/>
      <c r="F60" s="13"/>
      <c r="G60" s="13"/>
      <c r="H60" s="7"/>
      <c r="I60" s="7"/>
      <c r="J60" s="7"/>
    </row>
    <row r="61" spans="1:10" x14ac:dyDescent="0.25">
      <c r="A61" s="7"/>
      <c r="B61" s="7"/>
      <c r="C61" s="13"/>
      <c r="D61" s="13"/>
      <c r="E61" s="13"/>
      <c r="F61" s="13"/>
      <c r="G61" s="13"/>
      <c r="H61" s="7"/>
      <c r="I61" s="7"/>
      <c r="J61" s="7"/>
    </row>
    <row r="62" spans="1:10" x14ac:dyDescent="0.25">
      <c r="A62" s="5" t="s">
        <v>58</v>
      </c>
      <c r="B62" s="7"/>
      <c r="C62" s="13"/>
      <c r="D62" s="13"/>
      <c r="E62" s="13"/>
      <c r="F62" s="13"/>
      <c r="G62" s="13"/>
      <c r="H62" s="7"/>
      <c r="I62" s="7"/>
      <c r="J62" s="7"/>
    </row>
    <row r="63" spans="1:10" x14ac:dyDescent="0.25">
      <c r="A63" s="7"/>
      <c r="B63" s="7"/>
      <c r="C63" s="13"/>
      <c r="D63" s="13"/>
      <c r="E63" s="13"/>
      <c r="F63" s="13"/>
      <c r="G63" s="13"/>
      <c r="H63" s="7"/>
      <c r="I63" s="7"/>
      <c r="J63" s="7"/>
    </row>
    <row r="64" spans="1:10" x14ac:dyDescent="0.25">
      <c r="A64" s="5" t="s">
        <v>16</v>
      </c>
      <c r="B64" s="7"/>
      <c r="C64" s="13"/>
      <c r="D64" s="13"/>
      <c r="E64" s="13"/>
      <c r="F64" s="13"/>
      <c r="G64" s="13"/>
      <c r="H64" s="7"/>
      <c r="I64" s="7"/>
      <c r="J64" s="7"/>
    </row>
    <row r="65" spans="1:10" x14ac:dyDescent="0.25">
      <c r="A65" s="7" t="s">
        <v>59</v>
      </c>
      <c r="B65" s="7"/>
      <c r="C65" s="13"/>
      <c r="D65" s="13"/>
      <c r="E65" s="13"/>
      <c r="F65" s="13"/>
      <c r="G65" s="13"/>
      <c r="H65" s="7"/>
      <c r="I65" s="7"/>
      <c r="J65" s="7"/>
    </row>
    <row r="66" spans="1:10" x14ac:dyDescent="0.25">
      <c r="A66" s="7" t="s">
        <v>60</v>
      </c>
      <c r="B66" s="7"/>
      <c r="C66" s="13"/>
      <c r="D66" s="13"/>
      <c r="E66" s="13"/>
      <c r="F66" s="13"/>
      <c r="G66" s="13"/>
      <c r="H66" s="7"/>
      <c r="I66" s="7"/>
      <c r="J66" s="7"/>
    </row>
    <row r="67" spans="1:10" x14ac:dyDescent="0.25">
      <c r="A67" s="7" t="s">
        <v>61</v>
      </c>
      <c r="B67" s="7"/>
      <c r="C67" s="13"/>
      <c r="D67" s="13"/>
      <c r="E67" s="13"/>
      <c r="F67" s="13"/>
      <c r="G67" s="13"/>
      <c r="H67" s="7"/>
      <c r="I67" s="7"/>
      <c r="J67" s="7"/>
    </row>
    <row r="68" spans="1:10" x14ac:dyDescent="0.25">
      <c r="A68" s="7"/>
      <c r="B68" s="7"/>
      <c r="C68" s="13"/>
      <c r="D68" s="13"/>
      <c r="E68" s="13"/>
      <c r="F68" s="13"/>
      <c r="G68" s="13"/>
      <c r="H68" s="7"/>
      <c r="I68" s="7"/>
      <c r="J68" s="7"/>
    </row>
    <row r="69" spans="1:10" x14ac:dyDescent="0.25">
      <c r="A69" s="5" t="s">
        <v>58</v>
      </c>
      <c r="B69" s="7"/>
      <c r="C69" s="13"/>
      <c r="D69" s="13"/>
      <c r="E69" s="13"/>
      <c r="F69" s="13"/>
      <c r="G69" s="13"/>
      <c r="H69" s="7"/>
      <c r="I69" s="7"/>
      <c r="J69" s="7"/>
    </row>
    <row r="70" spans="1:10" x14ac:dyDescent="0.25">
      <c r="A70" s="7"/>
      <c r="B70" s="7"/>
      <c r="C70" s="13"/>
      <c r="D70" s="13"/>
      <c r="E70" s="13"/>
      <c r="F70" s="13"/>
      <c r="G70" s="13"/>
      <c r="H70" s="7"/>
      <c r="I70" s="7"/>
      <c r="J70" s="7"/>
    </row>
    <row r="71" spans="1:10" x14ac:dyDescent="0.25">
      <c r="A71" s="5" t="s">
        <v>62</v>
      </c>
      <c r="B71" s="7"/>
      <c r="C71" s="13"/>
      <c r="D71" s="13"/>
      <c r="E71" s="13"/>
      <c r="F71" s="13"/>
      <c r="G71" s="13"/>
      <c r="H71" s="7"/>
      <c r="I71" s="7"/>
      <c r="J71" s="7"/>
    </row>
    <row r="72" spans="1:10" ht="18" x14ac:dyDescent="0.4">
      <c r="A72" s="7" t="s">
        <v>63</v>
      </c>
      <c r="B72" s="7"/>
      <c r="C72" s="8" t="s">
        <v>44</v>
      </c>
      <c r="D72" s="19" t="s">
        <v>23</v>
      </c>
      <c r="E72" s="19" t="s">
        <v>27</v>
      </c>
      <c r="F72" s="19" t="s">
        <v>12</v>
      </c>
      <c r="G72" s="19" t="s">
        <v>24</v>
      </c>
      <c r="H72" s="7"/>
      <c r="I72" s="7"/>
      <c r="J72" s="7"/>
    </row>
    <row r="73" spans="1:10" x14ac:dyDescent="0.25">
      <c r="A73" s="7" t="s">
        <v>25</v>
      </c>
      <c r="B73" s="7"/>
      <c r="C73" s="13">
        <v>1200000</v>
      </c>
      <c r="D73" s="13">
        <f>1500000-1200000-20000</f>
        <v>280000</v>
      </c>
      <c r="E73" s="13"/>
      <c r="F73" s="13"/>
      <c r="G73" s="13">
        <f>SUM(C73:F73)</f>
        <v>1480000</v>
      </c>
      <c r="H73" s="13"/>
      <c r="I73" s="13"/>
      <c r="J73" s="7"/>
    </row>
    <row r="74" spans="1:10" x14ac:dyDescent="0.25">
      <c r="A74" s="7" t="s">
        <v>64</v>
      </c>
      <c r="B74" s="7"/>
      <c r="C74" s="13">
        <v>60000</v>
      </c>
      <c r="D74" s="13">
        <v>-60000</v>
      </c>
      <c r="E74" s="13"/>
      <c r="F74" s="13"/>
      <c r="G74" s="13">
        <f>SUM(C74:F74)</f>
        <v>0</v>
      </c>
      <c r="H74" s="13"/>
      <c r="I74" s="13"/>
      <c r="J74" s="7"/>
    </row>
    <row r="75" spans="1:10" x14ac:dyDescent="0.25">
      <c r="A75" s="7" t="s">
        <v>28</v>
      </c>
      <c r="B75" s="7"/>
      <c r="C75" s="13"/>
      <c r="D75" s="13"/>
      <c r="E75" s="13">
        <v>80000</v>
      </c>
      <c r="F75" s="13"/>
      <c r="G75" s="13">
        <f>SUM(C75:F75)</f>
        <v>80000</v>
      </c>
      <c r="H75" s="13"/>
      <c r="I75" s="13"/>
      <c r="J75" s="7"/>
    </row>
    <row r="76" spans="1:10" x14ac:dyDescent="0.25">
      <c r="A76" s="7" t="s">
        <v>13</v>
      </c>
      <c r="B76" s="7"/>
      <c r="C76" s="13"/>
      <c r="D76" s="13"/>
      <c r="E76" s="13"/>
      <c r="F76" s="13">
        <v>450000</v>
      </c>
      <c r="G76" s="13">
        <f>SUM(C76:F76)</f>
        <v>450000</v>
      </c>
      <c r="H76" s="13"/>
      <c r="I76" s="13"/>
      <c r="J76" s="7"/>
    </row>
    <row r="77" spans="1:10" x14ac:dyDescent="0.25">
      <c r="A77" s="5" t="s">
        <v>66</v>
      </c>
      <c r="B77" s="5"/>
      <c r="C77" s="14">
        <f>SUM(C73:C76)</f>
        <v>1260000</v>
      </c>
      <c r="D77" s="14">
        <f>SUM(D73:D76)</f>
        <v>220000</v>
      </c>
      <c r="E77" s="14">
        <f>SUM(E73:E76)</f>
        <v>80000</v>
      </c>
      <c r="F77" s="14">
        <f>SUM(F73:F76)</f>
        <v>450000</v>
      </c>
      <c r="G77" s="15">
        <f>SUM(G73:G76)</f>
        <v>2010000</v>
      </c>
      <c r="H77" s="13"/>
      <c r="I77" s="13"/>
      <c r="J77" s="7"/>
    </row>
    <row r="78" spans="1:10" x14ac:dyDescent="0.25">
      <c r="A78" s="7"/>
      <c r="B78" s="7"/>
      <c r="C78" s="13"/>
      <c r="D78" s="13"/>
      <c r="E78" s="13"/>
      <c r="F78" s="13"/>
      <c r="G78" s="13"/>
      <c r="H78" s="13"/>
      <c r="I78" s="13"/>
      <c r="J78" s="7"/>
    </row>
    <row r="79" spans="1:10" x14ac:dyDescent="0.25">
      <c r="A79" s="7" t="s">
        <v>65</v>
      </c>
      <c r="B79" s="7"/>
      <c r="C79" s="13"/>
      <c r="D79" s="13"/>
      <c r="E79" s="13"/>
      <c r="F79" s="13"/>
      <c r="G79" s="13"/>
      <c r="H79" s="13"/>
      <c r="I79" s="13"/>
      <c r="J79" s="7"/>
    </row>
    <row r="80" spans="1:10" x14ac:dyDescent="0.25">
      <c r="A80" s="7"/>
      <c r="B80" s="7"/>
      <c r="C80" s="13"/>
      <c r="D80" s="13"/>
      <c r="E80" s="13"/>
      <c r="F80" s="13"/>
      <c r="G80" s="13"/>
      <c r="H80" s="13"/>
      <c r="I80" s="13"/>
      <c r="J80" s="7"/>
    </row>
    <row r="81" spans="1:7" x14ac:dyDescent="0.25">
      <c r="A81" s="5" t="s">
        <v>67</v>
      </c>
      <c r="C81" s="13"/>
      <c r="D81" s="13"/>
    </row>
    <row r="82" spans="1:7" x14ac:dyDescent="0.25">
      <c r="A82" s="5"/>
      <c r="C82" s="13"/>
      <c r="D82" s="13"/>
    </row>
    <row r="83" spans="1:7" x14ac:dyDescent="0.25">
      <c r="A83" s="5" t="s">
        <v>18</v>
      </c>
      <c r="C83" s="13"/>
      <c r="D83" s="13"/>
    </row>
    <row r="84" spans="1:7" x14ac:dyDescent="0.25">
      <c r="A84" s="7" t="s">
        <v>68</v>
      </c>
      <c r="C84" s="11">
        <v>100000</v>
      </c>
      <c r="D84" s="13"/>
      <c r="E84" s="7"/>
      <c r="F84" s="7"/>
      <c r="G84" s="7"/>
    </row>
    <row r="85" spans="1:7" x14ac:dyDescent="0.25">
      <c r="A85" s="7" t="s">
        <v>69</v>
      </c>
      <c r="C85" s="20">
        <v>0.1</v>
      </c>
      <c r="D85" s="13"/>
      <c r="E85" s="7"/>
      <c r="F85" s="7"/>
      <c r="G85" s="7"/>
    </row>
    <row r="86" spans="1:7" x14ac:dyDescent="0.25">
      <c r="A86" s="7" t="s">
        <v>51</v>
      </c>
      <c r="C86" s="11">
        <v>120000</v>
      </c>
      <c r="D86" s="13"/>
      <c r="E86" s="7"/>
      <c r="F86" s="7"/>
      <c r="G86" s="7"/>
    </row>
    <row r="87" spans="1:7" x14ac:dyDescent="0.25">
      <c r="A87" s="7" t="s">
        <v>72</v>
      </c>
      <c r="C87" s="21">
        <v>43831</v>
      </c>
      <c r="D87" s="13"/>
      <c r="E87" s="7"/>
      <c r="F87" s="7"/>
      <c r="G87" s="7"/>
    </row>
    <row r="88" spans="1:7" x14ac:dyDescent="0.25">
      <c r="A88" s="7" t="s">
        <v>70</v>
      </c>
      <c r="C88" s="7">
        <v>20</v>
      </c>
      <c r="D88" s="13"/>
      <c r="E88" s="7"/>
      <c r="F88" s="7"/>
      <c r="G88" s="7"/>
    </row>
    <row r="89" spans="1:7" x14ac:dyDescent="0.25">
      <c r="A89" s="7"/>
      <c r="B89" s="7"/>
      <c r="C89" s="13"/>
      <c r="D89" s="13"/>
      <c r="E89" s="7"/>
      <c r="F89" s="7"/>
      <c r="G89" s="7"/>
    </row>
    <row r="90" spans="1:7" x14ac:dyDescent="0.25">
      <c r="A90" s="7" t="s">
        <v>71</v>
      </c>
      <c r="B90" s="7"/>
      <c r="C90" s="13"/>
      <c r="D90" s="13"/>
      <c r="E90" s="7"/>
      <c r="F90" s="7"/>
      <c r="G90" s="7"/>
    </row>
    <row r="91" spans="1:7" x14ac:dyDescent="0.25">
      <c r="A91" s="7" t="s">
        <v>17</v>
      </c>
      <c r="C91" s="11">
        <f>C84*C85</f>
        <v>10000</v>
      </c>
      <c r="D91" s="13" t="s">
        <v>74</v>
      </c>
      <c r="E91" s="7"/>
      <c r="F91" s="7"/>
      <c r="G91" s="7"/>
    </row>
    <row r="92" spans="1:7" ht="18" x14ac:dyDescent="0.4">
      <c r="A92" s="7" t="s">
        <v>73</v>
      </c>
      <c r="B92" s="7"/>
      <c r="C92" s="19">
        <f>-(C86-C84)/C88</f>
        <v>-1000</v>
      </c>
      <c r="D92" s="13" t="s">
        <v>75</v>
      </c>
      <c r="E92" s="7"/>
      <c r="F92" s="7"/>
      <c r="G92" s="7"/>
    </row>
    <row r="93" spans="1:7" ht="18" x14ac:dyDescent="0.4">
      <c r="A93" s="7" t="s">
        <v>76</v>
      </c>
      <c r="B93" s="7"/>
      <c r="C93" s="22">
        <f>SUM(C91:C92)</f>
        <v>9000</v>
      </c>
      <c r="D93" s="13"/>
      <c r="E93" s="7"/>
      <c r="F93" s="7"/>
      <c r="G93" s="7"/>
    </row>
    <row r="94" spans="1:7" x14ac:dyDescent="0.25">
      <c r="A94" s="7"/>
      <c r="B94" s="7"/>
      <c r="C94" s="13"/>
      <c r="D94" s="13"/>
      <c r="E94" s="7"/>
      <c r="F94" s="7"/>
      <c r="G94" s="7"/>
    </row>
    <row r="95" spans="1:7" x14ac:dyDescent="0.25">
      <c r="A95" s="5" t="s">
        <v>77</v>
      </c>
      <c r="C95" s="13"/>
      <c r="D95" s="13"/>
      <c r="E95" s="7"/>
      <c r="F95" s="7"/>
      <c r="G95" s="7"/>
    </row>
    <row r="96" spans="1:7" x14ac:dyDescent="0.25">
      <c r="A96" s="5"/>
      <c r="C96" s="13"/>
      <c r="D96" s="13"/>
      <c r="E96" s="7"/>
      <c r="F96" s="7"/>
      <c r="G96" s="7"/>
    </row>
    <row r="97" spans="1:7" x14ac:dyDescent="0.25">
      <c r="A97" s="5" t="s">
        <v>19</v>
      </c>
      <c r="C97" s="13"/>
      <c r="D97" s="13"/>
      <c r="E97" s="7"/>
      <c r="F97" s="7"/>
      <c r="G97" s="7"/>
    </row>
    <row r="98" spans="1:7" x14ac:dyDescent="0.25">
      <c r="A98" s="7" t="s">
        <v>78</v>
      </c>
      <c r="C98" s="21">
        <v>44197</v>
      </c>
      <c r="D98" s="13"/>
      <c r="E98" s="7"/>
      <c r="F98" s="7"/>
      <c r="G98" s="7"/>
    </row>
    <row r="99" spans="1:7" x14ac:dyDescent="0.25">
      <c r="A99" s="7" t="s">
        <v>79</v>
      </c>
      <c r="B99" s="7"/>
      <c r="C99" s="13">
        <v>150000</v>
      </c>
      <c r="D99" s="13"/>
      <c r="E99" s="7"/>
      <c r="F99" s="7"/>
      <c r="G99" s="7"/>
    </row>
    <row r="100" spans="1:7" x14ac:dyDescent="0.25">
      <c r="A100" s="7" t="s">
        <v>80</v>
      </c>
      <c r="B100" s="7"/>
      <c r="C100" s="13">
        <v>300000</v>
      </c>
      <c r="D100" s="13"/>
      <c r="E100" s="7"/>
      <c r="F100" s="7"/>
      <c r="G100" s="7"/>
    </row>
    <row r="101" spans="1:7" x14ac:dyDescent="0.25">
      <c r="A101" s="7" t="s">
        <v>81</v>
      </c>
      <c r="B101" s="7"/>
      <c r="C101" s="13"/>
      <c r="D101" s="13"/>
      <c r="E101" s="7"/>
      <c r="F101" s="7"/>
      <c r="G101" s="7"/>
    </row>
    <row r="102" spans="1:7" x14ac:dyDescent="0.25">
      <c r="A102" s="7" t="s">
        <v>83</v>
      </c>
      <c r="B102" s="7"/>
      <c r="C102" s="13">
        <v>10</v>
      </c>
      <c r="D102" s="13"/>
      <c r="E102" s="7"/>
      <c r="F102" s="7"/>
      <c r="G102" s="7"/>
    </row>
    <row r="103" spans="1:7" x14ac:dyDescent="0.25">
      <c r="A103" s="7" t="s">
        <v>82</v>
      </c>
      <c r="C103" s="24">
        <v>45291</v>
      </c>
      <c r="D103" s="13"/>
      <c r="E103" s="7"/>
      <c r="F103" s="7"/>
      <c r="G103" s="7"/>
    </row>
    <row r="104" spans="1:7" x14ac:dyDescent="0.25">
      <c r="A104" s="7" t="s">
        <v>84</v>
      </c>
      <c r="C104" s="13">
        <v>23000</v>
      </c>
      <c r="D104" s="13"/>
      <c r="E104" s="7"/>
      <c r="F104" s="7"/>
      <c r="G104" s="7"/>
    </row>
    <row r="105" spans="1:7" x14ac:dyDescent="0.25">
      <c r="A105" s="7"/>
      <c r="C105" s="24"/>
      <c r="D105" s="13"/>
      <c r="E105" s="7"/>
      <c r="F105" s="7"/>
      <c r="G105" s="7"/>
    </row>
    <row r="106" spans="1:7" x14ac:dyDescent="0.25">
      <c r="A106" s="7" t="s">
        <v>88</v>
      </c>
      <c r="C106" s="24"/>
      <c r="D106" s="13"/>
      <c r="E106" s="7"/>
      <c r="F106" s="7"/>
      <c r="G106" s="7"/>
    </row>
    <row r="107" spans="1:7" x14ac:dyDescent="0.25">
      <c r="A107" s="7"/>
      <c r="C107" s="24"/>
      <c r="D107" s="13"/>
      <c r="E107" s="7"/>
      <c r="F107" s="7"/>
      <c r="G107" s="7"/>
    </row>
    <row r="108" spans="1:7" x14ac:dyDescent="0.25">
      <c r="A108" s="7"/>
      <c r="C108" s="26" t="s">
        <v>85</v>
      </c>
      <c r="D108" s="27"/>
      <c r="E108" s="8" t="s">
        <v>23</v>
      </c>
      <c r="F108" s="8" t="s">
        <v>11</v>
      </c>
      <c r="G108" s="8" t="s">
        <v>24</v>
      </c>
    </row>
    <row r="109" spans="1:7" x14ac:dyDescent="0.25">
      <c r="A109" s="7" t="s">
        <v>28</v>
      </c>
      <c r="C109" s="24"/>
      <c r="D109" s="13"/>
      <c r="E109" s="7"/>
      <c r="F109" s="13">
        <f>C100</f>
        <v>300000</v>
      </c>
      <c r="G109" s="13">
        <f>SUM(F109)</f>
        <v>300000</v>
      </c>
    </row>
    <row r="110" spans="1:7" x14ac:dyDescent="0.25">
      <c r="A110" s="7" t="s">
        <v>86</v>
      </c>
      <c r="C110" s="11">
        <f>C104*2*4</f>
        <v>184000</v>
      </c>
      <c r="D110" s="13"/>
      <c r="E110" s="13">
        <f>G110-C110-F110</f>
        <v>92000</v>
      </c>
      <c r="F110" s="13">
        <f>-C104*2</f>
        <v>-46000</v>
      </c>
      <c r="G110" s="28">
        <f>C104*C102</f>
        <v>230000</v>
      </c>
    </row>
    <row r="111" spans="1:7" x14ac:dyDescent="0.25">
      <c r="A111" s="7"/>
      <c r="C111" s="24"/>
      <c r="D111" s="13"/>
      <c r="E111" s="7"/>
      <c r="F111" s="7"/>
      <c r="G111" s="7"/>
    </row>
    <row r="112" spans="1:7" x14ac:dyDescent="0.25">
      <c r="A112" s="7" t="s">
        <v>92</v>
      </c>
      <c r="C112" s="24"/>
      <c r="D112" s="13"/>
      <c r="E112" s="7"/>
      <c r="F112" s="7"/>
      <c r="G112" s="7"/>
    </row>
    <row r="113" spans="1:7" x14ac:dyDescent="0.25">
      <c r="A113" s="7"/>
      <c r="C113" s="24"/>
      <c r="D113" s="13"/>
      <c r="E113" s="7"/>
      <c r="F113" s="7"/>
      <c r="G113" s="7"/>
    </row>
    <row r="114" spans="1:7" x14ac:dyDescent="0.25">
      <c r="A114" s="5" t="s">
        <v>87</v>
      </c>
      <c r="C114" s="24"/>
      <c r="D114" s="13"/>
      <c r="E114" s="7"/>
      <c r="F114" s="7"/>
      <c r="G114" s="7"/>
    </row>
    <row r="115" spans="1:7" x14ac:dyDescent="0.25">
      <c r="A115" s="7"/>
      <c r="C115" s="24"/>
      <c r="D115" s="13"/>
      <c r="E115" s="7"/>
      <c r="F115" s="7"/>
      <c r="G115" s="7"/>
    </row>
    <row r="116" spans="1:7" x14ac:dyDescent="0.25">
      <c r="A116" s="5" t="s">
        <v>20</v>
      </c>
      <c r="C116" s="24"/>
      <c r="D116" s="13"/>
      <c r="E116" s="7"/>
      <c r="F116" s="7"/>
      <c r="G116" s="7"/>
    </row>
    <row r="117" spans="1:7" x14ac:dyDescent="0.25">
      <c r="A117" s="7" t="s">
        <v>68</v>
      </c>
      <c r="C117" s="11">
        <v>120000</v>
      </c>
      <c r="D117" s="13"/>
      <c r="E117" s="7"/>
      <c r="F117" s="7"/>
      <c r="G117" s="7"/>
    </row>
    <row r="118" spans="1:7" x14ac:dyDescent="0.25">
      <c r="A118" s="7" t="s">
        <v>69</v>
      </c>
      <c r="C118" s="20">
        <v>0.1</v>
      </c>
      <c r="D118" s="13"/>
      <c r="E118" s="7"/>
      <c r="F118" s="7"/>
      <c r="G118" s="7"/>
    </row>
    <row r="119" spans="1:7" x14ac:dyDescent="0.25">
      <c r="A119" s="7" t="s">
        <v>51</v>
      </c>
      <c r="C119" s="11">
        <v>140000</v>
      </c>
      <c r="D119" s="13"/>
      <c r="E119" s="7"/>
      <c r="F119" s="7"/>
      <c r="G119" s="7"/>
    </row>
    <row r="120" spans="1:7" x14ac:dyDescent="0.25">
      <c r="A120" s="7" t="s">
        <v>72</v>
      </c>
      <c r="C120" s="21">
        <v>44835</v>
      </c>
      <c r="D120" s="13"/>
      <c r="E120" s="7"/>
      <c r="F120" s="7"/>
      <c r="G120" s="7"/>
    </row>
    <row r="121" spans="1:7" x14ac:dyDescent="0.25">
      <c r="A121" s="7" t="s">
        <v>70</v>
      </c>
      <c r="C121" s="25">
        <v>20</v>
      </c>
      <c r="D121" s="13"/>
      <c r="E121" s="7"/>
      <c r="F121" s="7"/>
      <c r="G121" s="7"/>
    </row>
    <row r="122" spans="1:7" x14ac:dyDescent="0.25">
      <c r="A122" s="7"/>
      <c r="C122" s="24"/>
      <c r="D122" s="13"/>
      <c r="E122" s="7"/>
      <c r="F122" s="7"/>
      <c r="G122" s="7"/>
    </row>
    <row r="123" spans="1:7" x14ac:dyDescent="0.25">
      <c r="A123" s="7" t="s">
        <v>89</v>
      </c>
      <c r="B123" s="7"/>
      <c r="C123" s="13"/>
      <c r="D123" s="13"/>
      <c r="E123" s="7"/>
      <c r="F123" s="7"/>
      <c r="G123" s="7"/>
    </row>
    <row r="124" spans="1:7" x14ac:dyDescent="0.25">
      <c r="A124" s="7" t="s">
        <v>17</v>
      </c>
      <c r="C124" s="11">
        <f>C117*C118*3/12</f>
        <v>3000</v>
      </c>
      <c r="D124" s="13"/>
      <c r="E124" s="7" t="s">
        <v>90</v>
      </c>
      <c r="F124" s="7"/>
      <c r="G124" s="7"/>
    </row>
    <row r="125" spans="1:7" ht="18" x14ac:dyDescent="0.4">
      <c r="A125" s="7" t="s">
        <v>73</v>
      </c>
      <c r="B125" s="7"/>
      <c r="C125" s="19">
        <f>-(C119-C117)/20*3/12</f>
        <v>-250</v>
      </c>
      <c r="D125" s="13"/>
      <c r="E125" s="7" t="s">
        <v>91</v>
      </c>
      <c r="F125" s="7"/>
      <c r="G125" s="7"/>
    </row>
    <row r="126" spans="1:7" ht="18" x14ac:dyDescent="0.4">
      <c r="A126" s="7" t="s">
        <v>76</v>
      </c>
      <c r="B126" s="7"/>
      <c r="C126" s="22">
        <f>SUM(C124:C125)</f>
        <v>2750</v>
      </c>
      <c r="D126" s="13"/>
      <c r="E126" s="7"/>
      <c r="F126" s="7"/>
      <c r="G126" s="7"/>
    </row>
    <row r="127" spans="1:7" x14ac:dyDescent="0.25">
      <c r="A127" s="7"/>
      <c r="C127" s="24"/>
      <c r="D127" s="13"/>
      <c r="E127" s="7"/>
      <c r="F127" s="7"/>
      <c r="G127" s="7"/>
    </row>
    <row r="128" spans="1:7" x14ac:dyDescent="0.25">
      <c r="A128" s="5" t="s">
        <v>77</v>
      </c>
      <c r="C128" s="13"/>
      <c r="D128" s="13"/>
      <c r="E128" s="7"/>
      <c r="F128" s="7"/>
      <c r="G128" s="7"/>
    </row>
    <row r="129" spans="1:7" x14ac:dyDescent="0.25">
      <c r="A129" s="7"/>
      <c r="C129" s="24"/>
      <c r="D129" s="13"/>
      <c r="E129" s="7"/>
      <c r="F129" s="7"/>
      <c r="G129" s="7"/>
    </row>
    <row r="130" spans="1:7" x14ac:dyDescent="0.25">
      <c r="A130" s="5"/>
      <c r="C130" s="13"/>
      <c r="D130" s="13"/>
    </row>
    <row r="134" spans="1:7" x14ac:dyDescent="0.25">
      <c r="B134" s="3"/>
      <c r="C134" s="3"/>
      <c r="D134" s="3"/>
    </row>
    <row r="142" spans="1:7" x14ac:dyDescent="0.25">
      <c r="B142" s="3"/>
      <c r="C142" s="3"/>
      <c r="D142" s="3"/>
    </row>
    <row r="153" spans="2:5" x14ac:dyDescent="0.25">
      <c r="B153" s="4"/>
      <c r="C153" s="4"/>
      <c r="D153" s="29"/>
      <c r="E153" s="29"/>
    </row>
  </sheetData>
  <mergeCells count="1">
    <mergeCell ref="D153:E1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User</cp:lastModifiedBy>
  <dcterms:created xsi:type="dcterms:W3CDTF">2024-10-14T14:22:38Z</dcterms:created>
  <dcterms:modified xsi:type="dcterms:W3CDTF">2025-05-12T13:59:42Z</dcterms:modified>
</cp:coreProperties>
</file>