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OpenU 13002/2025B/"/>
    </mc:Choice>
  </mc:AlternateContent>
  <xr:revisionPtr revIDLastSave="0" documentId="8_{E6A871D1-8771-1E46-AE93-E20EBE289E07}" xr6:coauthVersionLast="47" xr6:coauthVersionMax="47" xr10:uidLastSave="{00000000-0000-0000-0000-000000000000}"/>
  <bookViews>
    <workbookView xWindow="880" yWindow="500" windowWidth="50320" windowHeight="31500" xr2:uid="{9458D2A5-4B27-C645-9CEB-EF3179FBE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2" i="1" l="1"/>
  <c r="F132" i="1" s="1"/>
  <c r="E131" i="1"/>
  <c r="F131" i="1" s="1"/>
  <c r="E118" i="1"/>
  <c r="F118" i="1" s="1"/>
  <c r="C108" i="1"/>
  <c r="E81" i="1" s="1"/>
  <c r="E55" i="1"/>
  <c r="F31" i="1"/>
  <c r="E68" i="1" s="1"/>
  <c r="F25" i="1"/>
  <c r="F24" i="1"/>
  <c r="F26" i="1" l="1"/>
  <c r="E57" i="1" s="1"/>
  <c r="E60" i="1"/>
  <c r="E69" i="1" s="1"/>
  <c r="E70" i="1" s="1"/>
  <c r="E82" i="1" l="1"/>
  <c r="E83" i="1" s="1"/>
  <c r="F133" i="1" s="1"/>
  <c r="F134" i="1" s="1"/>
  <c r="E133" i="1"/>
  <c r="E134" i="1" s="1"/>
  <c r="E119" i="1" s="1"/>
  <c r="F119" i="1" l="1"/>
  <c r="F120" i="1" s="1"/>
  <c r="E120" i="1"/>
</calcChain>
</file>

<file path=xl/sharedStrings.xml><?xml version="1.0" encoding="utf-8"?>
<sst xmlns="http://schemas.openxmlformats.org/spreadsheetml/2006/main" count="147" uniqueCount="113">
  <si>
    <t>נספח למפגש הנחייה מס׳ 2 - סמסטר 2025ב, חשבונאות למנהלות ומנהלים, 24.3.2025</t>
  </si>
  <si>
    <t>פתרון מפורט לשאלה 4.0.3 - סוגיות במלאי</t>
  </si>
  <si>
    <t xml:space="preserve">בתור התחלה, ארצה להמיר את המלל בשאלה לטבלת תנועות מסודרת כמקובל. </t>
  </si>
  <si>
    <t>תאריך</t>
  </si>
  <si>
    <t>פרטים</t>
  </si>
  <si>
    <t>עלות יח׳</t>
  </si>
  <si>
    <t>מחיר מכירה ליח׳</t>
  </si>
  <si>
    <t>יח׳ שנכנסו</t>
  </si>
  <si>
    <t>יח׳ שנמכרו</t>
  </si>
  <si>
    <t>מלאי פתיחה</t>
  </si>
  <si>
    <t>רכישה</t>
  </si>
  <si>
    <t>מכירה</t>
  </si>
  <si>
    <t>סעיף א - מהי עלות מלאי הסגירה בשיטת FIFO?</t>
  </si>
  <si>
    <t xml:space="preserve">שיטת FIFO, המכונה גם First In First Out או בעברית: </t>
  </si>
  <si>
    <t>נרי״ר</t>
  </si>
  <si>
    <t xml:space="preserve">בשיטה זו, הרציונל הוא לשמור על טריות המלאי. </t>
  </si>
  <si>
    <t>לכן, מוציאים ללקוח תמיד את המלאי הראשון הישן</t>
  </si>
  <si>
    <t>ביותר ונשארים תמיד עם המלאי החדש ביותר.</t>
  </si>
  <si>
    <t>המשמעות היא שעלינו לפעול בדרך שבמסגרתה נבדוק</t>
  </si>
  <si>
    <t>כמה יחידות נותרו במלאי הסגירה, ונייחס להן עלויות</t>
  </si>
  <si>
    <t>בהתאם ליחידות החדשות ביותר.</t>
  </si>
  <si>
    <t>התהליך פשוט מאין כמותו:</t>
  </si>
  <si>
    <t>ראשית נסכום את כל היחידות שנכנסו (מלאי פתיחה וקניות ביח׳):</t>
  </si>
  <si>
    <t>שנית, ננכה מכך את כל היח׳ שיצאו (מכירות ביח׳):</t>
  </si>
  <si>
    <t>מלאי הסגירה ביח׳ פיזיות</t>
  </si>
  <si>
    <t xml:space="preserve">בשלב השני, נייחס ליח׳ אלו עלויות מהיח׳ החדשות לאחור: במקרה זה, ניתן לראות שב-17/8 נרכשו 6,000 יח׳. </t>
  </si>
  <si>
    <t>לכן, עלות מלאי הסגירה בשיטת FIFO פשוט תהיה:</t>
  </si>
  <si>
    <t xml:space="preserve">5,700 * 900 = </t>
  </si>
  <si>
    <t xml:space="preserve">זה אומר שכל היח׳ שנותרו (5,700) הגיעו מקנייה אחרונה זו בעלות של 900 ליח׳. </t>
  </si>
  <si>
    <t>הערה חשובה:</t>
  </si>
  <si>
    <t>אם מספר היחידות שנותרו במלאי הסגירה גבוה יותר ממספר היחידות שנרכש ברכישה האחרונה, עלינו להמשיך ולשייך עלויות</t>
  </si>
  <si>
    <t>לאחור בהתאם לקניות מוקדמות יותר.</t>
  </si>
  <si>
    <t>למשל, נניח שהיחידות במלאי הסגירה כוללות 9,100 יח׳. שיוך העלויות:</t>
  </si>
  <si>
    <t>6,000 * 900 + 3,000 * 880 + 100 * 750</t>
  </si>
  <si>
    <t>תשובה ל-א</t>
  </si>
  <si>
    <t>סעיף ב - מהו שווי המימוש נטו של מלאי הסגירה?</t>
  </si>
  <si>
    <t>לשווי מימוש נטו הגדרה כלכלית והגדרה טכנית.</t>
  </si>
  <si>
    <t>ההגדרה הכלכלית (המשמעות) היא ששווי מימוש נטו מייצג את התמורה הנקייה הצפויה ממכירת המלאי, לאחר התחשבות</t>
  </si>
  <si>
    <t xml:space="preserve">בעלויות נוספות שתיווצרנה לצורך מכירה זו. </t>
  </si>
  <si>
    <t>ההגדרה הטכנית / הפורמלית:</t>
  </si>
  <si>
    <t>מחיר מכירה עתידי צפוי</t>
  </si>
  <si>
    <t>ש״ח ליח׳</t>
  </si>
  <si>
    <t>+</t>
  </si>
  <si>
    <t>בניכוי עלויות השלמה</t>
  </si>
  <si>
    <t>(-)</t>
  </si>
  <si>
    <t>בניכוי עלויות מכירה</t>
  </si>
  <si>
    <t>שווי המימוש נטו ליח׳</t>
  </si>
  <si>
    <t>=</t>
  </si>
  <si>
    <t>אותו נכפול במספר היחידות כמובן</t>
  </si>
  <si>
    <t>עלות ״פיזית״ שנדרש להשקיע במלאי טרם מכירתו</t>
  </si>
  <si>
    <t>עלויות מנהליות נוספות להשלמת המכר</t>
  </si>
  <si>
    <t>על פי נתוני השאלה, החברה צופה כי:</t>
  </si>
  <si>
    <t>מספר היח׳ הפיזיות במלאי</t>
  </si>
  <si>
    <t>סך שווי המימוש נטו של המלאי לתום השנה:</t>
  </si>
  <si>
    <t xml:space="preserve">840 * 5,700 = </t>
  </si>
  <si>
    <t>תשובה ב</t>
  </si>
  <si>
    <t>סעיף ג - ערכו החשבונאי של המלאי לתום שנת 2022 (לדיווח)</t>
  </si>
  <si>
    <t xml:space="preserve">מלאי נמדד (מדווח) בהתאם לערך שהוא הנמוך מבין עלותו לבין שווי המימוש נטו שלו. </t>
  </si>
  <si>
    <t>בסעיפים א ו-ב בהתאמה גילינו כי:</t>
  </si>
  <si>
    <t>עלות המלאי</t>
  </si>
  <si>
    <t xml:space="preserve">ש״ח </t>
  </si>
  <si>
    <t>שווי מימוש נטו</t>
  </si>
  <si>
    <t>הנמוך מבינהם - לדיווח</t>
  </si>
  <si>
    <t>תשובה ג</t>
  </si>
  <si>
    <t>סעיף ד - השינויים בערכי המלאי במידה ומחושב בשיטת הממוצע</t>
  </si>
  <si>
    <t>שווי המימוש נטו - נקבע לפי ערכי מכירה והוא בלתי תלוי בשיטת ניהול המלאי.</t>
  </si>
  <si>
    <t>יחד עם זאת, שיטת הניהול כן יכולה להשפיע על עלות המלאי. משום שבעצם, שיטת ניהול המלאי קובעת אילו פריטים</t>
  </si>
  <si>
    <t>יצאו מהמחסן ומתי, וזה משפיע על עלות המלאי הנותר.</t>
  </si>
  <si>
    <t>ספציפית, אם כך, נוכל לומר:</t>
  </si>
  <si>
    <t>שיטת הממוצע</t>
  </si>
  <si>
    <t>עלות מלאי הפתיחה</t>
  </si>
  <si>
    <t>עלות כלל הרכישות</t>
  </si>
  <si>
    <t>מספר היחידות שנרכשו</t>
  </si>
  <si>
    <t>מספר היחידות</t>
  </si>
  <si>
    <t>לתחילת השנה</t>
  </si>
  <si>
    <t>מלאי לתום השנה ביח׳</t>
  </si>
  <si>
    <t>עלות מלאי הסגירה לתום השנה בשיטת הממוצע:</t>
  </si>
  <si>
    <t>תשובה ד</t>
  </si>
  <si>
    <t>סעיף ה - הגדרות עלות המכירות / עלות המכר והרווח הגולמי (השפעות המלאי על רווח והפסד)</t>
  </si>
  <si>
    <t>רווח גולמי הוא ההפרש שבין ההכנסה ממכירות - הסיכום הפשוט של מכפלות היח׳ הנמכרות במחיר מכירתן, לבין</t>
  </si>
  <si>
    <t xml:space="preserve">עלות המכר, שבגסות רבה - משקפת את עלות המוצרים שנמכרו במהלך תקופת הדיווח. </t>
  </si>
  <si>
    <t>בהמחשה קלאסית:</t>
  </si>
  <si>
    <t>מכירות</t>
  </si>
  <si>
    <t>עלות המכירות</t>
  </si>
  <si>
    <t>רווח גולמי</t>
  </si>
  <si>
    <t>FIFO</t>
  </si>
  <si>
    <t>ממוצע</t>
  </si>
  <si>
    <t>שנת 2022</t>
  </si>
  <si>
    <t>ש״ח</t>
  </si>
  <si>
    <t>חישוב המכירות:</t>
  </si>
  <si>
    <t>חישוב עלות המכירות:</t>
  </si>
  <si>
    <t xml:space="preserve">עלות המכירות מחולצת על בסיס השינויים המלאי. </t>
  </si>
  <si>
    <t>הטענה היא שאם לוקחים את המלאי ההתחלתי, מוסיפים לו את המלאי שנרכש, ומזה מנכים את המלאי</t>
  </si>
  <si>
    <t>שנותר, מגיעים לעלות המכירות.</t>
  </si>
  <si>
    <t>עלות המכירות:</t>
  </si>
  <si>
    <t>מלאי ל-1.1.2022</t>
  </si>
  <si>
    <t>עלות קניות ב-2022</t>
  </si>
  <si>
    <t>בניכוי מלאי ל-31.12.2022</t>
  </si>
  <si>
    <t>סך עלות המכירות</t>
  </si>
  <si>
    <t>הסברים:</t>
  </si>
  <si>
    <t xml:space="preserve">המלאי ליום 1.1.2022 הוא המכפלה הפשוטה של היח׳ במועד זה בעלותן למועד זה. </t>
  </si>
  <si>
    <t>הקניות ב-2022 הן סיכום המכפלות של כל קניה בעלות יח׳:</t>
  </si>
  <si>
    <t xml:space="preserve">המלאי לתום השנה, ל-31.12.2022, בכל אחת מהשיטות, חושב בנדרשים הקודמים. </t>
  </si>
  <si>
    <t>בעוד שהמלאי ל-1.1 זהה במעבר בין השיטות, תמיד;</t>
  </si>
  <si>
    <t>והקניות - הן ערך עובדתי ללא תלות בשיטת הניהול (זהה, תמיד);</t>
  </si>
  <si>
    <t>הרי שמלאי הסגירה לתום השנה עלול להיות מושפע מעלות המלאי בשיטה המתאימה,</t>
  </si>
  <si>
    <t xml:space="preserve">כאשר עלות מלאי סגירה ב-FIFO בהחלט שונה כפי שראינו כאן מעלות מלאי </t>
  </si>
  <si>
    <t>הסגירה לפי הממוצע.</t>
  </si>
  <si>
    <t>מה שקיבלנו פה זה מקרה פרטי, שבו לאור שווי המימוש נטו הנמוך, הוא זה שקבע</t>
  </si>
  <si>
    <t>את ערך מלאי הסגירה, והשפיע בשני המקרים באותו האופן.</t>
  </si>
  <si>
    <t>זה לא מחייב!</t>
  </si>
  <si>
    <t>תמיד צריך לחשב בזהירות את מלאי הסגירה לפי התהליך שהוצג, ובמקרים רבים,</t>
  </si>
  <si>
    <t xml:space="preserve">שינויים בשיטת חישוב המלאי ישפיעו על ערכו.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</si>
</sst>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sz val="11"/>
      <name val="David"/>
    </font>
    <font>
      <sz val="11"/>
      <name val="David"/>
    </font>
    <font>
      <b/>
      <sz val="12"/>
      <color rgb="FFFF0000"/>
      <name val="David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3" fontId="1" fillId="0" borderId="1" xfId="0" applyNumberFormat="1" applyFont="1" applyBorder="1"/>
    <xf numFmtId="0" fontId="1" fillId="2" borderId="0" xfId="0" applyFont="1" applyFill="1"/>
    <xf numFmtId="0" fontId="2" fillId="2" borderId="0" xfId="0" applyFont="1" applyFill="1"/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0" fontId="4" fillId="0" borderId="0" xfId="0" applyFont="1"/>
    <xf numFmtId="37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7" fontId="1" fillId="4" borderId="2" xfId="0" applyNumberFormat="1" applyFont="1" applyFill="1" applyBorder="1" applyAlignment="1">
      <alignment horizontal="center"/>
    </xf>
    <xf numFmtId="37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3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37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7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697741</xdr:colOff>
      <xdr:row>14</xdr:row>
      <xdr:rowOff>16212</xdr:rowOff>
    </xdr:from>
    <xdr:to>
      <xdr:col>5</xdr:col>
      <xdr:colOff>644458</xdr:colOff>
      <xdr:row>19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73E1E8-C68A-439B-16C0-94D1BE575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565287" y="2891276"/>
          <a:ext cx="1600419" cy="1086796"/>
        </a:xfrm>
        <a:prstGeom prst="rect">
          <a:avLst/>
        </a:prstGeom>
      </xdr:spPr>
    </xdr:pic>
    <xdr:clientData/>
  </xdr:twoCellAnchor>
  <xdr:twoCellAnchor>
    <xdr:from>
      <xdr:col>4</xdr:col>
      <xdr:colOff>821267</xdr:colOff>
      <xdr:row>80</xdr:row>
      <xdr:rowOff>110066</xdr:rowOff>
    </xdr:from>
    <xdr:to>
      <xdr:col>5</xdr:col>
      <xdr:colOff>550333</xdr:colOff>
      <xdr:row>80</xdr:row>
      <xdr:rowOff>110066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D0D2521-AC31-4A82-B659-7B1F5B9EB183}"/>
            </a:ext>
          </a:extLst>
        </xdr:cNvPr>
        <xdr:cNvCxnSpPr/>
      </xdr:nvCxnSpPr>
      <xdr:spPr>
        <a:xfrm flipH="1">
          <a:off x="13589863600" y="16399933"/>
          <a:ext cx="5588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80</xdr:row>
      <xdr:rowOff>101600</xdr:rowOff>
    </xdr:from>
    <xdr:to>
      <xdr:col>5</xdr:col>
      <xdr:colOff>541867</xdr:colOff>
      <xdr:row>86</xdr:row>
      <xdr:rowOff>143933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53083D6-4E0C-8BB7-39E9-AECCBFE359B7}"/>
            </a:ext>
          </a:extLst>
        </xdr:cNvPr>
        <xdr:cNvCxnSpPr/>
      </xdr:nvCxnSpPr>
      <xdr:spPr>
        <a:xfrm>
          <a:off x="13589872066" y="16391467"/>
          <a:ext cx="8467" cy="1261533"/>
        </a:xfrm>
        <a:prstGeom prst="line">
          <a:avLst/>
        </a:prstGeom>
        <a:ln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668867</xdr:colOff>
      <xdr:row>89</xdr:row>
      <xdr:rowOff>33866</xdr:rowOff>
    </xdr:from>
    <xdr:ext cx="4039554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568BFF-B634-0316-B505-08986C4406EF}"/>
                </a:ext>
              </a:extLst>
            </xdr:cNvPr>
            <xdr:cNvSpPr txBox="1"/>
          </xdr:nvSpPr>
          <xdr:spPr>
            <a:xfrm>
              <a:off x="13588194712" y="18152533"/>
              <a:ext cx="4039554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he-I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𝐶𝑜𝑠𝑡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𝑂𝑝𝑒𝑛𝑖𝑛𝑔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𝐼𝑛𝑣𝑒𝑛𝑡𝑜𝑟𝑦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𝐶𝑜𝑠𝑡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𝑃𝑢𝑟𝑐h𝑎𝑠𝑒𝑠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𝑁𝑢𝑚𝑏𝑒𝑟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𝑈𝑛𝑖𝑡𝑠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𝑃𝑢𝑟𝑐h𝑎𝑠𝑒𝑑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𝑂𝑝𝑒𝑛𝑒𝑑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𝑀𝑆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6568BFF-B634-0316-B505-08986C4406EF}"/>
                </a:ext>
              </a:extLst>
            </xdr:cNvPr>
            <xdr:cNvSpPr txBox="1"/>
          </xdr:nvSpPr>
          <xdr:spPr>
            <a:xfrm>
              <a:off x="13588194712" y="18152533"/>
              <a:ext cx="4039554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𝐶𝑜𝑠𝑡 𝑜𝑓 𝑂𝑝𝑒𝑛𝑖𝑛𝑔 𝐼𝑛𝑣𝑒𝑛𝑡𝑜𝑟𝑦+𝐶𝑜𝑠𝑡 𝑜𝑓 𝑃𝑢𝑟𝑐ℎ𝑎𝑠𝑒𝑠</a:t>
              </a:r>
              <a:r>
                <a:rPr lang="he-IL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𝑇𝑜𝑡𝑎𝑙 𝑁𝑢𝑚𝑏𝑒𝑟 𝑜𝑓 𝑈𝑛𝑖𝑡𝑠 𝑃𝑢𝑟𝑐ℎ𝑎𝑠𝑒𝑑+ 𝑂𝑝𝑒𝑛𝑒𝑑</a:t>
              </a:r>
              <a:r>
                <a:rPr lang="he-IL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∗𝑀𝑆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220133</xdr:colOff>
      <xdr:row>87</xdr:row>
      <xdr:rowOff>93133</xdr:rowOff>
    </xdr:from>
    <xdr:to>
      <xdr:col>6</xdr:col>
      <xdr:colOff>381000</xdr:colOff>
      <xdr:row>88</xdr:row>
      <xdr:rowOff>186266</xdr:rowOff>
    </xdr:to>
    <xdr:sp macro="" textlink="">
      <xdr:nvSpPr>
        <xdr:cNvPr id="13" name="Up Arrow 12">
          <a:extLst>
            <a:ext uri="{FF2B5EF4-FFF2-40B4-BE49-F238E27FC236}">
              <a16:creationId xmlns:a16="http://schemas.microsoft.com/office/drawing/2014/main" id="{FEEB3BB0-56B9-DA24-47ED-D2318CBE8FFA}"/>
            </a:ext>
          </a:extLst>
        </xdr:cNvPr>
        <xdr:cNvSpPr/>
      </xdr:nvSpPr>
      <xdr:spPr>
        <a:xfrm>
          <a:off x="13588991533" y="17805400"/>
          <a:ext cx="160867" cy="296333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355600</xdr:colOff>
      <xdr:row>87</xdr:row>
      <xdr:rowOff>67733</xdr:rowOff>
    </xdr:from>
    <xdr:to>
      <xdr:col>4</xdr:col>
      <xdr:colOff>516467</xdr:colOff>
      <xdr:row>88</xdr:row>
      <xdr:rowOff>160866</xdr:rowOff>
    </xdr:to>
    <xdr:sp macro="" textlink="">
      <xdr:nvSpPr>
        <xdr:cNvPr id="14" name="Up Arrow 13">
          <a:extLst>
            <a:ext uri="{FF2B5EF4-FFF2-40B4-BE49-F238E27FC236}">
              <a16:creationId xmlns:a16="http://schemas.microsoft.com/office/drawing/2014/main" id="{B0DC3A30-D165-CCF0-19CD-1C4EBADF1F0E}"/>
            </a:ext>
          </a:extLst>
        </xdr:cNvPr>
        <xdr:cNvSpPr/>
      </xdr:nvSpPr>
      <xdr:spPr>
        <a:xfrm>
          <a:off x="13590727200" y="17780000"/>
          <a:ext cx="160867" cy="296333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524933</xdr:colOff>
      <xdr:row>90</xdr:row>
      <xdr:rowOff>203199</xdr:rowOff>
    </xdr:from>
    <xdr:to>
      <xdr:col>5</xdr:col>
      <xdr:colOff>685800</xdr:colOff>
      <xdr:row>92</xdr:row>
      <xdr:rowOff>93132</xdr:rowOff>
    </xdr:to>
    <xdr:sp macro="" textlink="">
      <xdr:nvSpPr>
        <xdr:cNvPr id="15" name="Up Arrow 14">
          <a:extLst>
            <a:ext uri="{FF2B5EF4-FFF2-40B4-BE49-F238E27FC236}">
              <a16:creationId xmlns:a16="http://schemas.microsoft.com/office/drawing/2014/main" id="{F899F48E-55E3-CA56-044C-1E10B214783E}"/>
            </a:ext>
          </a:extLst>
        </xdr:cNvPr>
        <xdr:cNvSpPr/>
      </xdr:nvSpPr>
      <xdr:spPr>
        <a:xfrm rot="10800000">
          <a:off x="13589728133" y="18525066"/>
          <a:ext cx="160867" cy="296333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719667</xdr:colOff>
      <xdr:row>90</xdr:row>
      <xdr:rowOff>203199</xdr:rowOff>
    </xdr:from>
    <xdr:to>
      <xdr:col>4</xdr:col>
      <xdr:colOff>50801</xdr:colOff>
      <xdr:row>92</xdr:row>
      <xdr:rowOff>93132</xdr:rowOff>
    </xdr:to>
    <xdr:sp macro="" textlink="">
      <xdr:nvSpPr>
        <xdr:cNvPr id="16" name="Up Arrow 15">
          <a:extLst>
            <a:ext uri="{FF2B5EF4-FFF2-40B4-BE49-F238E27FC236}">
              <a16:creationId xmlns:a16="http://schemas.microsoft.com/office/drawing/2014/main" id="{75768C22-1573-5FE0-35FF-C037E07C8D80}"/>
            </a:ext>
          </a:extLst>
        </xdr:cNvPr>
        <xdr:cNvSpPr/>
      </xdr:nvSpPr>
      <xdr:spPr>
        <a:xfrm rot="10800000">
          <a:off x="13591192866" y="18525066"/>
          <a:ext cx="160867" cy="296333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194733</xdr:colOff>
      <xdr:row>88</xdr:row>
      <xdr:rowOff>0</xdr:rowOff>
    </xdr:from>
    <xdr:to>
      <xdr:col>3</xdr:col>
      <xdr:colOff>355600</xdr:colOff>
      <xdr:row>89</xdr:row>
      <xdr:rowOff>93133</xdr:rowOff>
    </xdr:to>
    <xdr:sp macro="" textlink="">
      <xdr:nvSpPr>
        <xdr:cNvPr id="17" name="Up Arrow 16">
          <a:extLst>
            <a:ext uri="{FF2B5EF4-FFF2-40B4-BE49-F238E27FC236}">
              <a16:creationId xmlns:a16="http://schemas.microsoft.com/office/drawing/2014/main" id="{B7E4600B-2DF5-DB36-4DA5-0095513E9F2B}"/>
            </a:ext>
          </a:extLst>
        </xdr:cNvPr>
        <xdr:cNvSpPr/>
      </xdr:nvSpPr>
      <xdr:spPr>
        <a:xfrm>
          <a:off x="13591717800" y="17915467"/>
          <a:ext cx="160867" cy="296333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oneCellAnchor>
    <xdr:from>
      <xdr:col>3</xdr:col>
      <xdr:colOff>93134</xdr:colOff>
      <xdr:row>107</xdr:row>
      <xdr:rowOff>42331</xdr:rowOff>
    </xdr:from>
    <xdr:ext cx="4039554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BB9B9F9-E123-69CF-3056-18199D7F90A2}"/>
                </a:ext>
              </a:extLst>
            </xdr:cNvPr>
            <xdr:cNvSpPr txBox="1"/>
          </xdr:nvSpPr>
          <xdr:spPr>
            <a:xfrm>
              <a:off x="13587940712" y="21818598"/>
              <a:ext cx="4039554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he-I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1,000∗800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4,000∗750+3,000∗880+6,000∗900</m:t>
                        </m:r>
                      </m:num>
                      <m:den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4,000+3,000+6,000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he-IL" sz="1100" b="0" i="1">
                            <a:latin typeface="Cambria Math" panose="02040503050406030204" pitchFamily="18" charset="0"/>
                          </a:rPr>
                          <m:t>1,000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he-IL" sz="1100" b="0" i="1">
                        <a:latin typeface="Cambria Math" panose="02040503050406030204" pitchFamily="18" charset="0"/>
                      </a:rPr>
                      <m:t>5,700=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BB9B9F9-E123-69CF-3056-18199D7F90A2}"/>
                </a:ext>
              </a:extLst>
            </xdr:cNvPr>
            <xdr:cNvSpPr txBox="1"/>
          </xdr:nvSpPr>
          <xdr:spPr>
            <a:xfrm>
              <a:off x="13587940712" y="21818598"/>
              <a:ext cx="4039554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(1,000∗800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he-IL" sz="1100" b="0" i="0">
                  <a:latin typeface="Cambria Math" panose="02040503050406030204" pitchFamily="18" charset="0"/>
                </a:rPr>
                <a:t>4,000∗750+3,000∗880+6,000∗900)/(4,000+3,000+6,000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he-IL" sz="1100" b="0" i="0">
                  <a:latin typeface="Cambria Math" panose="02040503050406030204" pitchFamily="18" charset="0"/>
                </a:rPr>
                <a:t>1,000)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he-IL" sz="1100" b="0" i="0">
                  <a:latin typeface="Cambria Math" panose="02040503050406030204" pitchFamily="18" charset="0"/>
                </a:rPr>
                <a:t>5,700=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609600</xdr:colOff>
      <xdr:row>108</xdr:row>
      <xdr:rowOff>25399</xdr:rowOff>
    </xdr:from>
    <xdr:to>
      <xdr:col>8</xdr:col>
      <xdr:colOff>338667</xdr:colOff>
      <xdr:row>108</xdr:row>
      <xdr:rowOff>25399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3384C90-E9F7-F9EC-4948-7EF9FE37D1F9}"/>
            </a:ext>
          </a:extLst>
        </xdr:cNvPr>
        <xdr:cNvCxnSpPr/>
      </xdr:nvCxnSpPr>
      <xdr:spPr>
        <a:xfrm flipH="1">
          <a:off x="13587374400" y="22004866"/>
          <a:ext cx="5588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80</xdr:row>
      <xdr:rowOff>135466</xdr:rowOff>
    </xdr:from>
    <xdr:to>
      <xdr:col>8</xdr:col>
      <xdr:colOff>338667</xdr:colOff>
      <xdr:row>108</xdr:row>
      <xdr:rowOff>8466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7A3733A-0C03-06F9-50E2-3B9E623FD0D1}"/>
            </a:ext>
          </a:extLst>
        </xdr:cNvPr>
        <xdr:cNvCxnSpPr/>
      </xdr:nvCxnSpPr>
      <xdr:spPr>
        <a:xfrm flipV="1">
          <a:off x="13587374400" y="16425333"/>
          <a:ext cx="110067" cy="5562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80</xdr:row>
      <xdr:rowOff>135466</xdr:rowOff>
    </xdr:from>
    <xdr:to>
      <xdr:col>8</xdr:col>
      <xdr:colOff>237067</xdr:colOff>
      <xdr:row>80</xdr:row>
      <xdr:rowOff>135466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67917F47-8E75-9694-5C35-A08726862BDD}"/>
            </a:ext>
          </a:extLst>
        </xdr:cNvPr>
        <xdr:cNvCxnSpPr/>
      </xdr:nvCxnSpPr>
      <xdr:spPr>
        <a:xfrm>
          <a:off x="13587476000" y="16425333"/>
          <a:ext cx="2125133" cy="0"/>
        </a:xfrm>
        <a:prstGeom prst="line">
          <a:avLst/>
        </a:prstGeom>
        <a:ln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281275</xdr:colOff>
      <xdr:row>121</xdr:row>
      <xdr:rowOff>32898</xdr:rowOff>
    </xdr:from>
    <xdr:ext cx="263334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91BD6CC-6846-D0F3-389D-C88629BF7735}"/>
                </a:ext>
              </a:extLst>
            </xdr:cNvPr>
            <xdr:cNvSpPr txBox="1"/>
          </xdr:nvSpPr>
          <xdr:spPr>
            <a:xfrm>
              <a:off x="13542411013" y="24819207"/>
              <a:ext cx="263334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3,500∗1,000+4,800∗1,200=9,260,000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91BD6CC-6846-D0F3-389D-C88629BF7735}"/>
                </a:ext>
              </a:extLst>
            </xdr:cNvPr>
            <xdr:cNvSpPr txBox="1"/>
          </xdr:nvSpPr>
          <xdr:spPr>
            <a:xfrm>
              <a:off x="13542411013" y="24819207"/>
              <a:ext cx="263334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3,500∗1,000+4,800∗1,200=9,260,000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8524</xdr:colOff>
      <xdr:row>137</xdr:row>
      <xdr:rowOff>76711</xdr:rowOff>
    </xdr:from>
    <xdr:ext cx="40395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2E90BCE-2AFD-0521-5B83-1573FEAD8168}"/>
                </a:ext>
              </a:extLst>
            </xdr:cNvPr>
            <xdr:cNvSpPr txBox="1"/>
          </xdr:nvSpPr>
          <xdr:spPr>
            <a:xfrm>
              <a:off x="13540450781" y="28136040"/>
              <a:ext cx="4039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1,000∗800=800,000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72E90BCE-2AFD-0521-5B83-1573FEAD8168}"/>
                </a:ext>
              </a:extLst>
            </xdr:cNvPr>
            <xdr:cNvSpPr txBox="1"/>
          </xdr:nvSpPr>
          <xdr:spPr>
            <a:xfrm>
              <a:off x="13540450781" y="28136040"/>
              <a:ext cx="4039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1,000∗800=800,000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613691</xdr:colOff>
      <xdr:row>140</xdr:row>
      <xdr:rowOff>85236</xdr:rowOff>
    </xdr:from>
    <xdr:ext cx="497713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0474708-42BD-EFF7-206B-5D5E9A41735A}"/>
                </a:ext>
              </a:extLst>
            </xdr:cNvPr>
            <xdr:cNvSpPr txBox="1"/>
          </xdr:nvSpPr>
          <xdr:spPr>
            <a:xfrm>
              <a:off x="13539734807" y="28758256"/>
              <a:ext cx="49771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4,000∗750+3,000∗880+6,000∗900</m:t>
                    </m:r>
                    <m:r>
                      <a:rPr lang="he-IL" sz="1100" b="0" i="0">
                        <a:latin typeface="Cambria Math" panose="02040503050406030204" pitchFamily="18" charset="0"/>
                      </a:rPr>
                      <m:t>=11,040,000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C0474708-42BD-EFF7-206B-5D5E9A41735A}"/>
                </a:ext>
              </a:extLst>
            </xdr:cNvPr>
            <xdr:cNvSpPr txBox="1"/>
          </xdr:nvSpPr>
          <xdr:spPr>
            <a:xfrm>
              <a:off x="13539734807" y="28758256"/>
              <a:ext cx="49771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4,000∗750+3,000∗880+6,000∗900=11,040,000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5E9C-813B-A648-8DA9-E89003113A66}">
  <dimension ref="A1:I155"/>
  <sheetViews>
    <sheetView showGridLines="0" rightToLeft="1" tabSelected="1" zoomScale="149" workbookViewId="0">
      <selection activeCell="H138" sqref="H138"/>
    </sheetView>
  </sheetViews>
  <sheetFormatPr baseColWidth="10" defaultRowHeight="16" x14ac:dyDescent="0.2"/>
  <cols>
    <col min="1" max="5" width="10.83203125" style="1"/>
    <col min="6" max="6" width="13.6640625" style="1" customWidth="1"/>
    <col min="7" max="16384" width="10.83203125" style="1"/>
  </cols>
  <sheetData>
    <row r="1" spans="1:8" x14ac:dyDescent="0.2">
      <c r="A1" s="2" t="s">
        <v>0</v>
      </c>
    </row>
    <row r="2" spans="1:8" x14ac:dyDescent="0.2">
      <c r="A2" s="2" t="s">
        <v>1</v>
      </c>
    </row>
    <row r="4" spans="1:8" x14ac:dyDescent="0.2">
      <c r="A4" s="1" t="s">
        <v>2</v>
      </c>
    </row>
    <row r="6" spans="1:8" x14ac:dyDescent="0.2">
      <c r="A6" s="3" t="s">
        <v>3</v>
      </c>
      <c r="B6" s="3" t="s">
        <v>4</v>
      </c>
      <c r="C6" s="3" t="s">
        <v>7</v>
      </c>
      <c r="D6" s="3" t="s">
        <v>5</v>
      </c>
      <c r="E6" s="3" t="s">
        <v>8</v>
      </c>
      <c r="F6" s="3" t="s">
        <v>6</v>
      </c>
    </row>
    <row r="7" spans="1:8" x14ac:dyDescent="0.2">
      <c r="A7" s="4">
        <v>44562</v>
      </c>
      <c r="B7" s="3" t="s">
        <v>9</v>
      </c>
      <c r="C7" s="5">
        <v>1000</v>
      </c>
      <c r="D7" s="3">
        <v>800</v>
      </c>
      <c r="E7" s="3"/>
      <c r="F7" s="3"/>
    </row>
    <row r="8" spans="1:8" x14ac:dyDescent="0.2">
      <c r="A8" s="4">
        <v>44576</v>
      </c>
      <c r="B8" s="3" t="s">
        <v>10</v>
      </c>
      <c r="C8" s="5">
        <v>4000</v>
      </c>
      <c r="D8" s="3">
        <v>750</v>
      </c>
      <c r="E8" s="3"/>
      <c r="F8" s="3"/>
    </row>
    <row r="9" spans="1:8" x14ac:dyDescent="0.2">
      <c r="A9" s="4">
        <v>44609</v>
      </c>
      <c r="B9" s="3" t="s">
        <v>10</v>
      </c>
      <c r="C9" s="5">
        <v>3000</v>
      </c>
      <c r="D9" s="3">
        <v>880</v>
      </c>
      <c r="E9" s="3"/>
      <c r="F9" s="3"/>
    </row>
    <row r="10" spans="1:8" x14ac:dyDescent="0.2">
      <c r="A10" s="4">
        <v>44696</v>
      </c>
      <c r="B10" s="3" t="s">
        <v>11</v>
      </c>
      <c r="C10" s="3"/>
      <c r="D10" s="3"/>
      <c r="E10" s="5">
        <v>3500</v>
      </c>
      <c r="F10" s="5">
        <v>1000</v>
      </c>
    </row>
    <row r="11" spans="1:8" x14ac:dyDescent="0.2">
      <c r="A11" s="4">
        <v>44790</v>
      </c>
      <c r="B11" s="3" t="s">
        <v>10</v>
      </c>
      <c r="C11" s="5">
        <v>6000</v>
      </c>
      <c r="D11" s="3">
        <v>900</v>
      </c>
      <c r="E11" s="3"/>
      <c r="F11" s="3"/>
    </row>
    <row r="12" spans="1:8" x14ac:dyDescent="0.2">
      <c r="A12" s="4">
        <v>44829</v>
      </c>
      <c r="B12" s="3" t="s">
        <v>11</v>
      </c>
      <c r="C12" s="3"/>
      <c r="D12" s="3"/>
      <c r="E12" s="5">
        <v>4800</v>
      </c>
      <c r="F12" s="5">
        <v>1200</v>
      </c>
    </row>
    <row r="14" spans="1:8" x14ac:dyDescent="0.2">
      <c r="A14" s="7" t="s">
        <v>12</v>
      </c>
      <c r="B14" s="6"/>
      <c r="C14" s="6"/>
      <c r="D14" s="6"/>
      <c r="E14" s="6"/>
      <c r="F14" s="6"/>
      <c r="G14" s="6"/>
      <c r="H14" s="6"/>
    </row>
    <row r="15" spans="1:8" x14ac:dyDescent="0.2">
      <c r="A15" s="1" t="s">
        <v>13</v>
      </c>
      <c r="F15"/>
      <c r="G15" s="1" t="s">
        <v>14</v>
      </c>
    </row>
    <row r="16" spans="1:8" x14ac:dyDescent="0.2">
      <c r="A16" s="1" t="s">
        <v>15</v>
      </c>
      <c r="F16"/>
    </row>
    <row r="17" spans="1:8" x14ac:dyDescent="0.2">
      <c r="A17" s="1" t="s">
        <v>16</v>
      </c>
    </row>
    <row r="18" spans="1:8" x14ac:dyDescent="0.2">
      <c r="A18" s="1" t="s">
        <v>17</v>
      </c>
    </row>
    <row r="19" spans="1:8" x14ac:dyDescent="0.2">
      <c r="A19" s="1" t="s">
        <v>18</v>
      </c>
    </row>
    <row r="20" spans="1:8" x14ac:dyDescent="0.2">
      <c r="A20" s="1" t="s">
        <v>19</v>
      </c>
    </row>
    <row r="21" spans="1:8" x14ac:dyDescent="0.2">
      <c r="A21" s="1" t="s">
        <v>20</v>
      </c>
    </row>
    <row r="23" spans="1:8" x14ac:dyDescent="0.2">
      <c r="A23" s="10" t="s">
        <v>21</v>
      </c>
      <c r="B23" s="10"/>
      <c r="C23" s="10"/>
    </row>
    <row r="24" spans="1:8" x14ac:dyDescent="0.2">
      <c r="A24" s="1" t="s">
        <v>22</v>
      </c>
      <c r="F24" s="8">
        <f>SUM(C7:C12)</f>
        <v>14000</v>
      </c>
    </row>
    <row r="25" spans="1:8" x14ac:dyDescent="0.2">
      <c r="A25" s="1" t="s">
        <v>23</v>
      </c>
      <c r="F25" s="8">
        <f>-SUM(E10:E12)</f>
        <v>-8300</v>
      </c>
    </row>
    <row r="26" spans="1:8" x14ac:dyDescent="0.2">
      <c r="A26" s="1" t="s">
        <v>24</v>
      </c>
      <c r="F26" s="19">
        <f>F24+F25</f>
        <v>5700</v>
      </c>
    </row>
    <row r="28" spans="1:8" x14ac:dyDescent="0.2">
      <c r="A28" s="1" t="s">
        <v>25</v>
      </c>
    </row>
    <row r="29" spans="1:8" x14ac:dyDescent="0.2">
      <c r="A29" s="1" t="s">
        <v>28</v>
      </c>
    </row>
    <row r="31" spans="1:8" x14ac:dyDescent="0.2">
      <c r="A31" s="1" t="s">
        <v>26</v>
      </c>
      <c r="F31" s="13">
        <f>C11*D11</f>
        <v>5400000</v>
      </c>
      <c r="H31" s="1" t="s">
        <v>27</v>
      </c>
    </row>
    <row r="32" spans="1:8" x14ac:dyDescent="0.2">
      <c r="F32" s="14" t="s">
        <v>34</v>
      </c>
    </row>
    <row r="33" spans="1:9" x14ac:dyDescent="0.2">
      <c r="A33" s="11" t="s">
        <v>29</v>
      </c>
      <c r="B33" s="12"/>
      <c r="C33" s="12"/>
      <c r="D33" s="12"/>
      <c r="E33" s="12"/>
      <c r="F33" s="15"/>
      <c r="G33" s="12"/>
      <c r="H33" s="12"/>
      <c r="I33" s="12"/>
    </row>
    <row r="34" spans="1:9" x14ac:dyDescent="0.2">
      <c r="A34" s="12" t="s">
        <v>30</v>
      </c>
      <c r="B34" s="12"/>
      <c r="C34" s="12"/>
      <c r="D34" s="12"/>
      <c r="E34" s="12"/>
      <c r="F34" s="12"/>
      <c r="G34" s="12"/>
      <c r="H34" s="12"/>
      <c r="I34" s="12"/>
    </row>
    <row r="35" spans="1:9" x14ac:dyDescent="0.2">
      <c r="A35" s="12" t="s">
        <v>31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2">
      <c r="A36" s="12" t="s">
        <v>32</v>
      </c>
      <c r="B36" s="12"/>
      <c r="C36" s="12"/>
      <c r="D36" s="12"/>
      <c r="E36" s="12"/>
      <c r="F36" s="12"/>
      <c r="G36" s="12"/>
      <c r="H36" s="12"/>
      <c r="I36" s="12"/>
    </row>
    <row r="37" spans="1:9" x14ac:dyDescent="0.2">
      <c r="A37" s="12"/>
      <c r="B37" s="12"/>
      <c r="C37" s="12"/>
      <c r="D37" s="12"/>
      <c r="E37" s="12"/>
      <c r="F37" s="12"/>
      <c r="G37" s="12"/>
      <c r="H37" s="12" t="s">
        <v>33</v>
      </c>
      <c r="I37" s="12"/>
    </row>
    <row r="39" spans="1:9" x14ac:dyDescent="0.2">
      <c r="A39" s="7" t="s">
        <v>35</v>
      </c>
      <c r="B39" s="6"/>
      <c r="C39" s="6"/>
      <c r="D39" s="6"/>
      <c r="E39" s="6"/>
      <c r="F39" s="6"/>
      <c r="G39" s="6"/>
      <c r="H39" s="6"/>
    </row>
    <row r="40" spans="1:9" x14ac:dyDescent="0.2">
      <c r="A40" s="1" t="s">
        <v>36</v>
      </c>
    </row>
    <row r="41" spans="1:9" x14ac:dyDescent="0.2">
      <c r="A41" s="1" t="s">
        <v>37</v>
      </c>
    </row>
    <row r="42" spans="1:9" x14ac:dyDescent="0.2">
      <c r="A42" s="1" t="s">
        <v>38</v>
      </c>
    </row>
    <row r="44" spans="1:9" x14ac:dyDescent="0.2">
      <c r="A44" s="1" t="s">
        <v>39</v>
      </c>
      <c r="E44" s="18" t="s">
        <v>41</v>
      </c>
    </row>
    <row r="45" spans="1:9" x14ac:dyDescent="0.2">
      <c r="C45" s="1" t="s">
        <v>40</v>
      </c>
      <c r="E45" s="16" t="s">
        <v>42</v>
      </c>
    </row>
    <row r="46" spans="1:9" x14ac:dyDescent="0.2">
      <c r="C46" s="1" t="s">
        <v>43</v>
      </c>
      <c r="E46" s="16" t="s">
        <v>44</v>
      </c>
      <c r="F46" s="1" t="s">
        <v>49</v>
      </c>
    </row>
    <row r="47" spans="1:9" x14ac:dyDescent="0.2">
      <c r="C47" s="1" t="s">
        <v>45</v>
      </c>
      <c r="E47" s="16" t="s">
        <v>44</v>
      </c>
      <c r="F47" s="1" t="s">
        <v>50</v>
      </c>
    </row>
    <row r="48" spans="1:9" x14ac:dyDescent="0.2">
      <c r="C48" s="1" t="s">
        <v>46</v>
      </c>
      <c r="E48" s="17" t="s">
        <v>47</v>
      </c>
      <c r="F48" s="1" t="s">
        <v>48</v>
      </c>
    </row>
    <row r="50" spans="1:8" x14ac:dyDescent="0.2">
      <c r="A50" s="1" t="s">
        <v>51</v>
      </c>
    </row>
    <row r="51" spans="1:8" x14ac:dyDescent="0.2">
      <c r="E51" s="18" t="s">
        <v>41</v>
      </c>
    </row>
    <row r="52" spans="1:8" x14ac:dyDescent="0.2">
      <c r="C52" s="1" t="s">
        <v>40</v>
      </c>
      <c r="E52" s="8">
        <v>920</v>
      </c>
    </row>
    <row r="53" spans="1:8" x14ac:dyDescent="0.2">
      <c r="C53" s="1" t="s">
        <v>43</v>
      </c>
      <c r="E53" s="8">
        <v>-30</v>
      </c>
    </row>
    <row r="54" spans="1:8" x14ac:dyDescent="0.2">
      <c r="C54" s="1" t="s">
        <v>45</v>
      </c>
      <c r="E54" s="8">
        <v>-50</v>
      </c>
    </row>
    <row r="55" spans="1:8" x14ac:dyDescent="0.2">
      <c r="C55" s="1" t="s">
        <v>46</v>
      </c>
      <c r="E55" s="9">
        <f>SUM(E52:E54)</f>
        <v>840</v>
      </c>
    </row>
    <row r="57" spans="1:8" x14ac:dyDescent="0.2">
      <c r="C57" s="1" t="s">
        <v>52</v>
      </c>
      <c r="E57" s="20">
        <f>F26</f>
        <v>5700</v>
      </c>
    </row>
    <row r="59" spans="1:8" x14ac:dyDescent="0.2">
      <c r="C59" s="1" t="s">
        <v>53</v>
      </c>
    </row>
    <row r="60" spans="1:8" x14ac:dyDescent="0.2">
      <c r="E60" s="13">
        <f>E55*E57</f>
        <v>4788000</v>
      </c>
      <c r="G60" s="1" t="s">
        <v>54</v>
      </c>
    </row>
    <row r="61" spans="1:8" x14ac:dyDescent="0.2">
      <c r="E61" s="16" t="s">
        <v>55</v>
      </c>
    </row>
    <row r="63" spans="1:8" ht="17" customHeight="1" x14ac:dyDescent="0.2">
      <c r="A63" s="7" t="s">
        <v>56</v>
      </c>
      <c r="B63" s="6"/>
      <c r="C63" s="6"/>
      <c r="D63" s="6"/>
      <c r="E63" s="6"/>
      <c r="F63" s="6"/>
      <c r="G63" s="6"/>
      <c r="H63" s="6"/>
    </row>
    <row r="64" spans="1:8" x14ac:dyDescent="0.2">
      <c r="A64" s="1" t="s">
        <v>57</v>
      </c>
    </row>
    <row r="65" spans="1:8" x14ac:dyDescent="0.2">
      <c r="A65" s="1" t="s">
        <v>58</v>
      </c>
    </row>
    <row r="66" spans="1:8" x14ac:dyDescent="0.2">
      <c r="E66" s="21">
        <v>44926</v>
      </c>
    </row>
    <row r="67" spans="1:8" x14ac:dyDescent="0.2">
      <c r="E67" s="22" t="s">
        <v>60</v>
      </c>
    </row>
    <row r="68" spans="1:8" x14ac:dyDescent="0.2">
      <c r="C68" s="1" t="s">
        <v>59</v>
      </c>
      <c r="E68" s="8">
        <f>F31</f>
        <v>5400000</v>
      </c>
    </row>
    <row r="69" spans="1:8" x14ac:dyDescent="0.2">
      <c r="C69" s="1" t="s">
        <v>61</v>
      </c>
      <c r="E69" s="8">
        <f>E60</f>
        <v>4788000</v>
      </c>
    </row>
    <row r="70" spans="1:8" x14ac:dyDescent="0.2">
      <c r="C70" s="1" t="s">
        <v>62</v>
      </c>
      <c r="E70" s="13">
        <f>MIN(E68:E69)</f>
        <v>4788000</v>
      </c>
    </row>
    <row r="71" spans="1:8" x14ac:dyDescent="0.2">
      <c r="E71" s="16" t="s">
        <v>63</v>
      </c>
    </row>
    <row r="73" spans="1:8" ht="17" customHeight="1" x14ac:dyDescent="0.2">
      <c r="A73" s="7" t="s">
        <v>64</v>
      </c>
      <c r="B73" s="6"/>
      <c r="C73" s="6"/>
      <c r="D73" s="6"/>
      <c r="E73" s="6"/>
      <c r="F73" s="6"/>
      <c r="G73" s="6"/>
      <c r="H73" s="6"/>
    </row>
    <row r="74" spans="1:8" x14ac:dyDescent="0.2">
      <c r="A74" s="1" t="s">
        <v>65</v>
      </c>
    </row>
    <row r="75" spans="1:8" x14ac:dyDescent="0.2">
      <c r="A75" s="1" t="s">
        <v>66</v>
      </c>
    </row>
    <row r="76" spans="1:8" x14ac:dyDescent="0.2">
      <c r="A76" s="1" t="s">
        <v>67</v>
      </c>
    </row>
    <row r="77" spans="1:8" x14ac:dyDescent="0.2">
      <c r="A77" s="1" t="s">
        <v>68</v>
      </c>
    </row>
    <row r="78" spans="1:8" x14ac:dyDescent="0.2">
      <c r="E78" s="1" t="s">
        <v>69</v>
      </c>
    </row>
    <row r="79" spans="1:8" x14ac:dyDescent="0.2">
      <c r="E79" s="21">
        <v>44926</v>
      </c>
    </row>
    <row r="80" spans="1:8" x14ac:dyDescent="0.2">
      <c r="E80" s="22" t="s">
        <v>60</v>
      </c>
    </row>
    <row r="81" spans="3:7" x14ac:dyDescent="0.2">
      <c r="C81" s="1" t="s">
        <v>59</v>
      </c>
      <c r="E81" s="23">
        <f>C108</f>
        <v>4820571.4285714282</v>
      </c>
    </row>
    <row r="82" spans="3:7" x14ac:dyDescent="0.2">
      <c r="C82" s="1" t="s">
        <v>61</v>
      </c>
      <c r="E82" s="8">
        <f>E70</f>
        <v>4788000</v>
      </c>
    </row>
    <row r="83" spans="3:7" x14ac:dyDescent="0.2">
      <c r="C83" s="1" t="s">
        <v>62</v>
      </c>
      <c r="E83" s="13">
        <f>MIN(E81:E82)</f>
        <v>4788000</v>
      </c>
    </row>
    <row r="84" spans="3:7" x14ac:dyDescent="0.2">
      <c r="E84" s="16" t="s">
        <v>77</v>
      </c>
    </row>
    <row r="87" spans="3:7" x14ac:dyDescent="0.2">
      <c r="C87" s="1" t="s">
        <v>75</v>
      </c>
      <c r="E87" s="1" t="s">
        <v>71</v>
      </c>
      <c r="G87" s="1" t="s">
        <v>70</v>
      </c>
    </row>
    <row r="94" spans="3:7" x14ac:dyDescent="0.2">
      <c r="D94" s="25" t="s">
        <v>73</v>
      </c>
      <c r="E94" s="25"/>
      <c r="F94" s="1" t="s">
        <v>72</v>
      </c>
    </row>
    <row r="95" spans="3:7" x14ac:dyDescent="0.2">
      <c r="D95" s="25" t="s">
        <v>74</v>
      </c>
      <c r="E95" s="25"/>
    </row>
    <row r="97" spans="1:8" x14ac:dyDescent="0.2">
      <c r="A97" s="3" t="s">
        <v>3</v>
      </c>
      <c r="B97" s="3" t="s">
        <v>4</v>
      </c>
      <c r="C97" s="3" t="s">
        <v>7</v>
      </c>
      <c r="D97" s="3" t="s">
        <v>5</v>
      </c>
      <c r="E97" s="3" t="s">
        <v>8</v>
      </c>
      <c r="F97" s="3" t="s">
        <v>6</v>
      </c>
    </row>
    <row r="98" spans="1:8" x14ac:dyDescent="0.2">
      <c r="A98" s="4">
        <v>44562</v>
      </c>
      <c r="B98" s="3" t="s">
        <v>9</v>
      </c>
      <c r="C98" s="5">
        <v>1000</v>
      </c>
      <c r="D98" s="3">
        <v>800</v>
      </c>
      <c r="E98" s="3"/>
      <c r="F98" s="3"/>
    </row>
    <row r="99" spans="1:8" x14ac:dyDescent="0.2">
      <c r="A99" s="4">
        <v>44576</v>
      </c>
      <c r="B99" s="3" t="s">
        <v>10</v>
      </c>
      <c r="C99" s="5">
        <v>4000</v>
      </c>
      <c r="D99" s="3">
        <v>750</v>
      </c>
      <c r="E99" s="3"/>
      <c r="F99" s="3"/>
    </row>
    <row r="100" spans="1:8" x14ac:dyDescent="0.2">
      <c r="A100" s="4">
        <v>44609</v>
      </c>
      <c r="B100" s="3" t="s">
        <v>10</v>
      </c>
      <c r="C100" s="5">
        <v>3000</v>
      </c>
      <c r="D100" s="3">
        <v>880</v>
      </c>
      <c r="E100" s="3"/>
      <c r="F100" s="3"/>
    </row>
    <row r="101" spans="1:8" x14ac:dyDescent="0.2">
      <c r="A101" s="4">
        <v>44696</v>
      </c>
      <c r="B101" s="3" t="s">
        <v>11</v>
      </c>
      <c r="C101" s="3"/>
      <c r="D101" s="3"/>
      <c r="E101" s="5">
        <v>3500</v>
      </c>
      <c r="F101" s="5">
        <v>1000</v>
      </c>
    </row>
    <row r="102" spans="1:8" x14ac:dyDescent="0.2">
      <c r="A102" s="4">
        <v>44790</v>
      </c>
      <c r="B102" s="3" t="s">
        <v>10</v>
      </c>
      <c r="C102" s="5">
        <v>6000</v>
      </c>
      <c r="D102" s="3">
        <v>900</v>
      </c>
      <c r="E102" s="3"/>
      <c r="F102" s="3"/>
    </row>
    <row r="103" spans="1:8" x14ac:dyDescent="0.2">
      <c r="A103" s="4">
        <v>44829</v>
      </c>
      <c r="B103" s="3" t="s">
        <v>11</v>
      </c>
      <c r="C103" s="3"/>
      <c r="D103" s="3"/>
      <c r="E103" s="5">
        <v>4800</v>
      </c>
      <c r="F103" s="5">
        <v>1200</v>
      </c>
    </row>
    <row r="106" spans="1:8" x14ac:dyDescent="0.2">
      <c r="A106" s="1" t="s">
        <v>76</v>
      </c>
    </row>
    <row r="108" spans="1:8" x14ac:dyDescent="0.2">
      <c r="C108" s="26">
        <f>SUMPRODUCT(C98:C103,D98:D103)/SUM(C98:C103)*5700</f>
        <v>4820571.4285714282</v>
      </c>
    </row>
    <row r="109" spans="1:8" x14ac:dyDescent="0.2">
      <c r="C109" s="26"/>
    </row>
    <row r="111" spans="1:8" ht="17" customHeight="1" x14ac:dyDescent="0.2">
      <c r="A111" s="7" t="s">
        <v>78</v>
      </c>
      <c r="B111" s="6"/>
      <c r="C111" s="6"/>
      <c r="D111" s="6"/>
      <c r="E111" s="6"/>
      <c r="F111" s="6"/>
      <c r="G111" s="6"/>
      <c r="H111" s="6"/>
    </row>
    <row r="112" spans="1:8" x14ac:dyDescent="0.2">
      <c r="A112" s="1" t="s">
        <v>79</v>
      </c>
    </row>
    <row r="113" spans="1:6" x14ac:dyDescent="0.2">
      <c r="A113" s="1" t="s">
        <v>80</v>
      </c>
    </row>
    <row r="114" spans="1:6" x14ac:dyDescent="0.2">
      <c r="A114" s="1" t="s">
        <v>81</v>
      </c>
    </row>
    <row r="115" spans="1:6" x14ac:dyDescent="0.2">
      <c r="E115" s="16" t="s">
        <v>85</v>
      </c>
      <c r="F115" s="16" t="s">
        <v>86</v>
      </c>
    </row>
    <row r="116" spans="1:6" x14ac:dyDescent="0.2">
      <c r="E116" s="16" t="s">
        <v>87</v>
      </c>
      <c r="F116" s="16" t="s">
        <v>87</v>
      </c>
    </row>
    <row r="117" spans="1:6" x14ac:dyDescent="0.2">
      <c r="E117" s="18" t="s">
        <v>60</v>
      </c>
      <c r="F117" s="18" t="s">
        <v>88</v>
      </c>
    </row>
    <row r="118" spans="1:6" ht="17" customHeight="1" x14ac:dyDescent="0.2">
      <c r="C118" s="1" t="s">
        <v>82</v>
      </c>
      <c r="E118" s="8">
        <f>E101*F101+E103*F103</f>
        <v>9260000</v>
      </c>
      <c r="F118" s="8">
        <f>E118</f>
        <v>9260000</v>
      </c>
    </row>
    <row r="119" spans="1:6" x14ac:dyDescent="0.2">
      <c r="C119" s="1" t="s">
        <v>83</v>
      </c>
      <c r="E119" s="8">
        <f>-E134</f>
        <v>-7052000</v>
      </c>
      <c r="F119" s="8">
        <f>E119</f>
        <v>-7052000</v>
      </c>
    </row>
    <row r="120" spans="1:6" x14ac:dyDescent="0.2">
      <c r="C120" s="1" t="s">
        <v>84</v>
      </c>
      <c r="E120" s="9">
        <f>E118+E119</f>
        <v>2208000</v>
      </c>
      <c r="F120" s="9">
        <f>F118+F119</f>
        <v>2208000</v>
      </c>
    </row>
    <row r="122" spans="1:6" x14ac:dyDescent="0.2">
      <c r="A122" s="1" t="s">
        <v>89</v>
      </c>
    </row>
    <row r="124" spans="1:6" x14ac:dyDescent="0.2">
      <c r="A124" s="1" t="s">
        <v>90</v>
      </c>
    </row>
    <row r="125" spans="1:6" x14ac:dyDescent="0.2">
      <c r="B125" s="1" t="s">
        <v>91</v>
      </c>
    </row>
    <row r="126" spans="1:6" x14ac:dyDescent="0.2">
      <c r="B126" s="1" t="s">
        <v>92</v>
      </c>
    </row>
    <row r="127" spans="1:6" x14ac:dyDescent="0.2">
      <c r="B127" s="1" t="s">
        <v>93</v>
      </c>
    </row>
    <row r="128" spans="1:6" x14ac:dyDescent="0.2">
      <c r="E128" s="16" t="s">
        <v>85</v>
      </c>
      <c r="F128" s="16" t="s">
        <v>86</v>
      </c>
    </row>
    <row r="129" spans="1:6" x14ac:dyDescent="0.2">
      <c r="E129" s="16" t="s">
        <v>87</v>
      </c>
      <c r="F129" s="16" t="s">
        <v>87</v>
      </c>
    </row>
    <row r="130" spans="1:6" x14ac:dyDescent="0.2">
      <c r="C130" s="10" t="s">
        <v>94</v>
      </c>
      <c r="D130" s="10"/>
      <c r="E130" s="18" t="s">
        <v>60</v>
      </c>
      <c r="F130" s="18" t="s">
        <v>88</v>
      </c>
    </row>
    <row r="131" spans="1:6" x14ac:dyDescent="0.2">
      <c r="C131" s="1" t="s">
        <v>95</v>
      </c>
      <c r="E131" s="8">
        <f>C98*D98</f>
        <v>800000</v>
      </c>
      <c r="F131" s="8">
        <f>E131</f>
        <v>800000</v>
      </c>
    </row>
    <row r="132" spans="1:6" x14ac:dyDescent="0.2">
      <c r="C132" s="1" t="s">
        <v>96</v>
      </c>
      <c r="E132" s="8">
        <f>SUMPRODUCT(C99:C102,D99:D102)</f>
        <v>11040000</v>
      </c>
      <c r="F132" s="8">
        <f>E132</f>
        <v>11040000</v>
      </c>
    </row>
    <row r="133" spans="1:6" x14ac:dyDescent="0.2">
      <c r="C133" s="1" t="s">
        <v>97</v>
      </c>
      <c r="E133" s="24">
        <f>-E70</f>
        <v>-4788000</v>
      </c>
      <c r="F133" s="24">
        <f>-E83</f>
        <v>-4788000</v>
      </c>
    </row>
    <row r="134" spans="1:6" x14ac:dyDescent="0.2">
      <c r="C134" s="1" t="s">
        <v>98</v>
      </c>
      <c r="E134" s="9">
        <f>SUM(E131:E133)</f>
        <v>7052000</v>
      </c>
      <c r="F134" s="9">
        <f>SUM(F131:F133)</f>
        <v>7052000</v>
      </c>
    </row>
    <row r="136" spans="1:6" x14ac:dyDescent="0.2">
      <c r="A136" s="1" t="s">
        <v>99</v>
      </c>
    </row>
    <row r="137" spans="1:6" x14ac:dyDescent="0.2">
      <c r="B137" s="1" t="s">
        <v>100</v>
      </c>
    </row>
    <row r="140" spans="1:6" x14ac:dyDescent="0.2">
      <c r="B140" s="1" t="s">
        <v>101</v>
      </c>
    </row>
    <row r="143" spans="1:6" x14ac:dyDescent="0.2">
      <c r="B143" s="1" t="s">
        <v>102</v>
      </c>
    </row>
    <row r="145" spans="2:3" x14ac:dyDescent="0.2">
      <c r="B145" s="1" t="s">
        <v>29</v>
      </c>
    </row>
    <row r="146" spans="2:3" x14ac:dyDescent="0.2">
      <c r="C146" s="1" t="s">
        <v>103</v>
      </c>
    </row>
    <row r="147" spans="2:3" x14ac:dyDescent="0.2">
      <c r="C147" s="1" t="s">
        <v>104</v>
      </c>
    </row>
    <row r="148" spans="2:3" x14ac:dyDescent="0.2">
      <c r="C148" s="1" t="s">
        <v>105</v>
      </c>
    </row>
    <row r="149" spans="2:3" x14ac:dyDescent="0.2">
      <c r="C149" s="1" t="s">
        <v>106</v>
      </c>
    </row>
    <row r="150" spans="2:3" x14ac:dyDescent="0.2">
      <c r="C150" s="1" t="s">
        <v>107</v>
      </c>
    </row>
    <row r="151" spans="2:3" x14ac:dyDescent="0.2">
      <c r="C151" s="1" t="s">
        <v>108</v>
      </c>
    </row>
    <row r="152" spans="2:3" x14ac:dyDescent="0.2">
      <c r="C152" s="1" t="s">
        <v>109</v>
      </c>
    </row>
    <row r="153" spans="2:3" x14ac:dyDescent="0.2">
      <c r="C153" s="1" t="s">
        <v>110</v>
      </c>
    </row>
    <row r="154" spans="2:3" x14ac:dyDescent="0.2">
      <c r="C154" s="1" t="s">
        <v>111</v>
      </c>
    </row>
    <row r="155" spans="2:3" x14ac:dyDescent="0.2">
      <c r="C155" s="1" t="s">
        <v>112</v>
      </c>
    </row>
  </sheetData>
  <mergeCells count="3">
    <mergeCell ref="D94:E94"/>
    <mergeCell ref="D95:E95"/>
    <mergeCell ref="C108:C109"/>
  </mergeCells>
  <pageMargins left="0.7" right="0.7" top="0.75" bottom="0.75" header="0.3" footer="0.3"/>
  <ignoredErrors>
    <ignoredError sqref="E13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2025-03-24T18:36:55Z</dcterms:created>
  <dcterms:modified xsi:type="dcterms:W3CDTF">2025-04-01T05:14:06Z</dcterms:modified>
</cp:coreProperties>
</file>