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pac-my.sharepoint.com/personal/shay_tsaban_pac_org_il/Documents/OpenU 13002/2025C/"/>
    </mc:Choice>
  </mc:AlternateContent>
  <xr:revisionPtr revIDLastSave="119" documentId="8_{2F17908B-E966-9841-B4AC-8D91B0DE8E5C}" xr6:coauthVersionLast="47" xr6:coauthVersionMax="47" xr10:uidLastSave="{7A5B9B88-67BD-1B4D-A5DD-90B705301BA9}"/>
  <bookViews>
    <workbookView xWindow="-26020" yWindow="5180" windowWidth="21600" windowHeight="14400" xr2:uid="{4C23D927-9BFD-664F-ACAF-373FDEB4B9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8" i="1" l="1"/>
  <c r="F46" i="1"/>
  <c r="G46" i="1"/>
  <c r="D109" i="1"/>
  <c r="D112" i="1" s="1"/>
  <c r="D107" i="1"/>
  <c r="D101" i="1"/>
  <c r="D100" i="1"/>
  <c r="D99" i="1"/>
  <c r="C84" i="1"/>
  <c r="C83" i="1"/>
  <c r="C82" i="1"/>
  <c r="C81" i="1"/>
  <c r="F79" i="1"/>
  <c r="D79" i="1"/>
  <c r="C79" i="1"/>
  <c r="H78" i="1"/>
  <c r="G78" i="1"/>
  <c r="G79" i="1" s="1"/>
  <c r="D78" i="1"/>
  <c r="H77" i="1"/>
  <c r="H76" i="1"/>
  <c r="H74" i="1"/>
  <c r="C74" i="1"/>
  <c r="E74" i="1" s="1"/>
  <c r="H73" i="1"/>
  <c r="H79" i="1" s="1"/>
  <c r="C46" i="1"/>
  <c r="F45" i="1"/>
  <c r="G44" i="1"/>
  <c r="D44" i="1" s="1"/>
  <c r="C44" i="1"/>
  <c r="E49" i="1"/>
  <c r="C49" i="1"/>
  <c r="G48" i="1"/>
  <c r="G43" i="1"/>
  <c r="E27" i="1"/>
  <c r="C27" i="1"/>
  <c r="F26" i="1"/>
  <c r="F27" i="1" s="1"/>
  <c r="F25" i="1"/>
  <c r="F24" i="1"/>
  <c r="D24" i="1" s="1"/>
  <c r="D27" i="1" s="1"/>
  <c r="C24" i="1"/>
  <c r="C23" i="1"/>
  <c r="F22" i="1"/>
  <c r="E78" i="1" l="1"/>
  <c r="E79" i="1" s="1"/>
  <c r="G45" i="1"/>
  <c r="G49" i="1"/>
  <c r="D46" i="1" l="1"/>
  <c r="D49" i="1" s="1"/>
  <c r="F49" i="1"/>
</calcChain>
</file>

<file path=xl/sharedStrings.xml><?xml version="1.0" encoding="utf-8"?>
<sst xmlns="http://schemas.openxmlformats.org/spreadsheetml/2006/main" count="105" uniqueCount="74">
  <si>
    <t>פתרון מלא למטלה 14 - 13002 חשבונאות למנהלות ומנהלים, סמסטר 2025ג</t>
  </si>
  <si>
    <t>שאלה</t>
  </si>
  <si>
    <t>תשובה</t>
  </si>
  <si>
    <t>הסברים ופתרונות מלאים:</t>
  </si>
  <si>
    <t>שאלה 1</t>
  </si>
  <si>
    <t>הון מניות</t>
  </si>
  <si>
    <t>פרמיה</t>
  </si>
  <si>
    <t>עודפים</t>
  </si>
  <si>
    <t>סה״כ</t>
  </si>
  <si>
    <t>יתרות פתיחה</t>
  </si>
  <si>
    <t>הערכים באלפי ש״ח, לשם נוחות:</t>
  </si>
  <si>
    <t>הנפקת מניות</t>
  </si>
  <si>
    <t>רווח נקי</t>
  </si>
  <si>
    <t>הכרזת דיב׳</t>
  </si>
  <si>
    <t>יתרות לדיווח</t>
  </si>
  <si>
    <t>(*)</t>
  </si>
  <si>
    <t xml:space="preserve">מתקבל גם פתרון שמפריד לעמודות נפרדות את הון המניות לפי ערכן הנקוב ליחידה, </t>
  </si>
  <si>
    <t>בכל מקרה זה לא השפיע על הטענות הנכונות בהגדרה.</t>
  </si>
  <si>
    <t xml:space="preserve">טענה 1 - נכונה. </t>
  </si>
  <si>
    <t xml:space="preserve">טענה 2 - שגויה. </t>
  </si>
  <si>
    <t>טענה 3 - שגויה.</t>
  </si>
  <si>
    <t xml:space="preserve">הואיל ורק טענה 1 נכונה, התשובה ג. </t>
  </si>
  <si>
    <t>ג</t>
  </si>
  <si>
    <t>שאלה 2</t>
  </si>
  <si>
    <t>כתבי אופ׳</t>
  </si>
  <si>
    <t>הנפקת אופ׳</t>
  </si>
  <si>
    <t>מימוש אופ׳</t>
  </si>
  <si>
    <t xml:space="preserve">טענה 1 - שגויה (מתעלמת מעלויות ההנפקה שמקטינות את העלייה בהון העצמי). </t>
  </si>
  <si>
    <t>טענה 2 - נכונה.</t>
  </si>
  <si>
    <t xml:space="preserve">טענה 3 - שגויה - מבלבלת בין הירידה בסעיף לבין יתרתו. </t>
  </si>
  <si>
    <t xml:space="preserve">טענה 4 - שגויה - מתעלמת מהעובדה שעיתוי הכרזת הדיבידנד הוא הקובע את תיעוד הירידה בעודפים. </t>
  </si>
  <si>
    <t xml:space="preserve">הואיל ורק טענה 2 נכונה, התשובה ב. </t>
  </si>
  <si>
    <t>ב</t>
  </si>
  <si>
    <t>שאלה 3</t>
  </si>
  <si>
    <t>טענה 1 - שגויה. סך השינוי בהון העצמי כתוצאה מעסקת הנפקת מניות הוא העלייה נטו במשאבים בעקבות</t>
  </si>
  <si>
    <t xml:space="preserve">ההנפקה (תמורת ההנפקה נטו). </t>
  </si>
  <si>
    <t xml:space="preserve">טענה 2 - שגויה. ההפרש בין תמורת ההנפקה לערך הנקוב של המניות שהונפקו נזקף לפרמיה. </t>
  </si>
  <si>
    <t>טענה 3 - שגויה. במועד הנפקתם של כתבי אופציה העלייה בהון היא בהתאם לתמורה שנתקבלה במועד הנפקתם</t>
  </si>
  <si>
    <t xml:space="preserve">של כתבי אופציה. </t>
  </si>
  <si>
    <t xml:space="preserve">הואיל וכל הטענות שגויות, התשובה ה. </t>
  </si>
  <si>
    <t>ה</t>
  </si>
  <si>
    <t>שאלות 4-7</t>
  </si>
  <si>
    <t>הון מניות 1</t>
  </si>
  <si>
    <t>הון מניות 5</t>
  </si>
  <si>
    <t>כתבי אופציה</t>
  </si>
  <si>
    <t>הנפקת כתבי אופ׳</t>
  </si>
  <si>
    <t>הכרזת דיבידנד</t>
  </si>
  <si>
    <t>מימוש כתבי אופציה</t>
  </si>
  <si>
    <t>שאלה 4</t>
  </si>
  <si>
    <t>שאלה 5</t>
  </si>
  <si>
    <t>שאלה 6</t>
  </si>
  <si>
    <t>שאלה 7</t>
  </si>
  <si>
    <t>ד</t>
  </si>
  <si>
    <t>א</t>
  </si>
  <si>
    <t>שאלה 8</t>
  </si>
  <si>
    <t>טענה 1 - שגויה. השקעה ברכוש קבוע מובילה לשינוי בתמהיל הנכסים (ובהתחייבויות, אם טרם שולם בעד הפריט)</t>
  </si>
  <si>
    <t xml:space="preserve">ולא בהון העצמי. </t>
  </si>
  <si>
    <t xml:space="preserve">טענה 2 - שגויה. פירעון התחייבויות מקטין את ההתחייבות ואת הנכס המשקף את אמצעי התשלום לפרעון </t>
  </si>
  <si>
    <t xml:space="preserve">ההתחייבות כאמור. </t>
  </si>
  <si>
    <t>טענה 3 - נכונה. רווחים גבוהים מגדילים את סעיף העודפים בהון ויכולים להוביל לעלייה בהון העצמי כולו, כתלות</t>
  </si>
  <si>
    <t>בהיקף וכיוון השינוי ביתר רכיבי ההון העצמי.</t>
  </si>
  <si>
    <t xml:space="preserve">הואיל ורק טענה 3 נכונה, התשובה ג. </t>
  </si>
  <si>
    <t>שאלה 9</t>
  </si>
  <si>
    <t>הואיל והאג״ח בפרמיה, הרי שהוצאות המימון שלה כוללות שני חלקים:</t>
  </si>
  <si>
    <t>הוצאות ריבית</t>
  </si>
  <si>
    <t>בניכוי הפחתת פרמיה</t>
  </si>
  <si>
    <t>סך הוצאות המימון</t>
  </si>
  <si>
    <t>תשובה ד</t>
  </si>
  <si>
    <t>שאלה 10</t>
  </si>
  <si>
    <t>לשנה שלמה</t>
  </si>
  <si>
    <t>הואיל והאג״ח הונפקה ב-1.10.2022, נבצע ייחוס לינארי של הוצאות המימון ל-3 חודשים כדי לחשב את התשובה</t>
  </si>
  <si>
    <t>הסופית שתסומן:</t>
  </si>
  <si>
    <t>הואיל והאג״ח בנכיון, הרי שהוצאות המימון שלה כוללות שני חלקים:</t>
  </si>
  <si>
    <t>בתוספת הפחתת נכיון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</si>
</sst>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David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37" fontId="1" fillId="0" borderId="0" xfId="0" applyNumberFormat="1" applyFont="1"/>
    <xf numFmtId="0" fontId="1" fillId="0" borderId="1" xfId="0" applyFont="1" applyBorder="1"/>
    <xf numFmtId="37" fontId="1" fillId="0" borderId="2" xfId="0" applyNumberFormat="1" applyFont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FB36-4626-674F-B6AC-1DFC4808F91A}">
  <dimension ref="A1:H113"/>
  <sheetViews>
    <sheetView rightToLeft="1" tabSelected="1" workbookViewId="0">
      <selection activeCell="B14" sqref="B14"/>
    </sheetView>
  </sheetViews>
  <sheetFormatPr baseColWidth="10" defaultRowHeight="16" x14ac:dyDescent="0.2"/>
  <cols>
    <col min="1" max="16384" width="10.83203125" style="1"/>
  </cols>
  <sheetData>
    <row r="1" spans="1:2" x14ac:dyDescent="0.2">
      <c r="A1" s="1" t="s">
        <v>0</v>
      </c>
    </row>
    <row r="3" spans="1:2" x14ac:dyDescent="0.2">
      <c r="A3" s="4" t="s">
        <v>1</v>
      </c>
      <c r="B3" s="4" t="s">
        <v>2</v>
      </c>
    </row>
    <row r="4" spans="1:2" x14ac:dyDescent="0.2">
      <c r="A4" s="1">
        <v>1</v>
      </c>
      <c r="B4" s="1" t="s">
        <v>22</v>
      </c>
    </row>
    <row r="5" spans="1:2" x14ac:dyDescent="0.2">
      <c r="A5" s="1">
        <v>2</v>
      </c>
      <c r="B5" s="1" t="s">
        <v>32</v>
      </c>
    </row>
    <row r="6" spans="1:2" x14ac:dyDescent="0.2">
      <c r="A6" s="1">
        <v>3</v>
      </c>
      <c r="B6" s="1" t="s">
        <v>40</v>
      </c>
    </row>
    <row r="7" spans="1:2" x14ac:dyDescent="0.2">
      <c r="A7" s="1">
        <v>4</v>
      </c>
      <c r="B7" s="1" t="s">
        <v>22</v>
      </c>
    </row>
    <row r="8" spans="1:2" x14ac:dyDescent="0.2">
      <c r="A8" s="1">
        <v>5</v>
      </c>
      <c r="B8" s="1" t="s">
        <v>52</v>
      </c>
    </row>
    <row r="9" spans="1:2" x14ac:dyDescent="0.2">
      <c r="A9" s="1">
        <v>6</v>
      </c>
      <c r="B9" s="1" t="s">
        <v>52</v>
      </c>
    </row>
    <row r="10" spans="1:2" x14ac:dyDescent="0.2">
      <c r="A10" s="1">
        <v>7</v>
      </c>
      <c r="B10" s="1" t="s">
        <v>53</v>
      </c>
    </row>
    <row r="11" spans="1:2" x14ac:dyDescent="0.2">
      <c r="A11" s="1">
        <v>8</v>
      </c>
      <c r="B11" s="1" t="s">
        <v>22</v>
      </c>
    </row>
    <row r="12" spans="1:2" x14ac:dyDescent="0.2">
      <c r="A12" s="1">
        <v>9</v>
      </c>
      <c r="B12" s="1" t="s">
        <v>52</v>
      </c>
    </row>
    <row r="13" spans="1:2" x14ac:dyDescent="0.2">
      <c r="A13" s="1">
        <v>10</v>
      </c>
      <c r="B13" s="1" t="s">
        <v>52</v>
      </c>
    </row>
    <row r="15" spans="1:2" x14ac:dyDescent="0.2">
      <c r="A15" s="1" t="s">
        <v>3</v>
      </c>
    </row>
    <row r="17" spans="1:8" x14ac:dyDescent="0.2">
      <c r="A17" s="6" t="s">
        <v>4</v>
      </c>
      <c r="B17" s="6"/>
      <c r="C17" s="6"/>
      <c r="D17" s="6"/>
      <c r="E17" s="6"/>
      <c r="F17" s="6"/>
      <c r="G17" s="6"/>
      <c r="H17" s="6"/>
    </row>
    <row r="19" spans="1:8" x14ac:dyDescent="0.2">
      <c r="A19" s="1" t="s">
        <v>10</v>
      </c>
    </row>
    <row r="21" spans="1:8" x14ac:dyDescent="0.2">
      <c r="C21" s="4" t="s">
        <v>5</v>
      </c>
      <c r="D21" s="4" t="s">
        <v>6</v>
      </c>
      <c r="E21" s="4" t="s">
        <v>7</v>
      </c>
      <c r="F21" s="4" t="s">
        <v>8</v>
      </c>
    </row>
    <row r="22" spans="1:8" x14ac:dyDescent="0.2">
      <c r="A22" s="2">
        <v>45657</v>
      </c>
      <c r="B22" s="1" t="s">
        <v>9</v>
      </c>
      <c r="C22" s="3">
        <v>400</v>
      </c>
      <c r="D22" s="3">
        <v>250</v>
      </c>
      <c r="E22" s="3">
        <v>100</v>
      </c>
      <c r="F22" s="3">
        <f>SUM(C22:E22)</f>
        <v>750</v>
      </c>
    </row>
    <row r="23" spans="1:8" x14ac:dyDescent="0.2">
      <c r="A23" s="1">
        <v>2025</v>
      </c>
      <c r="B23" s="1" t="s">
        <v>11</v>
      </c>
      <c r="C23" s="3">
        <f>150*3</f>
        <v>450</v>
      </c>
      <c r="D23" s="3">
        <v>50</v>
      </c>
      <c r="E23" s="3"/>
      <c r="F23" s="3">
        <v>500</v>
      </c>
    </row>
    <row r="24" spans="1:8" x14ac:dyDescent="0.2">
      <c r="A24" s="1">
        <v>2025</v>
      </c>
      <c r="B24" s="1" t="s">
        <v>11</v>
      </c>
      <c r="C24" s="3">
        <f>100*1</f>
        <v>100</v>
      </c>
      <c r="D24" s="3">
        <f>F24-C24</f>
        <v>8</v>
      </c>
      <c r="E24" s="3"/>
      <c r="F24" s="3">
        <f>130-22</f>
        <v>108</v>
      </c>
    </row>
    <row r="25" spans="1:8" x14ac:dyDescent="0.2">
      <c r="A25" s="1">
        <v>2025</v>
      </c>
      <c r="B25" s="1" t="s">
        <v>12</v>
      </c>
      <c r="C25" s="3"/>
      <c r="D25" s="3"/>
      <c r="E25" s="3">
        <v>80</v>
      </c>
      <c r="F25" s="3">
        <f>E25</f>
        <v>80</v>
      </c>
    </row>
    <row r="26" spans="1:8" x14ac:dyDescent="0.2">
      <c r="A26" s="1">
        <v>2025</v>
      </c>
      <c r="B26" s="1" t="s">
        <v>13</v>
      </c>
      <c r="C26" s="3"/>
      <c r="D26" s="3"/>
      <c r="E26" s="3">
        <v>-70</v>
      </c>
      <c r="F26" s="3">
        <f>E26</f>
        <v>-70</v>
      </c>
    </row>
    <row r="27" spans="1:8" x14ac:dyDescent="0.2">
      <c r="A27" s="2">
        <v>46022</v>
      </c>
      <c r="B27" s="1" t="s">
        <v>14</v>
      </c>
      <c r="C27" s="5">
        <f>SUM(C22:C26)</f>
        <v>950</v>
      </c>
      <c r="D27" s="5">
        <f>SUM(D22:D26)</f>
        <v>308</v>
      </c>
      <c r="E27" s="5">
        <f>SUM(E22:E26)</f>
        <v>110</v>
      </c>
      <c r="F27" s="5">
        <f>SUM(F22:F26)</f>
        <v>1368</v>
      </c>
    </row>
    <row r="29" spans="1:8" x14ac:dyDescent="0.2">
      <c r="A29" s="1" t="s">
        <v>15</v>
      </c>
      <c r="B29" s="1" t="s">
        <v>16</v>
      </c>
    </row>
    <row r="30" spans="1:8" x14ac:dyDescent="0.2">
      <c r="B30" s="1" t="s">
        <v>17</v>
      </c>
    </row>
    <row r="32" spans="1:8" x14ac:dyDescent="0.2">
      <c r="A32" s="1" t="s">
        <v>18</v>
      </c>
    </row>
    <row r="33" spans="1:8" x14ac:dyDescent="0.2">
      <c r="A33" s="1" t="s">
        <v>19</v>
      </c>
    </row>
    <row r="34" spans="1:8" x14ac:dyDescent="0.2">
      <c r="A34" s="1" t="s">
        <v>20</v>
      </c>
    </row>
    <row r="36" spans="1:8" x14ac:dyDescent="0.2">
      <c r="A36" s="1" t="s">
        <v>21</v>
      </c>
    </row>
    <row r="38" spans="1:8" x14ac:dyDescent="0.2">
      <c r="A38" s="6" t="s">
        <v>23</v>
      </c>
      <c r="B38" s="6"/>
      <c r="C38" s="6"/>
      <c r="D38" s="6"/>
      <c r="E38" s="6"/>
      <c r="F38" s="6"/>
      <c r="G38" s="6"/>
      <c r="H38" s="6"/>
    </row>
    <row r="40" spans="1:8" x14ac:dyDescent="0.2">
      <c r="A40" s="1" t="s">
        <v>10</v>
      </c>
    </row>
    <row r="42" spans="1:8" x14ac:dyDescent="0.2">
      <c r="C42" s="4" t="s">
        <v>5</v>
      </c>
      <c r="D42" s="4" t="s">
        <v>6</v>
      </c>
      <c r="E42" s="4" t="s">
        <v>7</v>
      </c>
      <c r="F42" s="4" t="s">
        <v>24</v>
      </c>
      <c r="G42" s="4" t="s">
        <v>8</v>
      </c>
    </row>
    <row r="43" spans="1:8" x14ac:dyDescent="0.2">
      <c r="A43" s="2">
        <v>45291</v>
      </c>
      <c r="B43" s="1" t="s">
        <v>9</v>
      </c>
      <c r="C43" s="3">
        <v>500</v>
      </c>
      <c r="D43" s="3">
        <v>250</v>
      </c>
      <c r="E43" s="3">
        <v>70</v>
      </c>
      <c r="F43" s="3"/>
      <c r="G43" s="3">
        <f>SUM(C43:E43)</f>
        <v>820</v>
      </c>
    </row>
    <row r="44" spans="1:8" x14ac:dyDescent="0.2">
      <c r="A44" s="1">
        <v>2025</v>
      </c>
      <c r="B44" s="1" t="s">
        <v>11</v>
      </c>
      <c r="C44" s="3">
        <f>80*3</f>
        <v>240</v>
      </c>
      <c r="D44" s="3">
        <f>G44-C44</f>
        <v>50</v>
      </c>
      <c r="E44" s="3"/>
      <c r="F44" s="3"/>
      <c r="G44" s="3">
        <f>300-10</f>
        <v>290</v>
      </c>
    </row>
    <row r="45" spans="1:8" x14ac:dyDescent="0.2">
      <c r="A45" s="1">
        <v>2025</v>
      </c>
      <c r="B45" s="1" t="s">
        <v>25</v>
      </c>
      <c r="C45" s="3"/>
      <c r="D45" s="3"/>
      <c r="E45" s="3"/>
      <c r="F45" s="3">
        <f>20*3</f>
        <v>60</v>
      </c>
      <c r="G45" s="3">
        <f>F45</f>
        <v>60</v>
      </c>
    </row>
    <row r="46" spans="1:8" x14ac:dyDescent="0.2">
      <c r="A46" s="1">
        <v>2025</v>
      </c>
      <c r="B46" s="1" t="s">
        <v>26</v>
      </c>
      <c r="C46" s="3">
        <f>20*0.25*4*1</f>
        <v>20</v>
      </c>
      <c r="D46" s="3">
        <f>G46-F46-C46</f>
        <v>35</v>
      </c>
      <c r="E46" s="3"/>
      <c r="F46" s="3">
        <f>-0.25*F45</f>
        <v>-15</v>
      </c>
      <c r="G46" s="3">
        <f>20*0.25*8</f>
        <v>40</v>
      </c>
    </row>
    <row r="47" spans="1:8" x14ac:dyDescent="0.2">
      <c r="A47" s="1">
        <v>2025</v>
      </c>
      <c r="B47" s="1" t="s">
        <v>12</v>
      </c>
      <c r="C47" s="3"/>
      <c r="D47" s="3"/>
      <c r="E47" s="3">
        <v>150</v>
      </c>
      <c r="F47" s="3"/>
      <c r="G47" s="3">
        <v>150</v>
      </c>
    </row>
    <row r="48" spans="1:8" x14ac:dyDescent="0.2">
      <c r="A48" s="1">
        <v>2025</v>
      </c>
      <c r="B48" s="1" t="s">
        <v>13</v>
      </c>
      <c r="C48" s="3"/>
      <c r="D48" s="3"/>
      <c r="E48" s="3">
        <v>-30</v>
      </c>
      <c r="F48" s="3"/>
      <c r="G48" s="3">
        <f>E48</f>
        <v>-30</v>
      </c>
    </row>
    <row r="49" spans="1:8" x14ac:dyDescent="0.2">
      <c r="A49" s="2">
        <v>46022</v>
      </c>
      <c r="B49" s="1" t="s">
        <v>14</v>
      </c>
      <c r="C49" s="5">
        <f>SUM(C43:C48)</f>
        <v>760</v>
      </c>
      <c r="D49" s="5">
        <f>SUM(D43:D48)</f>
        <v>335</v>
      </c>
      <c r="E49" s="5">
        <f>SUM(E43:E48)</f>
        <v>190</v>
      </c>
      <c r="F49" s="5">
        <f>SUM(F43:F48)</f>
        <v>45</v>
      </c>
      <c r="G49" s="5">
        <f>SUM(G43:G48)</f>
        <v>1330</v>
      </c>
    </row>
    <row r="51" spans="1:8" x14ac:dyDescent="0.2">
      <c r="A51" s="1" t="s">
        <v>27</v>
      </c>
    </row>
    <row r="52" spans="1:8" x14ac:dyDescent="0.2">
      <c r="A52" s="1" t="s">
        <v>28</v>
      </c>
    </row>
    <row r="53" spans="1:8" x14ac:dyDescent="0.2">
      <c r="A53" s="1" t="s">
        <v>29</v>
      </c>
    </row>
    <row r="54" spans="1:8" x14ac:dyDescent="0.2">
      <c r="A54" s="1" t="s">
        <v>30</v>
      </c>
    </row>
    <row r="56" spans="1:8" x14ac:dyDescent="0.2">
      <c r="A56" s="1" t="s">
        <v>31</v>
      </c>
    </row>
    <row r="58" spans="1:8" x14ac:dyDescent="0.2">
      <c r="A58" s="6" t="s">
        <v>33</v>
      </c>
      <c r="B58" s="6"/>
      <c r="C58" s="6"/>
      <c r="D58" s="6"/>
      <c r="E58" s="6"/>
      <c r="F58" s="6"/>
      <c r="G58" s="6"/>
      <c r="H58" s="6"/>
    </row>
    <row r="60" spans="1:8" x14ac:dyDescent="0.2">
      <c r="A60" s="1" t="s">
        <v>34</v>
      </c>
    </row>
    <row r="61" spans="1:8" x14ac:dyDescent="0.2">
      <c r="A61" s="1" t="s">
        <v>35</v>
      </c>
    </row>
    <row r="62" spans="1:8" x14ac:dyDescent="0.2">
      <c r="A62" s="1" t="s">
        <v>36</v>
      </c>
    </row>
    <row r="63" spans="1:8" x14ac:dyDescent="0.2">
      <c r="A63" s="1" t="s">
        <v>37</v>
      </c>
    </row>
    <row r="64" spans="1:8" x14ac:dyDescent="0.2">
      <c r="A64" s="1" t="s">
        <v>38</v>
      </c>
    </row>
    <row r="66" spans="1:8" x14ac:dyDescent="0.2">
      <c r="A66" s="1" t="s">
        <v>39</v>
      </c>
    </row>
    <row r="68" spans="1:8" x14ac:dyDescent="0.2">
      <c r="A68" s="6" t="s">
        <v>41</v>
      </c>
      <c r="B68" s="6"/>
      <c r="C68" s="6"/>
      <c r="D68" s="6"/>
      <c r="E68" s="6"/>
      <c r="F68" s="6"/>
      <c r="G68" s="6"/>
      <c r="H68" s="6"/>
    </row>
    <row r="70" spans="1:8" x14ac:dyDescent="0.2">
      <c r="A70" s="1" t="s">
        <v>41</v>
      </c>
    </row>
    <row r="72" spans="1:8" x14ac:dyDescent="0.2">
      <c r="C72" s="4" t="s">
        <v>42</v>
      </c>
      <c r="D72" s="4" t="s">
        <v>43</v>
      </c>
      <c r="E72" s="4" t="s">
        <v>6</v>
      </c>
      <c r="F72" s="4" t="s">
        <v>7</v>
      </c>
      <c r="G72" s="4" t="s">
        <v>44</v>
      </c>
      <c r="H72" s="4" t="s">
        <v>8</v>
      </c>
    </row>
    <row r="73" spans="1:8" x14ac:dyDescent="0.2">
      <c r="A73" s="1" t="s">
        <v>9</v>
      </c>
      <c r="C73" s="3">
        <v>150000</v>
      </c>
      <c r="D73" s="3"/>
      <c r="E73" s="3">
        <v>300000</v>
      </c>
      <c r="F73" s="3">
        <v>270000</v>
      </c>
      <c r="G73" s="3"/>
      <c r="H73" s="3">
        <f>SUM(C73:G73)</f>
        <v>720000</v>
      </c>
    </row>
    <row r="74" spans="1:8" x14ac:dyDescent="0.2">
      <c r="A74" s="1" t="s">
        <v>11</v>
      </c>
      <c r="C74" s="3">
        <f>150000*1</f>
        <v>150000</v>
      </c>
      <c r="D74" s="3"/>
      <c r="E74" s="3">
        <f>H74-C74</f>
        <v>210000</v>
      </c>
      <c r="F74" s="3"/>
      <c r="G74" s="3"/>
      <c r="H74" s="3">
        <f>382000-22000</f>
        <v>360000</v>
      </c>
    </row>
    <row r="75" spans="1:8" x14ac:dyDescent="0.2">
      <c r="A75" s="1" t="s">
        <v>45</v>
      </c>
      <c r="C75" s="3"/>
      <c r="D75" s="3"/>
      <c r="E75" s="3"/>
      <c r="F75" s="3"/>
      <c r="G75" s="3">
        <v>70000</v>
      </c>
      <c r="H75" s="3">
        <v>70000</v>
      </c>
    </row>
    <row r="76" spans="1:8" x14ac:dyDescent="0.2">
      <c r="A76" s="1" t="s">
        <v>12</v>
      </c>
      <c r="C76" s="3"/>
      <c r="D76" s="3"/>
      <c r="E76" s="3"/>
      <c r="F76" s="3">
        <v>250000</v>
      </c>
      <c r="G76" s="3"/>
      <c r="H76" s="3">
        <f>F76</f>
        <v>250000</v>
      </c>
    </row>
    <row r="77" spans="1:8" x14ac:dyDescent="0.2">
      <c r="A77" s="1" t="s">
        <v>46</v>
      </c>
      <c r="C77" s="3"/>
      <c r="D77" s="3"/>
      <c r="E77" s="3"/>
      <c r="F77" s="3">
        <v>-220000</v>
      </c>
      <c r="G77" s="3"/>
      <c r="H77" s="3">
        <f>F77</f>
        <v>-220000</v>
      </c>
    </row>
    <row r="78" spans="1:8" x14ac:dyDescent="0.2">
      <c r="A78" s="1" t="s">
        <v>47</v>
      </c>
      <c r="C78" s="3"/>
      <c r="D78" s="3">
        <f>8000*4*5</f>
        <v>160000</v>
      </c>
      <c r="E78" s="3">
        <f>H78-D78-G78</f>
        <v>136000</v>
      </c>
      <c r="F78" s="3"/>
      <c r="G78" s="3">
        <f>-G75/10000*8000</f>
        <v>-56000</v>
      </c>
      <c r="H78" s="3">
        <f>8000*30</f>
        <v>240000</v>
      </c>
    </row>
    <row r="79" spans="1:8" x14ac:dyDescent="0.2">
      <c r="A79" s="1" t="s">
        <v>8</v>
      </c>
      <c r="C79" s="5">
        <f t="shared" ref="C79:H79" si="0">SUM(C73:C78)</f>
        <v>300000</v>
      </c>
      <c r="D79" s="5">
        <f t="shared" si="0"/>
        <v>160000</v>
      </c>
      <c r="E79" s="5">
        <f t="shared" si="0"/>
        <v>646000</v>
      </c>
      <c r="F79" s="5">
        <f t="shared" si="0"/>
        <v>300000</v>
      </c>
      <c r="G79" s="5">
        <f t="shared" si="0"/>
        <v>14000</v>
      </c>
      <c r="H79" s="5">
        <f t="shared" si="0"/>
        <v>1420000</v>
      </c>
    </row>
    <row r="81" spans="1:8" x14ac:dyDescent="0.2">
      <c r="B81" s="1" t="s">
        <v>48</v>
      </c>
      <c r="C81" s="1">
        <f>C79+D79</f>
        <v>460000</v>
      </c>
      <c r="D81" s="1" t="s">
        <v>22</v>
      </c>
    </row>
    <row r="82" spans="1:8" x14ac:dyDescent="0.2">
      <c r="B82" s="1" t="s">
        <v>49</v>
      </c>
      <c r="C82" s="1">
        <f>E79</f>
        <v>646000</v>
      </c>
      <c r="D82" s="1" t="s">
        <v>52</v>
      </c>
    </row>
    <row r="83" spans="1:8" x14ac:dyDescent="0.2">
      <c r="B83" s="1" t="s">
        <v>50</v>
      </c>
      <c r="C83" s="1">
        <f>F79</f>
        <v>300000</v>
      </c>
      <c r="D83" s="1" t="s">
        <v>52</v>
      </c>
    </row>
    <row r="84" spans="1:8" x14ac:dyDescent="0.2">
      <c r="B84" s="1" t="s">
        <v>51</v>
      </c>
      <c r="C84" s="1">
        <f>H79</f>
        <v>1420000</v>
      </c>
      <c r="D84" s="1" t="s">
        <v>53</v>
      </c>
    </row>
    <row r="86" spans="1:8" x14ac:dyDescent="0.2">
      <c r="A86" s="6" t="s">
        <v>54</v>
      </c>
      <c r="B86" s="6"/>
      <c r="C86" s="6"/>
      <c r="D86" s="6"/>
      <c r="E86" s="6"/>
      <c r="F86" s="6"/>
      <c r="G86" s="6"/>
      <c r="H86" s="6"/>
    </row>
    <row r="87" spans="1:8" x14ac:dyDescent="0.2">
      <c r="A87" s="1" t="s">
        <v>55</v>
      </c>
    </row>
    <row r="88" spans="1:8" x14ac:dyDescent="0.2">
      <c r="A88" s="1" t="s">
        <v>56</v>
      </c>
    </row>
    <row r="89" spans="1:8" x14ac:dyDescent="0.2">
      <c r="A89" s="1" t="s">
        <v>57</v>
      </c>
    </row>
    <row r="90" spans="1:8" x14ac:dyDescent="0.2">
      <c r="A90" s="1" t="s">
        <v>58</v>
      </c>
    </row>
    <row r="91" spans="1:8" x14ac:dyDescent="0.2">
      <c r="A91" s="1" t="s">
        <v>59</v>
      </c>
    </row>
    <row r="92" spans="1:8" x14ac:dyDescent="0.2">
      <c r="A92" s="1" t="s">
        <v>60</v>
      </c>
    </row>
    <row r="94" spans="1:8" x14ac:dyDescent="0.2">
      <c r="A94" s="1" t="s">
        <v>61</v>
      </c>
    </row>
    <row r="96" spans="1:8" x14ac:dyDescent="0.2">
      <c r="A96" s="6" t="s">
        <v>62</v>
      </c>
      <c r="B96" s="6"/>
      <c r="C96" s="6"/>
      <c r="D96" s="6"/>
      <c r="E96" s="6"/>
      <c r="F96" s="6"/>
      <c r="G96" s="6"/>
      <c r="H96" s="6"/>
    </row>
    <row r="98" spans="1:8" x14ac:dyDescent="0.2">
      <c r="A98" s="1" t="s">
        <v>63</v>
      </c>
    </row>
    <row r="99" spans="1:8" x14ac:dyDescent="0.2">
      <c r="B99" s="1" t="s">
        <v>64</v>
      </c>
      <c r="D99" s="1">
        <f>200000*10%</f>
        <v>20000</v>
      </c>
    </row>
    <row r="100" spans="1:8" x14ac:dyDescent="0.2">
      <c r="B100" s="1" t="s">
        <v>65</v>
      </c>
      <c r="D100" s="1">
        <f>-50000/10</f>
        <v>-5000</v>
      </c>
    </row>
    <row r="101" spans="1:8" x14ac:dyDescent="0.2">
      <c r="B101" s="1" t="s">
        <v>66</v>
      </c>
      <c r="D101" s="1">
        <f>D99+D100</f>
        <v>15000</v>
      </c>
    </row>
    <row r="102" spans="1:8" x14ac:dyDescent="0.2">
      <c r="D102" s="1" t="s">
        <v>67</v>
      </c>
    </row>
    <row r="104" spans="1:8" x14ac:dyDescent="0.2">
      <c r="A104" s="6" t="s">
        <v>68</v>
      </c>
      <c r="B104" s="6"/>
      <c r="C104" s="6"/>
      <c r="D104" s="6"/>
      <c r="E104" s="6"/>
      <c r="F104" s="6"/>
      <c r="G104" s="6"/>
      <c r="H104" s="6"/>
    </row>
    <row r="106" spans="1:8" x14ac:dyDescent="0.2">
      <c r="A106" s="1" t="s">
        <v>72</v>
      </c>
    </row>
    <row r="107" spans="1:8" x14ac:dyDescent="0.2">
      <c r="B107" s="1" t="s">
        <v>64</v>
      </c>
      <c r="D107" s="1">
        <f>120000*10%</f>
        <v>12000</v>
      </c>
    </row>
    <row r="108" spans="1:8" x14ac:dyDescent="0.2">
      <c r="B108" s="1" t="s">
        <v>73</v>
      </c>
      <c r="D108" s="1">
        <f>10000/10</f>
        <v>1000</v>
      </c>
    </row>
    <row r="109" spans="1:8" x14ac:dyDescent="0.2">
      <c r="B109" s="1" t="s">
        <v>66</v>
      </c>
      <c r="D109" s="1">
        <f>D107+D108</f>
        <v>13000</v>
      </c>
      <c r="E109" s="1" t="s">
        <v>69</v>
      </c>
    </row>
    <row r="111" spans="1:8" x14ac:dyDescent="0.2">
      <c r="A111" s="1" t="s">
        <v>70</v>
      </c>
    </row>
    <row r="112" spans="1:8" x14ac:dyDescent="0.2">
      <c r="A112" s="1" t="s">
        <v>71</v>
      </c>
      <c r="D112" s="1">
        <f>D109*3/12</f>
        <v>3250</v>
      </c>
    </row>
    <row r="113" spans="4:4" x14ac:dyDescent="0.2">
      <c r="D113" s="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Shay Tsaban</cp:lastModifiedBy>
  <dcterms:created xsi:type="dcterms:W3CDTF">2025-09-13T13:18:39Z</dcterms:created>
  <dcterms:modified xsi:type="dcterms:W3CDTF">2025-09-13T15:17:25Z</dcterms:modified>
</cp:coreProperties>
</file>