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tsaban/Documents/OpenU 13002/2025B/"/>
    </mc:Choice>
  </mc:AlternateContent>
  <xr:revisionPtr revIDLastSave="0" documentId="13_ncr:1_{2E6ED59D-80CB-A74F-877B-B668CC19592E}" xr6:coauthVersionLast="47" xr6:coauthVersionMax="47" xr10:uidLastSave="{00000000-0000-0000-0000-000000000000}"/>
  <bookViews>
    <workbookView xWindow="19800" yWindow="820" windowWidth="18600" windowHeight="20780" xr2:uid="{7DD20EA7-14DD-2746-BDF2-1748E7C12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0" i="1" l="1"/>
  <c r="C160" i="1"/>
  <c r="H158" i="1"/>
  <c r="H159" i="1"/>
  <c r="G156" i="1"/>
  <c r="G157" i="1"/>
  <c r="G158" i="1"/>
  <c r="H157" i="1"/>
  <c r="H156" i="1"/>
  <c r="G155" i="1"/>
  <c r="G160" i="1" s="1"/>
  <c r="H155" i="1"/>
  <c r="H160" i="1" s="1"/>
  <c r="D146" i="1"/>
  <c r="E146" i="1" s="1"/>
  <c r="E145" i="1" s="1"/>
  <c r="E131" i="1"/>
  <c r="E127" i="1"/>
  <c r="D133" i="1"/>
  <c r="E113" i="1"/>
  <c r="D110" i="1"/>
  <c r="D115" i="1" s="1"/>
  <c r="E115" i="1" s="1"/>
  <c r="E114" i="1" s="1"/>
  <c r="E109" i="1"/>
  <c r="C91" i="1"/>
  <c r="C80" i="1"/>
  <c r="C92" i="1" s="1"/>
  <c r="E77" i="1"/>
  <c r="C77" i="1"/>
  <c r="E163" i="1" l="1"/>
  <c r="E164" i="1" s="1"/>
  <c r="E133" i="1"/>
  <c r="D135" i="1" s="1"/>
  <c r="C93" i="1"/>
  <c r="C79" i="1"/>
  <c r="E132" i="1" l="1"/>
  <c r="E59" i="1" l="1"/>
  <c r="E60" i="1" s="1"/>
  <c r="C58" i="1"/>
  <c r="C60" i="1" s="1"/>
  <c r="D46" i="1"/>
  <c r="C46" i="1"/>
  <c r="H42" i="1"/>
  <c r="H43" i="1"/>
  <c r="H44" i="1"/>
  <c r="G43" i="1"/>
  <c r="G44" i="1"/>
  <c r="G45" i="1"/>
  <c r="G42" i="1"/>
  <c r="G46" i="1" s="1"/>
  <c r="F42" i="1"/>
  <c r="A5" i="1"/>
  <c r="A6" i="1" s="1"/>
  <c r="A7" i="1" s="1"/>
  <c r="A8" i="1" s="1"/>
  <c r="A9" i="1" s="1"/>
  <c r="A10" i="1" s="1"/>
  <c r="A11" i="1" s="1"/>
  <c r="A12" i="1" s="1"/>
  <c r="A13" i="1" s="1"/>
  <c r="D20" i="1"/>
  <c r="D24" i="1" s="1"/>
  <c r="E24" i="1" s="1"/>
  <c r="C28" i="1" s="1"/>
  <c r="E19" i="1"/>
  <c r="H46" i="1" l="1"/>
  <c r="E48" i="1"/>
  <c r="H49" i="1"/>
  <c r="D59" i="1"/>
  <c r="D60" i="1" s="1"/>
  <c r="C27" i="1"/>
  <c r="C29" i="1" s="1"/>
  <c r="E23" i="1" l="1"/>
</calcChain>
</file>

<file path=xl/sharedStrings.xml><?xml version="1.0" encoding="utf-8"?>
<sst xmlns="http://schemas.openxmlformats.org/spreadsheetml/2006/main" count="197" uniqueCount="116">
  <si>
    <t>פתרון מטלה 12 - 13002 - חשבונאות למנהלים, סמסטר 2025ב</t>
  </si>
  <si>
    <t>שאלה 1</t>
  </si>
  <si>
    <t>תאריך</t>
  </si>
  <si>
    <t>פרטים</t>
  </si>
  <si>
    <t>לקוחות</t>
  </si>
  <si>
    <t>הלח״מ</t>
  </si>
  <si>
    <t>יתרה</t>
  </si>
  <si>
    <t>מכירות</t>
  </si>
  <si>
    <t>מכירות באשראי</t>
  </si>
  <si>
    <t>גבייה מלקוחות</t>
  </si>
  <si>
    <t>רישום חוב אבוד</t>
  </si>
  <si>
    <t>הוצאות הלח״מ</t>
  </si>
  <si>
    <t>לקוחות נטו:</t>
  </si>
  <si>
    <t>לקוחות ברוטו</t>
  </si>
  <si>
    <t>לקוחות נטו</t>
  </si>
  <si>
    <t>טענה 1: שגויה: הוצאות ההלח״מ הן 5,960.</t>
  </si>
  <si>
    <t>טענה 2: נכונה. יתרת הלקוחות נטו היא 76,440.</t>
  </si>
  <si>
    <t>טענה 3: שגויה. יתרת ההלח״מ (בשונה מהוצאות ההלח״מ) היא 7,560.</t>
  </si>
  <si>
    <t>לכן רק טענה 2 נכונה.</t>
  </si>
  <si>
    <t xml:space="preserve">התשובה: ב. </t>
  </si>
  <si>
    <t>שאלה</t>
  </si>
  <si>
    <t>תשובה סופית</t>
  </si>
  <si>
    <t>ב</t>
  </si>
  <si>
    <t>שאלה 2</t>
  </si>
  <si>
    <t>הצגה של הנתונים לשם נוחות:</t>
  </si>
  <si>
    <t>קבוצה</t>
  </si>
  <si>
    <t>יתרה 2023</t>
  </si>
  <si>
    <t>יתרה 2024</t>
  </si>
  <si>
    <t>שיעור 2023</t>
  </si>
  <si>
    <t>שיעור 2024</t>
  </si>
  <si>
    <t>הלח״מ 2023</t>
  </si>
  <si>
    <t>הלח״מ 2024</t>
  </si>
  <si>
    <t>א</t>
  </si>
  <si>
    <t>ג</t>
  </si>
  <si>
    <t>ד</t>
  </si>
  <si>
    <t>לא רלוונטי</t>
  </si>
  <si>
    <t>הוצאות הלח״מ בהנחה שלא התגלו חובות אבודים:</t>
  </si>
  <si>
    <t>הפרש פשוט בין יתרות הלח״מ. טענה 1 נכונה.</t>
  </si>
  <si>
    <t>ובהתאם, טענה 2 שגויה.</t>
  </si>
  <si>
    <t>יתרת הסגירה של ההלח״מ מתבססת על הלקוחות שהם כבר מעודכנים ומגלמים מחיקה. לכן ערך היתרה:</t>
  </si>
  <si>
    <t>וכמו כן, טענה 3 נכונה.</t>
  </si>
  <si>
    <t xml:space="preserve">לכן, טענות 1 ו-3 נכונות, התשובה ד. </t>
  </si>
  <si>
    <t>שאלה 3</t>
  </si>
  <si>
    <t>רווח גולמי לפני תיקון</t>
  </si>
  <si>
    <t>השפעת תיקון מלאי סגירה</t>
  </si>
  <si>
    <t>השפעת תיקון מלאי פתיחה</t>
  </si>
  <si>
    <t>רווח גולמי מתוקן</t>
  </si>
  <si>
    <t xml:space="preserve">טענה 1 </t>
  </si>
  <si>
    <t>שגויה</t>
  </si>
  <si>
    <t>טענה 2</t>
  </si>
  <si>
    <t>טענה 3</t>
  </si>
  <si>
    <t>נכונה</t>
  </si>
  <si>
    <t xml:space="preserve">התשובה ג. </t>
  </si>
  <si>
    <t>שאלה 4</t>
  </si>
  <si>
    <t>תחילה, העתקת נתונים לשם נוחות:</t>
  </si>
  <si>
    <t>עלות יח׳</t>
  </si>
  <si>
    <t>יח׳ שנכנסו</t>
  </si>
  <si>
    <t>יח׳ שנמכרו</t>
  </si>
  <si>
    <t>מחיר יח׳</t>
  </si>
  <si>
    <t>מלאי פתיחה</t>
  </si>
  <si>
    <t>קניות</t>
  </si>
  <si>
    <t>סה״כ</t>
  </si>
  <si>
    <t>יח׳ שנותרו במלאי הסגירה:</t>
  </si>
  <si>
    <t>עלות - FIFO:</t>
  </si>
  <si>
    <t>שווי מימוש נטו:</t>
  </si>
  <si>
    <t>לא נתון</t>
  </si>
  <si>
    <t>עלות המכירות</t>
  </si>
  <si>
    <t>רווח גולמי</t>
  </si>
  <si>
    <t>טענה 1 נכונה.</t>
  </si>
  <si>
    <t>נשאלת השאלה: איך נדע מהי עלות המכירות ומהו הרווח הגולמי, אם שווי המימוש נטו לא ידוע ובהתאם חל קושי</t>
  </si>
  <si>
    <t>ישנן 2 אפשרויות:</t>
  </si>
  <si>
    <t>אפשרות 1:</t>
  </si>
  <si>
    <t>העלות נמוכה משווי המימוש נטו. במקרה שכזה, הערך החשבונאי ייקבע לפי עלות.</t>
  </si>
  <si>
    <t>להלן חישוב הרווח הגולמי במקרה כזה:</t>
  </si>
  <si>
    <t>אפשרות 2:</t>
  </si>
  <si>
    <t>העלות גבוהה משווי המימוש נטו, במקרה שכזה, הערך החשבונאי ייקבע לפי שווי</t>
  </si>
  <si>
    <t>המימוש נטו מה שמוביל את עלות המכר להיות גבוהה יותר, בהגדרה. ואם עלות</t>
  </si>
  <si>
    <t xml:space="preserve">המכר גבוהה יותר, כמובן שהרווח הגולמי יהיה נמוך מ-365,000 ש״ח. </t>
  </si>
  <si>
    <t>כך שבכל מקרה, טענה 2, הטוענת שהרווח הגולמי הוא 885,000 ש״ח, שגויה. אין סיכוי.</t>
  </si>
  <si>
    <t>גם את טענה 3 אפשר לשלול בקלות למרות ה״מחסור בנתונים״: שהרי הסכום 2,210,000 ש״ח משקף את סך עלות</t>
  </si>
  <si>
    <t>מלאי הפתיחה והקניות יחד. לשון אחרת, כל 10,500 היחידות שבמלאי הסגירה צריכות להיות שוות 0 עגול על מנת</t>
  </si>
  <si>
    <t xml:space="preserve">מה שכמובן שולל בפני עצמו את טענה 2. </t>
  </si>
  <si>
    <t xml:space="preserve">לכן, רק טענה 1 נכונה, והתשובה א. </t>
  </si>
  <si>
    <t>שעלות המכר אכן תהיה 2,210,000 ש״ח. מצב זה לא סביר וכמובן שלא נוכל לאשרו פוזיטיבית.</t>
  </si>
  <si>
    <t>לאמוד את ערך מלאי הסגירה החשבונאי המהווה מרכיב בעלות המכר וברווח הגולמי? ובכן בגדול אין מידע אז</t>
  </si>
  <si>
    <t>פשוט לא נאשר את ההיגדים האחרים. אבל לחובבי החפירות וההיגיון, להלן:</t>
  </si>
  <si>
    <t>שאלה 5</t>
  </si>
  <si>
    <t>זיכוי לקוח</t>
  </si>
  <si>
    <t>תשובה ג</t>
  </si>
  <si>
    <t>שאלה 6</t>
  </si>
  <si>
    <t>טענה 1: שגויה. נכס לקוחות בדיווח מוצג לפי הנטו, קרי לאחר ניכוי ההלח״מ באופן המשקף את צפי הגבייה.</t>
  </si>
  <si>
    <t xml:space="preserve">טענה 2: נכונה. אם נוצר חוב אבוד, ייתכן שהוצאות ההלח״מ תהיינה גבוהות מיתרת ההלח״מ (כתלות בגובה החוב האבוד). </t>
  </si>
  <si>
    <t xml:space="preserve">טענה 3: שגויה. במקרים רבים הלקוחות מפולחים לפי רמות הסיכון כאשר שיוך ההלח״מ דיפרנציאלי לפי רמות סיכון. </t>
  </si>
  <si>
    <t xml:space="preserve">התשובה הנכונה: ב. </t>
  </si>
  <si>
    <t>שאלה 7</t>
  </si>
  <si>
    <t>טענה 2 נכונה</t>
  </si>
  <si>
    <t>טענה 1 שגויה</t>
  </si>
  <si>
    <t>לטובת דיון בטענה 3, נחזור על התהליך בהנחת היעדר חוב אבוד:</t>
  </si>
  <si>
    <t>לא קיים לטובת הטענה</t>
  </si>
  <si>
    <t>טענה 3 נכונה</t>
  </si>
  <si>
    <t xml:space="preserve">לכן, טענות 2 ו-3 נכונות. התשובה ד. </t>
  </si>
  <si>
    <t>שאלה 8</t>
  </si>
  <si>
    <t>ה</t>
  </si>
  <si>
    <t>הוצאות הלח״מ בהנחה שהתגלו חובות אבודים:</t>
  </si>
  <si>
    <t>טענה 2 שגויה</t>
  </si>
  <si>
    <t>טענה 3 שגויה</t>
  </si>
  <si>
    <t xml:space="preserve">טענה 1 בלבד נכונה, התשובה ב. </t>
  </si>
  <si>
    <t>שאלה 9</t>
  </si>
  <si>
    <t>טענה 1: שגויה. ההלח״מ נשען על אומדנים, הערכות ומודלים רלוונטיים, ולאו דווקא על נסיון העבר בחברה הספציפית.</t>
  </si>
  <si>
    <t>טענה 2: שגויה. חוב אבוד מוכר לאחר שמוצו מאמצי הגבייה. עצם משלוח מכתב התראה לא עומד בהגדרה.</t>
  </si>
  <si>
    <t>טענה 3: שגויה. גם אם ההון העצמי גבוה, יש לתת ביטוי לסיכון האשראי ולהשפעה על הנכסים ותוצאות הפעילות.</t>
  </si>
  <si>
    <t>שאלה 10</t>
  </si>
  <si>
    <t>טענה 1: שגויה. השקעות למסחר נמדדות לפי שוויין ההוגן ואילו מלאי נמדד לפי הנמוך מבין עלות לבין שווי מימוש נטו.</t>
  </si>
  <si>
    <t>טענה 2: שגויה. השקעות למסחר הן נכס שוטף שכן קיימת כוונה ויכולת לממשן בטווח הקצר.</t>
  </si>
  <si>
    <t xml:space="preserve">טענה 3: שגויה. שינויים בשווי השקעות למסחר נזקפים לרווח / הפסד בהתאם לשינויי השווי (עליית ערך או ירידת ערך). </t>
  </si>
  <si>
    <t>טענה 4: שגויה. מדידת ההשקעות למסחר מבוצעת במועדי הדיווח ולא במועד קבלת / הכרזת דיבידנד על ידי המוחזקת.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</si>
</sst>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David"/>
    </font>
    <font>
      <b/>
      <sz val="12"/>
      <color theme="1"/>
      <name val="David"/>
    </font>
    <font>
      <sz val="12"/>
      <color rgb="FF000000"/>
      <name val="David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37" fontId="1" fillId="0" borderId="0" xfId="0" applyNumberFormat="1" applyFont="1"/>
    <xf numFmtId="37" fontId="1" fillId="2" borderId="0" xfId="0" applyNumberFormat="1" applyFont="1" applyFill="1"/>
    <xf numFmtId="37" fontId="1" fillId="0" borderId="1" xfId="0" applyNumberFormat="1" applyFont="1" applyBorder="1"/>
    <xf numFmtId="0" fontId="1" fillId="0" borderId="2" xfId="0" applyFont="1" applyBorder="1"/>
    <xf numFmtId="37" fontId="1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0" fontId="1" fillId="3" borderId="0" xfId="0" applyFont="1" applyFill="1"/>
    <xf numFmtId="9" fontId="1" fillId="0" borderId="0" xfId="0" applyNumberFormat="1" applyFont="1"/>
    <xf numFmtId="0" fontId="1" fillId="0" borderId="2" xfId="0" applyFont="1" applyBorder="1" applyAlignment="1">
      <alignment horizontal="center"/>
    </xf>
    <xf numFmtId="4" fontId="1" fillId="0" borderId="0" xfId="0" applyNumberFormat="1" applyFont="1"/>
    <xf numFmtId="3" fontId="1" fillId="0" borderId="0" xfId="0" applyNumberFormat="1" applyFont="1"/>
    <xf numFmtId="3" fontId="1" fillId="0" borderId="1" xfId="0" applyNumberFormat="1" applyFont="1" applyBorder="1"/>
    <xf numFmtId="0" fontId="3" fillId="0" borderId="2" xfId="0" applyFont="1" applyBorder="1" applyAlignment="1">
      <alignment readingOrder="2"/>
    </xf>
    <xf numFmtId="0" fontId="3" fillId="0" borderId="2" xfId="0" applyFont="1" applyBorder="1" applyAlignment="1">
      <alignment readingOrder="1"/>
    </xf>
    <xf numFmtId="0" fontId="3" fillId="0" borderId="0" xfId="0" applyFont="1" applyAlignment="1">
      <alignment readingOrder="1"/>
    </xf>
    <xf numFmtId="14" fontId="3" fillId="0" borderId="0" xfId="0" applyNumberFormat="1" applyFont="1" applyAlignment="1">
      <alignment readingOrder="1"/>
    </xf>
    <xf numFmtId="0" fontId="3" fillId="0" borderId="0" xfId="0" applyFont="1" applyAlignment="1">
      <alignment readingOrder="2"/>
    </xf>
    <xf numFmtId="37" fontId="3" fillId="0" borderId="0" xfId="0" applyNumberFormat="1" applyFont="1" applyAlignment="1">
      <alignment readingOrder="1"/>
    </xf>
    <xf numFmtId="37" fontId="3" fillId="4" borderId="0" xfId="0" applyNumberFormat="1" applyFont="1" applyFill="1" applyAlignment="1">
      <alignment readingOrder="1"/>
    </xf>
    <xf numFmtId="37" fontId="3" fillId="0" borderId="0" xfId="0" applyNumberFormat="1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E425-0B24-B442-A47C-F0162AEEB663}">
  <dimension ref="A1:H179"/>
  <sheetViews>
    <sheetView rightToLeft="1" tabSelected="1" zoomScale="144" workbookViewId="0">
      <selection activeCell="F133" sqref="F133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2" t="s">
        <v>0</v>
      </c>
    </row>
    <row r="3" spans="1:8" x14ac:dyDescent="0.2">
      <c r="A3" s="1" t="s">
        <v>20</v>
      </c>
      <c r="B3" s="1" t="s">
        <v>21</v>
      </c>
    </row>
    <row r="4" spans="1:8" x14ac:dyDescent="0.2">
      <c r="A4" s="1">
        <v>1</v>
      </c>
      <c r="B4" s="1" t="s">
        <v>22</v>
      </c>
    </row>
    <row r="5" spans="1:8" x14ac:dyDescent="0.2">
      <c r="A5" s="1">
        <f>A4+1</f>
        <v>2</v>
      </c>
      <c r="B5" s="1" t="s">
        <v>34</v>
      </c>
    </row>
    <row r="6" spans="1:8" x14ac:dyDescent="0.2">
      <c r="A6" s="1">
        <f t="shared" ref="A6:A13" si="0">A5+1</f>
        <v>3</v>
      </c>
      <c r="B6" s="1" t="s">
        <v>33</v>
      </c>
    </row>
    <row r="7" spans="1:8" x14ac:dyDescent="0.2">
      <c r="A7" s="1">
        <f t="shared" si="0"/>
        <v>4</v>
      </c>
      <c r="B7" s="1" t="s">
        <v>32</v>
      </c>
    </row>
    <row r="8" spans="1:8" x14ac:dyDescent="0.2">
      <c r="A8" s="1">
        <f t="shared" si="0"/>
        <v>5</v>
      </c>
      <c r="B8" s="1" t="s">
        <v>33</v>
      </c>
    </row>
    <row r="9" spans="1:8" x14ac:dyDescent="0.2">
      <c r="A9" s="1">
        <f t="shared" si="0"/>
        <v>6</v>
      </c>
      <c r="B9" s="1" t="s">
        <v>22</v>
      </c>
    </row>
    <row r="10" spans="1:8" x14ac:dyDescent="0.2">
      <c r="A10" s="1">
        <f t="shared" si="0"/>
        <v>7</v>
      </c>
      <c r="B10" s="1" t="s">
        <v>34</v>
      </c>
    </row>
    <row r="11" spans="1:8" x14ac:dyDescent="0.2">
      <c r="A11" s="1">
        <f t="shared" si="0"/>
        <v>8</v>
      </c>
      <c r="B11" s="1" t="s">
        <v>22</v>
      </c>
    </row>
    <row r="12" spans="1:8" x14ac:dyDescent="0.2">
      <c r="A12" s="1">
        <f t="shared" si="0"/>
        <v>9</v>
      </c>
      <c r="B12" s="1" t="s">
        <v>102</v>
      </c>
    </row>
    <row r="13" spans="1:8" x14ac:dyDescent="0.2">
      <c r="A13" s="1">
        <f t="shared" si="0"/>
        <v>10</v>
      </c>
      <c r="B13" s="1" t="s">
        <v>102</v>
      </c>
    </row>
    <row r="16" spans="1:8" x14ac:dyDescent="0.2">
      <c r="A16" s="10" t="s">
        <v>1</v>
      </c>
      <c r="B16" s="10"/>
      <c r="C16" s="10"/>
      <c r="D16" s="10"/>
      <c r="E16" s="10"/>
      <c r="F16" s="10"/>
      <c r="G16" s="10"/>
      <c r="H16" s="10" t="s">
        <v>22</v>
      </c>
    </row>
    <row r="18" spans="1:5" x14ac:dyDescent="0.2">
      <c r="A18" s="7" t="s">
        <v>2</v>
      </c>
      <c r="B18" s="7" t="s">
        <v>3</v>
      </c>
      <c r="C18" s="7"/>
      <c r="D18" s="7" t="s">
        <v>4</v>
      </c>
      <c r="E18" s="7" t="s">
        <v>5</v>
      </c>
    </row>
    <row r="19" spans="1:5" x14ac:dyDescent="0.2">
      <c r="A19" s="3">
        <v>45291</v>
      </c>
      <c r="B19" s="1" t="s">
        <v>6</v>
      </c>
      <c r="D19" s="4">
        <v>70000</v>
      </c>
      <c r="E19" s="4">
        <f>8%*D19</f>
        <v>5600</v>
      </c>
    </row>
    <row r="20" spans="1:5" x14ac:dyDescent="0.2">
      <c r="A20" s="1">
        <v>2024</v>
      </c>
      <c r="B20" s="1" t="s">
        <v>8</v>
      </c>
      <c r="D20" s="4">
        <f>150000-77000</f>
        <v>73000</v>
      </c>
      <c r="E20" s="4"/>
    </row>
    <row r="21" spans="1:5" x14ac:dyDescent="0.2">
      <c r="A21" s="1">
        <v>2024</v>
      </c>
      <c r="B21" s="1" t="s">
        <v>9</v>
      </c>
      <c r="D21" s="4">
        <v>-55000</v>
      </c>
      <c r="E21" s="4"/>
    </row>
    <row r="22" spans="1:5" x14ac:dyDescent="0.2">
      <c r="A22" s="1">
        <v>2024</v>
      </c>
      <c r="B22" s="1" t="s">
        <v>10</v>
      </c>
      <c r="D22" s="4">
        <v>-4000</v>
      </c>
      <c r="E22" s="4">
        <v>-4000</v>
      </c>
    </row>
    <row r="23" spans="1:5" x14ac:dyDescent="0.2">
      <c r="A23" s="1">
        <v>2024</v>
      </c>
      <c r="B23" s="1" t="s">
        <v>11</v>
      </c>
      <c r="D23" s="4"/>
      <c r="E23" s="5">
        <f>E24-E22-E19</f>
        <v>5960</v>
      </c>
    </row>
    <row r="24" spans="1:5" x14ac:dyDescent="0.2">
      <c r="A24" s="3">
        <v>45657</v>
      </c>
      <c r="B24" s="1" t="s">
        <v>6</v>
      </c>
      <c r="D24" s="6">
        <f>SUM(D19:D23)</f>
        <v>84000</v>
      </c>
      <c r="E24" s="6">
        <f>D24*9%</f>
        <v>7560</v>
      </c>
    </row>
    <row r="26" spans="1:5" x14ac:dyDescent="0.2">
      <c r="A26" s="1" t="s">
        <v>12</v>
      </c>
    </row>
    <row r="27" spans="1:5" x14ac:dyDescent="0.2">
      <c r="B27" s="1" t="s">
        <v>13</v>
      </c>
      <c r="C27" s="8">
        <f>D24</f>
        <v>84000</v>
      </c>
    </row>
    <row r="28" spans="1:5" x14ac:dyDescent="0.2">
      <c r="B28" s="1" t="s">
        <v>5</v>
      </c>
      <c r="C28" s="8">
        <f>-E24</f>
        <v>-7560</v>
      </c>
    </row>
    <row r="29" spans="1:5" x14ac:dyDescent="0.2">
      <c r="B29" s="1" t="s">
        <v>14</v>
      </c>
      <c r="C29" s="9">
        <f>C27+C28</f>
        <v>76440</v>
      </c>
    </row>
    <row r="31" spans="1:5" x14ac:dyDescent="0.2">
      <c r="A31" s="1" t="s">
        <v>15</v>
      </c>
    </row>
    <row r="32" spans="1:5" x14ac:dyDescent="0.2">
      <c r="A32" s="1" t="s">
        <v>16</v>
      </c>
    </row>
    <row r="33" spans="1:8" x14ac:dyDescent="0.2">
      <c r="A33" s="1" t="s">
        <v>17</v>
      </c>
    </row>
    <row r="34" spans="1:8" x14ac:dyDescent="0.2">
      <c r="A34" s="1" t="s">
        <v>18</v>
      </c>
    </row>
    <row r="35" spans="1:8" x14ac:dyDescent="0.2">
      <c r="A35" s="1" t="s">
        <v>19</v>
      </c>
    </row>
    <row r="37" spans="1:8" x14ac:dyDescent="0.2">
      <c r="A37" s="10" t="s">
        <v>23</v>
      </c>
      <c r="B37" s="10"/>
      <c r="C37" s="10"/>
      <c r="D37" s="10"/>
      <c r="E37" s="10"/>
      <c r="F37" s="10"/>
      <c r="G37" s="10"/>
      <c r="H37" s="10" t="s">
        <v>34</v>
      </c>
    </row>
    <row r="39" spans="1:8" x14ac:dyDescent="0.2">
      <c r="A39" s="1" t="s">
        <v>24</v>
      </c>
    </row>
    <row r="41" spans="1:8" x14ac:dyDescent="0.2">
      <c r="B41" s="1" t="s">
        <v>25</v>
      </c>
      <c r="C41" s="7" t="s">
        <v>26</v>
      </c>
      <c r="D41" s="7" t="s">
        <v>27</v>
      </c>
      <c r="E41" s="7" t="s">
        <v>28</v>
      </c>
      <c r="F41" s="7" t="s">
        <v>29</v>
      </c>
      <c r="G41" s="7" t="s">
        <v>30</v>
      </c>
      <c r="H41" s="7" t="s">
        <v>31</v>
      </c>
    </row>
    <row r="42" spans="1:8" x14ac:dyDescent="0.2">
      <c r="B42" s="1" t="s">
        <v>32</v>
      </c>
      <c r="C42" s="4">
        <v>150000</v>
      </c>
      <c r="D42" s="4">
        <v>280000</v>
      </c>
      <c r="E42" s="11">
        <v>0.03</v>
      </c>
      <c r="F42" s="11">
        <f>4%</f>
        <v>0.04</v>
      </c>
      <c r="G42" s="4">
        <f>C42*E42</f>
        <v>4500</v>
      </c>
      <c r="H42" s="4">
        <f>D42*F42</f>
        <v>11200</v>
      </c>
    </row>
    <row r="43" spans="1:8" x14ac:dyDescent="0.2">
      <c r="B43" s="1" t="s">
        <v>22</v>
      </c>
      <c r="C43" s="4">
        <v>50000</v>
      </c>
      <c r="D43" s="4">
        <v>60000</v>
      </c>
      <c r="E43" s="11">
        <v>7.0000000000000007E-2</v>
      </c>
      <c r="F43" s="11">
        <v>7.0000000000000007E-2</v>
      </c>
      <c r="G43" s="4">
        <f t="shared" ref="G43:H45" si="1">C43*E43</f>
        <v>3500.0000000000005</v>
      </c>
      <c r="H43" s="4">
        <f t="shared" si="1"/>
        <v>4200</v>
      </c>
    </row>
    <row r="44" spans="1:8" x14ac:dyDescent="0.2">
      <c r="B44" s="1" t="s">
        <v>33</v>
      </c>
      <c r="C44" s="4">
        <v>20000</v>
      </c>
      <c r="D44" s="4">
        <v>50000</v>
      </c>
      <c r="E44" s="11">
        <v>0.1</v>
      </c>
      <c r="F44" s="11">
        <v>0.08</v>
      </c>
      <c r="G44" s="4">
        <f t="shared" si="1"/>
        <v>2000</v>
      </c>
      <c r="H44" s="4">
        <f t="shared" si="1"/>
        <v>4000</v>
      </c>
    </row>
    <row r="45" spans="1:8" x14ac:dyDescent="0.2">
      <c r="B45" s="1" t="s">
        <v>34</v>
      </c>
      <c r="C45" s="4">
        <v>10000</v>
      </c>
      <c r="D45" s="4" t="s">
        <v>35</v>
      </c>
      <c r="E45" s="11">
        <v>0.15</v>
      </c>
      <c r="F45" s="1" t="s">
        <v>35</v>
      </c>
      <c r="G45" s="4">
        <f t="shared" si="1"/>
        <v>1500</v>
      </c>
      <c r="H45" s="4" t="s">
        <v>35</v>
      </c>
    </row>
    <row r="46" spans="1:8" x14ac:dyDescent="0.2">
      <c r="C46" s="6">
        <f>SUM(C42:C45)</f>
        <v>230000</v>
      </c>
      <c r="D46" s="6">
        <f>SUM(D42:D45)</f>
        <v>390000</v>
      </c>
      <c r="G46" s="6">
        <f>SUM(G42:G45)</f>
        <v>11500</v>
      </c>
      <c r="H46" s="6">
        <f>SUM(H42:H45)</f>
        <v>19400</v>
      </c>
    </row>
    <row r="48" spans="1:8" x14ac:dyDescent="0.2">
      <c r="A48" s="1" t="s">
        <v>36</v>
      </c>
      <c r="E48" s="4">
        <f>H46-G46</f>
        <v>7900</v>
      </c>
      <c r="F48" s="1" t="s">
        <v>37</v>
      </c>
    </row>
    <row r="49" spans="1:8" x14ac:dyDescent="0.2">
      <c r="A49" s="1" t="s">
        <v>39</v>
      </c>
      <c r="H49" s="4">
        <f>H46</f>
        <v>19400</v>
      </c>
    </row>
    <row r="50" spans="1:8" x14ac:dyDescent="0.2">
      <c r="B50" s="1" t="s">
        <v>38</v>
      </c>
    </row>
    <row r="51" spans="1:8" x14ac:dyDescent="0.2">
      <c r="B51" s="1" t="s">
        <v>40</v>
      </c>
    </row>
    <row r="52" spans="1:8" x14ac:dyDescent="0.2">
      <c r="A52" s="1" t="s">
        <v>41</v>
      </c>
    </row>
    <row r="54" spans="1:8" x14ac:dyDescent="0.2">
      <c r="A54" s="10" t="s">
        <v>42</v>
      </c>
      <c r="B54" s="10"/>
      <c r="C54" s="10"/>
      <c r="D54" s="10"/>
      <c r="E54" s="10"/>
      <c r="F54" s="10"/>
      <c r="G54" s="10"/>
      <c r="H54" s="10" t="s">
        <v>33</v>
      </c>
    </row>
    <row r="56" spans="1:8" x14ac:dyDescent="0.2">
      <c r="C56" s="12">
        <v>2022</v>
      </c>
      <c r="D56" s="12">
        <v>2023</v>
      </c>
      <c r="E56" s="12">
        <v>2024</v>
      </c>
    </row>
    <row r="57" spans="1:8" x14ac:dyDescent="0.2">
      <c r="A57" s="1" t="s">
        <v>43</v>
      </c>
      <c r="C57" s="8">
        <v>800000</v>
      </c>
      <c r="D57" s="8">
        <v>900000</v>
      </c>
      <c r="E57" s="8">
        <v>750000</v>
      </c>
    </row>
    <row r="58" spans="1:8" x14ac:dyDescent="0.2">
      <c r="A58" s="1" t="s">
        <v>44</v>
      </c>
      <c r="C58" s="8">
        <f>-20000</f>
        <v>-20000</v>
      </c>
      <c r="D58" s="8">
        <v>45000</v>
      </c>
      <c r="E58" s="8">
        <v>-33000</v>
      </c>
    </row>
    <row r="59" spans="1:8" x14ac:dyDescent="0.2">
      <c r="A59" s="1" t="s">
        <v>45</v>
      </c>
      <c r="C59" s="8"/>
      <c r="D59" s="8">
        <f>-C58</f>
        <v>20000</v>
      </c>
      <c r="E59" s="8">
        <f>-D58</f>
        <v>-45000</v>
      </c>
    </row>
    <row r="60" spans="1:8" x14ac:dyDescent="0.2">
      <c r="A60" s="1" t="s">
        <v>46</v>
      </c>
      <c r="C60" s="9">
        <f>SUM(C57:C59)</f>
        <v>780000</v>
      </c>
      <c r="D60" s="9">
        <f t="shared" ref="D60" si="2">SUM(D57:D59)</f>
        <v>965000</v>
      </c>
      <c r="E60" s="9">
        <f>SUM(E57:E59)</f>
        <v>672000</v>
      </c>
    </row>
    <row r="61" spans="1:8" x14ac:dyDescent="0.2">
      <c r="C61" s="1" t="s">
        <v>47</v>
      </c>
      <c r="D61" s="1" t="s">
        <v>49</v>
      </c>
      <c r="E61" s="1" t="s">
        <v>50</v>
      </c>
    </row>
    <row r="62" spans="1:8" x14ac:dyDescent="0.2">
      <c r="C62" s="1" t="s">
        <v>48</v>
      </c>
      <c r="D62" s="1" t="s">
        <v>48</v>
      </c>
      <c r="E62" s="1" t="s">
        <v>51</v>
      </c>
    </row>
    <row r="64" spans="1:8" x14ac:dyDescent="0.2">
      <c r="A64" s="1" t="s">
        <v>52</v>
      </c>
    </row>
    <row r="66" spans="1:8" x14ac:dyDescent="0.2">
      <c r="A66" s="10" t="s">
        <v>53</v>
      </c>
      <c r="B66" s="10"/>
      <c r="C66" s="10"/>
      <c r="D66" s="10"/>
      <c r="E66" s="10"/>
      <c r="F66" s="10"/>
      <c r="G66" s="10"/>
      <c r="H66" s="10" t="s">
        <v>32</v>
      </c>
    </row>
    <row r="68" spans="1:8" x14ac:dyDescent="0.2">
      <c r="A68" s="1" t="s">
        <v>54</v>
      </c>
    </row>
    <row r="70" spans="1:8" x14ac:dyDescent="0.2">
      <c r="A70" s="7" t="s">
        <v>2</v>
      </c>
      <c r="B70" s="7" t="s">
        <v>3</v>
      </c>
      <c r="C70" s="7" t="s">
        <v>56</v>
      </c>
      <c r="D70" s="7" t="s">
        <v>55</v>
      </c>
      <c r="E70" s="7" t="s">
        <v>57</v>
      </c>
      <c r="F70" s="7" t="s">
        <v>58</v>
      </c>
    </row>
    <row r="71" spans="1:8" x14ac:dyDescent="0.2">
      <c r="A71" s="3">
        <v>45292</v>
      </c>
      <c r="B71" s="1" t="s">
        <v>59</v>
      </c>
      <c r="C71" s="14">
        <v>5000</v>
      </c>
      <c r="D71" s="1">
        <v>100</v>
      </c>
      <c r="E71" s="14"/>
    </row>
    <row r="72" spans="1:8" x14ac:dyDescent="0.2">
      <c r="A72" s="3">
        <v>45364</v>
      </c>
      <c r="B72" s="1" t="s">
        <v>60</v>
      </c>
      <c r="C72" s="14">
        <v>4000</v>
      </c>
      <c r="D72" s="1">
        <v>110</v>
      </c>
      <c r="E72" s="14"/>
    </row>
    <row r="73" spans="1:8" x14ac:dyDescent="0.2">
      <c r="A73" s="3">
        <v>45427</v>
      </c>
      <c r="B73" s="1" t="s">
        <v>60</v>
      </c>
      <c r="C73" s="14">
        <v>7000</v>
      </c>
      <c r="D73" s="1">
        <v>130</v>
      </c>
      <c r="E73" s="14"/>
    </row>
    <row r="74" spans="1:8" x14ac:dyDescent="0.2">
      <c r="A74" s="3">
        <v>45459</v>
      </c>
      <c r="B74" s="1" t="s">
        <v>7</v>
      </c>
      <c r="C74" s="14"/>
      <c r="E74" s="14">
        <v>6000</v>
      </c>
      <c r="F74" s="1">
        <v>150</v>
      </c>
    </row>
    <row r="75" spans="1:8" x14ac:dyDescent="0.2">
      <c r="A75" s="3">
        <v>45584</v>
      </c>
      <c r="B75" s="1" t="s">
        <v>60</v>
      </c>
      <c r="C75" s="14">
        <v>3000</v>
      </c>
      <c r="D75" s="1">
        <v>120</v>
      </c>
      <c r="E75" s="14"/>
    </row>
    <row r="76" spans="1:8" x14ac:dyDescent="0.2">
      <c r="A76" s="3">
        <v>45641</v>
      </c>
      <c r="B76" s="1" t="s">
        <v>7</v>
      </c>
      <c r="C76" s="13"/>
      <c r="E76" s="14">
        <v>2500</v>
      </c>
      <c r="F76" s="1">
        <v>140</v>
      </c>
    </row>
    <row r="77" spans="1:8" x14ac:dyDescent="0.2">
      <c r="B77" s="1" t="s">
        <v>61</v>
      </c>
      <c r="C77" s="15">
        <f>SUM(C71:C76)</f>
        <v>19000</v>
      </c>
      <c r="E77" s="15">
        <f>SUM(E71:E76)</f>
        <v>8500</v>
      </c>
    </row>
    <row r="79" spans="1:8" x14ac:dyDescent="0.2">
      <c r="A79" s="1" t="s">
        <v>62</v>
      </c>
      <c r="C79" s="14">
        <f>C77-E77</f>
        <v>10500</v>
      </c>
    </row>
    <row r="80" spans="1:8" x14ac:dyDescent="0.2">
      <c r="A80" s="1" t="s">
        <v>63</v>
      </c>
      <c r="C80" s="14">
        <f>C75*D75+C73*D73+500*D72</f>
        <v>1325000</v>
      </c>
      <c r="D80" s="1" t="s">
        <v>68</v>
      </c>
    </row>
    <row r="81" spans="1:4" x14ac:dyDescent="0.2">
      <c r="A81" s="1" t="s">
        <v>64</v>
      </c>
      <c r="C81" s="14" t="s">
        <v>65</v>
      </c>
    </row>
    <row r="83" spans="1:4" x14ac:dyDescent="0.2">
      <c r="A83" s="1" t="s">
        <v>69</v>
      </c>
    </row>
    <row r="84" spans="1:4" x14ac:dyDescent="0.2">
      <c r="A84" s="1" t="s">
        <v>84</v>
      </c>
    </row>
    <row r="85" spans="1:4" x14ac:dyDescent="0.2">
      <c r="A85" s="1" t="s">
        <v>85</v>
      </c>
    </row>
    <row r="87" spans="1:4" x14ac:dyDescent="0.2">
      <c r="A87" s="1" t="s">
        <v>70</v>
      </c>
    </row>
    <row r="88" spans="1:4" x14ac:dyDescent="0.2">
      <c r="B88" s="1" t="s">
        <v>71</v>
      </c>
      <c r="C88" s="1" t="s">
        <v>72</v>
      </c>
    </row>
    <row r="89" spans="1:4" x14ac:dyDescent="0.2">
      <c r="C89" s="1" t="s">
        <v>73</v>
      </c>
    </row>
    <row r="91" spans="1:4" x14ac:dyDescent="0.2">
      <c r="B91" s="1" t="s">
        <v>7</v>
      </c>
      <c r="C91" s="14">
        <f>E74*F74+E76*F76</f>
        <v>1250000</v>
      </c>
    </row>
    <row r="92" spans="1:4" x14ac:dyDescent="0.2">
      <c r="B92" s="1" t="s">
        <v>66</v>
      </c>
      <c r="C92" s="14">
        <f>C71*D71+C72*D72+C73*D73+C75*D75-C80</f>
        <v>885000</v>
      </c>
    </row>
    <row r="93" spans="1:4" x14ac:dyDescent="0.2">
      <c r="B93" s="1" t="s">
        <v>67</v>
      </c>
      <c r="C93" s="15">
        <f>C91-C92</f>
        <v>365000</v>
      </c>
      <c r="D93" s="1" t="s">
        <v>81</v>
      </c>
    </row>
    <row r="95" spans="1:4" x14ac:dyDescent="0.2">
      <c r="B95" s="1" t="s">
        <v>74</v>
      </c>
      <c r="C95" s="1" t="s">
        <v>75</v>
      </c>
    </row>
    <row r="96" spans="1:4" x14ac:dyDescent="0.2">
      <c r="C96" s="1" t="s">
        <v>76</v>
      </c>
    </row>
    <row r="97" spans="1:8" x14ac:dyDescent="0.2">
      <c r="C97" s="1" t="s">
        <v>77</v>
      </c>
    </row>
    <row r="98" spans="1:8" x14ac:dyDescent="0.2">
      <c r="C98" s="1" t="s">
        <v>78</v>
      </c>
    </row>
    <row r="100" spans="1:8" x14ac:dyDescent="0.2">
      <c r="A100" s="1" t="s">
        <v>79</v>
      </c>
    </row>
    <row r="101" spans="1:8" x14ac:dyDescent="0.2">
      <c r="A101" s="1" t="s">
        <v>80</v>
      </c>
    </row>
    <row r="102" spans="1:8" x14ac:dyDescent="0.2">
      <c r="A102" s="1" t="s">
        <v>83</v>
      </c>
    </row>
    <row r="104" spans="1:8" x14ac:dyDescent="0.2">
      <c r="A104" s="1" t="s">
        <v>82</v>
      </c>
    </row>
    <row r="106" spans="1:8" x14ac:dyDescent="0.2">
      <c r="A106" s="10" t="s">
        <v>86</v>
      </c>
      <c r="B106" s="10"/>
      <c r="C106" s="10"/>
      <c r="D106" s="10"/>
      <c r="E106" s="10"/>
      <c r="F106" s="10"/>
      <c r="G106" s="10"/>
      <c r="H106" s="10" t="s">
        <v>33</v>
      </c>
    </row>
    <row r="108" spans="1:8" x14ac:dyDescent="0.2">
      <c r="A108" s="7" t="s">
        <v>2</v>
      </c>
      <c r="B108" s="7" t="s">
        <v>3</v>
      </c>
      <c r="C108" s="7"/>
      <c r="D108" s="7" t="s">
        <v>4</v>
      </c>
      <c r="E108" s="7" t="s">
        <v>5</v>
      </c>
    </row>
    <row r="109" spans="1:8" x14ac:dyDescent="0.2">
      <c r="A109" s="3">
        <v>44926</v>
      </c>
      <c r="B109" s="1" t="s">
        <v>6</v>
      </c>
      <c r="D109" s="4">
        <v>172000</v>
      </c>
      <c r="E109" s="4">
        <f>D109*8%</f>
        <v>13760</v>
      </c>
    </row>
    <row r="110" spans="1:8" x14ac:dyDescent="0.2">
      <c r="A110" s="1">
        <v>2023</v>
      </c>
      <c r="B110" s="1" t="s">
        <v>8</v>
      </c>
      <c r="D110" s="4">
        <f>400000-80000</f>
        <v>320000</v>
      </c>
      <c r="E110" s="4"/>
    </row>
    <row r="111" spans="1:8" x14ac:dyDescent="0.2">
      <c r="A111" s="1">
        <v>2023</v>
      </c>
      <c r="B111" s="1" t="s">
        <v>9</v>
      </c>
      <c r="D111" s="4">
        <v>-311000</v>
      </c>
      <c r="E111" s="4"/>
    </row>
    <row r="112" spans="1:8" x14ac:dyDescent="0.2">
      <c r="A112" s="1">
        <v>2023</v>
      </c>
      <c r="B112" s="1" t="s">
        <v>87</v>
      </c>
      <c r="D112" s="4">
        <v>-9000</v>
      </c>
      <c r="E112" s="4"/>
    </row>
    <row r="113" spans="1:8" x14ac:dyDescent="0.2">
      <c r="A113" s="1">
        <v>2023</v>
      </c>
      <c r="B113" s="1" t="s">
        <v>10</v>
      </c>
      <c r="D113" s="4">
        <v>-2000</v>
      </c>
      <c r="E113" s="4">
        <f>D113</f>
        <v>-2000</v>
      </c>
    </row>
    <row r="114" spans="1:8" x14ac:dyDescent="0.2">
      <c r="A114" s="1">
        <v>2023</v>
      </c>
      <c r="B114" s="1" t="s">
        <v>11</v>
      </c>
      <c r="D114" s="4"/>
      <c r="E114" s="5">
        <f>E115-E113-E109</f>
        <v>9490</v>
      </c>
      <c r="F114" s="1" t="s">
        <v>88</v>
      </c>
    </row>
    <row r="115" spans="1:8" x14ac:dyDescent="0.2">
      <c r="A115" s="3">
        <v>45657</v>
      </c>
      <c r="B115" s="1" t="s">
        <v>6</v>
      </c>
      <c r="D115" s="6">
        <f>SUM(D109:D114)</f>
        <v>170000</v>
      </c>
      <c r="E115" s="6">
        <f>D115*50%*10%+D115*50%*15%</f>
        <v>21250</v>
      </c>
    </row>
    <row r="117" spans="1:8" x14ac:dyDescent="0.2">
      <c r="A117" s="10" t="s">
        <v>89</v>
      </c>
      <c r="B117" s="10"/>
      <c r="C117" s="10"/>
      <c r="D117" s="10"/>
      <c r="E117" s="10"/>
      <c r="F117" s="10"/>
      <c r="G117" s="10"/>
      <c r="H117" s="10" t="s">
        <v>22</v>
      </c>
    </row>
    <row r="118" spans="1:8" x14ac:dyDescent="0.2">
      <c r="A118" s="1" t="s">
        <v>90</v>
      </c>
    </row>
    <row r="119" spans="1:8" x14ac:dyDescent="0.2">
      <c r="A119" s="1" t="s">
        <v>91</v>
      </c>
    </row>
    <row r="120" spans="1:8" x14ac:dyDescent="0.2">
      <c r="A120" s="1" t="s">
        <v>92</v>
      </c>
    </row>
    <row r="122" spans="1:8" x14ac:dyDescent="0.2">
      <c r="A122" s="1" t="s">
        <v>93</v>
      </c>
    </row>
    <row r="124" spans="1:8" x14ac:dyDescent="0.2">
      <c r="A124" s="10" t="s">
        <v>94</v>
      </c>
      <c r="B124" s="10"/>
      <c r="C124" s="10"/>
      <c r="D124" s="10"/>
      <c r="E124" s="10"/>
      <c r="F124" s="10"/>
      <c r="G124" s="10"/>
      <c r="H124" s="10" t="s">
        <v>34</v>
      </c>
    </row>
    <row r="126" spans="1:8" x14ac:dyDescent="0.2">
      <c r="A126" s="7" t="s">
        <v>2</v>
      </c>
      <c r="B126" s="7" t="s">
        <v>3</v>
      </c>
      <c r="C126" s="7"/>
      <c r="D126" s="7" t="s">
        <v>4</v>
      </c>
      <c r="E126" s="7" t="s">
        <v>5</v>
      </c>
    </row>
    <row r="127" spans="1:8" x14ac:dyDescent="0.2">
      <c r="A127" s="3">
        <v>45291</v>
      </c>
      <c r="B127" s="1" t="s">
        <v>6</v>
      </c>
      <c r="D127" s="4">
        <v>150000</v>
      </c>
      <c r="E127" s="4">
        <f>D127*10%</f>
        <v>15000</v>
      </c>
    </row>
    <row r="128" spans="1:8" x14ac:dyDescent="0.2">
      <c r="A128" s="1">
        <v>2024</v>
      </c>
      <c r="B128" s="1" t="s">
        <v>8</v>
      </c>
      <c r="D128" s="4">
        <v>120000</v>
      </c>
      <c r="E128" s="4"/>
    </row>
    <row r="129" spans="1:6" x14ac:dyDescent="0.2">
      <c r="A129" s="1">
        <v>2024</v>
      </c>
      <c r="B129" s="1" t="s">
        <v>9</v>
      </c>
      <c r="D129" s="4">
        <v>-94000</v>
      </c>
      <c r="E129" s="4"/>
    </row>
    <row r="130" spans="1:6" x14ac:dyDescent="0.2">
      <c r="A130" s="1">
        <v>2024</v>
      </c>
      <c r="B130" s="1" t="s">
        <v>87</v>
      </c>
      <c r="D130" s="4">
        <v>-14000</v>
      </c>
      <c r="E130" s="4"/>
    </row>
    <row r="131" spans="1:6" x14ac:dyDescent="0.2">
      <c r="A131" s="1">
        <v>2024</v>
      </c>
      <c r="B131" s="1" t="s">
        <v>10</v>
      </c>
      <c r="D131" s="4">
        <v>-8000</v>
      </c>
      <c r="E131" s="4">
        <f>D131</f>
        <v>-8000</v>
      </c>
    </row>
    <row r="132" spans="1:6" x14ac:dyDescent="0.2">
      <c r="A132" s="1">
        <v>2024</v>
      </c>
      <c r="B132" s="1" t="s">
        <v>11</v>
      </c>
      <c r="D132" s="4"/>
      <c r="E132" s="5">
        <f>E133-E131-E127</f>
        <v>11480</v>
      </c>
      <c r="F132" s="1" t="s">
        <v>96</v>
      </c>
    </row>
    <row r="133" spans="1:6" x14ac:dyDescent="0.2">
      <c r="A133" s="3">
        <v>45657</v>
      </c>
      <c r="B133" s="1" t="s">
        <v>6</v>
      </c>
      <c r="D133" s="6">
        <f>SUM(D127:D132)</f>
        <v>154000</v>
      </c>
      <c r="E133" s="6">
        <f>D133*12%</f>
        <v>18480</v>
      </c>
    </row>
    <row r="135" spans="1:6" x14ac:dyDescent="0.2">
      <c r="B135" s="1" t="s">
        <v>12</v>
      </c>
      <c r="D135" s="4">
        <f>D133-E133</f>
        <v>135520</v>
      </c>
      <c r="E135" s="1" t="s">
        <v>95</v>
      </c>
    </row>
    <row r="137" spans="1:6" x14ac:dyDescent="0.2">
      <c r="A137" s="1" t="s">
        <v>97</v>
      </c>
    </row>
    <row r="139" spans="1:6" x14ac:dyDescent="0.2">
      <c r="A139" s="16" t="s">
        <v>2</v>
      </c>
      <c r="B139" s="16" t="s">
        <v>3</v>
      </c>
      <c r="C139" s="17"/>
      <c r="D139" s="16" t="s">
        <v>4</v>
      </c>
      <c r="E139" s="16" t="s">
        <v>5</v>
      </c>
      <c r="F139" s="18"/>
    </row>
    <row r="140" spans="1:6" x14ac:dyDescent="0.2">
      <c r="A140" s="19">
        <v>45291</v>
      </c>
      <c r="B140" s="20" t="s">
        <v>6</v>
      </c>
      <c r="C140" s="18"/>
      <c r="D140" s="21">
        <v>150000</v>
      </c>
      <c r="E140" s="21">
        <v>15000</v>
      </c>
      <c r="F140" s="18"/>
    </row>
    <row r="141" spans="1:6" x14ac:dyDescent="0.2">
      <c r="A141" s="18">
        <v>2024</v>
      </c>
      <c r="B141" s="20" t="s">
        <v>8</v>
      </c>
      <c r="C141" s="20"/>
      <c r="D141" s="21">
        <v>120000</v>
      </c>
      <c r="E141" s="21"/>
      <c r="F141" s="18"/>
    </row>
    <row r="142" spans="1:6" x14ac:dyDescent="0.2">
      <c r="A142" s="18">
        <v>2024</v>
      </c>
      <c r="B142" s="20" t="s">
        <v>9</v>
      </c>
      <c r="C142" s="20"/>
      <c r="D142" s="21">
        <v>-94000</v>
      </c>
      <c r="E142" s="21"/>
      <c r="F142" s="18"/>
    </row>
    <row r="143" spans="1:6" x14ac:dyDescent="0.2">
      <c r="A143" s="18">
        <v>2024</v>
      </c>
      <c r="B143" s="20" t="s">
        <v>87</v>
      </c>
      <c r="C143" s="18"/>
      <c r="D143" s="21">
        <v>-14000</v>
      </c>
      <c r="E143" s="21"/>
      <c r="F143" s="18"/>
    </row>
    <row r="144" spans="1:6" x14ac:dyDescent="0.2">
      <c r="A144" s="18">
        <v>2024</v>
      </c>
      <c r="B144" s="20" t="s">
        <v>10</v>
      </c>
      <c r="C144" s="20"/>
      <c r="D144" s="23" t="s">
        <v>98</v>
      </c>
      <c r="E144" s="23"/>
      <c r="F144" s="18"/>
    </row>
    <row r="145" spans="1:8" x14ac:dyDescent="0.2">
      <c r="A145" s="18">
        <v>2024</v>
      </c>
      <c r="B145" s="20" t="s">
        <v>11</v>
      </c>
      <c r="C145" s="20"/>
      <c r="D145" s="21"/>
      <c r="E145" s="22">
        <f>E146-E140</f>
        <v>4440</v>
      </c>
      <c r="F145" s="20" t="s">
        <v>99</v>
      </c>
    </row>
    <row r="146" spans="1:8" x14ac:dyDescent="0.2">
      <c r="A146" s="19">
        <v>45657</v>
      </c>
      <c r="B146" s="20" t="s">
        <v>6</v>
      </c>
      <c r="C146" s="18"/>
      <c r="D146" s="6">
        <f>SUM(D140:D145)</f>
        <v>162000</v>
      </c>
      <c r="E146" s="6">
        <f>D146*12%</f>
        <v>19440</v>
      </c>
      <c r="F146" s="18"/>
    </row>
    <row r="148" spans="1:8" x14ac:dyDescent="0.2">
      <c r="A148" s="1" t="s">
        <v>100</v>
      </c>
    </row>
    <row r="150" spans="1:8" x14ac:dyDescent="0.2">
      <c r="A150" s="10" t="s">
        <v>101</v>
      </c>
      <c r="B150" s="10"/>
      <c r="C150" s="10"/>
      <c r="D150" s="10"/>
      <c r="E150" s="10"/>
      <c r="F150" s="10"/>
      <c r="G150" s="10"/>
      <c r="H150" s="10" t="s">
        <v>22</v>
      </c>
    </row>
    <row r="152" spans="1:8" x14ac:dyDescent="0.2">
      <c r="A152" s="1" t="s">
        <v>24</v>
      </c>
    </row>
    <row r="154" spans="1:8" x14ac:dyDescent="0.2">
      <c r="B154" s="1" t="s">
        <v>25</v>
      </c>
      <c r="C154" s="7" t="s">
        <v>26</v>
      </c>
      <c r="D154" s="7" t="s">
        <v>27</v>
      </c>
      <c r="E154" s="7" t="s">
        <v>28</v>
      </c>
      <c r="F154" s="7" t="s">
        <v>29</v>
      </c>
      <c r="G154" s="7" t="s">
        <v>30</v>
      </c>
      <c r="H154" s="7" t="s">
        <v>31</v>
      </c>
    </row>
    <row r="155" spans="1:8" x14ac:dyDescent="0.2">
      <c r="B155" s="1" t="s">
        <v>32</v>
      </c>
      <c r="C155" s="4">
        <v>240000</v>
      </c>
      <c r="D155" s="4">
        <v>500000</v>
      </c>
      <c r="E155" s="11">
        <v>0.03</v>
      </c>
      <c r="F155" s="11">
        <v>0.02</v>
      </c>
      <c r="G155" s="4">
        <f>C155*E155</f>
        <v>7200</v>
      </c>
      <c r="H155" s="4">
        <f>D155*F155</f>
        <v>10000</v>
      </c>
    </row>
    <row r="156" spans="1:8" x14ac:dyDescent="0.2">
      <c r="B156" s="1" t="s">
        <v>22</v>
      </c>
      <c r="C156" s="4">
        <v>180000</v>
      </c>
      <c r="D156" s="4">
        <v>190000</v>
      </c>
      <c r="E156" s="11">
        <v>7.0000000000000007E-2</v>
      </c>
      <c r="F156" s="11">
        <v>7.0000000000000007E-2</v>
      </c>
      <c r="G156" s="4">
        <f t="shared" ref="G156:G158" si="3">C156*E156</f>
        <v>12600.000000000002</v>
      </c>
      <c r="H156" s="4">
        <f t="shared" ref="H156:H159" si="4">D156*F156</f>
        <v>13300.000000000002</v>
      </c>
    </row>
    <row r="157" spans="1:8" x14ac:dyDescent="0.2">
      <c r="B157" s="1" t="s">
        <v>33</v>
      </c>
      <c r="C157" s="4">
        <v>50000</v>
      </c>
      <c r="D157" s="4">
        <v>88000</v>
      </c>
      <c r="E157" s="11">
        <v>0.1</v>
      </c>
      <c r="F157" s="11">
        <v>0.08</v>
      </c>
      <c r="G157" s="4">
        <f t="shared" si="3"/>
        <v>5000</v>
      </c>
      <c r="H157" s="4">
        <f t="shared" si="4"/>
        <v>7040</v>
      </c>
    </row>
    <row r="158" spans="1:8" x14ac:dyDescent="0.2">
      <c r="B158" s="1" t="s">
        <v>34</v>
      </c>
      <c r="C158" s="4">
        <v>70000</v>
      </c>
      <c r="D158" s="4">
        <v>67000</v>
      </c>
      <c r="E158" s="11">
        <v>0.15</v>
      </c>
      <c r="F158" s="11">
        <v>0.1</v>
      </c>
      <c r="G158" s="4">
        <f t="shared" si="3"/>
        <v>10500</v>
      </c>
      <c r="H158" s="4">
        <f>D158*F158</f>
        <v>6700</v>
      </c>
    </row>
    <row r="159" spans="1:8" x14ac:dyDescent="0.2">
      <c r="B159" s="1" t="s">
        <v>102</v>
      </c>
      <c r="C159" s="4" t="s">
        <v>35</v>
      </c>
      <c r="D159" s="4">
        <v>230000</v>
      </c>
      <c r="E159" s="4" t="s">
        <v>35</v>
      </c>
      <c r="F159" s="11">
        <v>0.12</v>
      </c>
      <c r="G159" s="4" t="s">
        <v>35</v>
      </c>
      <c r="H159" s="4">
        <f t="shared" si="4"/>
        <v>27600</v>
      </c>
    </row>
    <row r="160" spans="1:8" x14ac:dyDescent="0.2">
      <c r="C160" s="6">
        <f>SUM(C155:C159)</f>
        <v>540000</v>
      </c>
      <c r="D160" s="6">
        <f>SUM(D155:D159)</f>
        <v>1075000</v>
      </c>
      <c r="G160" s="6">
        <f>SUM(G155:G159)</f>
        <v>35300</v>
      </c>
      <c r="H160" s="6">
        <f>SUM(H155:H159)</f>
        <v>64640</v>
      </c>
    </row>
    <row r="161" spans="1:8" x14ac:dyDescent="0.2">
      <c r="H161" s="1" t="s">
        <v>105</v>
      </c>
    </row>
    <row r="163" spans="1:8" x14ac:dyDescent="0.2">
      <c r="A163" s="1" t="s">
        <v>36</v>
      </c>
      <c r="E163" s="4">
        <f>H160-G160</f>
        <v>29340</v>
      </c>
      <c r="F163" s="1" t="s">
        <v>37</v>
      </c>
    </row>
    <row r="164" spans="1:8" x14ac:dyDescent="0.2">
      <c r="A164" s="1" t="s">
        <v>103</v>
      </c>
      <c r="E164" s="4">
        <f>E163+34000</f>
        <v>63340</v>
      </c>
      <c r="F164" s="1" t="s">
        <v>104</v>
      </c>
      <c r="H164" s="4"/>
    </row>
    <row r="166" spans="1:8" x14ac:dyDescent="0.2">
      <c r="A166" s="1" t="s">
        <v>106</v>
      </c>
    </row>
    <row r="168" spans="1:8" x14ac:dyDescent="0.2">
      <c r="A168" s="10" t="s">
        <v>107</v>
      </c>
      <c r="B168" s="10"/>
      <c r="C168" s="10"/>
      <c r="D168" s="10"/>
      <c r="E168" s="10"/>
      <c r="F168" s="10"/>
      <c r="G168" s="10"/>
      <c r="H168" s="10" t="s">
        <v>102</v>
      </c>
    </row>
    <row r="170" spans="1:8" x14ac:dyDescent="0.2">
      <c r="A170" s="1" t="s">
        <v>108</v>
      </c>
    </row>
    <row r="171" spans="1:8" x14ac:dyDescent="0.2">
      <c r="A171" s="1" t="s">
        <v>109</v>
      </c>
    </row>
    <row r="172" spans="1:8" x14ac:dyDescent="0.2">
      <c r="A172" s="1" t="s">
        <v>110</v>
      </c>
    </row>
    <row r="174" spans="1:8" x14ac:dyDescent="0.2">
      <c r="A174" s="10" t="s">
        <v>111</v>
      </c>
      <c r="B174" s="10"/>
      <c r="C174" s="10"/>
      <c r="D174" s="10"/>
      <c r="E174" s="10"/>
      <c r="F174" s="10"/>
      <c r="G174" s="10"/>
      <c r="H174" s="10" t="s">
        <v>102</v>
      </c>
    </row>
    <row r="176" spans="1:8" x14ac:dyDescent="0.2">
      <c r="A176" s="1" t="s">
        <v>112</v>
      </c>
    </row>
    <row r="177" spans="1:1" x14ac:dyDescent="0.2">
      <c r="A177" s="1" t="s">
        <v>113</v>
      </c>
    </row>
    <row r="178" spans="1:1" x14ac:dyDescent="0.2">
      <c r="A178" s="1" t="s">
        <v>114</v>
      </c>
    </row>
    <row r="179" spans="1:1" x14ac:dyDescent="0.2">
      <c r="A179" s="1" t="s">
        <v>115</v>
      </c>
    </row>
  </sheetData>
  <mergeCells count="1">
    <mergeCell ref="D144:E1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Tsaban Shay</dc:creator>
  <cp:lastModifiedBy>Tsaban Shay</cp:lastModifiedBy>
  <dcterms:created xsi:type="dcterms:W3CDTF">2025-04-13T20:04:49Z</dcterms:created>
  <dcterms:modified xsi:type="dcterms:W3CDTF">2025-04-14T16:50:15Z</dcterms:modified>
</cp:coreProperties>
</file>