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pac-my.sharepoint.com/personal/shay_tsaban_pac_org_il/Documents/OpenU 13002/2025B/"/>
    </mc:Choice>
  </mc:AlternateContent>
  <xr:revisionPtr revIDLastSave="7" documentId="13_ncr:1_{F26773BB-BDCA-C940-9975-7F0ED3B72E71}" xr6:coauthVersionLast="47" xr6:coauthVersionMax="47" xr10:uidLastSave="{749DD6F2-669D-6E43-A7FF-0957F1E286CD}"/>
  <bookViews>
    <workbookView xWindow="39780" yWindow="7200" windowWidth="12280" windowHeight="15500" xr2:uid="{98601F0F-C9B7-1F48-97C8-766CE5774D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9" i="1" l="1"/>
  <c r="E159" i="1" s="1"/>
  <c r="D158" i="1"/>
  <c r="E158" i="1" s="1"/>
  <c r="D157" i="1"/>
  <c r="E157" i="1" s="1"/>
  <c r="D156" i="1"/>
  <c r="E156" i="1" s="1"/>
  <c r="D105" i="1"/>
  <c r="C81" i="1" l="1"/>
  <c r="C88" i="1" s="1"/>
  <c r="C64" i="1"/>
  <c r="C72" i="1" s="1"/>
  <c r="C73" i="1" s="1"/>
  <c r="D44" i="1"/>
  <c r="D45" i="1" s="1"/>
  <c r="D40" i="1"/>
  <c r="D41" i="1" s="1"/>
  <c r="D22" i="1"/>
  <c r="A6" i="1"/>
  <c r="A7" i="1" s="1"/>
  <c r="A8" i="1" s="1"/>
  <c r="A9" i="1" s="1"/>
  <c r="A10" i="1" s="1"/>
  <c r="A11" i="1" s="1"/>
  <c r="A12" i="1" s="1"/>
  <c r="A13" i="1" s="1"/>
  <c r="A14" i="1" s="1"/>
  <c r="D30" i="1" l="1"/>
  <c r="C68" i="1"/>
  <c r="C69" i="1"/>
  <c r="D24" i="1"/>
  <c r="D26" i="1" s="1"/>
  <c r="C89" i="1"/>
  <c r="C90" i="1" s="1"/>
  <c r="D93" i="1" s="1"/>
  <c r="D27" i="1" l="1"/>
  <c r="D31" i="1"/>
  <c r="D32" i="1"/>
  <c r="D34" i="1" s="1"/>
</calcChain>
</file>

<file path=xl/sharedStrings.xml><?xml version="1.0" encoding="utf-8"?>
<sst xmlns="http://schemas.openxmlformats.org/spreadsheetml/2006/main" count="150" uniqueCount="123">
  <si>
    <t>סמסטר 2025ב</t>
  </si>
  <si>
    <t>פתרון מטלה 13 - 13002 - חשבונאות למנהלים</t>
  </si>
  <si>
    <t>שאלה 1</t>
  </si>
  <si>
    <t>שאלה</t>
  </si>
  <si>
    <t>תשובה</t>
  </si>
  <si>
    <t>עלות המכונה:</t>
  </si>
  <si>
    <t>עלות רכישה ישירה</t>
  </si>
  <si>
    <t>עלות הובלה</t>
  </si>
  <si>
    <t>עלות התקנה</t>
  </si>
  <si>
    <t>סך עלות</t>
  </si>
  <si>
    <t>ערך שייר / גרט:</t>
  </si>
  <si>
    <t>הוצאות פחת ב-2022:</t>
  </si>
  <si>
    <t>הוצאות פחת ב-2023:</t>
  </si>
  <si>
    <t>טענה 1 שגויה</t>
  </si>
  <si>
    <t>טענה 2 נכונה</t>
  </si>
  <si>
    <t>עלות מופחתת ערב המכירה:</t>
  </si>
  <si>
    <t>עלות</t>
  </si>
  <si>
    <t>פחת נצבר</t>
  </si>
  <si>
    <t>ולכן תמורת המכירה שגבוהה ב-3,000 היא:</t>
  </si>
  <si>
    <t>טענה 3 נכונה</t>
  </si>
  <si>
    <t>טענה 4 שגויה: עלויות ההובלה וההתקנה אינן בגדר</t>
  </si>
  <si>
    <t>הוצאה בשנת הרכישה אלא חלק מעלות הפריט</t>
  </si>
  <si>
    <t xml:space="preserve">בסך הכל, טענות 2 ו-3 נכונות ולכן התשובה ד. </t>
  </si>
  <si>
    <t>ד</t>
  </si>
  <si>
    <t>שאלה 2</t>
  </si>
  <si>
    <t>הוצאות הפחת ב-2020:</t>
  </si>
  <si>
    <t>פחת נצבר ליום 31.12.2021:</t>
  </si>
  <si>
    <t>רווח הון במכירה:</t>
  </si>
  <si>
    <t>תמורה</t>
  </si>
  <si>
    <t>עלות מופחתת ערב המכר</t>
  </si>
  <si>
    <t>רווח הון</t>
  </si>
  <si>
    <t>טענה 1 נכונה</t>
  </si>
  <si>
    <t>טענה 2 שגויה</t>
  </si>
  <si>
    <t>בסך הכל טענות 1 ו-3 נכונות ולכן התשובה ד.</t>
  </si>
  <si>
    <t>שאלה 3</t>
  </si>
  <si>
    <t>טענה 1: שגויה. בגין נדל״ן להשקעה הנמדד בשווי הוגן אין לרשום הוצאות פחת, אלא יש למדוד שוויו ההוגן בכל</t>
  </si>
  <si>
    <t xml:space="preserve">שנה ושנה כאשר הפרשים בשווי יזקפו לרווח והפסד. </t>
  </si>
  <si>
    <t>טענה 2: שגויה. נדל״ן להשקעה איננו מקביל לרכוש קבוע, כנלמד, פוטנציאל ההטבה הנובעת ממנו שונה מרכוש</t>
  </si>
  <si>
    <t>קבוע ועניינו הכנסות מהשכרה ועליית ערך הונית באופן שמנותק עקרונית מהפעילות התפעולית הליבתית בחברה.</t>
  </si>
  <si>
    <t xml:space="preserve">טענה 3: נכונה. כל שינוי שווי יוביל לרישום רווח או הפסד בנדל״ן להשקעה הנמדד בשווי הוגן. </t>
  </si>
  <si>
    <t xml:space="preserve">לכן, התשובה ד. </t>
  </si>
  <si>
    <t>שאלה 4</t>
  </si>
  <si>
    <t>עלות ישירה</t>
  </si>
  <si>
    <t>עלויות הובלה</t>
  </si>
  <si>
    <t>עלויות התקנה</t>
  </si>
  <si>
    <t>סך עלות הפריט</t>
  </si>
  <si>
    <t>שייר (גרט)</t>
  </si>
  <si>
    <t>הוצאות פחת ב-2020:</t>
  </si>
  <si>
    <t>התייחסות למכירה:</t>
  </si>
  <si>
    <t>עלות מופחתת</t>
  </si>
  <si>
    <t>רווח במכירה</t>
  </si>
  <si>
    <t>טענה 3 שגויה</t>
  </si>
  <si>
    <t xml:space="preserve">לכן, התשובה ב. </t>
  </si>
  <si>
    <t>ב</t>
  </si>
  <si>
    <t>שאלה 5</t>
  </si>
  <si>
    <t>עלות המסך:</t>
  </si>
  <si>
    <t>עלות הסטנד:</t>
  </si>
  <si>
    <t>סך עלות הרכישה:</t>
  </si>
  <si>
    <t>ערך שייר:</t>
  </si>
  <si>
    <t>אורך חיים שימושיים-שנים</t>
  </si>
  <si>
    <t>הואיל והמחשב נמכר באופן שיצר הפסד הון של 7,000 ש״ח המשמעות היא שתמורת המכירה נמוכה ב-7,000 ש״ח</t>
  </si>
  <si>
    <t>מהעלות המופחתת ולכן היא:</t>
  </si>
  <si>
    <t>תשובה ג.</t>
  </si>
  <si>
    <t>ג</t>
  </si>
  <si>
    <t>שאלה 6</t>
  </si>
  <si>
    <t xml:space="preserve">עלות פריט רכוש קבוע כוללת את כל העלויות שהינן חיוניות להבאתן למיקום ולמצב שמיש כפי כוונת ההנהלה. </t>
  </si>
  <si>
    <t>אם החוק דורש התקנת מסנן, מדובר בעלות חיונית. לטעון שאיננה כזו, זה כמעט כמו לטעון שגם עלות הרכישה</t>
  </si>
  <si>
    <t xml:space="preserve">איננה חיונית שכן ניתן לגנוב את המכונה. </t>
  </si>
  <si>
    <t>רכיבי העלות שיובאו בחשבון:</t>
  </si>
  <si>
    <t>רכישה</t>
  </si>
  <si>
    <t>הובלה</t>
  </si>
  <si>
    <t>מסנן נדרש</t>
  </si>
  <si>
    <t>סך העלות</t>
  </si>
  <si>
    <t>שאלה 7</t>
  </si>
  <si>
    <t>טענה 1: רכוש קבוע יכול להימדד לפי עלותו או לחילופין על בסיס מודל הערכה מחדש (המקרב את הדיווח לשווי</t>
  </si>
  <si>
    <r>
      <t xml:space="preserve">ההוגן, לחברות המעוניינות בכך עבור קבוצות פריטי רכוש קבוע מסוימות). לכן, הטענה </t>
    </r>
    <r>
      <rPr>
        <b/>
        <sz val="12"/>
        <color theme="1"/>
        <rFont val="David"/>
        <family val="2"/>
        <charset val="177"/>
      </rPr>
      <t>שגויה</t>
    </r>
    <r>
      <rPr>
        <sz val="12"/>
        <color theme="1"/>
        <rFont val="David"/>
        <family val="2"/>
        <charset val="177"/>
      </rPr>
      <t xml:space="preserve">. </t>
    </r>
  </si>
  <si>
    <t xml:space="preserve">עניין הגילוי בביאורים לשווי ההוגן רלוונטי בכלל לנדל״ן להשקעה שנמדד לפי עלות ולא רלוונטי במודל זה. </t>
  </si>
  <si>
    <t>טענה 3: רווח הון הוא ההפרש החיובי, ככל שקיים, בין תמורת המכירה לבין הערך המדווח של הפריט - קרי</t>
  </si>
  <si>
    <t>עלות בניכוי פחת נצבר (בהתחשב בשערוך אם המודל הוא מודל הערכה מחדש). הואיל והטענה מתייחסת להפרש</t>
  </si>
  <si>
    <r>
      <t xml:space="preserve">טענה 2: </t>
    </r>
    <r>
      <rPr>
        <b/>
        <sz val="12"/>
        <color theme="1"/>
        <rFont val="David"/>
        <family val="2"/>
        <charset val="177"/>
      </rPr>
      <t>שגויה</t>
    </r>
    <r>
      <rPr>
        <sz val="12"/>
        <color theme="1"/>
        <rFont val="David"/>
        <family val="2"/>
        <charset val="177"/>
      </rPr>
      <t xml:space="preserve">. גם אם פריט רכוש קבוע נמדד בהתאם להנחיות מודל הערכה מחדש, תרשמנה הוצאות פחת בגינו. </t>
    </r>
  </si>
  <si>
    <r>
      <t xml:space="preserve">אל מול העלות המקורית בלבד, היא </t>
    </r>
    <r>
      <rPr>
        <b/>
        <sz val="12"/>
        <color theme="1"/>
        <rFont val="David"/>
        <family val="2"/>
        <charset val="177"/>
      </rPr>
      <t>שגויה</t>
    </r>
    <r>
      <rPr>
        <sz val="12"/>
        <color theme="1"/>
        <rFont val="David"/>
        <family val="2"/>
        <charset val="177"/>
      </rPr>
      <t xml:space="preserve">. </t>
    </r>
  </si>
  <si>
    <t xml:space="preserve">משום כך כל הטענות שגויות, תשובה ה. </t>
  </si>
  <si>
    <t>ה</t>
  </si>
  <si>
    <t>שאלה 8</t>
  </si>
  <si>
    <t xml:space="preserve">אך ורק מטרות של הנבת הכנסות שכירות ו/או עליית ערך הונית בטווח הארוך, הרי שלא משנה מהי החברה </t>
  </si>
  <si>
    <t>המחזיקה בו - הפריט לא יסווג כנדל״ן להשקעה.</t>
  </si>
  <si>
    <t xml:space="preserve">מחייב משום שהפריט נרכש ב-2024; ומשום כך, ההכנסה משינויי השווי ב-2025 תלויה בשווי ליום 31.12.2024 </t>
  </si>
  <si>
    <t>שאיננו נתון. אם, למשל, ערך הפריט ליום 31.12.2024 הוא 1,120,000 ש״ח, אזי עליית הערך ב-2025 תהיה בסכום</t>
  </si>
  <si>
    <t>של 80,000 ש״ח בלבד. בקצרה, בהיעדר מידע מפורש בדבר שווי הפריט ליום 31.12.2024 לא נוכל לדעת מהי עליית</t>
  </si>
  <si>
    <t xml:space="preserve">הערך שתוכר בשנת 2025 באופן ברור (לא ניתן להניח היעדר שינוי שווי כברירת מחדל). </t>
  </si>
  <si>
    <t xml:space="preserve">מעליית ערך / ירידת ערך בהתאמה. עצם הגילוי הניתן לשווי ההוגן בביאורים לדוחות הכספיים במודל זה לא </t>
  </si>
  <si>
    <t xml:space="preserve">שולל עובדה זו. </t>
  </si>
  <si>
    <r>
      <t xml:space="preserve">טענה 1: </t>
    </r>
    <r>
      <rPr>
        <b/>
        <sz val="12"/>
        <color theme="1"/>
        <rFont val="David"/>
        <family val="2"/>
        <charset val="177"/>
      </rPr>
      <t>שגויה</t>
    </r>
    <r>
      <rPr>
        <sz val="12"/>
        <color theme="1"/>
        <rFont val="David"/>
        <family val="2"/>
        <charset val="177"/>
      </rPr>
      <t>. סיווג מבנה כנדל״ן להשקעה הוא פונקציה של דפוס השימוש בפריט. אם פריט נדל״ן לא משרת</t>
    </r>
  </si>
  <si>
    <r>
      <t xml:space="preserve">טענה 2: </t>
    </r>
    <r>
      <rPr>
        <b/>
        <sz val="12"/>
        <color theme="1"/>
        <rFont val="David"/>
        <family val="2"/>
        <charset val="177"/>
      </rPr>
      <t>שגויה</t>
    </r>
    <r>
      <rPr>
        <sz val="12"/>
        <color theme="1"/>
        <rFont val="David"/>
        <family val="2"/>
        <charset val="177"/>
      </rPr>
      <t>. מפתה לטעון שהפער בין 1,000,000 לבין 1,200,000 הוא רווח מעליית ערך בשנת 2025; אלא שזה לא</t>
    </r>
  </si>
  <si>
    <r>
      <t xml:space="preserve">טענה 3: </t>
    </r>
    <r>
      <rPr>
        <b/>
        <sz val="12"/>
        <color theme="1"/>
        <rFont val="David"/>
        <family val="2"/>
        <charset val="177"/>
      </rPr>
      <t>שגויה</t>
    </r>
    <r>
      <rPr>
        <sz val="12"/>
        <color theme="1"/>
        <rFont val="David"/>
        <family val="2"/>
        <charset val="177"/>
      </rPr>
      <t>. אם פריט נדל״ן להשקעה נמדד לפי עלות (בניכוי פחת נצבר) לא יוכרו שינויי שווי כרווחים / הפסדים</t>
    </r>
  </si>
  <si>
    <t>שאלה 9</t>
  </si>
  <si>
    <t xml:space="preserve">הארוך, לא נוכל לסווג את המקרקעין כנדל״ן להשקעה כהגדרתו. </t>
  </si>
  <si>
    <t>עולה לכדי נכס תפעולי ולכן איננו מקיים את הגדרת הייעוד להנבת הכנסות שכירות ו/או להנבת עליית ערך הונית</t>
  </si>
  <si>
    <t xml:space="preserve">בלבד - שחיונית לנדל״ן להשקעה. ואם כך, מדובר ברכוש קבוע; וכאשר רכוש קבוע מוצג לפי עלות בניכוי פחת </t>
  </si>
  <si>
    <t xml:space="preserve">כרכוש קבוע. </t>
  </si>
  <si>
    <t xml:space="preserve">בבסיס מדידה כזה או אחר (עלות / הערכה מחדש) לבדו לא ישנה את הסיווג. </t>
  </si>
  <si>
    <r>
      <t xml:space="preserve">טענה א: </t>
    </r>
    <r>
      <rPr>
        <b/>
        <sz val="12"/>
        <color theme="1"/>
        <rFont val="David"/>
        <family val="2"/>
        <charset val="177"/>
      </rPr>
      <t>שגויה</t>
    </r>
    <r>
      <rPr>
        <sz val="12"/>
        <color theme="1"/>
        <rFont val="David"/>
        <family val="2"/>
        <charset val="177"/>
      </rPr>
      <t>. הואיל והחניון הוא לשימוש עובדי המשרד, ולא לשם השכרה בלבד ו/או מכירה ברווח הוני בטווח</t>
    </r>
  </si>
  <si>
    <r>
      <t xml:space="preserve">טענה ב: </t>
    </r>
    <r>
      <rPr>
        <b/>
        <sz val="12"/>
        <color theme="1"/>
        <rFont val="David"/>
        <family val="2"/>
        <charset val="177"/>
      </rPr>
      <t>נכונה</t>
    </r>
    <r>
      <rPr>
        <sz val="12"/>
        <color theme="1"/>
        <rFont val="David"/>
        <family val="2"/>
        <charset val="177"/>
      </rPr>
      <t xml:space="preserve">. בית מלון שבבעלות חברה איננו בגדר נדל״ן להשקעה הואיל והיקף השירותים הניתן במסגרתו </t>
    </r>
  </si>
  <si>
    <r>
      <t xml:space="preserve">טענה ג: </t>
    </r>
    <r>
      <rPr>
        <b/>
        <sz val="12"/>
        <color theme="1"/>
        <rFont val="David"/>
        <family val="2"/>
        <charset val="177"/>
      </rPr>
      <t>שגויה</t>
    </r>
    <r>
      <rPr>
        <sz val="12"/>
        <color theme="1"/>
        <rFont val="David"/>
        <family val="2"/>
        <charset val="177"/>
      </rPr>
      <t xml:space="preserve">. כל עוד הפריט משרת את החברה, כוונות עתידיות אינן רלוונטיות והפריט ימשיך להיות מסווג </t>
    </r>
  </si>
  <si>
    <r>
      <t xml:space="preserve">טענה ד: </t>
    </r>
    <r>
      <rPr>
        <b/>
        <sz val="12"/>
        <color theme="1"/>
        <rFont val="David"/>
        <family val="2"/>
        <charset val="177"/>
      </rPr>
      <t>שגויה</t>
    </r>
    <r>
      <rPr>
        <sz val="12"/>
        <color theme="1"/>
        <rFont val="David"/>
        <family val="2"/>
        <charset val="177"/>
      </rPr>
      <t>. אופן סיווג הפריט ייקבע בהתאם לדפוס השימוש בו. אם פריט מסווג כרכוש קבוע כהגדרתו, שימוש</t>
    </r>
  </si>
  <si>
    <t>שאלה 10</t>
  </si>
  <si>
    <t>להלן פילוח העלויות וסיווגן לצד הנמקה מתאימה:</t>
  </si>
  <si>
    <t>שנה</t>
  </si>
  <si>
    <t>מתוכה, הוצ׳</t>
  </si>
  <si>
    <t>מתוכה, נכס</t>
  </si>
  <si>
    <t>הנמקה</t>
  </si>
  <si>
    <t>עלות (מ׳ ש״ח)</t>
  </si>
  <si>
    <t>שלב המחקר</t>
  </si>
  <si>
    <t>אין מידע על צפי השלמה והטבות כלכליות</t>
  </si>
  <si>
    <t>עדיין קיים ספק לגבי צפי השלמה והטבות</t>
  </si>
  <si>
    <t>בקצרה, הואיל ולא עומדים במבחנים המחמירים להכרה בעלויות המו״פ כנכס בהיבט צפי השלמה בסבירות גבוהה</t>
  </si>
  <si>
    <t xml:space="preserve">לצד יכולת לאמוד הטבות כלכליות הצפויות לנבוע מהפריט, יש להתייחס לעלויות שנוצרו לכל אורך השנים </t>
  </si>
  <si>
    <t xml:space="preserve">המתוארות כהוצאה. תשובה א. </t>
  </si>
  <si>
    <t>א</t>
  </si>
  <si>
    <t>נצבר אין צורך להעניק גילוי לשוויו ההוגן.</t>
  </si>
  <si>
    <t>הערה: הדגש בשאלה הוא על ״יכול״. לכן, גם אם בנסיבות מסוימות בית מלון כן יהווה נדל״ן להשקעה (למשל</t>
  </si>
  <si>
    <t>במידה ואיננו מתפועל על ידי הישות המדווחת) עצם קיום המצב והפרשנות המתועדת המאפשרת זאת, מובילה</t>
  </si>
  <si>
    <t>לסימון הטענה כנכונה. לצד זאת בוצעה התחשבות חלקית בהנמקות.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</si>
</sst>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David"/>
      <family val="2"/>
      <charset val="177"/>
    </font>
    <font>
      <b/>
      <sz val="12"/>
      <color theme="1"/>
      <name val="David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3" fontId="1" fillId="0" borderId="0" xfId="0" applyNumberFormat="1" applyFont="1"/>
    <xf numFmtId="3" fontId="1" fillId="0" borderId="1" xfId="0" applyNumberFormat="1" applyFont="1" applyBorder="1"/>
    <xf numFmtId="3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88E4-F4B8-004E-9AD0-447AE8EA4105}">
  <dimension ref="A1:H163"/>
  <sheetViews>
    <sheetView rightToLeft="1" tabSelected="1" topLeftCell="A120" workbookViewId="0">
      <selection activeCell="A146" sqref="A146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1</v>
      </c>
    </row>
    <row r="2" spans="1:8" x14ac:dyDescent="0.2">
      <c r="A2" s="1" t="s">
        <v>0</v>
      </c>
    </row>
    <row r="4" spans="1:8" x14ac:dyDescent="0.2">
      <c r="A4" s="1" t="s">
        <v>3</v>
      </c>
      <c r="B4" s="1" t="s">
        <v>4</v>
      </c>
    </row>
    <row r="5" spans="1:8" x14ac:dyDescent="0.2">
      <c r="A5" s="1">
        <v>1</v>
      </c>
      <c r="B5" s="1" t="s">
        <v>23</v>
      </c>
    </row>
    <row r="6" spans="1:8" x14ac:dyDescent="0.2">
      <c r="A6" s="1">
        <f>A5+1</f>
        <v>2</v>
      </c>
      <c r="B6" s="1" t="s">
        <v>23</v>
      </c>
    </row>
    <row r="7" spans="1:8" x14ac:dyDescent="0.2">
      <c r="A7" s="1">
        <f t="shared" ref="A7:A14" si="0">A6+1</f>
        <v>3</v>
      </c>
      <c r="B7" s="1" t="s">
        <v>23</v>
      </c>
    </row>
    <row r="8" spans="1:8" x14ac:dyDescent="0.2">
      <c r="A8" s="1">
        <f t="shared" si="0"/>
        <v>4</v>
      </c>
      <c r="B8" s="1" t="s">
        <v>53</v>
      </c>
    </row>
    <row r="9" spans="1:8" x14ac:dyDescent="0.2">
      <c r="A9" s="1">
        <f t="shared" si="0"/>
        <v>5</v>
      </c>
      <c r="B9" s="1" t="s">
        <v>63</v>
      </c>
    </row>
    <row r="10" spans="1:8" x14ac:dyDescent="0.2">
      <c r="A10" s="1">
        <f t="shared" si="0"/>
        <v>6</v>
      </c>
      <c r="B10" s="1" t="s">
        <v>23</v>
      </c>
    </row>
    <row r="11" spans="1:8" x14ac:dyDescent="0.2">
      <c r="A11" s="1">
        <f t="shared" si="0"/>
        <v>7</v>
      </c>
      <c r="B11" s="1" t="s">
        <v>82</v>
      </c>
    </row>
    <row r="12" spans="1:8" x14ac:dyDescent="0.2">
      <c r="A12" s="1">
        <f t="shared" si="0"/>
        <v>8</v>
      </c>
      <c r="B12" s="1" t="s">
        <v>82</v>
      </c>
    </row>
    <row r="13" spans="1:8" x14ac:dyDescent="0.2">
      <c r="A13" s="1">
        <f t="shared" si="0"/>
        <v>9</v>
      </c>
      <c r="B13" s="1" t="s">
        <v>53</v>
      </c>
    </row>
    <row r="14" spans="1:8" x14ac:dyDescent="0.2">
      <c r="A14" s="1">
        <f t="shared" si="0"/>
        <v>10</v>
      </c>
      <c r="B14" s="1" t="s">
        <v>118</v>
      </c>
    </row>
    <row r="16" spans="1:8" x14ac:dyDescent="0.2">
      <c r="A16" s="2" t="s">
        <v>2</v>
      </c>
      <c r="B16" s="2"/>
      <c r="C16" s="2"/>
      <c r="D16" s="2"/>
      <c r="E16" s="2"/>
      <c r="F16" s="2"/>
      <c r="G16" s="2"/>
      <c r="H16" s="2" t="s">
        <v>23</v>
      </c>
    </row>
    <row r="18" spans="1:5" x14ac:dyDescent="0.2">
      <c r="A18" s="1" t="s">
        <v>5</v>
      </c>
    </row>
    <row r="19" spans="1:5" x14ac:dyDescent="0.2">
      <c r="B19" s="1" t="s">
        <v>6</v>
      </c>
      <c r="D19" s="3">
        <v>50000</v>
      </c>
    </row>
    <row r="20" spans="1:5" x14ac:dyDescent="0.2">
      <c r="B20" s="1" t="s">
        <v>7</v>
      </c>
      <c r="D20" s="3">
        <v>10000</v>
      </c>
      <c r="E20" s="1" t="s">
        <v>20</v>
      </c>
    </row>
    <row r="21" spans="1:5" x14ac:dyDescent="0.2">
      <c r="B21" s="1" t="s">
        <v>8</v>
      </c>
      <c r="D21" s="3">
        <v>3000</v>
      </c>
      <c r="E21" s="1" t="s">
        <v>21</v>
      </c>
    </row>
    <row r="22" spans="1:5" x14ac:dyDescent="0.2">
      <c r="B22" s="1" t="s">
        <v>9</v>
      </c>
      <c r="D22" s="4">
        <f>SUM(D19:D21)</f>
        <v>63000</v>
      </c>
    </row>
    <row r="24" spans="1:5" x14ac:dyDescent="0.2">
      <c r="A24" s="1" t="s">
        <v>10</v>
      </c>
      <c r="D24" s="3">
        <f>20%*D22</f>
        <v>12600</v>
      </c>
    </row>
    <row r="26" spans="1:5" x14ac:dyDescent="0.2">
      <c r="A26" s="1" t="s">
        <v>11</v>
      </c>
      <c r="D26" s="1">
        <f>6/12*(D22-D24)/6</f>
        <v>4200</v>
      </c>
      <c r="E26" s="1" t="s">
        <v>13</v>
      </c>
    </row>
    <row r="27" spans="1:5" x14ac:dyDescent="0.2">
      <c r="A27" s="1" t="s">
        <v>12</v>
      </c>
      <c r="D27" s="1">
        <f>(D22-D24)/6</f>
        <v>8400</v>
      </c>
      <c r="E27" s="1" t="s">
        <v>14</v>
      </c>
    </row>
    <row r="29" spans="1:5" x14ac:dyDescent="0.2">
      <c r="A29" s="1" t="s">
        <v>15</v>
      </c>
    </row>
    <row r="30" spans="1:5" x14ac:dyDescent="0.2">
      <c r="B30" s="1" t="s">
        <v>16</v>
      </c>
      <c r="D30" s="3">
        <f>D22</f>
        <v>63000</v>
      </c>
    </row>
    <row r="31" spans="1:5" x14ac:dyDescent="0.2">
      <c r="B31" s="1" t="s">
        <v>17</v>
      </c>
      <c r="D31" s="5">
        <f>-(D22-D24)/6*(2+1/12)</f>
        <v>-17500</v>
      </c>
    </row>
    <row r="32" spans="1:5" x14ac:dyDescent="0.2">
      <c r="B32" s="1" t="s">
        <v>9</v>
      </c>
      <c r="D32" s="4">
        <f>SUM(D29:D31)</f>
        <v>45500</v>
      </c>
    </row>
    <row r="34" spans="1:8" x14ac:dyDescent="0.2">
      <c r="A34" s="1" t="s">
        <v>18</v>
      </c>
      <c r="D34" s="3">
        <f>D32+3000</f>
        <v>48500</v>
      </c>
      <c r="E34" s="1" t="s">
        <v>19</v>
      </c>
    </row>
    <row r="36" spans="1:8" x14ac:dyDescent="0.2">
      <c r="A36" s="1" t="s">
        <v>22</v>
      </c>
    </row>
    <row r="38" spans="1:8" x14ac:dyDescent="0.2">
      <c r="A38" s="2" t="s">
        <v>24</v>
      </c>
      <c r="B38" s="2"/>
      <c r="C38" s="2"/>
      <c r="D38" s="2"/>
      <c r="E38" s="2"/>
      <c r="F38" s="2"/>
      <c r="G38" s="2"/>
      <c r="H38" s="2" t="s">
        <v>23</v>
      </c>
    </row>
    <row r="40" spans="1:8" x14ac:dyDescent="0.2">
      <c r="A40" s="1" t="s">
        <v>25</v>
      </c>
      <c r="D40" s="3">
        <f>(300000-50000)/5*9/12</f>
        <v>37500</v>
      </c>
      <c r="E40" s="1" t="s">
        <v>31</v>
      </c>
    </row>
    <row r="41" spans="1:8" x14ac:dyDescent="0.2">
      <c r="A41" s="1" t="s">
        <v>26</v>
      </c>
      <c r="D41" s="3">
        <f>D40+250000/5</f>
        <v>87500</v>
      </c>
      <c r="E41" s="1" t="s">
        <v>32</v>
      </c>
    </row>
    <row r="42" spans="1:8" x14ac:dyDescent="0.2">
      <c r="A42" s="1" t="s">
        <v>27</v>
      </c>
      <c r="D42" s="3"/>
    </row>
    <row r="43" spans="1:8" x14ac:dyDescent="0.2">
      <c r="B43" s="1" t="s">
        <v>28</v>
      </c>
      <c r="D43" s="3">
        <v>175000</v>
      </c>
    </row>
    <row r="44" spans="1:8" x14ac:dyDescent="0.2">
      <c r="B44" s="1" t="s">
        <v>29</v>
      </c>
      <c r="D44" s="3">
        <f>300000-250000/5*(3+9/12)</f>
        <v>112500</v>
      </c>
    </row>
    <row r="45" spans="1:8" x14ac:dyDescent="0.2">
      <c r="B45" s="1" t="s">
        <v>30</v>
      </c>
      <c r="D45" s="4">
        <f>D43-D44</f>
        <v>62500</v>
      </c>
      <c r="E45" s="1" t="s">
        <v>19</v>
      </c>
    </row>
    <row r="47" spans="1:8" x14ac:dyDescent="0.2">
      <c r="A47" s="1" t="s">
        <v>33</v>
      </c>
    </row>
    <row r="49" spans="1:8" x14ac:dyDescent="0.2">
      <c r="A49" s="2" t="s">
        <v>34</v>
      </c>
      <c r="B49" s="2"/>
      <c r="C49" s="2"/>
      <c r="D49" s="2"/>
      <c r="E49" s="2"/>
      <c r="F49" s="2"/>
      <c r="G49" s="2"/>
      <c r="H49" s="2" t="s">
        <v>23</v>
      </c>
    </row>
    <row r="51" spans="1:8" x14ac:dyDescent="0.2">
      <c r="A51" s="1" t="s">
        <v>35</v>
      </c>
    </row>
    <row r="52" spans="1:8" x14ac:dyDescent="0.2">
      <c r="A52" s="1" t="s">
        <v>36</v>
      </c>
    </row>
    <row r="53" spans="1:8" x14ac:dyDescent="0.2">
      <c r="A53" s="1" t="s">
        <v>37</v>
      </c>
    </row>
    <row r="54" spans="1:8" x14ac:dyDescent="0.2">
      <c r="A54" s="1" t="s">
        <v>38</v>
      </c>
    </row>
    <row r="55" spans="1:8" x14ac:dyDescent="0.2">
      <c r="A55" s="1" t="s">
        <v>39</v>
      </c>
    </row>
    <row r="57" spans="1:8" x14ac:dyDescent="0.2">
      <c r="A57" s="1" t="s">
        <v>40</v>
      </c>
    </row>
    <row r="59" spans="1:8" x14ac:dyDescent="0.2">
      <c r="A59" s="2" t="s">
        <v>41</v>
      </c>
      <c r="B59" s="2"/>
      <c r="C59" s="2"/>
      <c r="D59" s="2"/>
      <c r="E59" s="2"/>
      <c r="F59" s="2"/>
      <c r="G59" s="2"/>
      <c r="H59" s="2" t="s">
        <v>53</v>
      </c>
    </row>
    <row r="61" spans="1:8" x14ac:dyDescent="0.2">
      <c r="A61" s="1" t="s">
        <v>42</v>
      </c>
      <c r="C61" s="3">
        <v>150000</v>
      </c>
    </row>
    <row r="62" spans="1:8" x14ac:dyDescent="0.2">
      <c r="A62" s="1" t="s">
        <v>43</v>
      </c>
      <c r="C62" s="3">
        <v>5000</v>
      </c>
    </row>
    <row r="63" spans="1:8" x14ac:dyDescent="0.2">
      <c r="A63" s="1" t="s">
        <v>44</v>
      </c>
      <c r="C63" s="3">
        <v>2000</v>
      </c>
    </row>
    <row r="64" spans="1:8" x14ac:dyDescent="0.2">
      <c r="A64" s="1" t="s">
        <v>45</v>
      </c>
      <c r="C64" s="4">
        <f>SUM(C61:C63)</f>
        <v>157000</v>
      </c>
    </row>
    <row r="66" spans="1:8" x14ac:dyDescent="0.2">
      <c r="A66" s="1" t="s">
        <v>46</v>
      </c>
      <c r="C66" s="3">
        <v>10000</v>
      </c>
    </row>
    <row r="68" spans="1:8" x14ac:dyDescent="0.2">
      <c r="A68" s="1" t="s">
        <v>47</v>
      </c>
      <c r="C68" s="1">
        <f>(C64-C66)/5*3/12</f>
        <v>7350</v>
      </c>
      <c r="D68" s="1" t="s">
        <v>13</v>
      </c>
    </row>
    <row r="69" spans="1:8" x14ac:dyDescent="0.2">
      <c r="A69" s="1" t="s">
        <v>26</v>
      </c>
      <c r="C69" s="1">
        <f>(C64-C66)/5*(1+3/12)</f>
        <v>36750</v>
      </c>
      <c r="D69" s="1" t="s">
        <v>14</v>
      </c>
    </row>
    <row r="70" spans="1:8" x14ac:dyDescent="0.2">
      <c r="A70" s="1" t="s">
        <v>48</v>
      </c>
    </row>
    <row r="71" spans="1:8" x14ac:dyDescent="0.2">
      <c r="B71" s="1" t="s">
        <v>28</v>
      </c>
      <c r="C71" s="3">
        <v>140000</v>
      </c>
    </row>
    <row r="72" spans="1:8" x14ac:dyDescent="0.2">
      <c r="B72" s="1" t="s">
        <v>49</v>
      </c>
      <c r="C72" s="3">
        <f>C64-147000/5*(3/12+1)</f>
        <v>120250</v>
      </c>
    </row>
    <row r="73" spans="1:8" x14ac:dyDescent="0.2">
      <c r="B73" s="1" t="s">
        <v>50</v>
      </c>
      <c r="C73" s="4">
        <f>C71-C72</f>
        <v>19750</v>
      </c>
      <c r="D73" s="1" t="s">
        <v>51</v>
      </c>
    </row>
    <row r="75" spans="1:8" x14ac:dyDescent="0.2">
      <c r="A75" s="1" t="s">
        <v>52</v>
      </c>
    </row>
    <row r="77" spans="1:8" x14ac:dyDescent="0.2">
      <c r="A77" s="2" t="s">
        <v>54</v>
      </c>
      <c r="B77" s="2"/>
      <c r="C77" s="2"/>
      <c r="D77" s="2"/>
      <c r="E77" s="2"/>
      <c r="F77" s="2"/>
      <c r="G77" s="2"/>
      <c r="H77" s="2" t="s">
        <v>63</v>
      </c>
    </row>
    <row r="79" spans="1:8" x14ac:dyDescent="0.2">
      <c r="A79" s="1" t="s">
        <v>55</v>
      </c>
      <c r="C79" s="3">
        <v>27595</v>
      </c>
    </row>
    <row r="80" spans="1:8" x14ac:dyDescent="0.2">
      <c r="A80" s="1" t="s">
        <v>56</v>
      </c>
      <c r="C80" s="3">
        <v>5292</v>
      </c>
    </row>
    <row r="81" spans="1:8" x14ac:dyDescent="0.2">
      <c r="A81" s="1" t="s">
        <v>57</v>
      </c>
      <c r="C81" s="4">
        <f>SUM(C79:C80)</f>
        <v>32887</v>
      </c>
    </row>
    <row r="83" spans="1:8" x14ac:dyDescent="0.2">
      <c r="A83" s="1" t="s">
        <v>58</v>
      </c>
      <c r="C83" s="3">
        <v>5000</v>
      </c>
    </row>
    <row r="85" spans="1:8" x14ac:dyDescent="0.2">
      <c r="A85" s="1" t="s">
        <v>59</v>
      </c>
      <c r="C85" s="1">
        <v>10</v>
      </c>
    </row>
    <row r="87" spans="1:8" x14ac:dyDescent="0.2">
      <c r="A87" s="1" t="s">
        <v>15</v>
      </c>
    </row>
    <row r="88" spans="1:8" x14ac:dyDescent="0.2">
      <c r="B88" s="1" t="s">
        <v>16</v>
      </c>
      <c r="C88" s="5">
        <f>C81</f>
        <v>32887</v>
      </c>
    </row>
    <row r="89" spans="1:8" x14ac:dyDescent="0.2">
      <c r="B89" s="1" t="s">
        <v>17</v>
      </c>
      <c r="C89" s="5">
        <f>-(C81-C83)/10*(2+2/12)</f>
        <v>-6042.1833333333325</v>
      </c>
    </row>
    <row r="90" spans="1:8" x14ac:dyDescent="0.2">
      <c r="B90" s="1" t="s">
        <v>49</v>
      </c>
      <c r="C90" s="4">
        <f>C88+C89</f>
        <v>26844.816666666666</v>
      </c>
    </row>
    <row r="92" spans="1:8" x14ac:dyDescent="0.2">
      <c r="A92" s="1" t="s">
        <v>60</v>
      </c>
    </row>
    <row r="93" spans="1:8" x14ac:dyDescent="0.2">
      <c r="A93" s="1" t="s">
        <v>61</v>
      </c>
      <c r="D93" s="3">
        <f>C90-7000</f>
        <v>19844.816666666666</v>
      </c>
      <c r="E93" s="1" t="s">
        <v>62</v>
      </c>
    </row>
    <row r="95" spans="1:8" x14ac:dyDescent="0.2">
      <c r="A95" s="2" t="s">
        <v>64</v>
      </c>
      <c r="B95" s="2"/>
      <c r="C95" s="2"/>
      <c r="D95" s="2"/>
      <c r="E95" s="2"/>
      <c r="F95" s="2"/>
      <c r="G95" s="2"/>
      <c r="H95" s="2" t="s">
        <v>23</v>
      </c>
    </row>
    <row r="97" spans="1:8" x14ac:dyDescent="0.2">
      <c r="A97" s="1" t="s">
        <v>65</v>
      </c>
    </row>
    <row r="98" spans="1:8" x14ac:dyDescent="0.2">
      <c r="A98" s="1" t="s">
        <v>66</v>
      </c>
    </row>
    <row r="99" spans="1:8" x14ac:dyDescent="0.2">
      <c r="A99" s="1" t="s">
        <v>67</v>
      </c>
    </row>
    <row r="101" spans="1:8" x14ac:dyDescent="0.2">
      <c r="A101" s="1" t="s">
        <v>68</v>
      </c>
    </row>
    <row r="102" spans="1:8" x14ac:dyDescent="0.2">
      <c r="C102" s="1" t="s">
        <v>69</v>
      </c>
      <c r="D102" s="3">
        <v>100000</v>
      </c>
    </row>
    <row r="103" spans="1:8" x14ac:dyDescent="0.2">
      <c r="C103" s="1" t="s">
        <v>70</v>
      </c>
      <c r="D103" s="3">
        <v>12000</v>
      </c>
    </row>
    <row r="104" spans="1:8" x14ac:dyDescent="0.2">
      <c r="C104" s="1" t="s">
        <v>71</v>
      </c>
      <c r="D104" s="3">
        <v>7000</v>
      </c>
    </row>
    <row r="105" spans="1:8" x14ac:dyDescent="0.2">
      <c r="C105" s="1" t="s">
        <v>72</v>
      </c>
      <c r="D105" s="4">
        <f>SUM(D102:D104)</f>
        <v>119000</v>
      </c>
    </row>
    <row r="107" spans="1:8" x14ac:dyDescent="0.2">
      <c r="A107" s="2" t="s">
        <v>73</v>
      </c>
      <c r="B107" s="2"/>
      <c r="C107" s="2"/>
      <c r="D107" s="2"/>
      <c r="E107" s="2"/>
      <c r="F107" s="2"/>
      <c r="G107" s="2"/>
      <c r="H107" s="2" t="s">
        <v>82</v>
      </c>
    </row>
    <row r="109" spans="1:8" x14ac:dyDescent="0.2">
      <c r="A109" s="1" t="s">
        <v>74</v>
      </c>
    </row>
    <row r="110" spans="1:8" x14ac:dyDescent="0.2">
      <c r="A110" s="1" t="s">
        <v>75</v>
      </c>
    </row>
    <row r="111" spans="1:8" x14ac:dyDescent="0.2">
      <c r="A111" s="1" t="s">
        <v>79</v>
      </c>
    </row>
    <row r="112" spans="1:8" x14ac:dyDescent="0.2">
      <c r="A112" s="1" t="s">
        <v>76</v>
      </c>
    </row>
    <row r="113" spans="1:8" x14ac:dyDescent="0.2">
      <c r="A113" s="1" t="s">
        <v>77</v>
      </c>
    </row>
    <row r="114" spans="1:8" x14ac:dyDescent="0.2">
      <c r="A114" s="1" t="s">
        <v>78</v>
      </c>
    </row>
    <row r="115" spans="1:8" x14ac:dyDescent="0.2">
      <c r="A115" s="1" t="s">
        <v>80</v>
      </c>
    </row>
    <row r="117" spans="1:8" x14ac:dyDescent="0.2">
      <c r="A117" s="1" t="s">
        <v>81</v>
      </c>
    </row>
    <row r="119" spans="1:8" x14ac:dyDescent="0.2">
      <c r="A119" s="2" t="s">
        <v>83</v>
      </c>
      <c r="B119" s="2"/>
      <c r="C119" s="2"/>
      <c r="D119" s="2"/>
      <c r="E119" s="2"/>
      <c r="F119" s="2"/>
      <c r="G119" s="2"/>
      <c r="H119" s="2" t="s">
        <v>82</v>
      </c>
    </row>
    <row r="121" spans="1:8" x14ac:dyDescent="0.2">
      <c r="A121" s="1" t="s">
        <v>92</v>
      </c>
    </row>
    <row r="122" spans="1:8" x14ac:dyDescent="0.2">
      <c r="A122" s="1" t="s">
        <v>84</v>
      </c>
    </row>
    <row r="123" spans="1:8" x14ac:dyDescent="0.2">
      <c r="A123" s="1" t="s">
        <v>85</v>
      </c>
    </row>
    <row r="124" spans="1:8" x14ac:dyDescent="0.2">
      <c r="A124" s="1" t="s">
        <v>93</v>
      </c>
    </row>
    <row r="125" spans="1:8" x14ac:dyDescent="0.2">
      <c r="A125" s="1" t="s">
        <v>86</v>
      </c>
    </row>
    <row r="126" spans="1:8" x14ac:dyDescent="0.2">
      <c r="A126" s="1" t="s">
        <v>87</v>
      </c>
    </row>
    <row r="127" spans="1:8" x14ac:dyDescent="0.2">
      <c r="A127" s="1" t="s">
        <v>88</v>
      </c>
    </row>
    <row r="128" spans="1:8" x14ac:dyDescent="0.2">
      <c r="A128" s="1" t="s">
        <v>89</v>
      </c>
    </row>
    <row r="129" spans="1:8" x14ac:dyDescent="0.2">
      <c r="A129" s="1" t="s">
        <v>94</v>
      </c>
    </row>
    <row r="130" spans="1:8" x14ac:dyDescent="0.2">
      <c r="A130" s="1" t="s">
        <v>90</v>
      </c>
    </row>
    <row r="131" spans="1:8" x14ac:dyDescent="0.2">
      <c r="A131" s="1" t="s">
        <v>91</v>
      </c>
    </row>
    <row r="133" spans="1:8" x14ac:dyDescent="0.2">
      <c r="A133" s="1" t="s">
        <v>81</v>
      </c>
    </row>
    <row r="135" spans="1:8" x14ac:dyDescent="0.2">
      <c r="A135" s="2" t="s">
        <v>95</v>
      </c>
      <c r="B135" s="2"/>
      <c r="C135" s="2"/>
      <c r="D135" s="2"/>
      <c r="E135" s="2"/>
      <c r="F135" s="2"/>
      <c r="G135" s="2"/>
      <c r="H135" s="2" t="s">
        <v>53</v>
      </c>
    </row>
    <row r="137" spans="1:8" x14ac:dyDescent="0.2">
      <c r="A137" s="1" t="s">
        <v>101</v>
      </c>
    </row>
    <row r="138" spans="1:8" x14ac:dyDescent="0.2">
      <c r="A138" s="1" t="s">
        <v>96</v>
      </c>
    </row>
    <row r="139" spans="1:8" x14ac:dyDescent="0.2">
      <c r="A139" s="1" t="s">
        <v>102</v>
      </c>
    </row>
    <row r="140" spans="1:8" x14ac:dyDescent="0.2">
      <c r="A140" s="1" t="s">
        <v>97</v>
      </c>
    </row>
    <row r="141" spans="1:8" x14ac:dyDescent="0.2">
      <c r="A141" s="1" t="s">
        <v>98</v>
      </c>
    </row>
    <row r="142" spans="1:8" x14ac:dyDescent="0.2">
      <c r="A142" s="1" t="s">
        <v>119</v>
      </c>
    </row>
    <row r="143" spans="1:8" x14ac:dyDescent="0.2">
      <c r="A143" s="1" t="s">
        <v>120</v>
      </c>
    </row>
    <row r="144" spans="1:8" x14ac:dyDescent="0.2">
      <c r="A144" s="1" t="s">
        <v>121</v>
      </c>
    </row>
    <row r="145" spans="1:8" x14ac:dyDescent="0.2">
      <c r="A145" s="1" t="s">
        <v>122</v>
      </c>
    </row>
    <row r="146" spans="1:8" x14ac:dyDescent="0.2">
      <c r="A146" s="1" t="s">
        <v>103</v>
      </c>
    </row>
    <row r="147" spans="1:8" x14ac:dyDescent="0.2">
      <c r="A147" s="1" t="s">
        <v>99</v>
      </c>
    </row>
    <row r="148" spans="1:8" x14ac:dyDescent="0.2">
      <c r="A148" s="1" t="s">
        <v>104</v>
      </c>
    </row>
    <row r="149" spans="1:8" x14ac:dyDescent="0.2">
      <c r="A149" s="1" t="s">
        <v>100</v>
      </c>
    </row>
    <row r="151" spans="1:8" x14ac:dyDescent="0.2">
      <c r="A151" s="2" t="s">
        <v>105</v>
      </c>
      <c r="B151" s="2"/>
      <c r="C151" s="2"/>
      <c r="D151" s="2"/>
      <c r="E151" s="2"/>
      <c r="F151" s="2"/>
      <c r="G151" s="2"/>
      <c r="H151" s="2" t="s">
        <v>118</v>
      </c>
    </row>
    <row r="153" spans="1:8" x14ac:dyDescent="0.2">
      <c r="A153" s="1" t="s">
        <v>106</v>
      </c>
    </row>
    <row r="155" spans="1:8" x14ac:dyDescent="0.2">
      <c r="B155" s="1" t="s">
        <v>107</v>
      </c>
      <c r="C155" s="1" t="s">
        <v>111</v>
      </c>
      <c r="D155" s="1" t="s">
        <v>108</v>
      </c>
      <c r="E155" s="1" t="s">
        <v>109</v>
      </c>
      <c r="F155" s="1" t="s">
        <v>110</v>
      </c>
    </row>
    <row r="156" spans="1:8" x14ac:dyDescent="0.2">
      <c r="B156" s="1">
        <v>2020</v>
      </c>
      <c r="C156" s="1">
        <v>180</v>
      </c>
      <c r="D156" s="1">
        <f>C156</f>
        <v>180</v>
      </c>
      <c r="E156" s="1">
        <f>C156-D156</f>
        <v>0</v>
      </c>
      <c r="F156" s="1" t="s">
        <v>112</v>
      </c>
    </row>
    <row r="157" spans="1:8" x14ac:dyDescent="0.2">
      <c r="B157" s="1">
        <v>2021</v>
      </c>
      <c r="C157" s="1">
        <v>350</v>
      </c>
      <c r="D157" s="1">
        <f>C157</f>
        <v>350</v>
      </c>
      <c r="E157" s="1">
        <f t="shared" ref="E157:E159" si="1">C157-D157</f>
        <v>0</v>
      </c>
      <c r="F157" s="1" t="s">
        <v>112</v>
      </c>
    </row>
    <row r="158" spans="1:8" x14ac:dyDescent="0.2">
      <c r="B158" s="1">
        <v>2022</v>
      </c>
      <c r="C158" s="1">
        <v>50</v>
      </c>
      <c r="D158" s="1">
        <f>C158</f>
        <v>50</v>
      </c>
      <c r="E158" s="1">
        <f t="shared" si="1"/>
        <v>0</v>
      </c>
      <c r="F158" s="1" t="s">
        <v>113</v>
      </c>
    </row>
    <row r="159" spans="1:8" x14ac:dyDescent="0.2">
      <c r="B159" s="1">
        <v>2023</v>
      </c>
      <c r="C159" s="1">
        <v>80</v>
      </c>
      <c r="D159" s="1">
        <f>C159</f>
        <v>80</v>
      </c>
      <c r="E159" s="1">
        <f t="shared" si="1"/>
        <v>0</v>
      </c>
      <c r="F159" s="1" t="s">
        <v>114</v>
      </c>
    </row>
    <row r="161" spans="1:1" x14ac:dyDescent="0.2">
      <c r="A161" s="1" t="s">
        <v>115</v>
      </c>
    </row>
    <row r="162" spans="1:1" x14ac:dyDescent="0.2">
      <c r="A162" s="1" t="s">
        <v>116</v>
      </c>
    </row>
    <row r="163" spans="1:1" x14ac:dyDescent="0.2">
      <c r="A163" s="1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Tsaban Shay</dc:creator>
  <cp:lastModifiedBy>Shay Tsaban</cp:lastModifiedBy>
  <dcterms:created xsi:type="dcterms:W3CDTF">2025-04-14T19:47:39Z</dcterms:created>
  <dcterms:modified xsi:type="dcterms:W3CDTF">2025-05-05T13:19:23Z</dcterms:modified>
</cp:coreProperties>
</file>