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OpenU 13002/2025C/"/>
    </mc:Choice>
  </mc:AlternateContent>
  <xr:revisionPtr revIDLastSave="0" documentId="8_{531E9CA0-CD47-C74E-A163-DA5046AAB007}" xr6:coauthVersionLast="47" xr6:coauthVersionMax="47" xr10:uidLastSave="{00000000-0000-0000-0000-000000000000}"/>
  <bookViews>
    <workbookView xWindow="5980" yWindow="2800" windowWidth="27240" windowHeight="16440" xr2:uid="{D960CF1B-92E1-BD42-AA00-8D08C72367FB}"/>
  </bookViews>
  <sheets>
    <sheet name="Ass 1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2" i="1" l="1"/>
  <c r="E251" i="1"/>
  <c r="C251" i="1"/>
  <c r="B251" i="1"/>
  <c r="D161" i="1"/>
  <c r="E149" i="1"/>
  <c r="C149" i="1"/>
  <c r="E153" i="1" s="1"/>
  <c r="F109" i="1"/>
  <c r="F108" i="1"/>
  <c r="D89" i="1"/>
  <c r="F96" i="1" s="1"/>
  <c r="F88" i="1"/>
  <c r="F87" i="1"/>
  <c r="F86" i="1"/>
  <c r="F85" i="1"/>
  <c r="F84" i="1"/>
  <c r="F89" i="1" s="1"/>
  <c r="F97" i="1" s="1"/>
  <c r="F111" i="1" s="1"/>
  <c r="F110" i="1" s="1"/>
  <c r="D56" i="1"/>
  <c r="B13" i="1"/>
  <c r="B12" i="1"/>
  <c r="B11" i="1"/>
  <c r="B10" i="1"/>
  <c r="B9" i="1"/>
  <c r="B8" i="1"/>
  <c r="B7" i="1"/>
  <c r="B6" i="1"/>
  <c r="B5" i="1"/>
  <c r="A5" i="1"/>
  <c r="A6" i="1" s="1"/>
  <c r="A7" i="1" s="1"/>
  <c r="A8" i="1" s="1"/>
  <c r="A9" i="1" s="1"/>
  <c r="A10" i="1" s="1"/>
  <c r="A11" i="1" s="1"/>
  <c r="A12" i="1" s="1"/>
  <c r="A13" i="1" s="1"/>
  <c r="B4" i="1"/>
  <c r="D251" i="1" l="1"/>
  <c r="F251" i="1" s="1"/>
  <c r="B252" i="1"/>
  <c r="D252" i="1" s="1"/>
  <c r="F252" i="1" s="1"/>
  <c r="F56" i="1"/>
  <c r="E71" i="1"/>
  <c r="D61" i="1"/>
  <c r="F98" i="1"/>
  <c r="E72" i="1" l="1"/>
  <c r="E73" i="1" s="1"/>
  <c r="F55" i="1"/>
  <c r="F61" i="1"/>
  <c r="F71" i="1"/>
  <c r="F60" i="1" l="1"/>
  <c r="F72" i="1"/>
  <c r="F73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<sst xmlns="http://schemas.openxmlformats.org/spreadsheetml/2006/main" count="279" uniqueCount="187">
  <si>
    <t>פתרון מטלה 12 - 13002 - חשבונאות למנהלות ומנהלים, סמסטר 2025ג</t>
  </si>
  <si>
    <t>שאלה</t>
  </si>
  <si>
    <t>תשובה סופית</t>
  </si>
  <si>
    <t>הסברים מורחבים:</t>
  </si>
  <si>
    <t xml:space="preserve">שאלה 1 </t>
  </si>
  <si>
    <t>התשובה:</t>
  </si>
  <si>
    <t>ג</t>
  </si>
  <si>
    <t>טענה 1: שגויה. סעיף הלקוחות בדו״ח על המצב הכספי הוא למעשה יתרת הלקוחות נטו (צפי הגבייה) המתחשב</t>
  </si>
  <si>
    <t xml:space="preserve">הן בחוב המשפטי (שנקרא גם ברוטו) לבין יתרת ההלח״מ. </t>
  </si>
  <si>
    <t xml:space="preserve">טענה 2: שגויה. יתרת ההלח״מ היא הערך הכולל / המצטבר של החובות המסופקים למועד הדיווח. הוצאות </t>
  </si>
  <si>
    <t xml:space="preserve">ההלח״מ מחושבות על בסיס השינויים / התנועות בהלח״מ - ערך מספרי שונה. </t>
  </si>
  <si>
    <t>טענה 3: נכונה. חוב אבוד שאפסו סיכויי גבייתו נמחק (מופחת) מחוב הלקוחות ברוטו, לאור אובדן הפוטנציאל</t>
  </si>
  <si>
    <t>הנכסי שלו, וכן מופחת מההלח״מ לאור העובדה שלגבי הלח״מ קיים סיכוי גבייה (גם אם נמוך) שחדל מלהתקיים</t>
  </si>
  <si>
    <t xml:space="preserve">בגין חוב זה עת הפך לאבוד. </t>
  </si>
  <si>
    <t xml:space="preserve">הואיל ורק טענה 3 נכונה, התשובה ג. </t>
  </si>
  <si>
    <t>שאלה 2</t>
  </si>
  <si>
    <t>ב</t>
  </si>
  <si>
    <t>טענה 1: שגויה. יתרת ההלח״מ מתחשבת בסיכון הלקוחות, ואם הלקוחות הטרוגניים, מורכבים מקבוצות שונות</t>
  </si>
  <si>
    <t>ברמות סיכון שונות, יתרת ההלח״מ בהחלט עשויה להיות מחושבת על בסיס חישוב שיעור הלח״מ נפרד לכל</t>
  </si>
  <si>
    <t xml:space="preserve">קבוצת לקוחות לפי רמת הסיכון שלה. </t>
  </si>
  <si>
    <t>טענה 2: נכונה. שיעור ההלח״מ משקף את כשל הגבייה הצפוי כיחס מהלקוחות ברוטו; ועלייה ברמת הסיכון</t>
  </si>
  <si>
    <t xml:space="preserve">עלולה להגדיל את הצפי הנ״ל (את ההסתברות לכשל גבייה או את סכום כשל הגבייה הצפוי). </t>
  </si>
  <si>
    <t>טענה 3: שגויה. גם אם ברוב הדוגמאות הוצגו הוצאות הלח״מ ברמה המספרית, ייתכן עקרונית שיפור בהלח״מ</t>
  </si>
  <si>
    <t xml:space="preserve">אשר יקבל ביטוי בהכנסות הלח״מ (כאשר יתרת ההלח״מ קטנה די הצורך בעקבות שיפור במצבם הפיננסי </t>
  </si>
  <si>
    <t xml:space="preserve">של הלקוחות או ירידה בכשל הגבייה בעקבות שיפור בנסיבות הכלכליות). </t>
  </si>
  <si>
    <t xml:space="preserve">הואיל ורק טענה 2 נכונה, התשובה ב. </t>
  </si>
  <si>
    <t>שאלה 3</t>
  </si>
  <si>
    <t>ד</t>
  </si>
  <si>
    <t>ההסבר המלא מטה ברמה החישובית. על בסיסו נסיק:</t>
  </si>
  <si>
    <t xml:space="preserve">טענה 1 - נכונה. הוצאות ההלח״מ ב-2022 הן 20,500 ש״ח. </t>
  </si>
  <si>
    <t xml:space="preserve">טענה 2 - שגויה. הוצאות ההלח״מ ב-2023 הן 40,900 ש״ח. </t>
  </si>
  <si>
    <t xml:space="preserve">טענה 3 - נכונה. הוצאות ההלח״מ ב-2023 הן 40,900 ש״ח. </t>
  </si>
  <si>
    <t xml:space="preserve">טענה 4 - שגויה. יתרת הלקוחות נטו לתום 2023 היא 418,600 ש״ח. </t>
  </si>
  <si>
    <t xml:space="preserve">טענות 1 ו-3 נכונות, התשובה ד. </t>
  </si>
  <si>
    <t>לקוחות</t>
  </si>
  <si>
    <t>ברוטו</t>
  </si>
  <si>
    <t>הלח״מ</t>
  </si>
  <si>
    <t>הקמה (אין יתרות ראשוניות)</t>
  </si>
  <si>
    <t>מכירות באשראי</t>
  </si>
  <si>
    <t>זיכויים</t>
  </si>
  <si>
    <t>הוצאות הלח״מ</t>
  </si>
  <si>
    <t xml:space="preserve">20,500 - 0 = </t>
  </si>
  <si>
    <t>סה״כ</t>
  </si>
  <si>
    <t xml:space="preserve">5% * 410,000 = </t>
  </si>
  <si>
    <t>גבייה מלקוחות</t>
  </si>
  <si>
    <t>חוב אבוד</t>
  </si>
  <si>
    <t xml:space="preserve">36,400 - (20,500 - 25,000) = </t>
  </si>
  <si>
    <t xml:space="preserve">8% * 455,000 = </t>
  </si>
  <si>
    <t xml:space="preserve">באמצעות נייר העבודה לעיל, נוכל לדעת את יתרת הלקוחות ברוטו, את יתרת ההלח״מ (יתרת החוב הבעייתי) והוצאות ההלח״מ - </t>
  </si>
  <si>
    <t xml:space="preserve">ההוצאה לשנה הספציפית בלבד בדוח רווח והפסד בגין החובות הבעייתיים (בצהוב). </t>
  </si>
  <si>
    <t>כדי לדעת מהו הסכום שבו יוצג סעיף הלקוחות כנכס שוטף במאזן (בדוח על המצב הכספי) בסך הכל נפחית מהלקוחות ברוטו את</t>
  </si>
  <si>
    <t>יתרת ההלח״מ לכל מועד דיווח:</t>
  </si>
  <si>
    <t>לקוחות, נטו:</t>
  </si>
  <si>
    <t>לקוחות, ברו</t>
  </si>
  <si>
    <t>שאלה 4</t>
  </si>
  <si>
    <t>הסבר מפורט לאופן החישוב מטה.</t>
  </si>
  <si>
    <t>נתחיל מחישוב יתרת ההלח״מ ל-31.12.2024:</t>
  </si>
  <si>
    <t>בכדי לחשב את יתרת ההלח״מ במצב שבו לכל קבוצת לקוחות שיעור הלח״מ שונה - עלינו לכפול את חוב הלקוח</t>
  </si>
  <si>
    <t xml:space="preserve">בכל קבוצה בשיעור ההלח״מ הספציפי עבורה, ולסכום. </t>
  </si>
  <si>
    <t>קבוצת לקוח</t>
  </si>
  <si>
    <t>סכום החוב</t>
  </si>
  <si>
    <t>שיעור הלח״מ</t>
  </si>
  <si>
    <t>א</t>
  </si>
  <si>
    <t xml:space="preserve">0.5% * 50,000 = </t>
  </si>
  <si>
    <t xml:space="preserve">1% * 20,000 = </t>
  </si>
  <si>
    <t xml:space="preserve">1.2% * 10,000 = </t>
  </si>
  <si>
    <t xml:space="preserve">3% * 40,000 = </t>
  </si>
  <si>
    <t>ה</t>
  </si>
  <si>
    <t xml:space="preserve">10% * 80,000 = </t>
  </si>
  <si>
    <t>תשובה לסעיף א׳</t>
  </si>
  <si>
    <t xml:space="preserve">כעת ניתן להציג במידת הצורך את הלקוחות נטו - </t>
  </si>
  <si>
    <t>לפי ההפרש הפשוט בין סכום החוב הכולל ברוטו לבין ההלח״מ שחושב (לא נדרש, מוצג כהרחבה לקורא/ת):</t>
  </si>
  <si>
    <t>לקוחות, ברוטו</t>
  </si>
  <si>
    <t>לקוחות, נטו</t>
  </si>
  <si>
    <t xml:space="preserve">200,000 - 9,770 = </t>
  </si>
  <si>
    <t>את הוצאות ההלח״מ לשנת 2024 נחשב על בסיס ניתוח התנועות בהלח״מ:</t>
  </si>
  <si>
    <t xml:space="preserve">בשונה מהלקוחות ברוטו - שכוללים את כל העסקאות והאירועים שהתרחשו השנה (ולכן, יתרת הלקוחות </t>
  </si>
  <si>
    <r>
      <t xml:space="preserve">בסך 200,000 היא סופית ותקינה אם לא נאמר אחרת), הרי שבחילוץ הוצאות ההלח״מ - </t>
    </r>
    <r>
      <rPr>
        <b/>
        <sz val="12"/>
        <rFont val="David"/>
        <family val="2"/>
        <charset val="177"/>
      </rPr>
      <t>חייבים</t>
    </r>
    <r>
      <rPr>
        <sz val="12"/>
        <rFont val="David"/>
        <family val="2"/>
        <charset val="177"/>
      </rPr>
      <t xml:space="preserve"> לנתח</t>
    </r>
  </si>
  <si>
    <t>ולבדוק את כל השינויים.</t>
  </si>
  <si>
    <t xml:space="preserve">מדוע? לקוחות הם ערך לתום השנה; אם ערכו נתון לתום השנה - סיימנו. </t>
  </si>
  <si>
    <r>
      <t xml:space="preserve">הוצאות הלח״מ - בוחנות </t>
    </r>
    <r>
      <rPr>
        <b/>
        <sz val="12"/>
        <rFont val="David"/>
        <family val="2"/>
        <charset val="177"/>
      </rPr>
      <t>שינוי</t>
    </r>
    <r>
      <rPr>
        <sz val="12"/>
        <rFont val="David"/>
        <family val="2"/>
        <charset val="177"/>
      </rPr>
      <t xml:space="preserve"> מתחילת שנה, לכן חייבים לבצע תחשיב שיחלץ אותן. </t>
    </r>
  </si>
  <si>
    <t>יתרת פתיחה הלח״מ</t>
  </si>
  <si>
    <t xml:space="preserve">180,000 * 5% = </t>
  </si>
  <si>
    <t>חוב אבוד (*)</t>
  </si>
  <si>
    <t xml:space="preserve">9,770 - (9,000 - 4,000) = </t>
  </si>
  <si>
    <t>יתרת סגירה הלח״מ</t>
  </si>
  <si>
    <t>נכון ליום 31.12.2023 יתרת הלקוחות ברוטו בחברה היא 180,000 ש״ח. שיעור ההלח״מ למועד זה הוא 5%.</t>
  </si>
  <si>
    <t>(*)</t>
  </si>
  <si>
    <t>נתון: בשנת 2024 נוצר ונרשם חוב אבוד בסך 4,000 ש״ח.</t>
  </si>
  <si>
    <t>שאלה 5</t>
  </si>
  <si>
    <t>העתקת נתונים לשם נוחות:</t>
  </si>
  <si>
    <t>תאריך</t>
  </si>
  <si>
    <t>פרטים</t>
  </si>
  <si>
    <t>מ״פ וקניות</t>
  </si>
  <si>
    <t>עלות קניה</t>
  </si>
  <si>
    <t>מכירות</t>
  </si>
  <si>
    <t>מחיר מכירה</t>
  </si>
  <si>
    <t>ביחידות</t>
  </si>
  <si>
    <t>ש״ח</t>
  </si>
  <si>
    <t>מלאי פתיחה</t>
  </si>
  <si>
    <t>קנייה</t>
  </si>
  <si>
    <t>מכירה</t>
  </si>
  <si>
    <t xml:space="preserve">נתוני שווי המימוש נטו אינם רלוונטיים כאן משום ששואלים על עלות מלאי הסגירה בלבד. </t>
  </si>
  <si>
    <t>חישוב עלות המלאי לתום 2018, בשיטת FIFO תקופתי: על פי נתוני טבלת התנועות</t>
  </si>
  <si>
    <t>יח׳ שנכנסו</t>
  </si>
  <si>
    <t>יח׳ שיצאו</t>
  </si>
  <si>
    <t>ברמת מספר היחידות הפיזיות - היחידות שנותרו הן ההפרש בין היח׳ שנכנסו ליח׳ שיצאו:</t>
  </si>
  <si>
    <t xml:space="preserve">12,500 - 6,800 = </t>
  </si>
  <si>
    <t>10.10.2018</t>
  </si>
  <si>
    <t>13.8.2018</t>
  </si>
  <si>
    <t>יח׳</t>
  </si>
  <si>
    <t>עלות ליח׳</t>
  </si>
  <si>
    <t>כך קיבלנו בחישוב תקופתי תוצאת עלות מלאי סגירה שזהה לחישוב התמידי (רק ב-FIFO):</t>
  </si>
  <si>
    <t xml:space="preserve">1,700 * 95 + 4,000 * 75 = </t>
  </si>
  <si>
    <t>שאלה 6</t>
  </si>
  <si>
    <t>חישוב עלות מלאי הסגירה בשיטת ממוצע משוקלל (תקופתי)</t>
  </si>
  <si>
    <t xml:space="preserve">כעת, עלינו לחשב את העלות הממוצעת ליח׳ מלאי על בסיס נתוני המלאי הכוללים. </t>
  </si>
  <si>
    <t>התהליך דורש מאיתנו:</t>
  </si>
  <si>
    <t>א. לחשב את העלות הכוללת של כל הקניות כולל מלאי הפתיחה.</t>
  </si>
  <si>
    <t xml:space="preserve">ב. לחלק את העלות הכוללת במס׳ היח׳ שנכנסו (וכך מקבלים עלות ממוצעת ליח׳). </t>
  </si>
  <si>
    <t xml:space="preserve">ג. המכפלה של היח׳ שנותרו בעלות הממוצעת ליח׳ = עלות מלאי הסגירה בשיטת ממוצע תקופתי. </t>
  </si>
  <si>
    <t>שלב א</t>
  </si>
  <si>
    <t xml:space="preserve">1,000 * 80 + 2,000 * 90 + 2,500 * 100 + 3,000 * 95 + 4,000 * 85 = </t>
  </si>
  <si>
    <t>שלב ב</t>
  </si>
  <si>
    <t>עלות ממוצעת ליח׳: עלות כוללת חלקי מס׳ יח׳ שנכנסו:</t>
  </si>
  <si>
    <t xml:space="preserve">1,095,000 / 12,500 = </t>
  </si>
  <si>
    <t>שלב ג</t>
  </si>
  <si>
    <t>עלות מלאי סגירה: מספר היחידות שנותרו כפול עלות ממוצעת ליח׳:</t>
  </si>
  <si>
    <t xml:space="preserve">5,700 * 87.6 = </t>
  </si>
  <si>
    <t>התשובה</t>
  </si>
  <si>
    <t>שאלה 7</t>
  </si>
  <si>
    <t xml:space="preserve">טענה 1 - נכונה. המלאי אכן מהווה חלק מהנכסים השוטפים בהגדרה, לאור צפי מימושו בתוך שנה או פחות </t>
  </si>
  <si>
    <t>ממועד הדיווח.</t>
  </si>
  <si>
    <t>טענה 2 - שגויה. מלאי נמדד לפי הנמוך מבין עלותו לבין שווי המימוש נטו שלו, וזאת על מנת לייצג הערכה שמרנית</t>
  </si>
  <si>
    <t xml:space="preserve">לצפי ההטבה הגלום במכירתו. </t>
  </si>
  <si>
    <t>טענה 3 - שגויה. שווי מימוש נטו מייצג את התמורה נטו הצפויה ממכירת הפריט *בעתיד* לאחר ניכוי עלויות</t>
  </si>
  <si>
    <t>השלמה ומכירה.</t>
  </si>
  <si>
    <t>לפיכך, רק טענה 1 נכונה, התשובה א.</t>
  </si>
  <si>
    <t>שאלה 8</t>
  </si>
  <si>
    <r>
      <t>נסח השאלה</t>
    </r>
    <r>
      <rPr>
        <sz val="12"/>
        <color rgb="FF000000"/>
        <rFont val="David"/>
        <family val="2"/>
        <charset val="177"/>
      </rPr>
      <t>: חברת ״נקניקי״ גילתה את הטעויות הבאות בהערכת המלאי שלה:</t>
    </r>
  </si>
  <si>
    <t>שנה</t>
  </si>
  <si>
    <t>ערך מוחלט</t>
  </si>
  <si>
    <t>סוג הטעות</t>
  </si>
  <si>
    <t>הערכת יתר</t>
  </si>
  <si>
    <t>הערכת חסר</t>
  </si>
  <si>
    <t>בנוסף ידוע כי הרווח הגולמי המדווח לפני תיקון היה:</t>
  </si>
  <si>
    <t>רווח גולמי</t>
  </si>
  <si>
    <t>נדרש: מהו הרווח הגולמי המתוקן בכל אחת מהשנים?</t>
  </si>
  <si>
    <t>פתרון מקוצר:</t>
  </si>
  <si>
    <t>רווח גולמי (לפני תיקון)</t>
  </si>
  <si>
    <t>לפי הנתון</t>
  </si>
  <si>
    <t>השפעת תיקון מלאי הסגירה על הרווח</t>
  </si>
  <si>
    <t>הערכה ביתר = התיקון מוריד רווח; הערכת חסר = התיקון מגדיל רווח</t>
  </si>
  <si>
    <t>השפעת תיקון מלאי הפתיחה על הרווח</t>
  </si>
  <si>
    <t>כמו ההשפעה של מלאי הסגירה בשנה קודמת, בסימן הפוך</t>
  </si>
  <si>
    <t>סך רווח גולמי מתוקן</t>
  </si>
  <si>
    <t>טענה 1 נכונה</t>
  </si>
  <si>
    <t>טענה 2 שגויה</t>
  </si>
  <si>
    <t>טענה 3 נכונה</t>
  </si>
  <si>
    <t xml:space="preserve">הואיל וטענות 1 ו-3 נכונות, התשובה ד. </t>
  </si>
  <si>
    <t>שאלה 9</t>
  </si>
  <si>
    <t>טענה 1 - שגויה. עלות המכירות מחושבת על בסיס מלאי הפתיחה, הקניות ומלאי הסגירה המדווח. לפיכך, שינויים</t>
  </si>
  <si>
    <t xml:space="preserve">בהערכת המלאי ישפיעו על עלות המכר (וכמתואר בשאלה קודמת, גם על הרווחה גולמי). </t>
  </si>
  <si>
    <t>טענה 2 - שגויה. עלות המכר משקפת את ההוצאה הגלומה בניהול המלאי - קרי, את המלאי שנצרך (כולל השפעות</t>
  </si>
  <si>
    <t>הקשורות לירידת ערכו). ערך זה מהווה הוצאה והוא שונה במהות ממלאי הסגירה עצמו המהווה נכס שטרם</t>
  </si>
  <si>
    <t xml:space="preserve">נצרך למועד הדיווח. </t>
  </si>
  <si>
    <t>טענה 3 - שגויה. רק השקעות במניות שהנן סחירות ומבוצעות לטווח קצר כחלק מניהול האמצעים הנזילים בחברה</t>
  </si>
  <si>
    <t>תהיינה השקעות למסחר. אם לא עומדים בקריטריונים אלו, הסיווג יהיה שונה (לא למדנו על סיווגים אחרים ואין</t>
  </si>
  <si>
    <t xml:space="preserve">צורך לדעת אותם; אך יש צורך לדעת הקריטריונים המבשילים לסיווג כהשקעה למסחר). </t>
  </si>
  <si>
    <t xml:space="preserve">כל הטענות שגויות - התשובה ה. </t>
  </si>
  <si>
    <t>שאלה 10</t>
  </si>
  <si>
    <t>בתור התחלה, חשוב לזכור, שההשפעות על דוח רווח והפסד כוללות דיבידנדים וכן עליות / ירידות ערך.</t>
  </si>
  <si>
    <t xml:space="preserve">שווי לתחילת </t>
  </si>
  <si>
    <t xml:space="preserve">שווי לתום </t>
  </si>
  <si>
    <t>סך ההשפעה</t>
  </si>
  <si>
    <t>כיוון ההשפעה</t>
  </si>
  <si>
    <t>התקופה/</t>
  </si>
  <si>
    <t>על דוח</t>
  </si>
  <si>
    <t>למועד הרכש</t>
  </si>
  <si>
    <t>למועד הדיווח</t>
  </si>
  <si>
    <t>שינוי בשווי</t>
  </si>
  <si>
    <t>דיבידנד</t>
  </si>
  <si>
    <t>רווח והפסד</t>
  </si>
  <si>
    <t>חיובית</t>
  </si>
  <si>
    <t>שלילית</t>
  </si>
  <si>
    <t>טענה 3 שגויה כמובן, הואיל ורכישת השקעה מובילה לרישומה כנכס ולא כהוצאה.</t>
  </si>
  <si>
    <t xml:space="preserve">לכן רק טענה 1 נכונה, התשובה א.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</si>
</sst>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David"/>
      <family val="2"/>
      <charset val="177"/>
    </font>
    <font>
      <sz val="12"/>
      <name val="David"/>
      <family val="2"/>
      <charset val="177"/>
    </font>
    <font>
      <b/>
      <sz val="12"/>
      <name val="David"/>
      <family val="2"/>
      <charset val="177"/>
    </font>
    <font>
      <b/>
      <sz val="12"/>
      <color theme="1"/>
      <name val="David"/>
      <family val="2"/>
      <charset val="177"/>
    </font>
    <font>
      <sz val="12"/>
      <color rgb="FF000000"/>
      <name val="David"/>
      <family val="2"/>
      <charset val="177"/>
    </font>
    <font>
      <b/>
      <sz val="12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3" fontId="2" fillId="0" borderId="0" xfId="0" applyNumberFormat="1" applyFont="1" applyAlignment="1">
      <alignment horizontal="center"/>
    </xf>
    <xf numFmtId="37" fontId="2" fillId="0" borderId="0" xfId="0" applyNumberFormat="1" applyFont="1" applyAlignment="1">
      <alignment horizontal="center"/>
    </xf>
    <xf numFmtId="3" fontId="2" fillId="4" borderId="0" xfId="0" applyNumberFormat="1" applyFont="1" applyFill="1" applyAlignment="1">
      <alignment horizontal="center"/>
    </xf>
    <xf numFmtId="3" fontId="2" fillId="0" borderId="2" xfId="0" applyNumberFormat="1" applyFont="1" applyBorder="1" applyAlignment="1">
      <alignment horizontal="center"/>
    </xf>
    <xf numFmtId="14" fontId="2" fillId="0" borderId="1" xfId="0" applyNumberFormat="1" applyFont="1" applyBorder="1"/>
    <xf numFmtId="3" fontId="2" fillId="0" borderId="0" xfId="0" applyNumberFormat="1" applyFont="1"/>
    <xf numFmtId="37" fontId="2" fillId="0" borderId="0" xfId="0" applyNumberFormat="1" applyFont="1"/>
    <xf numFmtId="3" fontId="2" fillId="0" borderId="3" xfId="0" applyNumberFormat="1" applyFont="1" applyBorder="1"/>
    <xf numFmtId="3" fontId="2" fillId="4" borderId="3" xfId="0" applyNumberFormat="1" applyFont="1" applyFill="1" applyBorder="1"/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37" fontId="2" fillId="0" borderId="4" xfId="0" applyNumberFormat="1" applyFont="1" applyBorder="1" applyAlignment="1">
      <alignment horizontal="center"/>
    </xf>
    <xf numFmtId="0" fontId="2" fillId="5" borderId="0" xfId="0" applyFont="1" applyFill="1"/>
    <xf numFmtId="14" fontId="2" fillId="0" borderId="1" xfId="0" applyNumberFormat="1" applyFont="1" applyBorder="1" applyAlignment="1">
      <alignment horizontal="center"/>
    </xf>
    <xf numFmtId="37" fontId="2" fillId="0" borderId="2" xfId="0" applyNumberFormat="1" applyFont="1" applyBorder="1" applyAlignment="1">
      <alignment horizontal="center"/>
    </xf>
    <xf numFmtId="37" fontId="2" fillId="4" borderId="0" xfId="0" applyNumberFormat="1" applyFont="1" applyFill="1" applyAlignment="1">
      <alignment horizontal="center"/>
    </xf>
    <xf numFmtId="0" fontId="1" fillId="0" borderId="1" xfId="0" applyFont="1" applyBorder="1"/>
    <xf numFmtId="14" fontId="1" fillId="0" borderId="0" xfId="0" applyNumberFormat="1" applyFont="1"/>
    <xf numFmtId="3" fontId="1" fillId="0" borderId="0" xfId="0" applyNumberFormat="1" applyFont="1"/>
    <xf numFmtId="0" fontId="4" fillId="0" borderId="0" xfId="0" applyFont="1"/>
    <xf numFmtId="0" fontId="4" fillId="0" borderId="1" xfId="0" applyFont="1" applyBorder="1"/>
    <xf numFmtId="3" fontId="1" fillId="0" borderId="4" xfId="0" applyNumberFormat="1" applyFont="1" applyBorder="1"/>
    <xf numFmtId="0" fontId="1" fillId="0" borderId="0" xfId="0" applyFont="1" applyAlignment="1">
      <alignment horizontal="right"/>
    </xf>
    <xf numFmtId="3" fontId="1" fillId="4" borderId="0" xfId="0" applyNumberFormat="1" applyFont="1" applyFill="1"/>
    <xf numFmtId="0" fontId="4" fillId="6" borderId="0" xfId="0" applyFont="1" applyFill="1"/>
    <xf numFmtId="0" fontId="1" fillId="6" borderId="0" xfId="0" applyFont="1" applyFill="1"/>
    <xf numFmtId="0" fontId="3" fillId="0" borderId="1" xfId="0" applyFont="1" applyBorder="1" applyAlignment="1">
      <alignment readingOrder="2"/>
    </xf>
    <xf numFmtId="0" fontId="5" fillId="0" borderId="1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5" fillId="0" borderId="0" xfId="0" applyFont="1" applyAlignment="1">
      <alignment readingOrder="2"/>
    </xf>
    <xf numFmtId="0" fontId="5" fillId="0" borderId="1" xfId="0" applyFont="1" applyBorder="1" applyAlignment="1">
      <alignment readingOrder="2"/>
    </xf>
    <xf numFmtId="14" fontId="5" fillId="0" borderId="0" xfId="0" applyNumberFormat="1" applyFont="1" applyAlignment="1">
      <alignment readingOrder="1"/>
    </xf>
    <xf numFmtId="3" fontId="5" fillId="0" borderId="0" xfId="0" applyNumberFormat="1" applyFont="1" applyAlignment="1">
      <alignment readingOrder="1"/>
    </xf>
    <xf numFmtId="3" fontId="5" fillId="0" borderId="4" xfId="0" applyNumberFormat="1" applyFont="1" applyBorder="1" applyAlignment="1">
      <alignment readingOrder="1"/>
    </xf>
    <xf numFmtId="3" fontId="6" fillId="0" borderId="0" xfId="0" applyNumberFormat="1" applyFont="1" applyAlignment="1">
      <alignment readingOrder="1"/>
    </xf>
    <xf numFmtId="37" fontId="5" fillId="0" borderId="0" xfId="0" applyNumberFormat="1" applyFont="1" applyAlignment="1">
      <alignment readingOrder="1"/>
    </xf>
    <xf numFmtId="165" fontId="5" fillId="0" borderId="0" xfId="0" applyNumberFormat="1" applyFont="1" applyAlignment="1">
      <alignment readingOrder="1"/>
    </xf>
    <xf numFmtId="37" fontId="6" fillId="7" borderId="0" xfId="0" applyNumberFormat="1" applyFont="1" applyFill="1" applyAlignment="1">
      <alignment readingOrder="1"/>
    </xf>
    <xf numFmtId="0" fontId="5" fillId="6" borderId="0" xfId="0" applyFont="1" applyFill="1" applyAlignment="1">
      <alignment readingOrder="2"/>
    </xf>
    <xf numFmtId="0" fontId="6" fillId="0" borderId="0" xfId="0" applyFont="1" applyAlignment="1">
      <alignment readingOrder="2"/>
    </xf>
    <xf numFmtId="0" fontId="5" fillId="0" borderId="0" xfId="0" applyFont="1" applyAlignment="1">
      <alignment horizontal="center" readingOrder="1"/>
    </xf>
    <xf numFmtId="0" fontId="6" fillId="0" borderId="0" xfId="0" applyFont="1" applyAlignment="1">
      <alignment readingOrder="1"/>
    </xf>
    <xf numFmtId="3" fontId="5" fillId="0" borderId="1" xfId="0" applyNumberFormat="1" applyFont="1" applyBorder="1" applyAlignment="1">
      <alignment readingOrder="2"/>
    </xf>
    <xf numFmtId="0" fontId="6" fillId="0" borderId="1" xfId="0" applyFont="1" applyBorder="1" applyAlignment="1">
      <alignment horizontal="center" readingOrder="1"/>
    </xf>
    <xf numFmtId="3" fontId="5" fillId="0" borderId="0" xfId="0" applyNumberFormat="1" applyFont="1" applyAlignment="1">
      <alignment horizontal="center" readingOrder="1"/>
    </xf>
    <xf numFmtId="37" fontId="5" fillId="0" borderId="0" xfId="0" applyNumberFormat="1" applyFont="1" applyAlignment="1">
      <alignment horizontal="center" readingOrder="1"/>
    </xf>
    <xf numFmtId="3" fontId="5" fillId="0" borderId="3" xfId="0" applyNumberFormat="1" applyFont="1" applyBorder="1" applyAlignment="1">
      <alignment horizontal="center" readingOrder="1"/>
    </xf>
    <xf numFmtId="3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376903</xdr:colOff>
      <xdr:row>89</xdr:row>
      <xdr:rowOff>8194</xdr:rowOff>
    </xdr:from>
    <xdr:to>
      <xdr:col>5</xdr:col>
      <xdr:colOff>450645</xdr:colOff>
      <xdr:row>89</xdr:row>
      <xdr:rowOff>172065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FD9F4DAE-08D8-8544-A1D5-CD5C8F7F4750}"/>
            </a:ext>
          </a:extLst>
        </xdr:cNvPr>
        <xdr:cNvSpPr/>
      </xdr:nvSpPr>
      <xdr:spPr>
        <a:xfrm>
          <a:off x="13520413855" y="18143794"/>
          <a:ext cx="73742" cy="16387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304800</xdr:colOff>
      <xdr:row>112</xdr:row>
      <xdr:rowOff>131097</xdr:rowOff>
    </xdr:from>
    <xdr:to>
      <xdr:col>8</xdr:col>
      <xdr:colOff>385097</xdr:colOff>
      <xdr:row>112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3B6075-7E49-5449-8FDA-57F1AECA8F95}"/>
            </a:ext>
          </a:extLst>
        </xdr:cNvPr>
        <xdr:cNvCxnSpPr/>
      </xdr:nvCxnSpPr>
      <xdr:spPr>
        <a:xfrm flipH="1" flipV="1">
          <a:off x="13518002903" y="22965697"/>
          <a:ext cx="905797" cy="86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389193</xdr:colOff>
      <xdr:row>107</xdr:row>
      <xdr:rowOff>127000</xdr:rowOff>
    </xdr:from>
    <xdr:to>
      <xdr:col>8</xdr:col>
      <xdr:colOff>409677</xdr:colOff>
      <xdr:row>112</xdr:row>
      <xdr:rowOff>135194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1565B5F-4CE9-3B40-AC91-4C690B736B07}"/>
            </a:ext>
          </a:extLst>
        </xdr:cNvPr>
        <xdr:cNvCxnSpPr/>
      </xdr:nvCxnSpPr>
      <xdr:spPr>
        <a:xfrm flipH="1" flipV="1">
          <a:off x="13517978323" y="21932900"/>
          <a:ext cx="20484" cy="10368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815258</xdr:colOff>
      <xdr:row>107</xdr:row>
      <xdr:rowOff>135194</xdr:rowOff>
    </xdr:from>
    <xdr:to>
      <xdr:col>8</xdr:col>
      <xdr:colOff>405581</xdr:colOff>
      <xdr:row>107</xdr:row>
      <xdr:rowOff>135194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A94258D-B8B7-7A4F-A474-594848DAE6B6}"/>
            </a:ext>
          </a:extLst>
        </xdr:cNvPr>
        <xdr:cNvCxnSpPr/>
      </xdr:nvCxnSpPr>
      <xdr:spPr>
        <a:xfrm flipH="1">
          <a:off x="13517982419" y="21941094"/>
          <a:ext cx="415823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410882</xdr:colOff>
      <xdr:row>138</xdr:row>
      <xdr:rowOff>196952</xdr:rowOff>
    </xdr:from>
    <xdr:to>
      <xdr:col>7</xdr:col>
      <xdr:colOff>665222</xdr:colOff>
      <xdr:row>142</xdr:row>
      <xdr:rowOff>67779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7B8B5E-5C45-6242-8C4E-806A488C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8548278" y="28314752"/>
          <a:ext cx="1079840" cy="683627"/>
        </a:xfrm>
        <a:prstGeom prst="rect">
          <a:avLst/>
        </a:prstGeom>
      </xdr:spPr>
    </xdr:pic>
    <xdr:clientData/>
  </xdr:twoCellAnchor>
  <xdr:twoCellAnchor>
    <xdr:from>
      <xdr:col>6</xdr:col>
      <xdr:colOff>519545</xdr:colOff>
      <xdr:row>142</xdr:row>
      <xdr:rowOff>108663</xdr:rowOff>
    </xdr:from>
    <xdr:to>
      <xdr:col>8</xdr:col>
      <xdr:colOff>475401</xdr:colOff>
      <xdr:row>149</xdr:row>
      <xdr:rowOff>176578</xdr:rowOff>
    </xdr:to>
    <xdr:sp macro="" textlink="">
      <xdr:nvSpPr>
        <xdr:cNvPr id="7" name="Rounded Rectangular Callout 6">
          <a:extLst>
            <a:ext uri="{FF2B5EF4-FFF2-40B4-BE49-F238E27FC236}">
              <a16:creationId xmlns:a16="http://schemas.microsoft.com/office/drawing/2014/main" id="{01A74F2B-E109-F845-B990-C9928EF7DCF7}"/>
            </a:ext>
          </a:extLst>
        </xdr:cNvPr>
        <xdr:cNvSpPr/>
      </xdr:nvSpPr>
      <xdr:spPr>
        <a:xfrm>
          <a:off x="13517912599" y="29039263"/>
          <a:ext cx="1606856" cy="1515715"/>
        </a:xfrm>
        <a:prstGeom prst="wedgeRoundRectCallout">
          <a:avLst>
            <a:gd name="adj1" fmla="val 16945"/>
            <a:gd name="adj2" fmla="val -6010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היחידות </a:t>
          </a:r>
          <a:r>
            <a:rPr lang="he-IL" sz="1100" u="sng"/>
            <a:t>שנותרו</a:t>
          </a:r>
          <a:r>
            <a:rPr lang="he-IL" sz="1100" baseline="0"/>
            <a:t> בשיטת </a:t>
          </a:r>
          <a:r>
            <a:rPr lang="en-US" sz="1100" baseline="0"/>
            <a:t>FIFO</a:t>
          </a:r>
          <a:r>
            <a:rPr lang="he-IL" sz="1100" baseline="0"/>
            <a:t> הן תמיד היחידות החדשות ביותר (שמקורן בקניות האחרונות). </a:t>
          </a:r>
        </a:p>
        <a:p>
          <a:pPr algn="r" rtl="1"/>
          <a:r>
            <a:rPr lang="he-IL" sz="1100" baseline="0"/>
            <a:t>שיטת </a:t>
          </a:r>
          <a:r>
            <a:rPr lang="en-US" sz="1100" baseline="0"/>
            <a:t>FIFO</a:t>
          </a:r>
          <a:r>
            <a:rPr lang="he-IL" sz="1100" baseline="0"/>
            <a:t> אומרת: תמיד תוציא ללקוח מה שהכי ישן, ככה נשאר ״הכי חדש״.</a:t>
          </a:r>
          <a:endParaRPr lang="en-US" sz="1100"/>
        </a:p>
      </xdr:txBody>
    </xdr:sp>
    <xdr:clientData/>
  </xdr:twoCellAnchor>
  <xdr:twoCellAnchor>
    <xdr:from>
      <xdr:col>2</xdr:col>
      <xdr:colOff>794725</xdr:colOff>
      <xdr:row>153</xdr:row>
      <xdr:rowOff>19479</xdr:rowOff>
    </xdr:from>
    <xdr:to>
      <xdr:col>3</xdr:col>
      <xdr:colOff>818098</xdr:colOff>
      <xdr:row>155</xdr:row>
      <xdr:rowOff>105185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7AB4BC1-8831-254B-A247-8470BCA1BE8A}"/>
            </a:ext>
          </a:extLst>
        </xdr:cNvPr>
        <xdr:cNvCxnSpPr/>
      </xdr:nvCxnSpPr>
      <xdr:spPr>
        <a:xfrm>
          <a:off x="13521697402" y="31210679"/>
          <a:ext cx="848873" cy="4921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280491</xdr:colOff>
      <xdr:row>153</xdr:row>
      <xdr:rowOff>42853</xdr:rowOff>
    </xdr:from>
    <xdr:to>
      <xdr:col>5</xdr:col>
      <xdr:colOff>151933</xdr:colOff>
      <xdr:row>155</xdr:row>
      <xdr:rowOff>148037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FBAFC6D-8F75-3348-A239-28009F719722}"/>
            </a:ext>
          </a:extLst>
        </xdr:cNvPr>
        <xdr:cNvCxnSpPr/>
      </xdr:nvCxnSpPr>
      <xdr:spPr>
        <a:xfrm flipH="1">
          <a:off x="13520712567" y="31234053"/>
          <a:ext cx="696942" cy="5115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641357</xdr:colOff>
      <xdr:row>204</xdr:row>
      <xdr:rowOff>25400</xdr:rowOff>
    </xdr:from>
    <xdr:to>
      <xdr:col>7</xdr:col>
      <xdr:colOff>800100</xdr:colOff>
      <xdr:row>207</xdr:row>
      <xdr:rowOff>167210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AC48D9-2CA9-5B4D-8A63-F29F5056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8413400" y="41605200"/>
          <a:ext cx="984243" cy="751410"/>
        </a:xfrm>
        <a:prstGeom prst="rect">
          <a:avLst/>
        </a:prstGeom>
      </xdr:spPr>
    </xdr:pic>
    <xdr:clientData/>
  </xdr:twoCellAnchor>
  <xdr:twoCellAnchor editAs="oneCell">
    <xdr:from>
      <xdr:col>6</xdr:col>
      <xdr:colOff>649282</xdr:colOff>
      <xdr:row>226</xdr:row>
      <xdr:rowOff>114300</xdr:rowOff>
    </xdr:from>
    <xdr:to>
      <xdr:col>7</xdr:col>
      <xdr:colOff>127000</xdr:colOff>
      <xdr:row>227</xdr:row>
      <xdr:rowOff>148402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D9CCE9E-2A60-1741-A2AB-D0B3578D1EEE}"/>
            </a:ext>
          </a:extLst>
        </xdr:cNvPr>
        <xdr:cNvCxnSpPr/>
      </xdr:nvCxnSpPr>
      <xdr:spPr>
        <a:xfrm flipH="1">
          <a:off x="13519086500" y="46164500"/>
          <a:ext cx="303218" cy="2373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674682</xdr:colOff>
      <xdr:row>226</xdr:row>
      <xdr:rowOff>101600</xdr:rowOff>
    </xdr:from>
    <xdr:to>
      <xdr:col>6</xdr:col>
      <xdr:colOff>152400</xdr:colOff>
      <xdr:row>227</xdr:row>
      <xdr:rowOff>135702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CACCCCB-D069-B543-93F0-F9F7297853B9}"/>
            </a:ext>
          </a:extLst>
        </xdr:cNvPr>
        <xdr:cNvCxnSpPr/>
      </xdr:nvCxnSpPr>
      <xdr:spPr>
        <a:xfrm flipH="1">
          <a:off x="13519886600" y="46151800"/>
          <a:ext cx="303218" cy="2373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661982</xdr:colOff>
      <xdr:row>226</xdr:row>
      <xdr:rowOff>114300</xdr:rowOff>
    </xdr:from>
    <xdr:to>
      <xdr:col>5</xdr:col>
      <xdr:colOff>139700</xdr:colOff>
      <xdr:row>227</xdr:row>
      <xdr:rowOff>148402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BD06EEF-C5C2-4A49-A511-03881D774234}"/>
            </a:ext>
          </a:extLst>
        </xdr:cNvPr>
        <xdr:cNvCxnSpPr/>
      </xdr:nvCxnSpPr>
      <xdr:spPr>
        <a:xfrm flipH="1">
          <a:off x="13520724800" y="46164500"/>
          <a:ext cx="303218" cy="2373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DA70-6809-AD42-8537-D0A0E7DC205A}">
  <dimension ref="A1:I256"/>
  <sheetViews>
    <sheetView rightToLeft="1" tabSelected="1" workbookViewId="0">
      <selection activeCell="D11" sqref="D1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</row>
    <row r="3" spans="1:2" x14ac:dyDescent="0.2">
      <c r="A3" s="1" t="s">
        <v>1</v>
      </c>
      <c r="B3" s="1" t="s">
        <v>2</v>
      </c>
    </row>
    <row r="4" spans="1:2" x14ac:dyDescent="0.2">
      <c r="A4" s="1">
        <v>1</v>
      </c>
      <c r="B4" s="1" t="str">
        <f>C17</f>
        <v>ג</v>
      </c>
    </row>
    <row r="5" spans="1:2" x14ac:dyDescent="0.2">
      <c r="A5" s="1">
        <f>A4+1</f>
        <v>2</v>
      </c>
      <c r="B5" s="1" t="str">
        <f>C28</f>
        <v>ב</v>
      </c>
    </row>
    <row r="6" spans="1:2" x14ac:dyDescent="0.2">
      <c r="A6" s="1">
        <f t="shared" ref="A6:A13" si="0">A5+1</f>
        <v>3</v>
      </c>
      <c r="B6" s="1" t="str">
        <f>C40</f>
        <v>ד</v>
      </c>
    </row>
    <row r="7" spans="1:2" x14ac:dyDescent="0.2">
      <c r="A7" s="1">
        <f t="shared" si="0"/>
        <v>4</v>
      </c>
      <c r="B7" s="1" t="str">
        <f>C75</f>
        <v>ד</v>
      </c>
    </row>
    <row r="8" spans="1:2" x14ac:dyDescent="0.2">
      <c r="A8" s="1">
        <f t="shared" si="0"/>
        <v>5</v>
      </c>
      <c r="B8" s="1" t="str">
        <f>C120</f>
        <v>ב</v>
      </c>
    </row>
    <row r="9" spans="1:2" x14ac:dyDescent="0.2">
      <c r="A9" s="1">
        <f t="shared" si="0"/>
        <v>6</v>
      </c>
      <c r="B9" s="1" t="str">
        <f>C164</f>
        <v>ב</v>
      </c>
    </row>
    <row r="10" spans="1:2" x14ac:dyDescent="0.2">
      <c r="A10" s="1">
        <f t="shared" si="0"/>
        <v>7</v>
      </c>
      <c r="B10" s="1" t="str">
        <f>C195</f>
        <v>א</v>
      </c>
    </row>
    <row r="11" spans="1:2" x14ac:dyDescent="0.2">
      <c r="A11" s="1">
        <f t="shared" si="0"/>
        <v>8</v>
      </c>
      <c r="B11" s="1" t="str">
        <f>C204</f>
        <v>ד</v>
      </c>
    </row>
    <row r="12" spans="1:2" x14ac:dyDescent="0.2">
      <c r="A12" s="1">
        <f t="shared" si="0"/>
        <v>9</v>
      </c>
      <c r="B12" s="1" t="str">
        <f>C88</f>
        <v>ה</v>
      </c>
    </row>
    <row r="13" spans="1:2" x14ac:dyDescent="0.2">
      <c r="A13" s="1">
        <f t="shared" si="0"/>
        <v>10</v>
      </c>
      <c r="B13" s="1" t="str">
        <f>C245</f>
        <v>א</v>
      </c>
    </row>
    <row r="15" spans="1:2" x14ac:dyDescent="0.2">
      <c r="A15" s="1" t="s">
        <v>3</v>
      </c>
    </row>
    <row r="17" spans="1:8" x14ac:dyDescent="0.2">
      <c r="A17" s="2" t="s">
        <v>4</v>
      </c>
      <c r="B17" s="2" t="s">
        <v>5</v>
      </c>
      <c r="C17" s="2" t="s">
        <v>6</v>
      </c>
      <c r="D17" s="2"/>
      <c r="E17" s="2"/>
      <c r="F17" s="2"/>
      <c r="G17" s="2"/>
      <c r="H17" s="2"/>
    </row>
    <row r="18" spans="1:8" x14ac:dyDescent="0.2">
      <c r="A18" s="1" t="s">
        <v>7</v>
      </c>
    </row>
    <row r="19" spans="1:8" x14ac:dyDescent="0.2">
      <c r="A19" s="1" t="s">
        <v>8</v>
      </c>
    </row>
    <row r="20" spans="1:8" x14ac:dyDescent="0.2">
      <c r="A20" s="1" t="s">
        <v>9</v>
      </c>
    </row>
    <row r="21" spans="1:8" x14ac:dyDescent="0.2">
      <c r="A21" s="1" t="s">
        <v>10</v>
      </c>
    </row>
    <row r="22" spans="1:8" x14ac:dyDescent="0.2">
      <c r="A22" s="1" t="s">
        <v>11</v>
      </c>
    </row>
    <row r="23" spans="1:8" x14ac:dyDescent="0.2">
      <c r="A23" s="1" t="s">
        <v>12</v>
      </c>
    </row>
    <row r="24" spans="1:8" x14ac:dyDescent="0.2">
      <c r="A24" s="1" t="s">
        <v>13</v>
      </c>
    </row>
    <row r="26" spans="1:8" x14ac:dyDescent="0.2">
      <c r="A26" s="1" t="s">
        <v>14</v>
      </c>
    </row>
    <row r="28" spans="1:8" x14ac:dyDescent="0.2">
      <c r="A28" s="2" t="s">
        <v>15</v>
      </c>
      <c r="B28" s="2" t="s">
        <v>5</v>
      </c>
      <c r="C28" s="2" t="s">
        <v>16</v>
      </c>
      <c r="D28" s="2"/>
      <c r="E28" s="2"/>
      <c r="F28" s="2"/>
      <c r="G28" s="2"/>
      <c r="H28" s="2"/>
    </row>
    <row r="29" spans="1:8" x14ac:dyDescent="0.2">
      <c r="A29" s="1" t="s">
        <v>17</v>
      </c>
    </row>
    <row r="30" spans="1:8" x14ac:dyDescent="0.2">
      <c r="A30" s="1" t="s">
        <v>18</v>
      </c>
    </row>
    <row r="31" spans="1:8" x14ac:dyDescent="0.2">
      <c r="A31" s="1" t="s">
        <v>19</v>
      </c>
    </row>
    <row r="32" spans="1:8" x14ac:dyDescent="0.2">
      <c r="A32" s="1" t="s">
        <v>20</v>
      </c>
    </row>
    <row r="33" spans="1:8" x14ac:dyDescent="0.2">
      <c r="A33" s="1" t="s">
        <v>21</v>
      </c>
    </row>
    <row r="34" spans="1:8" x14ac:dyDescent="0.2">
      <c r="A34" s="1" t="s">
        <v>22</v>
      </c>
    </row>
    <row r="35" spans="1:8" x14ac:dyDescent="0.2">
      <c r="A35" s="1" t="s">
        <v>23</v>
      </c>
    </row>
    <row r="36" spans="1:8" x14ac:dyDescent="0.2">
      <c r="A36" s="1" t="s">
        <v>24</v>
      </c>
    </row>
    <row r="38" spans="1:8" x14ac:dyDescent="0.2">
      <c r="A38" s="1" t="s">
        <v>25</v>
      </c>
    </row>
    <row r="40" spans="1:8" s="4" customFormat="1" x14ac:dyDescent="0.2">
      <c r="A40" s="3" t="s">
        <v>26</v>
      </c>
      <c r="B40" s="3" t="s">
        <v>5</v>
      </c>
      <c r="C40" s="3" t="s">
        <v>27</v>
      </c>
      <c r="D40" s="3"/>
      <c r="E40" s="3"/>
      <c r="F40" s="3"/>
      <c r="G40" s="3"/>
      <c r="H40" s="3"/>
    </row>
    <row r="41" spans="1:8" s="4" customFormat="1" x14ac:dyDescent="0.2"/>
    <row r="42" spans="1:8" s="4" customFormat="1" x14ac:dyDescent="0.2">
      <c r="A42" s="4" t="s">
        <v>28</v>
      </c>
    </row>
    <row r="43" spans="1:8" s="4" customFormat="1" x14ac:dyDescent="0.2">
      <c r="A43" s="4" t="s">
        <v>29</v>
      </c>
    </row>
    <row r="44" spans="1:8" s="4" customFormat="1" x14ac:dyDescent="0.2">
      <c r="A44" s="4" t="s">
        <v>30</v>
      </c>
    </row>
    <row r="45" spans="1:8" s="4" customFormat="1" x14ac:dyDescent="0.2">
      <c r="A45" s="4" t="s">
        <v>31</v>
      </c>
    </row>
    <row r="46" spans="1:8" s="4" customFormat="1" x14ac:dyDescent="0.2">
      <c r="A46" s="4" t="s">
        <v>32</v>
      </c>
    </row>
    <row r="47" spans="1:8" s="4" customFormat="1" x14ac:dyDescent="0.2"/>
    <row r="48" spans="1:8" s="4" customFormat="1" x14ac:dyDescent="0.2">
      <c r="A48" s="4" t="s">
        <v>33</v>
      </c>
    </row>
    <row r="49" spans="1:8" s="4" customFormat="1" x14ac:dyDescent="0.2"/>
    <row r="50" spans="1:8" s="4" customFormat="1" x14ac:dyDescent="0.2">
      <c r="D50" s="5" t="s">
        <v>34</v>
      </c>
      <c r="E50" s="5"/>
      <c r="F50" s="5"/>
    </row>
    <row r="51" spans="1:8" s="4" customFormat="1" x14ac:dyDescent="0.2">
      <c r="D51" s="6" t="s">
        <v>35</v>
      </c>
      <c r="E51" s="6"/>
      <c r="F51" s="6" t="s">
        <v>36</v>
      </c>
    </row>
    <row r="52" spans="1:8" s="4" customFormat="1" x14ac:dyDescent="0.2">
      <c r="A52" s="7">
        <v>44562</v>
      </c>
      <c r="B52" s="4" t="s">
        <v>37</v>
      </c>
      <c r="D52" s="5">
        <v>0</v>
      </c>
      <c r="E52" s="5"/>
      <c r="F52" s="5">
        <v>0</v>
      </c>
    </row>
    <row r="53" spans="1:8" s="4" customFormat="1" x14ac:dyDescent="0.2">
      <c r="A53" s="4">
        <v>2022</v>
      </c>
      <c r="B53" s="4" t="s">
        <v>38</v>
      </c>
      <c r="D53" s="8">
        <v>440000</v>
      </c>
      <c r="E53" s="8"/>
      <c r="F53" s="8"/>
    </row>
    <row r="54" spans="1:8" s="4" customFormat="1" x14ac:dyDescent="0.2">
      <c r="A54" s="4">
        <v>2022</v>
      </c>
      <c r="B54" s="4" t="s">
        <v>39</v>
      </c>
      <c r="D54" s="9">
        <v>-30000</v>
      </c>
      <c r="E54" s="8"/>
      <c r="F54" s="8"/>
    </row>
    <row r="55" spans="1:8" s="4" customFormat="1" x14ac:dyDescent="0.2">
      <c r="A55" s="4">
        <v>2022</v>
      </c>
      <c r="B55" s="4" t="s">
        <v>40</v>
      </c>
      <c r="D55" s="8"/>
      <c r="E55" s="8"/>
      <c r="F55" s="10">
        <f>F56-F52</f>
        <v>20500</v>
      </c>
      <c r="H55" s="4" t="s">
        <v>41</v>
      </c>
    </row>
    <row r="56" spans="1:8" s="4" customFormat="1" ht="17" thickBot="1" x14ac:dyDescent="0.25">
      <c r="A56" s="7">
        <v>44926</v>
      </c>
      <c r="B56" s="4" t="s">
        <v>42</v>
      </c>
      <c r="D56" s="11">
        <f>SUM(D52:D55)</f>
        <v>410000</v>
      </c>
      <c r="E56" s="11"/>
      <c r="F56" s="11">
        <f>D56*5%</f>
        <v>20500</v>
      </c>
      <c r="H56" s="4" t="s">
        <v>43</v>
      </c>
    </row>
    <row r="57" spans="1:8" s="4" customFormat="1" x14ac:dyDescent="0.2">
      <c r="A57" s="4">
        <v>2023</v>
      </c>
      <c r="B57" s="4" t="s">
        <v>38</v>
      </c>
      <c r="D57" s="8">
        <v>340000</v>
      </c>
      <c r="E57" s="8"/>
      <c r="F57" s="8"/>
    </row>
    <row r="58" spans="1:8" s="4" customFormat="1" x14ac:dyDescent="0.2">
      <c r="A58" s="4">
        <v>2023</v>
      </c>
      <c r="B58" s="4" t="s">
        <v>44</v>
      </c>
      <c r="D58" s="9">
        <v>-270000</v>
      </c>
    </row>
    <row r="59" spans="1:8" s="4" customFormat="1" x14ac:dyDescent="0.2">
      <c r="A59" s="4">
        <v>2023</v>
      </c>
      <c r="B59" s="4" t="s">
        <v>45</v>
      </c>
      <c r="D59" s="9">
        <v>-25000</v>
      </c>
      <c r="E59" s="9"/>
      <c r="F59" s="9">
        <v>-25000</v>
      </c>
    </row>
    <row r="60" spans="1:8" s="4" customFormat="1" x14ac:dyDescent="0.2">
      <c r="A60" s="4">
        <v>2023</v>
      </c>
      <c r="B60" s="4" t="s">
        <v>40</v>
      </c>
      <c r="F60" s="10">
        <f>F61-F59-F56</f>
        <v>40900</v>
      </c>
      <c r="H60" s="4" t="s">
        <v>46</v>
      </c>
    </row>
    <row r="61" spans="1:8" s="4" customFormat="1" ht="17" thickBot="1" x14ac:dyDescent="0.25">
      <c r="A61" s="7">
        <v>45291</v>
      </c>
      <c r="B61" s="4" t="s">
        <v>42</v>
      </c>
      <c r="D61" s="11">
        <f>SUM(D56:D60)</f>
        <v>455000</v>
      </c>
      <c r="E61" s="11"/>
      <c r="F61" s="11">
        <f>8%*D61</f>
        <v>36400</v>
      </c>
      <c r="H61" s="4" t="s">
        <v>47</v>
      </c>
    </row>
    <row r="62" spans="1:8" s="4" customFormat="1" x14ac:dyDescent="0.2"/>
    <row r="63" spans="1:8" s="4" customFormat="1" x14ac:dyDescent="0.2">
      <c r="A63" s="4" t="s">
        <v>48</v>
      </c>
    </row>
    <row r="64" spans="1:8" s="4" customFormat="1" x14ac:dyDescent="0.2">
      <c r="A64" s="4" t="s">
        <v>49</v>
      </c>
    </row>
    <row r="65" spans="1:8" s="4" customFormat="1" x14ac:dyDescent="0.2"/>
    <row r="66" spans="1:8" s="4" customFormat="1" x14ac:dyDescent="0.2">
      <c r="A66" s="4" t="s">
        <v>50</v>
      </c>
    </row>
    <row r="67" spans="1:8" s="4" customFormat="1" x14ac:dyDescent="0.2">
      <c r="A67" s="4" t="s">
        <v>51</v>
      </c>
    </row>
    <row r="68" spans="1:8" s="4" customFormat="1" x14ac:dyDescent="0.2"/>
    <row r="69" spans="1:8" s="4" customFormat="1" x14ac:dyDescent="0.2">
      <c r="D69" s="4" t="s">
        <v>52</v>
      </c>
    </row>
    <row r="70" spans="1:8" s="4" customFormat="1" x14ac:dyDescent="0.2">
      <c r="E70" s="12">
        <v>44926</v>
      </c>
      <c r="F70" s="12">
        <v>45291</v>
      </c>
      <c r="H70" s="13"/>
    </row>
    <row r="71" spans="1:8" s="4" customFormat="1" x14ac:dyDescent="0.2">
      <c r="D71" s="4" t="s">
        <v>53</v>
      </c>
      <c r="E71" s="13">
        <f>D56</f>
        <v>410000</v>
      </c>
      <c r="F71" s="13">
        <f>D61</f>
        <v>455000</v>
      </c>
    </row>
    <row r="72" spans="1:8" s="4" customFormat="1" x14ac:dyDescent="0.2">
      <c r="D72" s="4" t="s">
        <v>36</v>
      </c>
      <c r="E72" s="14">
        <f>-F56</f>
        <v>-20500</v>
      </c>
      <c r="F72" s="14">
        <f>-F61</f>
        <v>-36400</v>
      </c>
    </row>
    <row r="73" spans="1:8" s="4" customFormat="1" x14ac:dyDescent="0.2">
      <c r="D73" s="4" t="s">
        <v>52</v>
      </c>
      <c r="E73" s="15">
        <f>E71+E72</f>
        <v>389500</v>
      </c>
      <c r="F73" s="16">
        <f>F71+F72</f>
        <v>418600</v>
      </c>
    </row>
    <row r="75" spans="1:8" s="4" customFormat="1" x14ac:dyDescent="0.2">
      <c r="A75" s="3" t="s">
        <v>54</v>
      </c>
      <c r="B75" s="3" t="s">
        <v>5</v>
      </c>
      <c r="C75" s="3" t="s">
        <v>27</v>
      </c>
      <c r="D75" s="3"/>
      <c r="E75" s="3"/>
      <c r="F75" s="3"/>
      <c r="G75" s="3"/>
      <c r="H75" s="3"/>
    </row>
    <row r="76" spans="1:8" s="4" customFormat="1" x14ac:dyDescent="0.2"/>
    <row r="77" spans="1:8" s="4" customFormat="1" x14ac:dyDescent="0.2">
      <c r="A77" s="4" t="s">
        <v>55</v>
      </c>
    </row>
    <row r="78" spans="1:8" s="4" customFormat="1" x14ac:dyDescent="0.2"/>
    <row r="79" spans="1:8" s="4" customFormat="1" x14ac:dyDescent="0.2">
      <c r="A79" s="4" t="s">
        <v>56</v>
      </c>
    </row>
    <row r="80" spans="1:8" s="4" customFormat="1" x14ac:dyDescent="0.2">
      <c r="A80" s="4" t="s">
        <v>57</v>
      </c>
    </row>
    <row r="81" spans="1:8" s="4" customFormat="1" x14ac:dyDescent="0.2">
      <c r="A81" s="4" t="s">
        <v>58</v>
      </c>
    </row>
    <row r="82" spans="1:8" s="4" customFormat="1" x14ac:dyDescent="0.2"/>
    <row r="83" spans="1:8" s="4" customFormat="1" x14ac:dyDescent="0.2">
      <c r="C83" s="6" t="s">
        <v>59</v>
      </c>
      <c r="D83" s="6" t="s">
        <v>60</v>
      </c>
      <c r="E83" s="6" t="s">
        <v>61</v>
      </c>
      <c r="F83" s="6" t="s">
        <v>36</v>
      </c>
    </row>
    <row r="84" spans="1:8" s="4" customFormat="1" x14ac:dyDescent="0.2">
      <c r="C84" s="5" t="s">
        <v>62</v>
      </c>
      <c r="D84" s="9">
        <v>50000</v>
      </c>
      <c r="E84" s="17">
        <v>5.0000000000000001E-3</v>
      </c>
      <c r="F84" s="9">
        <f>D84*E84</f>
        <v>250</v>
      </c>
      <c r="H84" s="4" t="s">
        <v>63</v>
      </c>
    </row>
    <row r="85" spans="1:8" s="4" customFormat="1" x14ac:dyDescent="0.2">
      <c r="C85" s="5" t="s">
        <v>16</v>
      </c>
      <c r="D85" s="9">
        <v>20000</v>
      </c>
      <c r="E85" s="18">
        <v>0.01</v>
      </c>
      <c r="F85" s="9">
        <f>D85*E85</f>
        <v>200</v>
      </c>
      <c r="H85" s="4" t="s">
        <v>64</v>
      </c>
    </row>
    <row r="86" spans="1:8" s="4" customFormat="1" x14ac:dyDescent="0.2">
      <c r="C86" s="5" t="s">
        <v>6</v>
      </c>
      <c r="D86" s="9">
        <v>10000</v>
      </c>
      <c r="E86" s="19">
        <v>1.2E-2</v>
      </c>
      <c r="F86" s="9">
        <f>D86*E86</f>
        <v>120</v>
      </c>
      <c r="H86" s="4" t="s">
        <v>65</v>
      </c>
    </row>
    <row r="87" spans="1:8" s="4" customFormat="1" x14ac:dyDescent="0.2">
      <c r="C87" s="5" t="s">
        <v>27</v>
      </c>
      <c r="D87" s="9">
        <v>40000</v>
      </c>
      <c r="E87" s="18">
        <v>0.03</v>
      </c>
      <c r="F87" s="9">
        <f>D87*E87</f>
        <v>1200</v>
      </c>
      <c r="H87" s="4" t="s">
        <v>66</v>
      </c>
    </row>
    <row r="88" spans="1:8" s="4" customFormat="1" ht="17" thickBot="1" x14ac:dyDescent="0.25">
      <c r="C88" s="5" t="s">
        <v>67</v>
      </c>
      <c r="D88" s="9">
        <v>80000</v>
      </c>
      <c r="E88" s="18">
        <v>0.1</v>
      </c>
      <c r="F88" s="9">
        <f>D88*E88</f>
        <v>8000</v>
      </c>
      <c r="H88" s="4" t="s">
        <v>68</v>
      </c>
    </row>
    <row r="89" spans="1:8" s="4" customFormat="1" ht="17" thickBot="1" x14ac:dyDescent="0.25">
      <c r="C89" s="5" t="s">
        <v>42</v>
      </c>
      <c r="D89" s="20">
        <f>SUM(D84:D88)</f>
        <v>200000</v>
      </c>
      <c r="E89" s="21"/>
      <c r="F89" s="20">
        <f>SUM(F84:F88)</f>
        <v>9770</v>
      </c>
      <c r="G89" s="4" t="s">
        <v>42</v>
      </c>
    </row>
    <row r="90" spans="1:8" s="4" customFormat="1" x14ac:dyDescent="0.2"/>
    <row r="91" spans="1:8" s="4" customFormat="1" x14ac:dyDescent="0.2">
      <c r="F91" s="4" t="s">
        <v>69</v>
      </c>
    </row>
    <row r="92" spans="1:8" s="4" customFormat="1" x14ac:dyDescent="0.2"/>
    <row r="93" spans="1:8" s="4" customFormat="1" x14ac:dyDescent="0.2">
      <c r="A93" s="4" t="s">
        <v>70</v>
      </c>
    </row>
    <row r="94" spans="1:8" s="4" customFormat="1" x14ac:dyDescent="0.2">
      <c r="A94" s="4" t="s">
        <v>71</v>
      </c>
    </row>
    <row r="95" spans="1:8" s="4" customFormat="1" x14ac:dyDescent="0.2">
      <c r="F95" s="22">
        <v>45657</v>
      </c>
    </row>
    <row r="96" spans="1:8" s="4" customFormat="1" x14ac:dyDescent="0.2">
      <c r="D96" s="4" t="s">
        <v>72</v>
      </c>
      <c r="F96" s="9">
        <f>D89</f>
        <v>200000</v>
      </c>
    </row>
    <row r="97" spans="1:8" s="4" customFormat="1" x14ac:dyDescent="0.2">
      <c r="D97" s="4" t="s">
        <v>36</v>
      </c>
      <c r="F97" s="9">
        <f>-F89</f>
        <v>-9770</v>
      </c>
    </row>
    <row r="98" spans="1:8" s="4" customFormat="1" ht="17" thickBot="1" x14ac:dyDescent="0.25">
      <c r="D98" s="4" t="s">
        <v>73</v>
      </c>
      <c r="F98" s="23">
        <f>F96+F97</f>
        <v>190230</v>
      </c>
      <c r="H98" s="4" t="s">
        <v>74</v>
      </c>
    </row>
    <row r="99" spans="1:8" s="4" customFormat="1" x14ac:dyDescent="0.2"/>
    <row r="100" spans="1:8" s="4" customFormat="1" x14ac:dyDescent="0.2">
      <c r="A100" s="4" t="s">
        <v>75</v>
      </c>
    </row>
    <row r="101" spans="1:8" s="4" customFormat="1" x14ac:dyDescent="0.2">
      <c r="A101" s="4" t="s">
        <v>76</v>
      </c>
    </row>
    <row r="102" spans="1:8" s="4" customFormat="1" x14ac:dyDescent="0.2">
      <c r="A102" s="4" t="s">
        <v>77</v>
      </c>
    </row>
    <row r="103" spans="1:8" s="4" customFormat="1" x14ac:dyDescent="0.2">
      <c r="A103" s="4" t="s">
        <v>78</v>
      </c>
    </row>
    <row r="104" spans="1:8" s="4" customFormat="1" x14ac:dyDescent="0.2">
      <c r="A104" s="4" t="s">
        <v>79</v>
      </c>
    </row>
    <row r="105" spans="1:8" s="4" customFormat="1" x14ac:dyDescent="0.2">
      <c r="A105" s="4" t="s">
        <v>80</v>
      </c>
    </row>
    <row r="106" spans="1:8" s="4" customFormat="1" x14ac:dyDescent="0.2"/>
    <row r="107" spans="1:8" s="4" customFormat="1" x14ac:dyDescent="0.2">
      <c r="F107" s="6" t="s">
        <v>36</v>
      </c>
    </row>
    <row r="108" spans="1:8" s="4" customFormat="1" x14ac:dyDescent="0.2">
      <c r="C108" s="7">
        <v>45291</v>
      </c>
      <c r="D108" s="4" t="s">
        <v>81</v>
      </c>
      <c r="F108" s="9">
        <f>180000*5%</f>
        <v>9000</v>
      </c>
      <c r="H108" s="4" t="s">
        <v>82</v>
      </c>
    </row>
    <row r="109" spans="1:8" s="4" customFormat="1" x14ac:dyDescent="0.2">
      <c r="C109" s="4">
        <v>2024</v>
      </c>
      <c r="D109" s="4" t="s">
        <v>83</v>
      </c>
      <c r="F109" s="9">
        <f>-4000</f>
        <v>-4000</v>
      </c>
    </row>
    <row r="110" spans="1:8" s="4" customFormat="1" x14ac:dyDescent="0.2">
      <c r="C110" s="4">
        <v>2024</v>
      </c>
      <c r="D110" s="4" t="s">
        <v>40</v>
      </c>
      <c r="F110" s="24">
        <f>F111-F109-F108</f>
        <v>4770</v>
      </c>
      <c r="H110" s="4" t="s">
        <v>84</v>
      </c>
    </row>
    <row r="111" spans="1:8" s="4" customFormat="1" ht="17" thickBot="1" x14ac:dyDescent="0.25">
      <c r="C111" s="7">
        <v>45657</v>
      </c>
      <c r="D111" s="4" t="s">
        <v>85</v>
      </c>
      <c r="F111" s="23">
        <f>-F97</f>
        <v>9770</v>
      </c>
    </row>
    <row r="112" spans="1:8" s="4" customFormat="1" x14ac:dyDescent="0.2"/>
    <row r="113" spans="1:8" s="4" customFormat="1" x14ac:dyDescent="0.2">
      <c r="A113" s="4" t="s">
        <v>86</v>
      </c>
    </row>
    <row r="114" spans="1:8" s="4" customFormat="1" x14ac:dyDescent="0.2"/>
    <row r="115" spans="1:8" s="4" customFormat="1" x14ac:dyDescent="0.2">
      <c r="A115" s="5" t="s">
        <v>87</v>
      </c>
      <c r="B115" s="4" t="s">
        <v>88</v>
      </c>
    </row>
    <row r="120" spans="1:8" x14ac:dyDescent="0.2">
      <c r="A120" s="3" t="s">
        <v>89</v>
      </c>
      <c r="B120" s="3" t="s">
        <v>5</v>
      </c>
      <c r="C120" s="3" t="s">
        <v>16</v>
      </c>
      <c r="D120" s="3"/>
      <c r="E120" s="3"/>
      <c r="F120" s="3"/>
      <c r="G120" s="3"/>
      <c r="H120" s="3"/>
    </row>
    <row r="122" spans="1:8" x14ac:dyDescent="0.2">
      <c r="A122" s="1" t="s">
        <v>90</v>
      </c>
    </row>
    <row r="124" spans="1:8" x14ac:dyDescent="0.2">
      <c r="A124" s="1" t="s">
        <v>91</v>
      </c>
      <c r="B124" s="1" t="s">
        <v>92</v>
      </c>
      <c r="C124" s="1" t="s">
        <v>93</v>
      </c>
      <c r="D124" s="1" t="s">
        <v>94</v>
      </c>
      <c r="E124" s="1" t="s">
        <v>95</v>
      </c>
      <c r="F124" s="1" t="s">
        <v>96</v>
      </c>
    </row>
    <row r="125" spans="1:8" x14ac:dyDescent="0.2">
      <c r="A125" s="25"/>
      <c r="B125" s="25"/>
      <c r="C125" s="25" t="s">
        <v>97</v>
      </c>
      <c r="D125" s="25" t="s">
        <v>98</v>
      </c>
      <c r="E125" s="25" t="s">
        <v>97</v>
      </c>
      <c r="F125" s="25" t="s">
        <v>98</v>
      </c>
    </row>
    <row r="126" spans="1:8" x14ac:dyDescent="0.2">
      <c r="A126" s="26">
        <v>43101</v>
      </c>
      <c r="B126" s="1" t="s">
        <v>99</v>
      </c>
      <c r="C126" s="27">
        <v>1000</v>
      </c>
      <c r="D126" s="1">
        <v>80</v>
      </c>
    </row>
    <row r="127" spans="1:8" x14ac:dyDescent="0.2">
      <c r="A127" s="26">
        <v>43146</v>
      </c>
      <c r="B127" s="1" t="s">
        <v>100</v>
      </c>
      <c r="C127" s="27">
        <v>2000</v>
      </c>
      <c r="D127" s="1">
        <v>90</v>
      </c>
    </row>
    <row r="128" spans="1:8" x14ac:dyDescent="0.2">
      <c r="A128" s="26">
        <v>43176</v>
      </c>
      <c r="B128" s="1" t="s">
        <v>101</v>
      </c>
      <c r="E128" s="1">
        <v>800</v>
      </c>
      <c r="F128" s="1">
        <v>120</v>
      </c>
    </row>
    <row r="129" spans="1:7" x14ac:dyDescent="0.2">
      <c r="A129" s="26">
        <v>43204</v>
      </c>
      <c r="B129" s="1" t="s">
        <v>100</v>
      </c>
      <c r="C129" s="27">
        <v>2500</v>
      </c>
      <c r="D129" s="1">
        <v>100</v>
      </c>
    </row>
    <row r="130" spans="1:7" x14ac:dyDescent="0.2">
      <c r="A130" s="26">
        <v>43325</v>
      </c>
      <c r="B130" s="1" t="s">
        <v>100</v>
      </c>
      <c r="C130" s="27">
        <v>3000</v>
      </c>
      <c r="D130" s="1">
        <v>95</v>
      </c>
    </row>
    <row r="131" spans="1:7" x14ac:dyDescent="0.2">
      <c r="A131" s="26">
        <v>43367</v>
      </c>
      <c r="B131" s="1" t="s">
        <v>101</v>
      </c>
      <c r="E131" s="27">
        <v>3000</v>
      </c>
      <c r="F131" s="1">
        <v>140</v>
      </c>
    </row>
    <row r="132" spans="1:7" x14ac:dyDescent="0.2">
      <c r="A132" s="26">
        <v>43383</v>
      </c>
      <c r="B132" s="1" t="s">
        <v>100</v>
      </c>
      <c r="C132" s="27">
        <v>4000</v>
      </c>
      <c r="D132" s="1">
        <v>75</v>
      </c>
    </row>
    <row r="133" spans="1:7" x14ac:dyDescent="0.2">
      <c r="A133" s="26">
        <v>43465</v>
      </c>
      <c r="B133" s="1" t="s">
        <v>101</v>
      </c>
      <c r="E133" s="27">
        <v>3000</v>
      </c>
      <c r="F133" s="1">
        <v>100</v>
      </c>
    </row>
    <row r="135" spans="1:7" x14ac:dyDescent="0.2">
      <c r="A135" s="28" t="s">
        <v>102</v>
      </c>
    </row>
    <row r="137" spans="1:7" x14ac:dyDescent="0.2">
      <c r="A137" s="29" t="s">
        <v>103</v>
      </c>
      <c r="B137" s="29"/>
      <c r="C137" s="29"/>
      <c r="D137" s="29"/>
      <c r="E137" s="29"/>
      <c r="F137" s="29"/>
      <c r="G137" s="29"/>
    </row>
    <row r="139" spans="1:7" x14ac:dyDescent="0.2">
      <c r="A139" s="1" t="s">
        <v>91</v>
      </c>
      <c r="B139" s="1" t="s">
        <v>92</v>
      </c>
      <c r="C139" s="1" t="s">
        <v>93</v>
      </c>
      <c r="D139" s="1" t="s">
        <v>94</v>
      </c>
      <c r="E139" s="1" t="s">
        <v>95</v>
      </c>
      <c r="F139" s="1" t="s">
        <v>96</v>
      </c>
    </row>
    <row r="140" spans="1:7" x14ac:dyDescent="0.2">
      <c r="A140" s="25"/>
      <c r="B140" s="25"/>
      <c r="C140" s="25" t="s">
        <v>97</v>
      </c>
      <c r="D140" s="25" t="s">
        <v>98</v>
      </c>
      <c r="E140" s="25" t="s">
        <v>97</v>
      </c>
      <c r="F140" s="25" t="s">
        <v>98</v>
      </c>
    </row>
    <row r="141" spans="1:7" x14ac:dyDescent="0.2">
      <c r="A141" s="26">
        <v>43101</v>
      </c>
      <c r="B141" s="1" t="s">
        <v>99</v>
      </c>
      <c r="C141" s="27">
        <v>1000</v>
      </c>
      <c r="D141" s="1">
        <v>80</v>
      </c>
    </row>
    <row r="142" spans="1:7" x14ac:dyDescent="0.2">
      <c r="A142" s="26">
        <v>43146</v>
      </c>
      <c r="B142" s="1" t="s">
        <v>100</v>
      </c>
      <c r="C142" s="27">
        <v>2000</v>
      </c>
      <c r="D142" s="1">
        <v>90</v>
      </c>
    </row>
    <row r="143" spans="1:7" x14ac:dyDescent="0.2">
      <c r="A143" s="26">
        <v>43176</v>
      </c>
      <c r="B143" s="1" t="s">
        <v>101</v>
      </c>
      <c r="E143" s="1">
        <v>800</v>
      </c>
      <c r="F143" s="1">
        <v>120</v>
      </c>
    </row>
    <row r="144" spans="1:7" x14ac:dyDescent="0.2">
      <c r="A144" s="26">
        <v>43204</v>
      </c>
      <c r="B144" s="1" t="s">
        <v>100</v>
      </c>
      <c r="C144" s="27">
        <v>2500</v>
      </c>
      <c r="D144" s="1">
        <v>100</v>
      </c>
    </row>
    <row r="145" spans="1:7" x14ac:dyDescent="0.2">
      <c r="A145" s="26">
        <v>43325</v>
      </c>
      <c r="B145" s="1" t="s">
        <v>100</v>
      </c>
      <c r="C145" s="27">
        <v>3000</v>
      </c>
      <c r="D145" s="1">
        <v>95</v>
      </c>
    </row>
    <row r="146" spans="1:7" x14ac:dyDescent="0.2">
      <c r="A146" s="26">
        <v>43367</v>
      </c>
      <c r="B146" s="1" t="s">
        <v>101</v>
      </c>
      <c r="E146" s="27">
        <v>3000</v>
      </c>
      <c r="F146" s="1">
        <v>140</v>
      </c>
    </row>
    <row r="147" spans="1:7" x14ac:dyDescent="0.2">
      <c r="A147" s="26">
        <v>43383</v>
      </c>
      <c r="B147" s="1" t="s">
        <v>100</v>
      </c>
      <c r="C147" s="27">
        <v>4000</v>
      </c>
      <c r="D147" s="1">
        <v>75</v>
      </c>
    </row>
    <row r="148" spans="1:7" ht="17" thickBot="1" x14ac:dyDescent="0.25">
      <c r="A148" s="26">
        <v>43465</v>
      </c>
      <c r="B148" s="1" t="s">
        <v>101</v>
      </c>
      <c r="E148" s="27">
        <v>3000</v>
      </c>
      <c r="F148" s="1">
        <v>100</v>
      </c>
    </row>
    <row r="149" spans="1:7" ht="17" thickBot="1" x14ac:dyDescent="0.25">
      <c r="B149" s="1" t="s">
        <v>42</v>
      </c>
      <c r="C149" s="30">
        <f>SUM(C141:C148)</f>
        <v>12500</v>
      </c>
      <c r="E149" s="30">
        <f>SUM(E141:E148)</f>
        <v>6800</v>
      </c>
    </row>
    <row r="150" spans="1:7" x14ac:dyDescent="0.2">
      <c r="C150" s="1" t="s">
        <v>104</v>
      </c>
      <c r="E150" s="1" t="s">
        <v>105</v>
      </c>
    </row>
    <row r="152" spans="1:7" x14ac:dyDescent="0.2">
      <c r="B152" s="1" t="s">
        <v>106</v>
      </c>
    </row>
    <row r="153" spans="1:7" x14ac:dyDescent="0.2">
      <c r="E153" s="27">
        <f>C149-E149</f>
        <v>5700</v>
      </c>
      <c r="G153" s="1" t="s">
        <v>107</v>
      </c>
    </row>
    <row r="156" spans="1:7" x14ac:dyDescent="0.2">
      <c r="C156" s="31" t="s">
        <v>108</v>
      </c>
      <c r="E156" s="31" t="s">
        <v>109</v>
      </c>
    </row>
    <row r="157" spans="1:7" x14ac:dyDescent="0.2">
      <c r="C157" s="1" t="s">
        <v>110</v>
      </c>
      <c r="D157" s="27">
        <v>4000</v>
      </c>
      <c r="E157" s="1" t="s">
        <v>110</v>
      </c>
      <c r="F157" s="27">
        <v>1700</v>
      </c>
    </row>
    <row r="158" spans="1:7" x14ac:dyDescent="0.2">
      <c r="C158" s="1" t="s">
        <v>111</v>
      </c>
      <c r="D158" s="1">
        <v>75</v>
      </c>
      <c r="E158" s="1" t="s">
        <v>111</v>
      </c>
      <c r="F158" s="1">
        <v>95</v>
      </c>
    </row>
    <row r="160" spans="1:7" x14ac:dyDescent="0.2">
      <c r="A160" s="1" t="s">
        <v>112</v>
      </c>
    </row>
    <row r="161" spans="1:8" x14ac:dyDescent="0.2">
      <c r="D161" s="32">
        <f>1700*95+4000*75</f>
        <v>461500</v>
      </c>
      <c r="F161" s="1" t="s">
        <v>113</v>
      </c>
    </row>
    <row r="164" spans="1:8" x14ac:dyDescent="0.2">
      <c r="A164" s="33" t="s">
        <v>114</v>
      </c>
      <c r="B164" s="34" t="s">
        <v>5</v>
      </c>
      <c r="C164" s="34" t="s">
        <v>16</v>
      </c>
      <c r="D164" s="34"/>
      <c r="E164" s="34"/>
      <c r="F164" s="34"/>
      <c r="G164" s="34"/>
    </row>
    <row r="166" spans="1:8" x14ac:dyDescent="0.2">
      <c r="A166" s="35" t="s">
        <v>115</v>
      </c>
      <c r="B166" s="35"/>
      <c r="C166" s="35"/>
      <c r="D166" s="35"/>
      <c r="E166" s="35"/>
      <c r="F166" s="36"/>
      <c r="G166" s="36"/>
      <c r="H166" s="37"/>
    </row>
    <row r="167" spans="1:8" x14ac:dyDescent="0.2">
      <c r="A167" s="37"/>
      <c r="B167" s="37"/>
      <c r="C167" s="37"/>
      <c r="D167" s="37"/>
      <c r="E167" s="37"/>
      <c r="F167" s="37"/>
      <c r="G167" s="37"/>
      <c r="H167" s="37"/>
    </row>
    <row r="168" spans="1:8" x14ac:dyDescent="0.2">
      <c r="A168" s="38" t="s">
        <v>91</v>
      </c>
      <c r="B168" s="38" t="s">
        <v>92</v>
      </c>
      <c r="C168" s="38" t="s">
        <v>93</v>
      </c>
      <c r="D168" s="38" t="s">
        <v>94</v>
      </c>
      <c r="E168" s="38" t="s">
        <v>95</v>
      </c>
      <c r="F168" s="38" t="s">
        <v>96</v>
      </c>
      <c r="G168" s="37"/>
      <c r="H168" s="37"/>
    </row>
    <row r="169" spans="1:8" x14ac:dyDescent="0.2">
      <c r="A169" s="36"/>
      <c r="B169" s="36"/>
      <c r="C169" s="39" t="s">
        <v>97</v>
      </c>
      <c r="D169" s="39" t="s">
        <v>98</v>
      </c>
      <c r="E169" s="39" t="s">
        <v>97</v>
      </c>
      <c r="F169" s="39" t="s">
        <v>98</v>
      </c>
      <c r="G169" s="37"/>
      <c r="H169" s="37"/>
    </row>
    <row r="170" spans="1:8" x14ac:dyDescent="0.2">
      <c r="A170" s="40">
        <v>43101</v>
      </c>
      <c r="B170" s="38" t="s">
        <v>99</v>
      </c>
      <c r="C170" s="41">
        <v>1000</v>
      </c>
      <c r="D170" s="37">
        <v>80</v>
      </c>
      <c r="E170" s="37"/>
      <c r="F170" s="37"/>
      <c r="G170" s="37"/>
      <c r="H170" s="37"/>
    </row>
    <row r="171" spans="1:8" x14ac:dyDescent="0.2">
      <c r="A171" s="40">
        <v>43146</v>
      </c>
      <c r="B171" s="38" t="s">
        <v>100</v>
      </c>
      <c r="C171" s="41">
        <v>2000</v>
      </c>
      <c r="D171" s="37">
        <v>90</v>
      </c>
      <c r="E171" s="37"/>
      <c r="F171" s="37"/>
      <c r="G171" s="37"/>
      <c r="H171" s="37"/>
    </row>
    <row r="172" spans="1:8" x14ac:dyDescent="0.2">
      <c r="A172" s="40">
        <v>43176</v>
      </c>
      <c r="B172" s="38" t="s">
        <v>101</v>
      </c>
      <c r="C172" s="37"/>
      <c r="D172" s="37"/>
      <c r="E172" s="37">
        <v>800</v>
      </c>
      <c r="F172" s="37">
        <v>120</v>
      </c>
      <c r="G172" s="37"/>
      <c r="H172" s="37"/>
    </row>
    <row r="173" spans="1:8" x14ac:dyDescent="0.2">
      <c r="A173" s="40">
        <v>43204</v>
      </c>
      <c r="B173" s="38" t="s">
        <v>100</v>
      </c>
      <c r="C173" s="41">
        <v>2500</v>
      </c>
      <c r="D173" s="37">
        <v>100</v>
      </c>
      <c r="E173" s="37"/>
      <c r="F173" s="37"/>
      <c r="G173" s="37"/>
      <c r="H173" s="37"/>
    </row>
    <row r="174" spans="1:8" x14ac:dyDescent="0.2">
      <c r="A174" s="40">
        <v>43325</v>
      </c>
      <c r="B174" s="38" t="s">
        <v>100</v>
      </c>
      <c r="C174" s="41">
        <v>3000</v>
      </c>
      <c r="D174" s="37">
        <v>95</v>
      </c>
      <c r="E174" s="37"/>
      <c r="F174" s="37"/>
      <c r="G174" s="37"/>
      <c r="H174" s="37"/>
    </row>
    <row r="175" spans="1:8" x14ac:dyDescent="0.2">
      <c r="A175" s="40">
        <v>43367</v>
      </c>
      <c r="B175" s="38" t="s">
        <v>101</v>
      </c>
      <c r="C175" s="37"/>
      <c r="D175" s="37"/>
      <c r="E175" s="41">
        <v>3000</v>
      </c>
      <c r="F175" s="37">
        <v>140</v>
      </c>
      <c r="G175" s="37"/>
      <c r="H175" s="37"/>
    </row>
    <row r="176" spans="1:8" x14ac:dyDescent="0.2">
      <c r="A176" s="40">
        <v>43383</v>
      </c>
      <c r="B176" s="38" t="s">
        <v>100</v>
      </c>
      <c r="C176" s="41">
        <v>4000</v>
      </c>
      <c r="D176" s="37">
        <v>75</v>
      </c>
      <c r="E176" s="37"/>
      <c r="F176" s="37"/>
      <c r="G176" s="37"/>
      <c r="H176" s="37"/>
    </row>
    <row r="177" spans="1:8" ht="17" thickBot="1" x14ac:dyDescent="0.25">
      <c r="A177" s="40">
        <v>43465</v>
      </c>
      <c r="B177" s="38" t="s">
        <v>101</v>
      </c>
      <c r="C177" s="37"/>
      <c r="D177" s="37"/>
      <c r="E177" s="41">
        <v>3000</v>
      </c>
      <c r="F177" s="37">
        <v>100</v>
      </c>
      <c r="G177" s="37"/>
      <c r="H177" s="37"/>
    </row>
    <row r="178" spans="1:8" ht="17" thickBot="1" x14ac:dyDescent="0.25">
      <c r="A178" s="37"/>
      <c r="B178" s="38" t="s">
        <v>42</v>
      </c>
      <c r="C178" s="42">
        <v>12500</v>
      </c>
      <c r="D178" s="37"/>
      <c r="E178" s="42">
        <v>6800</v>
      </c>
      <c r="F178" s="37"/>
      <c r="G178" s="37"/>
      <c r="H178" s="37"/>
    </row>
    <row r="179" spans="1:8" x14ac:dyDescent="0.2">
      <c r="A179" s="37"/>
      <c r="B179" s="37"/>
      <c r="C179" s="38" t="s">
        <v>104</v>
      </c>
      <c r="D179" s="37"/>
      <c r="E179" s="38" t="s">
        <v>105</v>
      </c>
      <c r="F179" s="37"/>
      <c r="G179" s="37"/>
      <c r="H179" s="37"/>
    </row>
    <row r="180" spans="1:8" x14ac:dyDescent="0.2">
      <c r="A180" s="37"/>
      <c r="B180" s="37"/>
      <c r="C180" s="37"/>
      <c r="D180" s="37"/>
      <c r="E180" s="37"/>
      <c r="F180" s="37"/>
      <c r="G180" s="37"/>
      <c r="H180" s="37"/>
    </row>
    <row r="181" spans="1:8" x14ac:dyDescent="0.2">
      <c r="A181" s="37"/>
      <c r="B181" s="38" t="s">
        <v>106</v>
      </c>
      <c r="C181" s="38"/>
      <c r="D181" s="38"/>
      <c r="E181" s="38"/>
      <c r="F181" s="38"/>
      <c r="G181" s="38"/>
      <c r="H181" s="38"/>
    </row>
    <row r="182" spans="1:8" x14ac:dyDescent="0.2">
      <c r="A182" s="37"/>
      <c r="B182" s="37"/>
      <c r="C182" s="37"/>
      <c r="D182" s="37"/>
      <c r="E182" s="43">
        <v>5700</v>
      </c>
      <c r="F182" s="37"/>
      <c r="G182" s="37" t="s">
        <v>107</v>
      </c>
      <c r="H182" s="37"/>
    </row>
    <row r="183" spans="1:8" x14ac:dyDescent="0.2">
      <c r="A183" s="37"/>
      <c r="B183" s="37"/>
      <c r="C183" s="37"/>
      <c r="D183" s="37"/>
      <c r="E183" s="37"/>
      <c r="F183" s="37"/>
      <c r="G183" s="37"/>
      <c r="H183" s="37"/>
    </row>
    <row r="184" spans="1:8" x14ac:dyDescent="0.2">
      <c r="A184" s="38" t="s">
        <v>116</v>
      </c>
      <c r="B184" s="38"/>
      <c r="C184" s="38"/>
      <c r="D184" s="38"/>
      <c r="E184" s="38"/>
      <c r="F184" s="38"/>
      <c r="G184" s="37"/>
      <c r="H184" s="37"/>
    </row>
    <row r="185" spans="1:8" x14ac:dyDescent="0.2">
      <c r="A185" s="38" t="s">
        <v>117</v>
      </c>
      <c r="B185" s="38"/>
      <c r="C185" s="37"/>
      <c r="D185" s="37"/>
      <c r="E185" s="37"/>
      <c r="F185" s="37"/>
      <c r="G185" s="37"/>
      <c r="H185" s="37"/>
    </row>
    <row r="186" spans="1:8" x14ac:dyDescent="0.2">
      <c r="A186" s="37"/>
      <c r="B186" s="38" t="s">
        <v>118</v>
      </c>
      <c r="C186" s="38"/>
      <c r="D186" s="38"/>
      <c r="E186" s="38"/>
      <c r="F186" s="38"/>
      <c r="G186" s="37"/>
      <c r="H186" s="37"/>
    </row>
    <row r="187" spans="1:8" x14ac:dyDescent="0.2">
      <c r="A187" s="37"/>
      <c r="B187" s="38" t="s">
        <v>119</v>
      </c>
      <c r="C187" s="38"/>
      <c r="D187" s="38"/>
      <c r="E187" s="38"/>
      <c r="F187" s="38"/>
      <c r="G187" s="38"/>
      <c r="H187" s="37"/>
    </row>
    <row r="188" spans="1:8" x14ac:dyDescent="0.2">
      <c r="A188" s="37"/>
      <c r="B188" s="38" t="s">
        <v>120</v>
      </c>
      <c r="C188" s="38"/>
      <c r="D188" s="38"/>
      <c r="E188" s="38"/>
      <c r="F188" s="38"/>
      <c r="G188" s="38"/>
      <c r="H188" s="38"/>
    </row>
    <row r="189" spans="1:8" x14ac:dyDescent="0.2">
      <c r="A189" s="37"/>
      <c r="B189" s="37"/>
      <c r="C189" s="37"/>
      <c r="D189" s="37"/>
      <c r="E189" s="37"/>
      <c r="F189" s="37"/>
      <c r="G189" s="37"/>
      <c r="H189" s="37"/>
    </row>
    <row r="190" spans="1:8" x14ac:dyDescent="0.2">
      <c r="A190" s="38" t="s">
        <v>121</v>
      </c>
      <c r="B190" s="44">
        <v>1095000</v>
      </c>
      <c r="C190" s="37"/>
      <c r="D190" s="37"/>
      <c r="E190" s="37"/>
      <c r="F190" s="37"/>
      <c r="G190" s="37" t="s">
        <v>122</v>
      </c>
      <c r="H190" s="37"/>
    </row>
    <row r="191" spans="1:8" x14ac:dyDescent="0.2">
      <c r="A191" s="38" t="s">
        <v>123</v>
      </c>
      <c r="B191" s="38" t="s">
        <v>124</v>
      </c>
      <c r="C191" s="38"/>
      <c r="D191" s="38"/>
      <c r="E191" s="38"/>
      <c r="F191" s="45">
        <v>87.6</v>
      </c>
      <c r="G191" s="37"/>
      <c r="H191" s="37" t="s">
        <v>125</v>
      </c>
    </row>
    <row r="192" spans="1:8" x14ac:dyDescent="0.2">
      <c r="A192" s="38" t="s">
        <v>126</v>
      </c>
      <c r="B192" s="38" t="s">
        <v>127</v>
      </c>
      <c r="C192" s="38"/>
      <c r="D192" s="38"/>
      <c r="E192" s="38"/>
      <c r="F192" s="38"/>
      <c r="G192" s="46">
        <v>499320</v>
      </c>
      <c r="H192" s="37" t="s">
        <v>128</v>
      </c>
    </row>
    <row r="193" spans="1:9" x14ac:dyDescent="0.2">
      <c r="A193" s="37"/>
      <c r="B193" s="37"/>
      <c r="C193" s="37"/>
      <c r="D193" s="37"/>
      <c r="E193" s="37"/>
      <c r="F193" s="37"/>
      <c r="G193" s="38" t="s">
        <v>129</v>
      </c>
      <c r="H193" s="37"/>
    </row>
    <row r="194" spans="1:9" x14ac:dyDescent="0.2">
      <c r="A194" s="37"/>
      <c r="B194" s="37"/>
      <c r="C194" s="37"/>
      <c r="D194" s="37"/>
      <c r="E194" s="37"/>
      <c r="F194" s="37"/>
      <c r="G194" s="37"/>
      <c r="H194" s="37"/>
    </row>
    <row r="195" spans="1:9" x14ac:dyDescent="0.2">
      <c r="A195" s="3" t="s">
        <v>130</v>
      </c>
      <c r="B195" s="3" t="s">
        <v>5</v>
      </c>
      <c r="C195" s="3" t="s">
        <v>62</v>
      </c>
      <c r="D195" s="3"/>
      <c r="E195" s="3"/>
      <c r="F195" s="3"/>
      <c r="G195" s="3"/>
      <c r="H195" s="3"/>
    </row>
    <row r="196" spans="1:9" x14ac:dyDescent="0.2">
      <c r="A196" s="4" t="s">
        <v>131</v>
      </c>
      <c r="B196" s="37"/>
      <c r="C196" s="37"/>
      <c r="D196" s="37"/>
      <c r="E196" s="37"/>
      <c r="F196" s="37"/>
      <c r="G196" s="37"/>
      <c r="H196" s="37"/>
    </row>
    <row r="197" spans="1:9" x14ac:dyDescent="0.2">
      <c r="A197" s="4" t="s">
        <v>132</v>
      </c>
      <c r="B197" s="37"/>
      <c r="C197" s="37"/>
      <c r="D197" s="37"/>
      <c r="E197" s="37"/>
      <c r="F197" s="37"/>
      <c r="G197" s="37"/>
      <c r="H197" s="37"/>
    </row>
    <row r="198" spans="1:9" x14ac:dyDescent="0.2">
      <c r="A198" s="4" t="s">
        <v>133</v>
      </c>
      <c r="B198" s="37"/>
      <c r="C198" s="37"/>
      <c r="D198" s="37"/>
      <c r="E198" s="37"/>
      <c r="F198" s="37"/>
      <c r="G198" s="37"/>
      <c r="H198" s="37"/>
    </row>
    <row r="199" spans="1:9" x14ac:dyDescent="0.2">
      <c r="A199" s="4" t="s">
        <v>134</v>
      </c>
      <c r="B199" s="37"/>
      <c r="C199" s="37"/>
      <c r="D199" s="37"/>
      <c r="E199" s="37"/>
      <c r="F199" s="37"/>
      <c r="G199" s="37"/>
      <c r="H199" s="37"/>
    </row>
    <row r="200" spans="1:9" x14ac:dyDescent="0.2">
      <c r="A200" s="4" t="s">
        <v>135</v>
      </c>
      <c r="B200" s="37"/>
      <c r="C200" s="37"/>
      <c r="D200" s="37"/>
      <c r="E200" s="37"/>
      <c r="F200" s="37"/>
      <c r="G200" s="37"/>
      <c r="H200" s="37"/>
    </row>
    <row r="201" spans="1:9" x14ac:dyDescent="0.2">
      <c r="A201" s="4" t="s">
        <v>136</v>
      </c>
      <c r="B201" s="37"/>
      <c r="C201" s="37"/>
      <c r="D201" s="37"/>
      <c r="E201" s="37"/>
      <c r="F201" s="37"/>
      <c r="G201" s="37"/>
      <c r="H201" s="37"/>
    </row>
    <row r="202" spans="1:9" x14ac:dyDescent="0.2">
      <c r="A202" s="4" t="s">
        <v>137</v>
      </c>
      <c r="B202" s="37"/>
      <c r="C202" s="37"/>
      <c r="D202" s="37"/>
      <c r="E202" s="37"/>
      <c r="F202" s="37"/>
      <c r="G202" s="37"/>
      <c r="H202" s="37"/>
    </row>
    <row r="203" spans="1:9" x14ac:dyDescent="0.2">
      <c r="A203" s="37"/>
      <c r="B203" s="37"/>
      <c r="C203" s="37"/>
      <c r="D203" s="37"/>
      <c r="E203" s="37"/>
      <c r="F203" s="37"/>
      <c r="G203" s="37"/>
      <c r="H203" s="37"/>
    </row>
    <row r="204" spans="1:9" x14ac:dyDescent="0.2">
      <c r="A204" s="47" t="s">
        <v>138</v>
      </c>
      <c r="B204" s="34" t="s">
        <v>5</v>
      </c>
      <c r="C204" s="34" t="s">
        <v>27</v>
      </c>
      <c r="D204" s="34"/>
      <c r="E204" s="34"/>
      <c r="F204" s="34"/>
      <c r="G204" s="34"/>
      <c r="H204" s="34"/>
    </row>
    <row r="205" spans="1:9" x14ac:dyDescent="0.2">
      <c r="A205" s="48" t="s">
        <v>139</v>
      </c>
      <c r="B205" s="48"/>
      <c r="C205" s="48"/>
      <c r="D205" s="48"/>
      <c r="E205" s="48"/>
      <c r="F205" s="48"/>
      <c r="G205" s="37"/>
      <c r="H205" s="37"/>
      <c r="I205" s="37"/>
    </row>
    <row r="206" spans="1:9" x14ac:dyDescent="0.2">
      <c r="A206" s="37"/>
      <c r="B206" s="37"/>
      <c r="C206" s="37"/>
      <c r="D206" s="37"/>
      <c r="E206" s="37"/>
      <c r="F206" s="37"/>
      <c r="G206" s="37"/>
      <c r="H206" s="37"/>
      <c r="I206" s="37"/>
    </row>
    <row r="207" spans="1:9" x14ac:dyDescent="0.2">
      <c r="A207" s="39" t="s">
        <v>140</v>
      </c>
      <c r="B207" s="39" t="s">
        <v>141</v>
      </c>
      <c r="C207" s="39" t="s">
        <v>142</v>
      </c>
      <c r="D207" s="37"/>
      <c r="E207" s="37"/>
      <c r="F207" s="49"/>
      <c r="G207" s="37"/>
      <c r="H207" s="37"/>
      <c r="I207" s="37"/>
    </row>
    <row r="208" spans="1:9" x14ac:dyDescent="0.2">
      <c r="A208" s="37">
        <v>2018</v>
      </c>
      <c r="B208" s="41">
        <v>17000</v>
      </c>
      <c r="C208" s="38" t="s">
        <v>143</v>
      </c>
      <c r="D208" s="37"/>
      <c r="E208" s="37"/>
      <c r="F208" s="49"/>
      <c r="G208" s="37"/>
      <c r="H208" s="37"/>
      <c r="I208" s="37"/>
    </row>
    <row r="209" spans="1:9" x14ac:dyDescent="0.2">
      <c r="A209" s="37">
        <v>2019</v>
      </c>
      <c r="B209" s="41">
        <v>14000</v>
      </c>
      <c r="C209" s="38" t="s">
        <v>143</v>
      </c>
      <c r="D209" s="37"/>
      <c r="E209" s="37"/>
      <c r="F209" s="49"/>
      <c r="G209" s="37"/>
      <c r="H209" s="37"/>
      <c r="I209" s="37"/>
    </row>
    <row r="210" spans="1:9" x14ac:dyDescent="0.2">
      <c r="A210" s="37">
        <v>2020</v>
      </c>
      <c r="B210" s="41">
        <v>29000</v>
      </c>
      <c r="C210" s="38" t="s">
        <v>144</v>
      </c>
      <c r="D210" s="37"/>
      <c r="E210" s="37"/>
      <c r="F210" s="49"/>
      <c r="G210" s="37"/>
      <c r="H210" s="37"/>
      <c r="I210" s="37"/>
    </row>
    <row r="211" spans="1:9" x14ac:dyDescent="0.2">
      <c r="A211" s="37">
        <v>2021</v>
      </c>
      <c r="B211" s="41">
        <v>35000</v>
      </c>
      <c r="C211" s="38" t="s">
        <v>144</v>
      </c>
      <c r="D211" s="37"/>
      <c r="E211" s="37"/>
      <c r="F211" s="37"/>
      <c r="G211" s="37"/>
      <c r="H211" s="37"/>
      <c r="I211" s="37"/>
    </row>
    <row r="212" spans="1:9" x14ac:dyDescent="0.2">
      <c r="A212" s="37">
        <v>2022</v>
      </c>
      <c r="B212" s="41">
        <v>16000</v>
      </c>
      <c r="C212" s="38" t="s">
        <v>143</v>
      </c>
      <c r="D212" s="37"/>
      <c r="E212" s="37"/>
      <c r="F212" s="37"/>
      <c r="G212" s="37"/>
      <c r="H212" s="37"/>
      <c r="I212" s="37"/>
    </row>
    <row r="213" spans="1:9" x14ac:dyDescent="0.2">
      <c r="A213" s="37"/>
      <c r="B213" s="41"/>
      <c r="C213" s="37"/>
      <c r="D213" s="37"/>
      <c r="E213" s="37"/>
      <c r="F213" s="37"/>
      <c r="G213" s="37"/>
      <c r="H213" s="37"/>
      <c r="I213" s="37"/>
    </row>
    <row r="214" spans="1:9" x14ac:dyDescent="0.2">
      <c r="A214" s="48" t="s">
        <v>145</v>
      </c>
      <c r="B214" s="48"/>
      <c r="C214" s="48"/>
      <c r="D214" s="48"/>
      <c r="E214" s="37"/>
      <c r="F214" s="37"/>
      <c r="G214" s="37"/>
      <c r="H214" s="37"/>
      <c r="I214" s="37"/>
    </row>
    <row r="215" spans="1:9" x14ac:dyDescent="0.2">
      <c r="A215" s="50"/>
      <c r="B215" s="43"/>
      <c r="C215" s="50"/>
      <c r="D215" s="50"/>
      <c r="E215" s="37"/>
      <c r="F215" s="37"/>
      <c r="G215" s="37"/>
      <c r="H215" s="37"/>
      <c r="I215" s="37"/>
    </row>
    <row r="216" spans="1:9" x14ac:dyDescent="0.2">
      <c r="A216" s="39" t="s">
        <v>140</v>
      </c>
      <c r="B216" s="51" t="s">
        <v>146</v>
      </c>
      <c r="C216" s="50"/>
      <c r="D216" s="48" t="s">
        <v>147</v>
      </c>
      <c r="E216" s="48"/>
      <c r="F216" s="48"/>
      <c r="G216" s="48"/>
      <c r="H216" s="37"/>
      <c r="I216" s="37"/>
    </row>
    <row r="217" spans="1:9" x14ac:dyDescent="0.2">
      <c r="A217" s="37">
        <v>2018</v>
      </c>
      <c r="B217" s="41">
        <v>100000</v>
      </c>
      <c r="C217" s="50"/>
      <c r="D217" s="50"/>
      <c r="E217" s="37"/>
      <c r="F217" s="37"/>
      <c r="G217" s="37"/>
      <c r="H217" s="37"/>
      <c r="I217" s="37"/>
    </row>
    <row r="218" spans="1:9" x14ac:dyDescent="0.2">
      <c r="A218" s="37">
        <v>2019</v>
      </c>
      <c r="B218" s="41">
        <v>200000</v>
      </c>
      <c r="C218" s="50"/>
      <c r="D218" s="50"/>
      <c r="E218" s="37"/>
      <c r="F218" s="37"/>
      <c r="G218" s="37"/>
      <c r="H218" s="37"/>
      <c r="I218" s="37"/>
    </row>
    <row r="219" spans="1:9" x14ac:dyDescent="0.2">
      <c r="A219" s="37">
        <v>2020</v>
      </c>
      <c r="B219" s="41">
        <v>300000</v>
      </c>
      <c r="C219" s="50"/>
      <c r="D219" s="50"/>
      <c r="E219" s="37"/>
      <c r="F219" s="37"/>
      <c r="G219" s="37"/>
      <c r="H219" s="37"/>
      <c r="I219" s="37"/>
    </row>
    <row r="220" spans="1:9" x14ac:dyDescent="0.2">
      <c r="A220" s="37">
        <v>2021</v>
      </c>
      <c r="B220" s="41">
        <v>400000</v>
      </c>
      <c r="C220" s="50"/>
      <c r="D220" s="50"/>
      <c r="E220" s="37"/>
      <c r="F220" s="37"/>
      <c r="G220" s="37"/>
      <c r="H220" s="37"/>
      <c r="I220" s="37"/>
    </row>
    <row r="221" spans="1:9" x14ac:dyDescent="0.2">
      <c r="A221" s="37">
        <v>2022</v>
      </c>
      <c r="B221" s="41">
        <v>500000</v>
      </c>
      <c r="C221" s="50"/>
      <c r="D221" s="50"/>
      <c r="E221" s="37"/>
      <c r="F221" s="37"/>
      <c r="G221" s="37"/>
      <c r="H221" s="37"/>
      <c r="I221" s="37"/>
    </row>
    <row r="222" spans="1:9" x14ac:dyDescent="0.2">
      <c r="A222" s="50"/>
      <c r="B222" s="43"/>
      <c r="C222" s="50"/>
      <c r="D222" s="50"/>
      <c r="E222" s="37"/>
      <c r="F222" s="37"/>
      <c r="G222" s="37"/>
      <c r="H222" s="37"/>
      <c r="I222" s="37"/>
    </row>
    <row r="223" spans="1:9" x14ac:dyDescent="0.2">
      <c r="A223" s="48" t="s">
        <v>148</v>
      </c>
      <c r="B223" s="48"/>
      <c r="C223" s="50"/>
      <c r="D223" s="50"/>
      <c r="E223" s="37"/>
      <c r="F223" s="37"/>
      <c r="G223" s="37"/>
      <c r="H223" s="37"/>
      <c r="I223" s="37"/>
    </row>
    <row r="224" spans="1:9" x14ac:dyDescent="0.2">
      <c r="A224" s="50"/>
      <c r="B224" s="43"/>
      <c r="C224" s="50"/>
      <c r="D224" s="50"/>
      <c r="E224" s="37"/>
      <c r="F224" s="37"/>
      <c r="G224" s="37"/>
      <c r="H224" s="37"/>
      <c r="I224" s="37"/>
    </row>
    <row r="225" spans="1:9" x14ac:dyDescent="0.2">
      <c r="A225" s="50"/>
      <c r="B225" s="43"/>
      <c r="C225" s="37"/>
      <c r="D225" s="52">
        <v>2018</v>
      </c>
      <c r="E225" s="52">
        <v>2019</v>
      </c>
      <c r="F225" s="52">
        <v>2020</v>
      </c>
      <c r="G225" s="52">
        <v>2021</v>
      </c>
      <c r="H225" s="52">
        <v>2022</v>
      </c>
      <c r="I225" s="37"/>
    </row>
    <row r="226" spans="1:9" x14ac:dyDescent="0.2">
      <c r="A226" s="38" t="s">
        <v>149</v>
      </c>
      <c r="B226" s="38"/>
      <c r="C226" s="37"/>
      <c r="D226" s="53">
        <v>100000</v>
      </c>
      <c r="E226" s="53">
        <v>200000</v>
      </c>
      <c r="F226" s="53">
        <v>300000</v>
      </c>
      <c r="G226" s="53">
        <v>400000</v>
      </c>
      <c r="H226" s="53">
        <v>500000</v>
      </c>
      <c r="I226" s="38" t="s">
        <v>150</v>
      </c>
    </row>
    <row r="227" spans="1:9" x14ac:dyDescent="0.2">
      <c r="A227" s="38" t="s">
        <v>151</v>
      </c>
      <c r="B227" s="38"/>
      <c r="C227" s="38"/>
      <c r="D227" s="54">
        <v>-17000</v>
      </c>
      <c r="E227" s="54">
        <v>-14000</v>
      </c>
      <c r="F227" s="54">
        <v>29000</v>
      </c>
      <c r="G227" s="54">
        <v>35000</v>
      </c>
      <c r="H227" s="54">
        <v>-16000</v>
      </c>
      <c r="I227" s="38" t="s">
        <v>152</v>
      </c>
    </row>
    <row r="228" spans="1:9" x14ac:dyDescent="0.2">
      <c r="A228" s="38" t="s">
        <v>153</v>
      </c>
      <c r="B228" s="38"/>
      <c r="C228" s="38"/>
      <c r="D228" s="50" t="e" vm="1">
        <v>#VALUE!</v>
      </c>
      <c r="E228" s="54">
        <v>17000</v>
      </c>
      <c r="F228" s="54">
        <v>14000</v>
      </c>
      <c r="G228" s="54">
        <v>-29000</v>
      </c>
      <c r="H228" s="54">
        <v>-35000</v>
      </c>
      <c r="I228" s="38" t="s">
        <v>154</v>
      </c>
    </row>
    <row r="229" spans="1:9" x14ac:dyDescent="0.2">
      <c r="A229" s="48" t="s">
        <v>155</v>
      </c>
      <c r="B229" s="48"/>
      <c r="C229" s="50"/>
      <c r="D229" s="55">
        <v>83000</v>
      </c>
      <c r="E229" s="55">
        <v>203000</v>
      </c>
      <c r="F229" s="55">
        <v>343000</v>
      </c>
      <c r="G229" s="55">
        <v>406000</v>
      </c>
      <c r="H229" s="55">
        <v>449000</v>
      </c>
      <c r="I229" s="38" t="s">
        <v>42</v>
      </c>
    </row>
    <row r="230" spans="1:9" x14ac:dyDescent="0.2">
      <c r="D230" s="1" t="s">
        <v>156</v>
      </c>
      <c r="F230" s="1" t="s">
        <v>157</v>
      </c>
      <c r="H230" s="1" t="s">
        <v>158</v>
      </c>
    </row>
    <row r="232" spans="1:9" x14ac:dyDescent="0.2">
      <c r="A232" s="1" t="s">
        <v>159</v>
      </c>
    </row>
    <row r="234" spans="1:9" s="4" customFormat="1" x14ac:dyDescent="0.2">
      <c r="A234" s="3" t="s">
        <v>160</v>
      </c>
      <c r="B234" s="3" t="s">
        <v>5</v>
      </c>
      <c r="C234" s="3" t="s">
        <v>67</v>
      </c>
      <c r="D234" s="3"/>
      <c r="E234" s="3"/>
      <c r="F234" s="3"/>
      <c r="G234" s="3"/>
      <c r="H234" s="3"/>
    </row>
    <row r="235" spans="1:9" x14ac:dyDescent="0.2">
      <c r="A235" s="1" t="s">
        <v>161</v>
      </c>
    </row>
    <row r="236" spans="1:9" x14ac:dyDescent="0.2">
      <c r="A236" s="1" t="s">
        <v>162</v>
      </c>
    </row>
    <row r="237" spans="1:9" x14ac:dyDescent="0.2">
      <c r="A237" s="1" t="s">
        <v>163</v>
      </c>
    </row>
    <row r="238" spans="1:9" x14ac:dyDescent="0.2">
      <c r="A238" s="1" t="s">
        <v>164</v>
      </c>
    </row>
    <row r="239" spans="1:9" x14ac:dyDescent="0.2">
      <c r="A239" s="1" t="s">
        <v>165</v>
      </c>
    </row>
    <row r="240" spans="1:9" x14ac:dyDescent="0.2">
      <c r="A240" s="1" t="s">
        <v>166</v>
      </c>
    </row>
    <row r="241" spans="1:8" x14ac:dyDescent="0.2">
      <c r="A241" s="1" t="s">
        <v>167</v>
      </c>
    </row>
    <row r="242" spans="1:8" x14ac:dyDescent="0.2">
      <c r="A242" s="1" t="s">
        <v>168</v>
      </c>
    </row>
    <row r="243" spans="1:8" x14ac:dyDescent="0.2">
      <c r="A243" s="1" t="s">
        <v>169</v>
      </c>
    </row>
    <row r="245" spans="1:8" s="4" customFormat="1" x14ac:dyDescent="0.2">
      <c r="A245" s="3" t="s">
        <v>170</v>
      </c>
      <c r="B245" s="3" t="s">
        <v>5</v>
      </c>
      <c r="C245" s="3" t="s">
        <v>62</v>
      </c>
      <c r="D245" s="3"/>
      <c r="E245" s="3"/>
      <c r="F245" s="3"/>
      <c r="G245" s="3"/>
      <c r="H245" s="3"/>
    </row>
    <row r="246" spans="1:8" x14ac:dyDescent="0.2">
      <c r="A246" s="1" t="s">
        <v>171</v>
      </c>
    </row>
    <row r="248" spans="1:8" x14ac:dyDescent="0.2">
      <c r="B248" s="1" t="s">
        <v>172</v>
      </c>
      <c r="C248" s="1" t="s">
        <v>173</v>
      </c>
      <c r="F248" s="1" t="s">
        <v>174</v>
      </c>
      <c r="G248" s="1" t="s">
        <v>175</v>
      </c>
    </row>
    <row r="249" spans="1:8" x14ac:dyDescent="0.2">
      <c r="B249" s="1" t="s">
        <v>176</v>
      </c>
      <c r="C249" s="1" t="s">
        <v>176</v>
      </c>
      <c r="F249" s="1" t="s">
        <v>177</v>
      </c>
      <c r="G249" s="1" t="s">
        <v>177</v>
      </c>
    </row>
    <row r="250" spans="1:8" x14ac:dyDescent="0.2">
      <c r="A250" s="25" t="s">
        <v>140</v>
      </c>
      <c r="B250" s="25" t="s">
        <v>178</v>
      </c>
      <c r="C250" s="25" t="s">
        <v>179</v>
      </c>
      <c r="D250" s="25" t="s">
        <v>180</v>
      </c>
      <c r="E250" s="25" t="s">
        <v>181</v>
      </c>
      <c r="F250" s="25" t="s">
        <v>182</v>
      </c>
      <c r="G250" s="25" t="s">
        <v>182</v>
      </c>
    </row>
    <row r="251" spans="1:8" x14ac:dyDescent="0.2">
      <c r="A251" s="1">
        <v>2018</v>
      </c>
      <c r="B251" s="56">
        <f>5000*100</f>
        <v>500000</v>
      </c>
      <c r="C251" s="56">
        <f>5000*107</f>
        <v>535000</v>
      </c>
      <c r="D251" s="56">
        <f>C251-B251</f>
        <v>35000</v>
      </c>
      <c r="E251" s="56">
        <f>2*5000</f>
        <v>10000</v>
      </c>
      <c r="F251" s="56">
        <f>D251+E251</f>
        <v>45000</v>
      </c>
      <c r="G251" s="1" t="s">
        <v>183</v>
      </c>
      <c r="H251" s="1" t="s">
        <v>156</v>
      </c>
    </row>
    <row r="252" spans="1:8" x14ac:dyDescent="0.2">
      <c r="A252" s="1">
        <v>2019</v>
      </c>
      <c r="B252" s="56">
        <f>C251</f>
        <v>535000</v>
      </c>
      <c r="C252" s="56">
        <f>5000*103</f>
        <v>515000</v>
      </c>
      <c r="D252" s="56">
        <f t="shared" ref="D252" si="1">C252-B252</f>
        <v>-20000</v>
      </c>
      <c r="E252" s="56">
        <v>0</v>
      </c>
      <c r="F252" s="56">
        <f>D252+E252</f>
        <v>-20000</v>
      </c>
      <c r="G252" s="1" t="s">
        <v>184</v>
      </c>
      <c r="H252" s="1" t="s">
        <v>157</v>
      </c>
    </row>
    <row r="254" spans="1:8" x14ac:dyDescent="0.2">
      <c r="A254" s="1" t="s">
        <v>185</v>
      </c>
    </row>
    <row r="256" spans="1:8" x14ac:dyDescent="0.2">
      <c r="A256" s="1" t="s">
        <v>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2025-08-21T09:33:06Z</dcterms:created>
  <dcterms:modified xsi:type="dcterms:W3CDTF">2025-08-21T09:33:23Z</dcterms:modified>
</cp:coreProperties>
</file>