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shaytsaban/Downloads/"/>
    </mc:Choice>
  </mc:AlternateContent>
  <xr:revisionPtr revIDLastSave="0" documentId="13_ncr:1_{984DDA4A-F4FE-ED4E-9765-743422991D4B}" xr6:coauthVersionLast="47" xr6:coauthVersionMax="47" xr10:uidLastSave="{00000000-0000-0000-0000-000000000000}"/>
  <bookViews>
    <workbookView xWindow="160" yWindow="660" windowWidth="50880" windowHeight="29360" activeTab="3" xr2:uid="{00000000-000D-0000-FFFF-FFFF00000000}"/>
  </bookViews>
  <sheets>
    <sheet name="הנחיות" sheetId="1" r:id="rId1"/>
    <sheet name="שאלה 1" sheetId="2" r:id="rId2"/>
    <sheet name="שאלה 2" sheetId="3" r:id="rId3"/>
    <sheet name="שאלה 3" sheetId="4" r:id="rId4"/>
    <sheet name="שאלה 4" sheetId="5" r:id="rId5"/>
    <sheet name="שאלה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4" l="1"/>
  <c r="F68" i="4"/>
  <c r="E69" i="4"/>
  <c r="G68" i="4"/>
  <c r="G72" i="4" s="1"/>
  <c r="E64" i="4"/>
  <c r="G64" i="4" s="1"/>
  <c r="E65" i="4"/>
  <c r="G65" i="4"/>
  <c r="E66" i="4"/>
  <c r="G66" i="4" s="1"/>
  <c r="E67" i="4"/>
  <c r="G67" i="4"/>
  <c r="E68" i="4"/>
  <c r="G38" i="4"/>
  <c r="G36" i="4"/>
  <c r="E41" i="4"/>
  <c r="C41" i="4"/>
  <c r="D41" i="4"/>
  <c r="E36" i="4"/>
  <c r="E37" i="4"/>
  <c r="G37" i="4" s="1"/>
  <c r="E38" i="4"/>
  <c r="E39" i="4"/>
  <c r="G39" i="4" s="1"/>
  <c r="E40" i="4"/>
  <c r="D129" i="3"/>
  <c r="D122" i="3"/>
  <c r="G98" i="3"/>
  <c r="F89" i="3"/>
  <c r="C87" i="3"/>
  <c r="F76" i="3"/>
  <c r="F77" i="3" s="1"/>
  <c r="D76" i="3"/>
  <c r="E76" i="3" s="1"/>
  <c r="G40" i="4" l="1"/>
  <c r="G43" i="4" s="1"/>
  <c r="D78" i="3"/>
  <c r="E78" i="3" s="1"/>
  <c r="F78" i="3"/>
  <c r="D77" i="3"/>
  <c r="E77" i="3" s="1"/>
  <c r="F79" i="3" l="1"/>
  <c r="D79" i="3"/>
  <c r="E79" i="3" s="1"/>
  <c r="F80" i="3" l="1"/>
  <c r="D80" i="3"/>
  <c r="E80" i="3" s="1"/>
  <c r="D81" i="3" l="1"/>
  <c r="E81" i="3" s="1"/>
  <c r="F81" i="3"/>
  <c r="F82" i="3" l="1"/>
  <c r="D82" i="3"/>
  <c r="E82" i="3" s="1"/>
  <c r="F83" i="3" l="1"/>
  <c r="D83" i="3"/>
  <c r="E83" i="3" s="1"/>
  <c r="F84" i="3" l="1"/>
  <c r="D84" i="3"/>
  <c r="E84" i="3" s="1"/>
  <c r="F85" i="3" l="1"/>
  <c r="D85" i="3"/>
  <c r="E85" i="3" s="1"/>
  <c r="D86" i="3" l="1"/>
  <c r="E86" i="3" s="1"/>
  <c r="F86" i="3"/>
  <c r="F87" i="3" l="1"/>
  <c r="D87" i="3"/>
  <c r="E87" i="3" s="1"/>
  <c r="F91" i="3" s="1"/>
  <c r="E63" i="3" l="1"/>
  <c r="C61" i="3"/>
  <c r="F50" i="3"/>
  <c r="D51" i="3" s="1"/>
  <c r="E51" i="3" s="1"/>
  <c r="D50" i="3"/>
  <c r="E50" i="3" s="1"/>
  <c r="E40" i="3"/>
  <c r="E27" i="3"/>
  <c r="F27" i="3"/>
  <c r="D28" i="3" s="1"/>
  <c r="E28" i="3" s="1"/>
  <c r="D27" i="3"/>
  <c r="C38" i="3"/>
  <c r="F28" i="3" l="1"/>
  <c r="F29" i="3" s="1"/>
  <c r="F51" i="3"/>
  <c r="D30" i="3"/>
  <c r="E30" i="3" s="1"/>
  <c r="F30" i="3"/>
  <c r="D29" i="3"/>
  <c r="E29" i="3" s="1"/>
  <c r="D52" i="3" l="1"/>
  <c r="E52" i="3" s="1"/>
  <c r="F52" i="3"/>
  <c r="D31" i="3"/>
  <c r="E31" i="3" s="1"/>
  <c r="F31" i="3"/>
  <c r="D53" i="3" l="1"/>
  <c r="E53" i="3" s="1"/>
  <c r="F53" i="3"/>
  <c r="F32" i="3"/>
  <c r="D32" i="3"/>
  <c r="E32" i="3" s="1"/>
  <c r="F54" i="3" l="1"/>
  <c r="D54" i="3"/>
  <c r="E54" i="3" s="1"/>
  <c r="F33" i="3"/>
  <c r="D33" i="3"/>
  <c r="E33" i="3" s="1"/>
  <c r="F55" i="3" l="1"/>
  <c r="D55" i="3"/>
  <c r="E55" i="3" s="1"/>
  <c r="D34" i="3"/>
  <c r="E34" i="3" s="1"/>
  <c r="F34" i="3"/>
  <c r="F56" i="3" l="1"/>
  <c r="D56" i="3"/>
  <c r="E56" i="3" s="1"/>
  <c r="D35" i="3"/>
  <c r="E35" i="3" s="1"/>
  <c r="F35" i="3"/>
  <c r="D57" i="3" l="1"/>
  <c r="E57" i="3" s="1"/>
  <c r="F57" i="3"/>
  <c r="D36" i="3"/>
  <c r="E36" i="3" s="1"/>
  <c r="F36" i="3"/>
  <c r="D58" i="3" l="1"/>
  <c r="E58" i="3" s="1"/>
  <c r="F58" i="3"/>
  <c r="F37" i="3"/>
  <c r="D37" i="3"/>
  <c r="E37" i="3" s="1"/>
  <c r="F59" i="3" l="1"/>
  <c r="D59" i="3"/>
  <c r="E59" i="3" s="1"/>
  <c r="F38" i="3"/>
  <c r="D38" i="3"/>
  <c r="E38" i="3" s="1"/>
  <c r="E42" i="3" s="1"/>
  <c r="D60" i="3" l="1"/>
  <c r="E60" i="3" s="1"/>
  <c r="F60" i="3"/>
  <c r="F61" i="3" l="1"/>
  <c r="D61" i="3"/>
  <c r="E61" i="3" s="1"/>
  <c r="E65" i="3" s="1"/>
  <c r="E68" i="3" s="1"/>
</calcChain>
</file>

<file path=xl/sharedStrings.xml><?xml version="1.0" encoding="utf-8"?>
<sst xmlns="http://schemas.openxmlformats.org/spreadsheetml/2006/main" count="244" uniqueCount="188">
  <si>
    <t>מר תמיר זוילי, MA</t>
  </si>
  <si>
    <t>גב׳ מורן חלמיש עידן, MA</t>
  </si>
  <si>
    <t>רו״ח שי צבאן, MBA</t>
  </si>
  <si>
    <t>בחינת הגמר בקורס: מימון מתקדם</t>
  </si>
  <si>
    <t>סגל הקורס:</t>
  </si>
  <si>
    <t>אינג׳ יואב זיו, M.SC</t>
  </si>
  <si>
    <t>בבחינה זו שני חלקים:</t>
  </si>
  <si>
    <t xml:space="preserve">משקל כל שאלה בחלק זה זהה, והוא 30 נק׳. </t>
  </si>
  <si>
    <t>במידה והנכם חשים כי חסרים לכם / לכן נתונים, הניחו הנחה פרשנית רלוונטית</t>
  </si>
  <si>
    <t>להתייחסות הבודק.</t>
  </si>
  <si>
    <t xml:space="preserve">בחלק זה 3 שאלות פתוחות. יש להשיב על כולן. </t>
  </si>
  <si>
    <t>חלק ב - שאלות רב-ברירה, במשקל 10 נק׳</t>
  </si>
  <si>
    <t>חלק א - שאלות פתוחות, במשקל 90 נק׳</t>
  </si>
  <si>
    <t>בחלק זה 2 שאלות רב-ברירה - אמריקאיות.</t>
  </si>
  <si>
    <t>יש לציין באופן בולט את התשובה הנכונה.</t>
  </si>
  <si>
    <t>בחלק זה לא ייבדק הנימוק.</t>
  </si>
  <si>
    <t>מבנה הבחינה:</t>
  </si>
  <si>
    <t>הנחיות נוספות:</t>
  </si>
  <si>
    <t xml:space="preserve">משך הבחינה הוא שעתיים וחצי (150 דקות). </t>
  </si>
  <si>
    <t>חומר עזר מותר: כל חומר עזר כתוב (ידנית / מודפס) מותר בשימוש.</t>
  </si>
  <si>
    <t xml:space="preserve">כמו כן, מותר בשימוש מחשבון מדעי ו/או פיננסי (אם כי חובה לפרט את כלל הדרך החישובית באקסל). </t>
  </si>
  <si>
    <t xml:space="preserve">במהלך הבחינה, יש לשאול שאלות הקשורות להבנת הנקרא בלבד. </t>
  </si>
  <si>
    <t>ב ה צ ל ח ה ! ! !</t>
  </si>
  <si>
    <t>שאלה 1 - 30 נק׳</t>
  </si>
  <si>
    <t xml:space="preserve">האג״ח איננה צמודה למדד (שקלית). </t>
  </si>
  <si>
    <t>נדרש:</t>
  </si>
  <si>
    <t>שאלה 2 - 30 נק׳</t>
  </si>
  <si>
    <t>שאלה 3 - 30 נק׳</t>
  </si>
  <si>
    <t>להלן מספר שאלות הקשורות למניותיה של חברה זו:</t>
  </si>
  <si>
    <t>שאלה 4 - 5 נק׳</t>
  </si>
  <si>
    <t>סמנו את הטענה הנכונה:</t>
  </si>
  <si>
    <t>ה. כל יתר הטענות שגויות.</t>
  </si>
  <si>
    <t>שאלה 5 - 5 נק׳</t>
  </si>
  <si>
    <t xml:space="preserve">ב. עלייה ברמת הסיכון של החברה ו/או של סוג הפרויקטים העיקרי שהיא מבצעת, מובילה לירידה במחיר ההון שלה. </t>
  </si>
  <si>
    <t xml:space="preserve">ג. שינויים בשיעור התשואה לפדיון בגין אג״ח חברה לא יכולים להשפיע על מחיר ההון שלה. </t>
  </si>
  <si>
    <t xml:space="preserve">ד. עלייה בריבית השוק על אג״ח לא תשפיע על שיעור התשואה לפדיון באג״ח. </t>
  </si>
  <si>
    <t xml:space="preserve">א. כדי שפרויקט בתחום פעילות החברה יהיה כדאי על פי כלל השת״פ (IRR), נדרוש שהשת״פ יהיה גבוה ממחיר ההון </t>
  </si>
  <si>
    <t xml:space="preserve">    הכולל / הממוצע המשוקלל (WACC). </t>
  </si>
  <si>
    <t xml:space="preserve">ב. סוג הפרויקטים שחברה מבצעת עלול להשפיע על מחיר ההון שלה. </t>
  </si>
  <si>
    <t>ג. עלייה משמעותית בריבית חסרת הסיכון צפויה להגדיל את מחיר ההון הכולל של החברה.</t>
  </si>
  <si>
    <t>ד. מחיר ההון העצמי הוא מחיר ההון שבו נהוון את תזרימי הדיבידנד הצפויים ממניה כדי לקבוע את מחירה.</t>
  </si>
  <si>
    <t>ה. כל הטענות נכונות.</t>
  </si>
  <si>
    <t>חברת ״יואבי״ בע״מ הנפיקה ב-1.1.2023 אגרות חוב.</t>
  </si>
  <si>
    <t xml:space="preserve">בסך הכל הונפקו 100,000 אגרות חוב אשר הערך הנקוב של כל אחת מהן הנו 1 ש״ח.  </t>
  </si>
  <si>
    <t>האג״ח משלמת ריבית שנתית נקובה בשיעור 6% בתדירות חצי שנתית.</t>
  </si>
  <si>
    <t xml:space="preserve">קרן האג״ח תפרע ב-8 תשלומים חצי שנתיים ב-4 השנים האחרונות לאג״ח. </t>
  </si>
  <si>
    <t xml:space="preserve">תשלום הקרן האחרון באג״ח הוא ב-31.12.2029. </t>
  </si>
  <si>
    <t>א. ככל שמחיר ההון גבוה יותר, עולה כדאיות הפרויקט המועמד להשקעה על ידי חברה.</t>
  </si>
  <si>
    <t xml:space="preserve">א. חשבו את התמורה שהתקבלה במועד ההנפקה אם ידוע שנכון למועד זה שיעור התשואה לפדיון באג״ח במונחים </t>
  </si>
  <si>
    <t xml:space="preserve">     שנתיים הוא 8.16%.</t>
  </si>
  <si>
    <t>תאריך</t>
  </si>
  <si>
    <t>תדירות התשלום: ב-30.6 וב-31.12 של כל שנה.</t>
  </si>
  <si>
    <t xml:space="preserve">ב. הניחו כעת כי נכון ליום 1.8.2025 שיעור התשואה לפדיון באג״ח במונחים שנתיים הוא 9.2025%. </t>
  </si>
  <si>
    <t xml:space="preserve">    מהו שווי האג״ח למועד זה?</t>
  </si>
  <si>
    <t xml:space="preserve">ג.  מהו שיעור התשואה השנתי לפדיון נכון ל-30.9.2027 אם ידוע שנכון למועד זה מחירן המצרפי של כל אגרות  </t>
  </si>
  <si>
    <t xml:space="preserve">    החוב הוא 60,000 ש״ח?</t>
  </si>
  <si>
    <t>בתאריך 1.1.2023 הנפיקה חברה 500,000 יח׳ של אגרות חוב בנות 1 ש״ח ערך נקוב כל אחת. אגרות החוב נושאות</t>
  </si>
  <si>
    <t>ריבית שנתית נקובה בשיעור 8% המשולמת בתום כל רבעון. קרן האג״ח והריבית בגינה תפרענה בתשלום אחד</t>
  </si>
  <si>
    <t xml:space="preserve">ב-31.12.2025. </t>
  </si>
  <si>
    <t xml:space="preserve">אגרת החוב והריבית בגינה צמודות למדד המחירים לצרכן. </t>
  </si>
  <si>
    <t>שיעור התשואה לפדיון באג״ח, במונחים ריאליים, נכון למועד ההנפקה - הנו 6.1363551% לשנה.</t>
  </si>
  <si>
    <t xml:space="preserve">א. חשבו את מחיר האג״ח במועד הנפקתה. </t>
  </si>
  <si>
    <t>ב. הניחו כעת כי חלה עלייה במדד המחירים לצרכן בשיעור של 3% במהלך שנת 2023. מה יהיה מחיר האג״ח (במונחים</t>
  </si>
  <si>
    <t>של שווי מצרפי של כלל האג״ח, בערכים שקליים - נומינליים) ליום 31.12.2023, רגע לאחר תשלום הקופון ביום זה?</t>
  </si>
  <si>
    <t xml:space="preserve">הניחו לשם החישוב כי לא חל שינוי בשיעור התשואה לפדיון במונחים ריאליים ממועד ההנפקה ועד ל-31.12.2023. </t>
  </si>
  <si>
    <t xml:space="preserve">    בהנחה שהאינפלציה בשנת 2023 היא 3% ולא חל שינוי בשיעור התשואה לפדיון באג״ח במונחים ריאליים מאז הנפקתה,</t>
  </si>
  <si>
    <t xml:space="preserve"> מהי האינפלציה במהלך חצי השנה הראשונה של 2024?</t>
  </si>
  <si>
    <t xml:space="preserve">ג. הניחו כעת כי ידוע שמחיר האג״ח הכולל הנומינלי ליום 30.6.2024, רגע לפני תשלום הקופון במועד זה, הנו 569,669 ש״ח. </t>
  </si>
  <si>
    <t>ד. הניחו כי היום אתם נמצאים בתאריך 1.1.2023. באפשרותכם להשקיע באג״ח החברה הנדונה לעיל או לחילופין</t>
  </si>
  <si>
    <t>באג״ח של חברה ברמת סיכון זהה, שאיננה צמודה, לתקופה ארוכה יותר. באיזו אג״ח תעדיפו להשקיע?</t>
  </si>
  <si>
    <t>נמקו בקצרה.</t>
  </si>
  <si>
    <t>חברת ״לחיאני״ בע״מ מממנת את עצמה בהון עצמי בלבד, על ידי הנפקת מניות.</t>
  </si>
  <si>
    <t xml:space="preserve">א. הניחו שהיום התאריך הוא 1.1.2023. כמו כן, להלן נתונים בדבר ציפיות החברה לרווח למניה ושיעור חלוקת </t>
  </si>
  <si>
    <t>הדיבידנד מתוך הרווח למניה, בכל אחת מהשנים הקרובות:</t>
  </si>
  <si>
    <t>רווח למניה</t>
  </si>
  <si>
    <t>שיעור חלוקה</t>
  </si>
  <si>
    <t xml:space="preserve">החל משנת 2028, החברה תשמור על מדיניות חלוקת דיבידנד קבועה בשיעור של 20% מהרווח למניה. </t>
  </si>
  <si>
    <t>בהנחה ששיעור התשואה הנדרש על ידי בעלי המניות הנו 13% לשנה, מהו מחיר המניה?</t>
  </si>
  <si>
    <t xml:space="preserve">שיעור הצמיחה של הרווח למניה החל משנת 2028 הוא 3% לשנה והוא צפוי להישאר קבוע לנצח. כמו כן, </t>
  </si>
  <si>
    <t xml:space="preserve">ב. הניחו כעת כי בעקבות שינוי בשיעור התשואה הנדרש על ידי בעלי המניות, מחיר המניה ליום 31/12/2025, </t>
  </si>
  <si>
    <t>העדכני הנדרש על ידי בעלי המניות (בהנחה שיתר הנתונים ללא שינוי) הנו 12% לשנה. האם הוא צודק? נמקו</t>
  </si>
  <si>
    <t xml:space="preserve">באמצעות חישוב רלוונטי. </t>
  </si>
  <si>
    <t>רגע לפני תשלום הדיבידנד במועד זה, הנו 41.03 ש״ח. חברך היועץ זרובבל טוען שמכך ניתן להסיק ששיעור התשואה</t>
  </si>
  <si>
    <t>ג.  מהם השיקולים העומדים בפני חברה בבואה להחליט על שיעור חלוקת הדיבידנד למשקיעים?</t>
  </si>
  <si>
    <t>סמסטר 2024ב , מועד ב</t>
  </si>
  <si>
    <t>מועד הבחינה: יום ב׳,  26/3/2024, 16:00-18:30</t>
  </si>
  <si>
    <t>פתרון:</t>
  </si>
  <si>
    <t>א. חשבו את מחיר האג״ח במועד הנפקתה</t>
  </si>
  <si>
    <t>ערך נקוב</t>
  </si>
  <si>
    <t>קופון</t>
  </si>
  <si>
    <t>יתרה (ע״נ)</t>
  </si>
  <si>
    <t>סך תזרים</t>
  </si>
  <si>
    <t xml:space="preserve">rate (quarter) =  </t>
  </si>
  <si>
    <t xml:space="preserve">NPV = מחיר בהנפקה = </t>
  </si>
  <si>
    <t xml:space="preserve">NPV = שווי ריאלי = </t>
  </si>
  <si>
    <t>שווי ריאלי</t>
  </si>
  <si>
    <t>לשווי הריאלי יש להוסיף הצמדה (להצמיד אותו):</t>
  </si>
  <si>
    <t>אני נמצא כאן</t>
  </si>
  <si>
    <t xml:space="preserve">NPV(Zamud) = </t>
  </si>
  <si>
    <t>שווי נומינלי / ערך סופי (כולל הצמדה)</t>
  </si>
  <si>
    <t>באופן כללי, מתווה הפעולה בשאלה זו כולל:</t>
  </si>
  <si>
    <t>ב. מחיר האג״ח הנומינלי, אחרי הצמדה, נתון.</t>
  </si>
  <si>
    <t>ג. חלצו את האינפלציה על בסיס הפער בין הערכים.</t>
  </si>
  <si>
    <t>א. חשבו את שווי האג״ח במונחים ריאליים (לפני הצמדה) כרגיל.</t>
  </si>
  <si>
    <t>שווי ריאלי (לפני הצמדה)</t>
  </si>
  <si>
    <t>שווי נומינלי אחרי הצמדה נתון:</t>
  </si>
  <si>
    <t>524,242.97 * (1 + 3%) * (1 + x) = 569,669</t>
  </si>
  <si>
    <t>כאשר 3% מבטאים את האינפלציה לשנת 2023 כולה, ו-x מסמל את האינפלציה לתקופה 1.1.2024 - 30.6.2024:</t>
  </si>
  <si>
    <t xml:space="preserve">x = </t>
  </si>
  <si>
    <t>כך חילצתי את האינפלציה לתקופה 1.1.2024-30.6.2024</t>
  </si>
  <si>
    <t>האג״ח האחרת בסעיף זה:</t>
  </si>
  <si>
    <t>האג״ח בנתוני הבסיס:</t>
  </si>
  <si>
    <t>לתקופה קצרה</t>
  </si>
  <si>
    <t>לתקופה ארוכה</t>
  </si>
  <si>
    <t>אג״ח צמודה למדד (תוספת תזרים כשיש אינפלציה)</t>
  </si>
  <si>
    <t>אג״ח לא צמודה (התזרים לא משתנה כתלות באינפלציה)</t>
  </si>
  <si>
    <t>התייחסות:</t>
  </si>
  <si>
    <t>א. המשמעות של הצמדה / היעדר הצמדה:</t>
  </si>
  <si>
    <t>אג״ח צמודה מעניקה הגנה (שמירה על כח הקנייה) במצבי אינפלציה.</t>
  </si>
  <si>
    <t>יחד עם זאת, ציפיות האינפלציה מגולמות ונכללות גם בריבית האפקטיבית הכוללת הנומינלית באג״ח לא צמודה:</t>
  </si>
  <si>
    <t>המשמעות היא שאם ציפיות האינפלציה בשווקים אכן תתממשנה - רכיב זה (הצמדה או היעדרה) לא משפיע</t>
  </si>
  <si>
    <t>משמעותית על תשואת המשקיע.</t>
  </si>
  <si>
    <t>יחד עם זאת - אלו רק ציפיות. וההתנהגות של האינפלציה בפועל יכולה להשתנות, כתלות באירועים בלתי צפויים.</t>
  </si>
  <si>
    <t>אזי השקעה באג״ח צמודה יכולה לייצר מנגנון הגנה משמעותי יותר.</t>
  </si>
  <si>
    <t>דוגמא קטנה: מאיה שוקלת להשקיע באג״ח לא צמודה שמניבה תשואה של 15% לשנה.</t>
  </si>
  <si>
    <t>כחלופה, מציעים למאיה להשקיע באג״ח צמודה מקבילה שמניבה תשואה ריאלית של 6.4814815%.</t>
  </si>
  <si>
    <t xml:space="preserve">בהנחה שציפיות האינפלציה של מאיה הן 8%, היכן היא צפויה לקבל תשואה גבוהה יותר? </t>
  </si>
  <si>
    <t>במסלול הצמוד:</t>
  </si>
  <si>
    <t xml:space="preserve">(1 + 6.4814815%) * (1 + 8%) - 1 = </t>
  </si>
  <si>
    <t>במסלול הלא צמוד:</t>
  </si>
  <si>
    <t>לכאורה, לא משנה במה מאיה תבחר.</t>
  </si>
  <si>
    <t xml:space="preserve">נניח כעת שהאינפלציה בפועל היתה 10%. מדוע? כי ציפיות לחוד ומציאות לחוד. </t>
  </si>
  <si>
    <t xml:space="preserve">(1 + 6.4814815%) * (1 + 10%) - 1 = </t>
  </si>
  <si>
    <t xml:space="preserve">כלומר - השאלה היא - האם ציפיות האינפלציה תתגשמנה, או שאני סבור אחרת. </t>
  </si>
  <si>
    <t>בעיקרון, משקיע שמאמין שקיים סיכוי גבוה לעליית מדד מעבר לציפיות הכלליות בשוק</t>
  </si>
  <si>
    <t>יעדיף בכל מקרה את המסלול הצמוד, ולהפך - אם הוא חושש שהאינפלציה תהיה נמוכה יותר.</t>
  </si>
  <si>
    <t>ב. המשמעות של תקופת האג״ח:</t>
  </si>
  <si>
    <t>ככל שהאג״ח ארוכה יותר היא מסוכנת יותר במובן זה ששינויים בריבית להיוון (שיעור התשואה לפדיון) למשל כתוצאה</t>
  </si>
  <si>
    <t>מהחלטת בנק ישראל, שינוי ברמת סיכון של המנפיק וכן הלאה - ישפיעו במידה חזקה יותר על הערך. ולכן, אג״ח ארוכה</t>
  </si>
  <si>
    <t xml:space="preserve">יותר היא מסוכנת יותר. </t>
  </si>
  <si>
    <t>מעבר להעדפות המשקיע בהקשר לסיכון, חשוב לשים לב גם לציפיות המשקיע בהקשר לשינויי ריבית - כי אם אני מצפה</t>
  </si>
  <si>
    <t>שהריבית תעלה, פוטנציאלית - עדיף להשקיע באג״ח קצרות (הירידה בשוויין מתונה יותר) ואם אני מצפה שהריבית</t>
  </si>
  <si>
    <t xml:space="preserve">תרד, פוטנציאלית - עדיף להשקיע באג״ח ארוכות (כי העלייה בשווין חדה יותר). </t>
  </si>
  <si>
    <t>ג. שיקולים נוספים</t>
  </si>
  <si>
    <t xml:space="preserve">לגבי המשקיע - האם יש לו סיבה להשקיע דווקא באג״ח צמודה? האם למשל, יש לו התחייבות צמודה שעליו לפרוע? </t>
  </si>
  <si>
    <t xml:space="preserve">אם כן - סביר להניח שאג״ח צמודה תגן עליו טוב יותר; ולהפך. </t>
  </si>
  <si>
    <t>תשובה מקוצרת:</t>
  </si>
  <si>
    <t>כמו כן, צריך להביא בחשבון שיקולים נוספים כגון יחס לסיכון ומטרות המשקיע.</t>
  </si>
  <si>
    <t xml:space="preserve">לאור כל אלו, לא ניתן להכריע חד משמעית, עד שלא נתחקר את המשקיע באשר לשיקוליו וציפיותיו בהקשרים לעיל. </t>
  </si>
  <si>
    <r>
      <t xml:space="preserve">ההכרעה בין </t>
    </r>
    <r>
      <rPr>
        <b/>
        <sz val="12"/>
        <color theme="1"/>
        <rFont val="David"/>
      </rPr>
      <t>מסלול צמוד ולא צמוד</t>
    </r>
    <r>
      <rPr>
        <sz val="12"/>
        <color theme="1"/>
        <rFont val="David"/>
      </rPr>
      <t xml:space="preserve"> תלויה בציפיות המשקיע לאינפלציה </t>
    </r>
    <r>
      <rPr>
        <b/>
        <sz val="12"/>
        <color theme="1"/>
        <rFont val="David"/>
      </rPr>
      <t>שישפיעו על התשואה הצפויה במסלול הצמוד</t>
    </r>
    <r>
      <rPr>
        <sz val="12"/>
        <color theme="1"/>
        <rFont val="David"/>
      </rPr>
      <t xml:space="preserve">. </t>
    </r>
  </si>
  <si>
    <r>
      <t xml:space="preserve">לגבי משך האג״ח, האג״ח הלא צמודה </t>
    </r>
    <r>
      <rPr>
        <b/>
        <sz val="12"/>
        <color theme="1"/>
        <rFont val="David"/>
      </rPr>
      <t>הארוכה</t>
    </r>
    <r>
      <rPr>
        <sz val="12"/>
        <color theme="1"/>
        <rFont val="David"/>
      </rPr>
      <t xml:space="preserve"> </t>
    </r>
    <r>
      <rPr>
        <b/>
        <sz val="12"/>
        <color theme="1"/>
        <rFont val="David"/>
      </rPr>
      <t>מסוכנת יותר</t>
    </r>
    <r>
      <rPr>
        <sz val="12"/>
        <color theme="1"/>
        <rFont val="David"/>
      </rPr>
      <t xml:space="preserve"> בהיבט ההשפעה של שינויי ריבית על שוויה. </t>
    </r>
  </si>
  <si>
    <t>דיבידנד</t>
  </si>
  <si>
    <t xml:space="preserve">כפול שיעור </t>
  </si>
  <si>
    <t>חלוקה:</t>
  </si>
  <si>
    <t>אם שיעור הצמיחה ברווח למניה קבוע</t>
  </si>
  <si>
    <t>וגם שיעור חלוקת הדיבידנד קבוע</t>
  </si>
  <si>
    <t>אזי ה-g (שיעור הצמיחה בדיבידנד) זהה לשיעור הצמיחה ברווח למניה</t>
  </si>
  <si>
    <t xml:space="preserve">דיבידנד </t>
  </si>
  <si>
    <t xml:space="preserve">אחרון </t>
  </si>
  <si>
    <t>לאינסוף</t>
  </si>
  <si>
    <t>מהוון</t>
  </si>
  <si>
    <t>ואיך הגענו ל-37.08?</t>
  </si>
  <si>
    <t>הדיבידנד בתום 2028 ואילך צומח</t>
  </si>
  <si>
    <t>בשיעור קבוע, ונוכל ליישם עליו את נוסחת</t>
  </si>
  <si>
    <t>גורדון:</t>
  </si>
  <si>
    <t>ערך זה הוא לנקודת הזמן שהיא אחת אחורה</t>
  </si>
  <si>
    <t>כלומר ליום 31/12/2027</t>
  </si>
  <si>
    <t>סה״כ</t>
  </si>
  <si>
    <t xml:space="preserve">NPV = Ps = </t>
  </si>
  <si>
    <t>מחיר המניה</t>
  </si>
  <si>
    <t>Ps = 41.03</t>
  </si>
  <si>
    <t>rate</t>
  </si>
  <si>
    <t>המחיר הנתון</t>
  </si>
  <si>
    <t>הטענה היא שמחיר ההון / שיעור תשואה נדרש</t>
  </si>
  <si>
    <t>מחיר המניה לפי היוון ב-12%</t>
  </si>
  <si>
    <t>מה זה אומר השיקולים? מה מנחה חברה באשר לשאלה ״האם לחלק דיבידנד או להיות בונקר אבו קמצא להשאיר בחברה את הכסף״?</t>
  </si>
  <si>
    <t>נגד</t>
  </si>
  <si>
    <t>בעד דיבידנד</t>
  </si>
  <si>
    <t>תזרימים גבוהים למשקיע בטווח הקצר</t>
  </si>
  <si>
    <t>איתות למשקיע על רווחיות החברה</t>
  </si>
  <si>
    <t>יותר כסף נשאר בחברה</t>
  </si>
  <si>
    <t>אפשרות לבצע השקעות שיגדילו רווחיות ודיבידנד בטווח הארוך</t>
  </si>
  <si>
    <t>חוסן פיננסי - עתודות הון עצמי ומשאבים</t>
  </si>
  <si>
    <t>איתות למשקיעים על אקטיביות של החברה בניצול המשאבים</t>
  </si>
  <si>
    <t>בגסות: ״חלוקת דיבידנד גבוהה = בחברות בשלות ו/או במיקוד לטווח קצר;</t>
  </si>
  <si>
    <t>חלוקת דיבידנד נמוכה = בחברות צומחות ו/או במיקוד לטווח ארוך״</t>
  </si>
  <si>
    <t>הואיל וכאשר חישבנו את שווי המניה באמצעות שימוש במחיר הון של 12% קיבלנו תוצאה של 42.66 שהיא שונה</t>
  </si>
  <si>
    <r>
      <t xml:space="preserve">ממחיר המניה בפועל 42.66, המשמעות היא שמחיר ההון ככל הנראה </t>
    </r>
    <r>
      <rPr>
        <b/>
        <sz val="12"/>
        <color theme="1"/>
        <rFont val="David"/>
      </rPr>
      <t>איננו</t>
    </r>
    <r>
      <rPr>
        <sz val="12"/>
        <color theme="1"/>
        <rFont val="David"/>
      </rPr>
      <t xml:space="preserve"> 12%.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</si>
</sst>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₪&quot;#,##0.00_);[Red]\(&quot;₪&quot;#,##0.00\)"/>
    <numFmt numFmtId="164" formatCode="0.0%"/>
    <numFmt numFmtId="165" formatCode="0.00_);\(0.00\)"/>
    <numFmt numFmtId="166" formatCode="0.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David"/>
    </font>
    <font>
      <b/>
      <sz val="12"/>
      <color theme="1"/>
      <name val="David"/>
    </font>
    <font>
      <b/>
      <u/>
      <sz val="12"/>
      <color theme="1"/>
      <name val="David"/>
    </font>
    <font>
      <sz val="12"/>
      <color theme="1"/>
      <name val="Calibri"/>
      <family val="2"/>
      <scheme val="minor"/>
    </font>
    <font>
      <b/>
      <sz val="16"/>
      <color theme="1"/>
      <name val="David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7E7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1" fillId="0" borderId="0" xfId="0" applyFont="1" applyAlignment="1">
      <alignment horizontal="right" readingOrder="2"/>
    </xf>
    <xf numFmtId="0" fontId="1" fillId="0" borderId="0" xfId="0" applyFont="1" applyAlignment="1">
      <alignment readingOrder="2"/>
    </xf>
    <xf numFmtId="14" fontId="1" fillId="0" borderId="0" xfId="0" applyNumberFormat="1" applyFont="1"/>
    <xf numFmtId="9" fontId="1" fillId="0" borderId="0" xfId="0" applyNumberFormat="1" applyFont="1"/>
    <xf numFmtId="9" fontId="1" fillId="0" borderId="0" xfId="1" applyFont="1"/>
    <xf numFmtId="164" fontId="1" fillId="0" borderId="0" xfId="1" applyNumberFormat="1" applyFont="1"/>
    <xf numFmtId="8" fontId="1" fillId="0" borderId="0" xfId="0" applyNumberFormat="1" applyFont="1"/>
    <xf numFmtId="0" fontId="1" fillId="0" borderId="1" xfId="0" applyFont="1" applyBorder="1"/>
    <xf numFmtId="37" fontId="1" fillId="0" borderId="0" xfId="0" applyNumberFormat="1" applyFont="1"/>
    <xf numFmtId="165" fontId="1" fillId="2" borderId="0" xfId="0" applyNumberFormat="1" applyFont="1" applyFill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37" fontId="1" fillId="3" borderId="0" xfId="0" applyNumberFormat="1" applyFont="1" applyFill="1"/>
    <xf numFmtId="165" fontId="1" fillId="0" borderId="0" xfId="0" applyNumberFormat="1" applyFont="1"/>
    <xf numFmtId="164" fontId="1" fillId="2" borderId="0" xfId="1" applyNumberFormat="1" applyFont="1" applyFill="1"/>
    <xf numFmtId="0" fontId="1" fillId="0" borderId="5" xfId="0" applyFont="1" applyBorder="1" applyAlignment="1">
      <alignment readingOrder="2"/>
    </xf>
    <xf numFmtId="0" fontId="1" fillId="0" borderId="8" xfId="0" applyFont="1" applyBorder="1" applyAlignment="1">
      <alignment readingOrder="2"/>
    </xf>
    <xf numFmtId="0" fontId="1" fillId="0" borderId="10" xfId="0" applyFont="1" applyBorder="1" applyAlignment="1">
      <alignment readingOrder="2"/>
    </xf>
    <xf numFmtId="166" fontId="1" fillId="0" borderId="0" xfId="1" applyNumberFormat="1" applyFont="1"/>
    <xf numFmtId="0" fontId="2" fillId="0" borderId="5" xfId="0" applyFont="1" applyBorder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0" xfId="0" applyFont="1" applyFill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6" borderId="0" xfId="0" applyNumberFormat="1" applyFont="1" applyFill="1" applyAlignment="1">
      <alignment horizontal="center"/>
    </xf>
    <xf numFmtId="0" fontId="1" fillId="3" borderId="0" xfId="0" applyFont="1" applyFill="1"/>
    <xf numFmtId="9" fontId="1" fillId="3" borderId="0" xfId="0" applyNumberFormat="1" applyFont="1" applyFill="1"/>
    <xf numFmtId="0" fontId="1" fillId="3" borderId="0" xfId="0" applyFont="1" applyFill="1" applyAlignment="1">
      <alignment horizontal="center"/>
    </xf>
    <xf numFmtId="0" fontId="2" fillId="3" borderId="14" xfId="0" applyFont="1" applyFill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525065</xdr:colOff>
      <xdr:row>111</xdr:row>
      <xdr:rowOff>18640</xdr:rowOff>
    </xdr:from>
    <xdr:ext cx="21064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91A4A8B-5A08-AC02-6A66-613CE0F42ECF}"/>
                </a:ext>
              </a:extLst>
            </xdr:cNvPr>
            <xdr:cNvSpPr txBox="1"/>
          </xdr:nvSpPr>
          <xdr:spPr>
            <a:xfrm>
              <a:off x="13544232037" y="22707994"/>
              <a:ext cx="21064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∗(1+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𝑖𝑛𝑓𝑙𝑎𝑡𝑖𝑜𝑛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↑)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91A4A8B-5A08-AC02-6A66-613CE0F42ECF}"/>
                </a:ext>
              </a:extLst>
            </xdr:cNvPr>
            <xdr:cNvSpPr txBox="1"/>
          </xdr:nvSpPr>
          <xdr:spPr>
            <a:xfrm>
              <a:off x="13544232037" y="22707994"/>
              <a:ext cx="21064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𝑟_𝑛↑</a:t>
              </a:r>
              <a:r>
                <a:rPr lang="en-US" sz="1100" b="0" i="0">
                  <a:latin typeface="Cambria Math" panose="02040503050406030204" pitchFamily="18" charset="0"/>
                </a:rPr>
                <a:t>=(1+𝑟_𝑟 )∗(1+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𝑖𝑛𝑓𝑙𝑎𝑡𝑖𝑜𝑛↑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686686</xdr:colOff>
      <xdr:row>40</xdr:row>
      <xdr:rowOff>84913</xdr:rowOff>
    </xdr:from>
    <xdr:to>
      <xdr:col>4</xdr:col>
      <xdr:colOff>690378</xdr:colOff>
      <xdr:row>42</xdr:row>
      <xdr:rowOff>59069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DA78717-D78A-D5DF-A3B6-B185C344B05E}"/>
            </a:ext>
          </a:extLst>
        </xdr:cNvPr>
        <xdr:cNvCxnSpPr/>
      </xdr:nvCxnSpPr>
      <xdr:spPr>
        <a:xfrm flipH="1">
          <a:off x="13545251453" y="8207006"/>
          <a:ext cx="3692" cy="380261"/>
        </a:xfrm>
        <a:prstGeom prst="line">
          <a:avLst/>
        </a:prstGeom>
        <a:ln w="1905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4</xdr:col>
      <xdr:colOff>609157</xdr:colOff>
      <xdr:row>40</xdr:row>
      <xdr:rowOff>172262</xdr:rowOff>
    </xdr:from>
    <xdr:ext cx="7043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AB405E3-996D-8FD9-774E-F7C93F566FD5}"/>
                </a:ext>
              </a:extLst>
            </xdr:cNvPr>
            <xdr:cNvSpPr txBox="1"/>
          </xdr:nvSpPr>
          <xdr:spPr>
            <a:xfrm>
              <a:off x="13544628296" y="8294355"/>
              <a:ext cx="7043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=3%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AB405E3-996D-8FD9-774E-F7C93F566FD5}"/>
                </a:ext>
              </a:extLst>
            </xdr:cNvPr>
            <xdr:cNvSpPr txBox="1"/>
          </xdr:nvSpPr>
          <xdr:spPr>
            <a:xfrm>
              <a:off x="13544628296" y="8294355"/>
              <a:ext cx="7043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:r>
                <a:rPr lang="en-US" sz="1100" b="0" i="0">
                  <a:latin typeface="Cambria Math" panose="02040503050406030204" pitchFamily="18" charset="0"/>
                </a:rPr>
                <a:t>𝑔=3%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3</xdr:col>
      <xdr:colOff>402413</xdr:colOff>
      <xdr:row>40</xdr:row>
      <xdr:rowOff>77529</xdr:rowOff>
    </xdr:from>
    <xdr:to>
      <xdr:col>3</xdr:col>
      <xdr:colOff>406105</xdr:colOff>
      <xdr:row>42</xdr:row>
      <xdr:rowOff>51685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1001F15-E659-D333-6AF9-B92E982ECC6E}"/>
            </a:ext>
          </a:extLst>
        </xdr:cNvPr>
        <xdr:cNvCxnSpPr/>
      </xdr:nvCxnSpPr>
      <xdr:spPr>
        <a:xfrm flipH="1">
          <a:off x="13546362703" y="8199622"/>
          <a:ext cx="3692" cy="380261"/>
        </a:xfrm>
        <a:prstGeom prst="line">
          <a:avLst/>
        </a:prstGeom>
        <a:ln w="1905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3</xdr:col>
      <xdr:colOff>251046</xdr:colOff>
      <xdr:row>40</xdr:row>
      <xdr:rowOff>127960</xdr:rowOff>
    </xdr:from>
    <xdr:ext cx="704378" cy="1907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9487FA2-0C1A-B4F6-C61C-157E15597983}"/>
                </a:ext>
              </a:extLst>
            </xdr:cNvPr>
            <xdr:cNvSpPr txBox="1"/>
          </xdr:nvSpPr>
          <xdr:spPr>
            <a:xfrm>
              <a:off x="13545813384" y="8250053"/>
              <a:ext cx="704378" cy="190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e-IL" sz="1100" b="0" i="1">
                        <a:latin typeface="Cambria Math" panose="02040503050406030204" pitchFamily="18" charset="0"/>
                      </a:rPr>
                      <m:t>קבוע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9487FA2-0C1A-B4F6-C61C-157E15597983}"/>
                </a:ext>
              </a:extLst>
            </xdr:cNvPr>
            <xdr:cNvSpPr txBox="1"/>
          </xdr:nvSpPr>
          <xdr:spPr>
            <a:xfrm>
              <a:off x="13545813384" y="8250053"/>
              <a:ext cx="704378" cy="190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:r>
                <a:rPr lang="he-IL" sz="1100" b="0" i="0">
                  <a:latin typeface="Cambria Math" panose="02040503050406030204" pitchFamily="18" charset="0"/>
                </a:rPr>
                <a:t>קבוע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</xdr:col>
      <xdr:colOff>343344</xdr:colOff>
      <xdr:row>40</xdr:row>
      <xdr:rowOff>81221</xdr:rowOff>
    </xdr:from>
    <xdr:to>
      <xdr:col>2</xdr:col>
      <xdr:colOff>347036</xdr:colOff>
      <xdr:row>42</xdr:row>
      <xdr:rowOff>55377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8BB2A047-0468-1678-97AD-E1E8827B13AA}"/>
            </a:ext>
          </a:extLst>
        </xdr:cNvPr>
        <xdr:cNvCxnSpPr/>
      </xdr:nvCxnSpPr>
      <xdr:spPr>
        <a:xfrm flipH="1">
          <a:off x="13547248749" y="8203314"/>
          <a:ext cx="3692" cy="380261"/>
        </a:xfrm>
        <a:prstGeom prst="line">
          <a:avLst/>
        </a:prstGeom>
        <a:ln w="1905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2</xdr:col>
      <xdr:colOff>140291</xdr:colOff>
      <xdr:row>40</xdr:row>
      <xdr:rowOff>194414</xdr:rowOff>
    </xdr:from>
    <xdr:ext cx="7043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CC2C9D0-1068-2BA1-4411-AE304B2E16C0}"/>
                </a:ext>
              </a:extLst>
            </xdr:cNvPr>
            <xdr:cNvSpPr txBox="1"/>
          </xdr:nvSpPr>
          <xdr:spPr>
            <a:xfrm>
              <a:off x="13546751116" y="8316507"/>
              <a:ext cx="7043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e-IL" sz="1100" b="0" i="1">
                        <a:latin typeface="Cambria Math" panose="02040503050406030204" pitchFamily="18" charset="0"/>
                      </a:rPr>
                      <m:t>3%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CC2C9D0-1068-2BA1-4411-AE304B2E16C0}"/>
                </a:ext>
              </a:extLst>
            </xdr:cNvPr>
            <xdr:cNvSpPr txBox="1"/>
          </xdr:nvSpPr>
          <xdr:spPr>
            <a:xfrm>
              <a:off x="13546751116" y="8316507"/>
              <a:ext cx="7043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:r>
                <a:rPr lang="he-IL" sz="1100" b="0" i="0">
                  <a:latin typeface="Cambria Math" panose="02040503050406030204" pitchFamily="18" charset="0"/>
                </a:rPr>
                <a:t>3%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11141</xdr:colOff>
      <xdr:row>49</xdr:row>
      <xdr:rowOff>6980</xdr:rowOff>
    </xdr:from>
    <xdr:ext cx="2389464" cy="3476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DC3243E-F789-82DF-9B5F-B9A066FA73F5}"/>
                </a:ext>
              </a:extLst>
            </xdr:cNvPr>
            <xdr:cNvSpPr txBox="1"/>
          </xdr:nvSpPr>
          <xdr:spPr>
            <a:xfrm>
              <a:off x="13497743957" y="9810489"/>
              <a:ext cx="2389464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𝐷𝑖𝑣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3.708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13%−3%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=37.08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DC3243E-F789-82DF-9B5F-B9A066FA73F5}"/>
                </a:ext>
              </a:extLst>
            </xdr:cNvPr>
            <xdr:cNvSpPr txBox="1"/>
          </xdr:nvSpPr>
          <xdr:spPr>
            <a:xfrm>
              <a:off x="13497743957" y="9810489"/>
              <a:ext cx="2389464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:r>
                <a:rPr lang="en-US" sz="1100" b="0" i="0">
                  <a:latin typeface="Cambria Math" panose="02040503050406030204" pitchFamily="18" charset="0"/>
                </a:rPr>
                <a:t>𝐷𝑖𝑣/(𝑟−𝑔)=3.708/(13%−3%)=37.08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6</xdr:col>
      <xdr:colOff>675546</xdr:colOff>
      <xdr:row>39</xdr:row>
      <xdr:rowOff>88626</xdr:rowOff>
    </xdr:from>
    <xdr:to>
      <xdr:col>6</xdr:col>
      <xdr:colOff>679238</xdr:colOff>
      <xdr:row>41</xdr:row>
      <xdr:rowOff>51642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4BD19189-DB62-50CB-2ADC-FFA57EAB6671}"/>
            </a:ext>
          </a:extLst>
        </xdr:cNvPr>
        <xdr:cNvCxnSpPr/>
      </xdr:nvCxnSpPr>
      <xdr:spPr>
        <a:xfrm flipH="1">
          <a:off x="13501177224" y="8065117"/>
          <a:ext cx="3692" cy="382636"/>
        </a:xfrm>
        <a:prstGeom prst="line">
          <a:avLst/>
        </a:prstGeom>
        <a:ln w="1905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rightToLeft="1" topLeftCell="A13" zoomScale="370" workbookViewId="0">
      <selection activeCell="E9" sqref="E9"/>
    </sheetView>
  </sheetViews>
  <sheetFormatPr baseColWidth="10" defaultColWidth="10.83203125" defaultRowHeight="16" x14ac:dyDescent="0.2"/>
  <cols>
    <col min="1" max="16384" width="10.83203125" style="1"/>
  </cols>
  <sheetData>
    <row r="1" spans="1:8" x14ac:dyDescent="0.2">
      <c r="A1" s="50" t="s">
        <v>3</v>
      </c>
      <c r="B1" s="50"/>
      <c r="C1" s="50"/>
      <c r="D1" s="50"/>
      <c r="E1" s="50"/>
      <c r="F1" s="50"/>
      <c r="G1" s="50"/>
      <c r="H1" s="50"/>
    </row>
    <row r="2" spans="1:8" x14ac:dyDescent="0.2">
      <c r="A2" s="50" t="s">
        <v>84</v>
      </c>
      <c r="B2" s="50"/>
      <c r="C2" s="50"/>
      <c r="D2" s="50"/>
      <c r="E2" s="50"/>
      <c r="F2" s="50"/>
      <c r="G2" s="50"/>
      <c r="H2" s="50"/>
    </row>
    <row r="3" spans="1:8" x14ac:dyDescent="0.2">
      <c r="A3" s="50" t="s">
        <v>85</v>
      </c>
      <c r="B3" s="50"/>
      <c r="C3" s="50"/>
      <c r="D3" s="50"/>
      <c r="E3" s="50"/>
      <c r="F3" s="50"/>
      <c r="G3" s="50"/>
      <c r="H3" s="50"/>
    </row>
    <row r="4" spans="1:8" x14ac:dyDescent="0.2">
      <c r="A4" s="2"/>
      <c r="B4" s="2"/>
      <c r="C4" s="2"/>
      <c r="D4" s="2"/>
      <c r="E4" s="2"/>
      <c r="F4" s="2"/>
      <c r="G4" s="2"/>
      <c r="H4" s="2"/>
    </row>
    <row r="5" spans="1:8" x14ac:dyDescent="0.2">
      <c r="A5" s="2" t="s">
        <v>4</v>
      </c>
      <c r="B5" s="2"/>
      <c r="C5" s="2"/>
      <c r="D5" s="2"/>
      <c r="E5" s="2"/>
      <c r="F5" s="2"/>
      <c r="G5" s="2"/>
      <c r="H5" s="2"/>
    </row>
    <row r="6" spans="1:8" x14ac:dyDescent="0.2">
      <c r="A6" s="2"/>
      <c r="B6" s="1" t="s">
        <v>0</v>
      </c>
      <c r="C6" s="2"/>
      <c r="D6" s="2"/>
      <c r="E6" s="2"/>
      <c r="F6" s="2"/>
      <c r="G6" s="2"/>
      <c r="H6" s="2"/>
    </row>
    <row r="7" spans="1:8" x14ac:dyDescent="0.2">
      <c r="A7" s="2"/>
      <c r="B7" s="1" t="s">
        <v>1</v>
      </c>
      <c r="C7" s="2"/>
      <c r="D7" s="2"/>
      <c r="E7" s="2"/>
      <c r="F7" s="2"/>
      <c r="G7" s="2"/>
      <c r="H7" s="2"/>
    </row>
    <row r="8" spans="1:8" x14ac:dyDescent="0.2">
      <c r="A8" s="2"/>
      <c r="B8" s="1" t="s">
        <v>5</v>
      </c>
      <c r="C8" s="2"/>
      <c r="D8" s="2"/>
      <c r="E8" s="2"/>
      <c r="F8" s="2"/>
      <c r="G8" s="2"/>
      <c r="H8" s="2"/>
    </row>
    <row r="9" spans="1:8" x14ac:dyDescent="0.2">
      <c r="B9" s="1" t="s">
        <v>2</v>
      </c>
    </row>
    <row r="11" spans="1:8" x14ac:dyDescent="0.2">
      <c r="A11" s="3" t="s">
        <v>16</v>
      </c>
    </row>
    <row r="12" spans="1:8" x14ac:dyDescent="0.2">
      <c r="B12" s="3" t="s">
        <v>6</v>
      </c>
    </row>
    <row r="14" spans="1:8" x14ac:dyDescent="0.2">
      <c r="C14" s="4" t="s">
        <v>12</v>
      </c>
    </row>
    <row r="15" spans="1:8" x14ac:dyDescent="0.2">
      <c r="C15" s="1" t="s">
        <v>10</v>
      </c>
    </row>
    <row r="16" spans="1:8" x14ac:dyDescent="0.2">
      <c r="C16" s="1" t="s">
        <v>7</v>
      </c>
    </row>
    <row r="17" spans="1:3" x14ac:dyDescent="0.2">
      <c r="C17" s="1" t="s">
        <v>8</v>
      </c>
    </row>
    <row r="18" spans="1:3" x14ac:dyDescent="0.2">
      <c r="C18" s="1" t="s">
        <v>9</v>
      </c>
    </row>
    <row r="20" spans="1:3" x14ac:dyDescent="0.2">
      <c r="C20" s="4" t="s">
        <v>11</v>
      </c>
    </row>
    <row r="21" spans="1:3" x14ac:dyDescent="0.2">
      <c r="C21" s="1" t="s">
        <v>13</v>
      </c>
    </row>
    <row r="22" spans="1:3" x14ac:dyDescent="0.2">
      <c r="C22" s="1" t="s">
        <v>14</v>
      </c>
    </row>
    <row r="23" spans="1:3" x14ac:dyDescent="0.2">
      <c r="C23" s="1" t="s">
        <v>15</v>
      </c>
    </row>
    <row r="25" spans="1:3" x14ac:dyDescent="0.2">
      <c r="A25" s="3" t="s">
        <v>17</v>
      </c>
    </row>
    <row r="26" spans="1:3" x14ac:dyDescent="0.2">
      <c r="B26" s="1" t="s">
        <v>18</v>
      </c>
    </row>
    <row r="27" spans="1:3" x14ac:dyDescent="0.2">
      <c r="B27" s="1" t="s">
        <v>19</v>
      </c>
    </row>
    <row r="28" spans="1:3" x14ac:dyDescent="0.2">
      <c r="B28" s="1" t="s">
        <v>20</v>
      </c>
    </row>
    <row r="29" spans="1:3" x14ac:dyDescent="0.2">
      <c r="B29" s="1" t="s">
        <v>21</v>
      </c>
    </row>
    <row r="31" spans="1:3" x14ac:dyDescent="0.2">
      <c r="B31" s="3" t="s">
        <v>22</v>
      </c>
    </row>
  </sheetData>
  <mergeCells count="3">
    <mergeCell ref="A1:H1"/>
    <mergeCell ref="A2:H2"/>
    <mergeCell ref="A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rightToLeft="1" zoomScale="349" zoomScaleNormal="130" workbookViewId="0">
      <selection activeCell="B26" sqref="B26"/>
    </sheetView>
  </sheetViews>
  <sheetFormatPr baseColWidth="10" defaultColWidth="10.83203125" defaultRowHeight="16" x14ac:dyDescent="0.2"/>
  <cols>
    <col min="1" max="5" width="10.83203125" style="1"/>
    <col min="6" max="6" width="10.83203125" style="1" customWidth="1"/>
    <col min="7" max="16384" width="10.83203125" style="1"/>
  </cols>
  <sheetData>
    <row r="1" spans="1:8" x14ac:dyDescent="0.2">
      <c r="A1" s="5" t="s">
        <v>23</v>
      </c>
      <c r="B1" s="5"/>
      <c r="C1" s="5"/>
      <c r="D1" s="5"/>
      <c r="E1" s="5"/>
      <c r="F1" s="5"/>
      <c r="G1" s="5"/>
      <c r="H1" s="5"/>
    </row>
    <row r="3" spans="1:8" x14ac:dyDescent="0.2">
      <c r="A3" s="1" t="s">
        <v>42</v>
      </c>
    </row>
    <row r="4" spans="1:8" x14ac:dyDescent="0.2">
      <c r="A4" s="1" t="s">
        <v>43</v>
      </c>
    </row>
    <row r="5" spans="1:8" x14ac:dyDescent="0.2">
      <c r="A5" s="1" t="s">
        <v>44</v>
      </c>
    </row>
    <row r="6" spans="1:8" x14ac:dyDescent="0.2">
      <c r="A6" s="1" t="s">
        <v>51</v>
      </c>
    </row>
    <row r="7" spans="1:8" x14ac:dyDescent="0.2">
      <c r="A7" s="1" t="s">
        <v>45</v>
      </c>
    </row>
    <row r="8" spans="1:8" x14ac:dyDescent="0.2">
      <c r="A8" s="6" t="s">
        <v>46</v>
      </c>
    </row>
    <row r="9" spans="1:8" x14ac:dyDescent="0.2">
      <c r="A9" s="1" t="s">
        <v>24</v>
      </c>
    </row>
    <row r="11" spans="1:8" x14ac:dyDescent="0.2">
      <c r="A11" s="1" t="s">
        <v>25</v>
      </c>
    </row>
    <row r="12" spans="1:8" x14ac:dyDescent="0.2">
      <c r="A12" s="1" t="s">
        <v>48</v>
      </c>
    </row>
    <row r="13" spans="1:8" x14ac:dyDescent="0.2">
      <c r="A13" s="1" t="s">
        <v>49</v>
      </c>
    </row>
    <row r="14" spans="1:8" x14ac:dyDescent="0.2">
      <c r="A14" s="1" t="s">
        <v>52</v>
      </c>
    </row>
    <row r="15" spans="1:8" x14ac:dyDescent="0.2">
      <c r="A15" s="1" t="s">
        <v>53</v>
      </c>
    </row>
    <row r="16" spans="1:8" x14ac:dyDescent="0.2">
      <c r="A16" s="1" t="s">
        <v>54</v>
      </c>
    </row>
    <row r="17" spans="1:1" x14ac:dyDescent="0.2">
      <c r="A17" s="1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2"/>
  <sheetViews>
    <sheetView rightToLeft="1" topLeftCell="A69" zoomScale="353" zoomScaleNormal="120" workbookViewId="0">
      <selection activeCell="F145" sqref="F145"/>
    </sheetView>
  </sheetViews>
  <sheetFormatPr baseColWidth="10" defaultColWidth="10.83203125" defaultRowHeight="16" x14ac:dyDescent="0.2"/>
  <cols>
    <col min="1" max="3" width="10.83203125" style="1"/>
    <col min="4" max="5" width="11.1640625" style="1" bestFit="1" customWidth="1"/>
    <col min="6" max="7" width="10.83203125" style="1"/>
    <col min="8" max="8" width="12.33203125" style="1" customWidth="1"/>
    <col min="9" max="16384" width="10.83203125" style="1"/>
  </cols>
  <sheetData>
    <row r="1" spans="1:8" x14ac:dyDescent="0.2">
      <c r="A1" s="5" t="s">
        <v>26</v>
      </c>
      <c r="B1" s="5"/>
      <c r="C1" s="5"/>
      <c r="D1" s="5"/>
      <c r="E1" s="5"/>
      <c r="F1" s="5"/>
      <c r="G1" s="5"/>
      <c r="H1" s="5"/>
    </row>
    <row r="3" spans="1:8" x14ac:dyDescent="0.2">
      <c r="A3" s="1" t="s">
        <v>56</v>
      </c>
    </row>
    <row r="4" spans="1:8" x14ac:dyDescent="0.2">
      <c r="A4" s="1" t="s">
        <v>57</v>
      </c>
    </row>
    <row r="5" spans="1:8" x14ac:dyDescent="0.2">
      <c r="A5" s="1" t="s">
        <v>58</v>
      </c>
    </row>
    <row r="6" spans="1:8" x14ac:dyDescent="0.2">
      <c r="A6" s="1" t="s">
        <v>59</v>
      </c>
    </row>
    <row r="7" spans="1:8" x14ac:dyDescent="0.2">
      <c r="A7" s="1" t="s">
        <v>60</v>
      </c>
    </row>
    <row r="9" spans="1:8" x14ac:dyDescent="0.2">
      <c r="A9" s="1" t="s">
        <v>25</v>
      </c>
    </row>
    <row r="10" spans="1:8" x14ac:dyDescent="0.2">
      <c r="A10" s="1" t="s">
        <v>61</v>
      </c>
    </row>
    <row r="11" spans="1:8" x14ac:dyDescent="0.2">
      <c r="A11" s="1" t="s">
        <v>62</v>
      </c>
    </row>
    <row r="12" spans="1:8" x14ac:dyDescent="0.2">
      <c r="A12" s="1" t="s">
        <v>63</v>
      </c>
    </row>
    <row r="13" spans="1:8" x14ac:dyDescent="0.2">
      <c r="A13" s="1" t="s">
        <v>64</v>
      </c>
    </row>
    <row r="14" spans="1:8" x14ac:dyDescent="0.2">
      <c r="A14" s="1" t="s">
        <v>67</v>
      </c>
    </row>
    <row r="15" spans="1:8" x14ac:dyDescent="0.2">
      <c r="A15" s="1" t="s">
        <v>65</v>
      </c>
    </row>
    <row r="16" spans="1:8" x14ac:dyDescent="0.2">
      <c r="A16" s="1" t="s">
        <v>66</v>
      </c>
    </row>
    <row r="17" spans="1:8" x14ac:dyDescent="0.2">
      <c r="A17" s="7" t="s">
        <v>68</v>
      </c>
    </row>
    <row r="18" spans="1:8" x14ac:dyDescent="0.2">
      <c r="A18" s="7" t="s">
        <v>69</v>
      </c>
    </row>
    <row r="19" spans="1:8" x14ac:dyDescent="0.2">
      <c r="A19" s="7" t="s">
        <v>70</v>
      </c>
    </row>
    <row r="20" spans="1:8" x14ac:dyDescent="0.2">
      <c r="A20" s="7"/>
    </row>
    <row r="21" spans="1:8" x14ac:dyDescent="0.2">
      <c r="A21" s="3" t="s">
        <v>86</v>
      </c>
    </row>
    <row r="22" spans="1:8" ht="17" thickBot="1" x14ac:dyDescent="0.25"/>
    <row r="23" spans="1:8" ht="17" thickBot="1" x14ac:dyDescent="0.25">
      <c r="A23" s="16" t="s">
        <v>87</v>
      </c>
      <c r="B23" s="17"/>
      <c r="C23" s="17"/>
      <c r="D23" s="17"/>
      <c r="E23" s="17"/>
      <c r="F23" s="17"/>
      <c r="G23" s="17"/>
      <c r="H23" s="18"/>
    </row>
    <row r="25" spans="1:8" x14ac:dyDescent="0.2">
      <c r="B25" s="13" t="s">
        <v>50</v>
      </c>
      <c r="C25" s="13" t="s">
        <v>88</v>
      </c>
      <c r="D25" s="13" t="s">
        <v>89</v>
      </c>
      <c r="E25" s="13" t="s">
        <v>91</v>
      </c>
      <c r="F25" s="13" t="s">
        <v>90</v>
      </c>
    </row>
    <row r="26" spans="1:8" x14ac:dyDescent="0.2">
      <c r="B26" s="8">
        <v>44927</v>
      </c>
      <c r="C26" s="14"/>
      <c r="D26" s="14"/>
      <c r="E26" s="14"/>
      <c r="F26" s="14">
        <v>500000</v>
      </c>
    </row>
    <row r="27" spans="1:8" x14ac:dyDescent="0.2">
      <c r="B27" s="8">
        <v>45016</v>
      </c>
      <c r="C27" s="14">
        <v>0</v>
      </c>
      <c r="D27" s="14">
        <f>8%/4*F26</f>
        <v>10000</v>
      </c>
      <c r="E27" s="14">
        <f>C27+D27</f>
        <v>10000</v>
      </c>
      <c r="F27" s="14">
        <f>F26-C27</f>
        <v>500000</v>
      </c>
    </row>
    <row r="28" spans="1:8" x14ac:dyDescent="0.2">
      <c r="B28" s="8">
        <v>45107</v>
      </c>
      <c r="C28" s="14">
        <v>0</v>
      </c>
      <c r="D28" s="14">
        <f t="shared" ref="D28:D38" si="0">8%/4*F27</f>
        <v>10000</v>
      </c>
      <c r="E28" s="14">
        <f t="shared" ref="E28:E38" si="1">C28+D28</f>
        <v>10000</v>
      </c>
      <c r="F28" s="14">
        <f t="shared" ref="F28:F38" si="2">F27-C28</f>
        <v>500000</v>
      </c>
    </row>
    <row r="29" spans="1:8" x14ac:dyDescent="0.2">
      <c r="B29" s="8">
        <v>45199</v>
      </c>
      <c r="C29" s="14">
        <v>0</v>
      </c>
      <c r="D29" s="14">
        <f t="shared" si="0"/>
        <v>10000</v>
      </c>
      <c r="E29" s="14">
        <f t="shared" si="1"/>
        <v>10000</v>
      </c>
      <c r="F29" s="14">
        <f t="shared" si="2"/>
        <v>500000</v>
      </c>
    </row>
    <row r="30" spans="1:8" x14ac:dyDescent="0.2">
      <c r="B30" s="8">
        <v>45291</v>
      </c>
      <c r="C30" s="14">
        <v>0</v>
      </c>
      <c r="D30" s="14">
        <f t="shared" si="0"/>
        <v>10000</v>
      </c>
      <c r="E30" s="14">
        <f t="shared" si="1"/>
        <v>10000</v>
      </c>
      <c r="F30" s="14">
        <f t="shared" si="2"/>
        <v>500000</v>
      </c>
    </row>
    <row r="31" spans="1:8" x14ac:dyDescent="0.2">
      <c r="B31" s="8">
        <v>45382</v>
      </c>
      <c r="C31" s="14">
        <v>0</v>
      </c>
      <c r="D31" s="14">
        <f t="shared" si="0"/>
        <v>10000</v>
      </c>
      <c r="E31" s="14">
        <f t="shared" si="1"/>
        <v>10000</v>
      </c>
      <c r="F31" s="14">
        <f t="shared" si="2"/>
        <v>500000</v>
      </c>
    </row>
    <row r="32" spans="1:8" x14ac:dyDescent="0.2">
      <c r="B32" s="8">
        <v>45473</v>
      </c>
      <c r="C32" s="14">
        <v>0</v>
      </c>
      <c r="D32" s="14">
        <f t="shared" si="0"/>
        <v>10000</v>
      </c>
      <c r="E32" s="14">
        <f t="shared" si="1"/>
        <v>10000</v>
      </c>
      <c r="F32" s="14">
        <f t="shared" si="2"/>
        <v>500000</v>
      </c>
    </row>
    <row r="33" spans="1:8" x14ac:dyDescent="0.2">
      <c r="B33" s="8">
        <v>45565</v>
      </c>
      <c r="C33" s="14">
        <v>0</v>
      </c>
      <c r="D33" s="14">
        <f t="shared" si="0"/>
        <v>10000</v>
      </c>
      <c r="E33" s="14">
        <f t="shared" si="1"/>
        <v>10000</v>
      </c>
      <c r="F33" s="14">
        <f t="shared" si="2"/>
        <v>500000</v>
      </c>
    </row>
    <row r="34" spans="1:8" x14ac:dyDescent="0.2">
      <c r="B34" s="8">
        <v>45657</v>
      </c>
      <c r="C34" s="14">
        <v>0</v>
      </c>
      <c r="D34" s="14">
        <f t="shared" si="0"/>
        <v>10000</v>
      </c>
      <c r="E34" s="14">
        <f t="shared" si="1"/>
        <v>10000</v>
      </c>
      <c r="F34" s="14">
        <f t="shared" si="2"/>
        <v>500000</v>
      </c>
    </row>
    <row r="35" spans="1:8" x14ac:dyDescent="0.2">
      <c r="B35" s="8">
        <v>45747</v>
      </c>
      <c r="C35" s="14">
        <v>0</v>
      </c>
      <c r="D35" s="14">
        <f t="shared" si="0"/>
        <v>10000</v>
      </c>
      <c r="E35" s="14">
        <f t="shared" si="1"/>
        <v>10000</v>
      </c>
      <c r="F35" s="14">
        <f t="shared" si="2"/>
        <v>500000</v>
      </c>
    </row>
    <row r="36" spans="1:8" x14ac:dyDescent="0.2">
      <c r="B36" s="8">
        <v>45838</v>
      </c>
      <c r="C36" s="14">
        <v>0</v>
      </c>
      <c r="D36" s="14">
        <f t="shared" si="0"/>
        <v>10000</v>
      </c>
      <c r="E36" s="14">
        <f t="shared" si="1"/>
        <v>10000</v>
      </c>
      <c r="F36" s="14">
        <f t="shared" si="2"/>
        <v>500000</v>
      </c>
    </row>
    <row r="37" spans="1:8" x14ac:dyDescent="0.2">
      <c r="B37" s="8">
        <v>45930</v>
      </c>
      <c r="C37" s="14">
        <v>0</v>
      </c>
      <c r="D37" s="14">
        <f t="shared" si="0"/>
        <v>10000</v>
      </c>
      <c r="E37" s="14">
        <f t="shared" si="1"/>
        <v>10000</v>
      </c>
      <c r="F37" s="14">
        <f t="shared" si="2"/>
        <v>500000</v>
      </c>
    </row>
    <row r="38" spans="1:8" x14ac:dyDescent="0.2">
      <c r="B38" s="8">
        <v>46022</v>
      </c>
      <c r="C38" s="14">
        <f>F26</f>
        <v>500000</v>
      </c>
      <c r="D38" s="14">
        <f t="shared" si="0"/>
        <v>10000</v>
      </c>
      <c r="E38" s="14">
        <f t="shared" si="1"/>
        <v>510000</v>
      </c>
      <c r="F38" s="14">
        <f t="shared" si="2"/>
        <v>0</v>
      </c>
    </row>
    <row r="39" spans="1:8" x14ac:dyDescent="0.2">
      <c r="B39" s="8"/>
    </row>
    <row r="40" spans="1:8" x14ac:dyDescent="0.2">
      <c r="B40" s="8"/>
      <c r="E40" s="11">
        <f>(1+6.1363551%)^(1/4)-1</f>
        <v>1.500000008965463E-2</v>
      </c>
      <c r="G40" s="1" t="s">
        <v>92</v>
      </c>
    </row>
    <row r="42" spans="1:8" x14ac:dyDescent="0.2">
      <c r="E42" s="15">
        <f>NPV(E40,E27:E38)</f>
        <v>527268.76251325104</v>
      </c>
      <c r="G42" s="1" t="s">
        <v>93</v>
      </c>
    </row>
    <row r="43" spans="1:8" ht="17" thickBot="1" x14ac:dyDescent="0.25"/>
    <row r="44" spans="1:8" x14ac:dyDescent="0.2">
      <c r="A44" s="19" t="s">
        <v>62</v>
      </c>
      <c r="B44" s="20"/>
      <c r="C44" s="20"/>
      <c r="D44" s="20"/>
      <c r="E44" s="20"/>
      <c r="F44" s="20"/>
      <c r="G44" s="20"/>
      <c r="H44" s="21"/>
    </row>
    <row r="45" spans="1:8" x14ac:dyDescent="0.2">
      <c r="A45" s="22" t="s">
        <v>63</v>
      </c>
      <c r="H45" s="23"/>
    </row>
    <row r="46" spans="1:8" ht="17" thickBot="1" x14ac:dyDescent="0.25">
      <c r="A46" s="24" t="s">
        <v>64</v>
      </c>
      <c r="B46" s="25"/>
      <c r="C46" s="25"/>
      <c r="D46" s="25"/>
      <c r="E46" s="25"/>
      <c r="F46" s="25"/>
      <c r="G46" s="25"/>
      <c r="H46" s="26"/>
    </row>
    <row r="48" spans="1:8" x14ac:dyDescent="0.2">
      <c r="B48" s="13" t="s">
        <v>50</v>
      </c>
      <c r="C48" s="13" t="s">
        <v>88</v>
      </c>
      <c r="D48" s="13" t="s">
        <v>89</v>
      </c>
      <c r="E48" s="13" t="s">
        <v>91</v>
      </c>
      <c r="F48" s="13" t="s">
        <v>90</v>
      </c>
    </row>
    <row r="49" spans="1:7" x14ac:dyDescent="0.2">
      <c r="B49" s="8">
        <v>44927</v>
      </c>
      <c r="C49" s="27"/>
      <c r="D49" s="27"/>
      <c r="E49" s="27"/>
      <c r="F49" s="14">
        <v>500000</v>
      </c>
    </row>
    <row r="50" spans="1:7" x14ac:dyDescent="0.2">
      <c r="B50" s="8">
        <v>45016</v>
      </c>
      <c r="C50" s="27">
        <v>0</v>
      </c>
      <c r="D50" s="27">
        <f>8%/4*F49</f>
        <v>10000</v>
      </c>
      <c r="E50" s="27">
        <f>C50+D50</f>
        <v>10000</v>
      </c>
      <c r="F50" s="14">
        <f>F49-C50</f>
        <v>500000</v>
      </c>
    </row>
    <row r="51" spans="1:7" x14ac:dyDescent="0.2">
      <c r="B51" s="8">
        <v>45107</v>
      </c>
      <c r="C51" s="27">
        <v>0</v>
      </c>
      <c r="D51" s="27">
        <f t="shared" ref="D51:D61" si="3">8%/4*F50</f>
        <v>10000</v>
      </c>
      <c r="E51" s="27">
        <f t="shared" ref="E51:E61" si="4">C51+D51</f>
        <v>10000</v>
      </c>
      <c r="F51" s="14">
        <f t="shared" ref="F51:F61" si="5">F50-C51</f>
        <v>500000</v>
      </c>
    </row>
    <row r="52" spans="1:7" x14ac:dyDescent="0.2">
      <c r="B52" s="8">
        <v>45199</v>
      </c>
      <c r="C52" s="27">
        <v>0</v>
      </c>
      <c r="D52" s="27">
        <f t="shared" si="3"/>
        <v>10000</v>
      </c>
      <c r="E52" s="27">
        <f t="shared" si="4"/>
        <v>10000</v>
      </c>
      <c r="F52" s="14">
        <f t="shared" si="5"/>
        <v>500000</v>
      </c>
    </row>
    <row r="53" spans="1:7" x14ac:dyDescent="0.2">
      <c r="A53" s="1" t="s">
        <v>97</v>
      </c>
      <c r="B53" s="8">
        <v>45291</v>
      </c>
      <c r="C53" s="27">
        <v>0</v>
      </c>
      <c r="D53" s="27">
        <f t="shared" si="3"/>
        <v>10000</v>
      </c>
      <c r="E53" s="27">
        <f t="shared" si="4"/>
        <v>10000</v>
      </c>
      <c r="F53" s="14">
        <f t="shared" si="5"/>
        <v>500000</v>
      </c>
    </row>
    <row r="54" spans="1:7" x14ac:dyDescent="0.2">
      <c r="B54" s="8">
        <v>45382</v>
      </c>
      <c r="C54" s="14">
        <v>0</v>
      </c>
      <c r="D54" s="14">
        <f t="shared" si="3"/>
        <v>10000</v>
      </c>
      <c r="E54" s="14">
        <f t="shared" si="4"/>
        <v>10000</v>
      </c>
      <c r="F54" s="14">
        <f t="shared" si="5"/>
        <v>500000</v>
      </c>
    </row>
    <row r="55" spans="1:7" x14ac:dyDescent="0.2">
      <c r="B55" s="8">
        <v>45473</v>
      </c>
      <c r="C55" s="14">
        <v>0</v>
      </c>
      <c r="D55" s="14">
        <f t="shared" si="3"/>
        <v>10000</v>
      </c>
      <c r="E55" s="14">
        <f t="shared" si="4"/>
        <v>10000</v>
      </c>
      <c r="F55" s="14">
        <f t="shared" si="5"/>
        <v>500000</v>
      </c>
    </row>
    <row r="56" spans="1:7" x14ac:dyDescent="0.2">
      <c r="B56" s="8">
        <v>45565</v>
      </c>
      <c r="C56" s="14">
        <v>0</v>
      </c>
      <c r="D56" s="14">
        <f t="shared" si="3"/>
        <v>10000</v>
      </c>
      <c r="E56" s="14">
        <f t="shared" si="4"/>
        <v>10000</v>
      </c>
      <c r="F56" s="14">
        <f t="shared" si="5"/>
        <v>500000</v>
      </c>
    </row>
    <row r="57" spans="1:7" x14ac:dyDescent="0.2">
      <c r="B57" s="8">
        <v>45657</v>
      </c>
      <c r="C57" s="14">
        <v>0</v>
      </c>
      <c r="D57" s="14">
        <f t="shared" si="3"/>
        <v>10000</v>
      </c>
      <c r="E57" s="14">
        <f t="shared" si="4"/>
        <v>10000</v>
      </c>
      <c r="F57" s="14">
        <f t="shared" si="5"/>
        <v>500000</v>
      </c>
    </row>
    <row r="58" spans="1:7" x14ac:dyDescent="0.2">
      <c r="B58" s="8">
        <v>45747</v>
      </c>
      <c r="C58" s="14">
        <v>0</v>
      </c>
      <c r="D58" s="14">
        <f t="shared" si="3"/>
        <v>10000</v>
      </c>
      <c r="E58" s="14">
        <f t="shared" si="4"/>
        <v>10000</v>
      </c>
      <c r="F58" s="14">
        <f t="shared" si="5"/>
        <v>500000</v>
      </c>
    </row>
    <row r="59" spans="1:7" x14ac:dyDescent="0.2">
      <c r="B59" s="8">
        <v>45838</v>
      </c>
      <c r="C59" s="14">
        <v>0</v>
      </c>
      <c r="D59" s="14">
        <f t="shared" si="3"/>
        <v>10000</v>
      </c>
      <c r="E59" s="14">
        <f t="shared" si="4"/>
        <v>10000</v>
      </c>
      <c r="F59" s="14">
        <f t="shared" si="5"/>
        <v>500000</v>
      </c>
    </row>
    <row r="60" spans="1:7" x14ac:dyDescent="0.2">
      <c r="B60" s="8">
        <v>45930</v>
      </c>
      <c r="C60" s="14">
        <v>0</v>
      </c>
      <c r="D60" s="14">
        <f t="shared" si="3"/>
        <v>10000</v>
      </c>
      <c r="E60" s="14">
        <f t="shared" si="4"/>
        <v>10000</v>
      </c>
      <c r="F60" s="14">
        <f t="shared" si="5"/>
        <v>500000</v>
      </c>
    </row>
    <row r="61" spans="1:7" x14ac:dyDescent="0.2">
      <c r="B61" s="8">
        <v>46022</v>
      </c>
      <c r="C61" s="14">
        <f>F49</f>
        <v>500000</v>
      </c>
      <c r="D61" s="14">
        <f t="shared" si="3"/>
        <v>10000</v>
      </c>
      <c r="E61" s="14">
        <f t="shared" si="4"/>
        <v>510000</v>
      </c>
      <c r="F61" s="14">
        <f t="shared" si="5"/>
        <v>0</v>
      </c>
    </row>
    <row r="62" spans="1:7" x14ac:dyDescent="0.2">
      <c r="B62" s="8"/>
    </row>
    <row r="63" spans="1:7" x14ac:dyDescent="0.2">
      <c r="B63" s="8"/>
      <c r="E63" s="11">
        <f>(1+6.1363551%)^(1/4)-1</f>
        <v>1.500000008965463E-2</v>
      </c>
      <c r="G63" s="1" t="s">
        <v>92</v>
      </c>
    </row>
    <row r="65" spans="1:8" x14ac:dyDescent="0.2">
      <c r="B65" s="1" t="s">
        <v>95</v>
      </c>
      <c r="E65" s="28">
        <f>NPV(E63,E54:E61)</f>
        <v>518714.812356952</v>
      </c>
      <c r="G65" s="1" t="s">
        <v>94</v>
      </c>
      <c r="H65" s="8"/>
    </row>
    <row r="67" spans="1:8" x14ac:dyDescent="0.2">
      <c r="B67" s="1" t="s">
        <v>96</v>
      </c>
    </row>
    <row r="68" spans="1:8" x14ac:dyDescent="0.2">
      <c r="B68" s="1" t="s">
        <v>99</v>
      </c>
      <c r="E68" s="15">
        <f>E65*(1+3%)</f>
        <v>534276.25672766054</v>
      </c>
      <c r="G68" s="1" t="s">
        <v>98</v>
      </c>
    </row>
    <row r="69" spans="1:8" ht="17" thickBot="1" x14ac:dyDescent="0.25"/>
    <row r="70" spans="1:8" x14ac:dyDescent="0.2">
      <c r="A70" s="19" t="s">
        <v>67</v>
      </c>
      <c r="B70" s="20"/>
      <c r="C70" s="20"/>
      <c r="D70" s="20"/>
      <c r="E70" s="20"/>
      <c r="F70" s="20"/>
      <c r="G70" s="20"/>
      <c r="H70" s="21"/>
    </row>
    <row r="71" spans="1:8" x14ac:dyDescent="0.2">
      <c r="A71" s="22" t="s">
        <v>65</v>
      </c>
      <c r="H71" s="23"/>
    </row>
    <row r="72" spans="1:8" ht="17" thickBot="1" x14ac:dyDescent="0.25">
      <c r="A72" s="24" t="s">
        <v>66</v>
      </c>
      <c r="B72" s="25"/>
      <c r="C72" s="25"/>
      <c r="D72" s="25"/>
      <c r="E72" s="25"/>
      <c r="F72" s="25"/>
      <c r="G72" s="25"/>
      <c r="H72" s="26"/>
    </row>
    <row r="74" spans="1:8" x14ac:dyDescent="0.2">
      <c r="B74" s="13" t="s">
        <v>50</v>
      </c>
      <c r="C74" s="13" t="s">
        <v>88</v>
      </c>
      <c r="D74" s="13" t="s">
        <v>89</v>
      </c>
      <c r="E74" s="13" t="s">
        <v>91</v>
      </c>
      <c r="F74" s="13" t="s">
        <v>90</v>
      </c>
      <c r="H74" s="1" t="s">
        <v>100</v>
      </c>
    </row>
    <row r="75" spans="1:8" x14ac:dyDescent="0.2">
      <c r="B75" s="8">
        <v>44927</v>
      </c>
      <c r="C75" s="27"/>
      <c r="D75" s="27"/>
      <c r="E75" s="27"/>
      <c r="F75" s="14">
        <v>500000</v>
      </c>
      <c r="H75" s="1" t="s">
        <v>103</v>
      </c>
    </row>
    <row r="76" spans="1:8" x14ac:dyDescent="0.2">
      <c r="B76" s="8">
        <v>45016</v>
      </c>
      <c r="C76" s="27">
        <v>0</v>
      </c>
      <c r="D76" s="27">
        <f>8%/4*F75</f>
        <v>10000</v>
      </c>
      <c r="E76" s="27">
        <f>C76+D76</f>
        <v>10000</v>
      </c>
      <c r="F76" s="14">
        <f>F75-C76</f>
        <v>500000</v>
      </c>
      <c r="H76" s="1" t="s">
        <v>101</v>
      </c>
    </row>
    <row r="77" spans="1:8" x14ac:dyDescent="0.2">
      <c r="B77" s="8">
        <v>45107</v>
      </c>
      <c r="C77" s="27">
        <v>0</v>
      </c>
      <c r="D77" s="27">
        <f t="shared" ref="D77:D87" si="6">8%/4*F76</f>
        <v>10000</v>
      </c>
      <c r="E77" s="27">
        <f t="shared" ref="E77:E87" si="7">C77+D77</f>
        <v>10000</v>
      </c>
      <c r="F77" s="14">
        <f t="shared" ref="F77:F87" si="8">F76-C77</f>
        <v>500000</v>
      </c>
      <c r="H77" s="1" t="s">
        <v>102</v>
      </c>
    </row>
    <row r="78" spans="1:8" x14ac:dyDescent="0.2">
      <c r="B78" s="8">
        <v>45199</v>
      </c>
      <c r="C78" s="27">
        <v>0</v>
      </c>
      <c r="D78" s="27">
        <f t="shared" si="6"/>
        <v>10000</v>
      </c>
      <c r="E78" s="27">
        <f t="shared" si="7"/>
        <v>10000</v>
      </c>
      <c r="F78" s="14">
        <f t="shared" si="8"/>
        <v>500000</v>
      </c>
    </row>
    <row r="79" spans="1:8" x14ac:dyDescent="0.2">
      <c r="B79" s="8">
        <v>45291</v>
      </c>
      <c r="C79" s="27">
        <v>0</v>
      </c>
      <c r="D79" s="27">
        <f t="shared" si="6"/>
        <v>10000</v>
      </c>
      <c r="E79" s="27">
        <f t="shared" si="7"/>
        <v>10000</v>
      </c>
      <c r="F79" s="14">
        <f t="shared" si="8"/>
        <v>500000</v>
      </c>
    </row>
    <row r="80" spans="1:8" x14ac:dyDescent="0.2">
      <c r="B80" s="8">
        <v>45382</v>
      </c>
      <c r="C80" s="27">
        <v>0</v>
      </c>
      <c r="D80" s="27">
        <f t="shared" si="6"/>
        <v>10000</v>
      </c>
      <c r="E80" s="27">
        <f t="shared" si="7"/>
        <v>10000</v>
      </c>
      <c r="F80" s="14">
        <f t="shared" si="8"/>
        <v>500000</v>
      </c>
    </row>
    <row r="81" spans="1:8" x14ac:dyDescent="0.2">
      <c r="A81" s="1" t="s">
        <v>97</v>
      </c>
      <c r="B81" s="8">
        <v>45473</v>
      </c>
      <c r="C81" s="14">
        <v>0</v>
      </c>
      <c r="D81" s="14">
        <f t="shared" si="6"/>
        <v>10000</v>
      </c>
      <c r="E81" s="14">
        <f t="shared" si="7"/>
        <v>10000</v>
      </c>
      <c r="F81" s="14">
        <f t="shared" si="8"/>
        <v>500000</v>
      </c>
    </row>
    <row r="82" spans="1:8" x14ac:dyDescent="0.2">
      <c r="B82" s="8">
        <v>45565</v>
      </c>
      <c r="C82" s="14">
        <v>0</v>
      </c>
      <c r="D82" s="14">
        <f t="shared" si="6"/>
        <v>10000</v>
      </c>
      <c r="E82" s="14">
        <f t="shared" si="7"/>
        <v>10000</v>
      </c>
      <c r="F82" s="14">
        <f t="shared" si="8"/>
        <v>500000</v>
      </c>
    </row>
    <row r="83" spans="1:8" x14ac:dyDescent="0.2">
      <c r="B83" s="8">
        <v>45657</v>
      </c>
      <c r="C83" s="14">
        <v>0</v>
      </c>
      <c r="D83" s="14">
        <f t="shared" si="6"/>
        <v>10000</v>
      </c>
      <c r="E83" s="14">
        <f t="shared" si="7"/>
        <v>10000</v>
      </c>
      <c r="F83" s="14">
        <f t="shared" si="8"/>
        <v>500000</v>
      </c>
    </row>
    <row r="84" spans="1:8" x14ac:dyDescent="0.2">
      <c r="B84" s="8">
        <v>45747</v>
      </c>
      <c r="C84" s="14">
        <v>0</v>
      </c>
      <c r="D84" s="14">
        <f t="shared" si="6"/>
        <v>10000</v>
      </c>
      <c r="E84" s="14">
        <f t="shared" si="7"/>
        <v>10000</v>
      </c>
      <c r="F84" s="14">
        <f t="shared" si="8"/>
        <v>500000</v>
      </c>
    </row>
    <row r="85" spans="1:8" x14ac:dyDescent="0.2">
      <c r="B85" s="8">
        <v>45838</v>
      </c>
      <c r="C85" s="14">
        <v>0</v>
      </c>
      <c r="D85" s="14">
        <f t="shared" si="6"/>
        <v>10000</v>
      </c>
      <c r="E85" s="14">
        <f t="shared" si="7"/>
        <v>10000</v>
      </c>
      <c r="F85" s="14">
        <f t="shared" si="8"/>
        <v>500000</v>
      </c>
    </row>
    <row r="86" spans="1:8" x14ac:dyDescent="0.2">
      <c r="B86" s="8">
        <v>45930</v>
      </c>
      <c r="C86" s="14">
        <v>0</v>
      </c>
      <c r="D86" s="14">
        <f t="shared" si="6"/>
        <v>10000</v>
      </c>
      <c r="E86" s="14">
        <f t="shared" si="7"/>
        <v>10000</v>
      </c>
      <c r="F86" s="14">
        <f t="shared" si="8"/>
        <v>500000</v>
      </c>
    </row>
    <row r="87" spans="1:8" x14ac:dyDescent="0.2">
      <c r="B87" s="8">
        <v>46022</v>
      </c>
      <c r="C87" s="14">
        <f>F75</f>
        <v>500000</v>
      </c>
      <c r="D87" s="14">
        <f t="shared" si="6"/>
        <v>10000</v>
      </c>
      <c r="E87" s="14">
        <f t="shared" si="7"/>
        <v>510000</v>
      </c>
      <c r="F87" s="14">
        <f t="shared" si="8"/>
        <v>0</v>
      </c>
    </row>
    <row r="88" spans="1:8" x14ac:dyDescent="0.2">
      <c r="B88" s="8"/>
    </row>
    <row r="89" spans="1:8" x14ac:dyDescent="0.2">
      <c r="B89" s="8"/>
      <c r="F89" s="11">
        <f>(1+6.1363551%)^(1/4)-1</f>
        <v>1.500000008965463E-2</v>
      </c>
      <c r="H89" s="1" t="s">
        <v>92</v>
      </c>
    </row>
    <row r="91" spans="1:8" x14ac:dyDescent="0.2">
      <c r="B91" s="1" t="s">
        <v>104</v>
      </c>
      <c r="F91" s="28">
        <f>NPV(F89,E82:E87)+E81</f>
        <v>524242.9676539498</v>
      </c>
      <c r="H91" s="1" t="s">
        <v>94</v>
      </c>
    </row>
    <row r="93" spans="1:8" x14ac:dyDescent="0.2">
      <c r="B93" s="1" t="s">
        <v>105</v>
      </c>
    </row>
    <row r="94" spans="1:8" x14ac:dyDescent="0.2">
      <c r="F94" s="28"/>
      <c r="H94" s="1" t="s">
        <v>106</v>
      </c>
    </row>
    <row r="95" spans="1:8" x14ac:dyDescent="0.2">
      <c r="E95" s="28"/>
    </row>
    <row r="96" spans="1:8" x14ac:dyDescent="0.2">
      <c r="B96" s="1" t="s">
        <v>107</v>
      </c>
    </row>
    <row r="98" spans="1:8" x14ac:dyDescent="0.2">
      <c r="B98" s="1" t="s">
        <v>109</v>
      </c>
      <c r="G98" s="29">
        <f>569669/1.03/524242.97-1</f>
        <v>5.5000697537491483E-2</v>
      </c>
      <c r="H98" s="1" t="s">
        <v>108</v>
      </c>
    </row>
    <row r="99" spans="1:8" ht="17" thickBot="1" x14ac:dyDescent="0.25"/>
    <row r="100" spans="1:8" x14ac:dyDescent="0.2">
      <c r="A100" s="30" t="s">
        <v>68</v>
      </c>
      <c r="B100" s="20"/>
      <c r="C100" s="20"/>
      <c r="D100" s="20"/>
      <c r="E100" s="20"/>
      <c r="F100" s="20"/>
      <c r="G100" s="20"/>
      <c r="H100" s="21"/>
    </row>
    <row r="101" spans="1:8" x14ac:dyDescent="0.2">
      <c r="A101" s="31" t="s">
        <v>69</v>
      </c>
      <c r="H101" s="23"/>
    </row>
    <row r="102" spans="1:8" ht="17" thickBot="1" x14ac:dyDescent="0.25">
      <c r="A102" s="32" t="s">
        <v>70</v>
      </c>
      <c r="B102" s="25"/>
      <c r="C102" s="25"/>
      <c r="D102" s="25"/>
      <c r="E102" s="25"/>
      <c r="F102" s="25"/>
      <c r="G102" s="25"/>
      <c r="H102" s="26"/>
    </row>
    <row r="104" spans="1:8" x14ac:dyDescent="0.2">
      <c r="A104" s="13" t="s">
        <v>111</v>
      </c>
      <c r="B104" s="13"/>
      <c r="E104" s="13" t="s">
        <v>110</v>
      </c>
      <c r="F104" s="13"/>
      <c r="G104" s="13"/>
    </row>
    <row r="105" spans="1:8" x14ac:dyDescent="0.2">
      <c r="A105" s="1" t="s">
        <v>114</v>
      </c>
      <c r="E105" s="1" t="s">
        <v>115</v>
      </c>
    </row>
    <row r="106" spans="1:8" x14ac:dyDescent="0.2">
      <c r="A106" s="1" t="s">
        <v>112</v>
      </c>
      <c r="E106" s="1" t="s">
        <v>113</v>
      </c>
    </row>
    <row r="108" spans="1:8" x14ac:dyDescent="0.2">
      <c r="A108" s="1" t="s">
        <v>116</v>
      </c>
    </row>
    <row r="109" spans="1:8" x14ac:dyDescent="0.2">
      <c r="A109" s="1" t="s">
        <v>117</v>
      </c>
    </row>
    <row r="110" spans="1:8" x14ac:dyDescent="0.2">
      <c r="B110" s="1" t="s">
        <v>118</v>
      </c>
    </row>
    <row r="111" spans="1:8" x14ac:dyDescent="0.2">
      <c r="B111" s="1" t="s">
        <v>119</v>
      </c>
    </row>
    <row r="113" spans="2:8" x14ac:dyDescent="0.2">
      <c r="B113" s="3" t="s">
        <v>120</v>
      </c>
      <c r="C113" s="3"/>
      <c r="D113" s="3"/>
      <c r="E113" s="3"/>
      <c r="F113" s="3"/>
      <c r="G113" s="3"/>
      <c r="H113" s="3"/>
    </row>
    <row r="114" spans="2:8" x14ac:dyDescent="0.2">
      <c r="B114" s="3" t="s">
        <v>121</v>
      </c>
      <c r="C114" s="3"/>
      <c r="D114" s="3"/>
      <c r="E114" s="3"/>
      <c r="F114" s="3"/>
      <c r="G114" s="3"/>
      <c r="H114" s="3"/>
    </row>
    <row r="115" spans="2:8" x14ac:dyDescent="0.2">
      <c r="B115" s="1" t="s">
        <v>122</v>
      </c>
    </row>
    <row r="116" spans="2:8" x14ac:dyDescent="0.2">
      <c r="B116" s="1" t="s">
        <v>123</v>
      </c>
    </row>
    <row r="118" spans="2:8" x14ac:dyDescent="0.2">
      <c r="B118" s="1" t="s">
        <v>124</v>
      </c>
    </row>
    <row r="119" spans="2:8" x14ac:dyDescent="0.2">
      <c r="B119" s="1" t="s">
        <v>125</v>
      </c>
    </row>
    <row r="120" spans="2:8" x14ac:dyDescent="0.2">
      <c r="B120" s="1" t="s">
        <v>126</v>
      </c>
    </row>
    <row r="122" spans="2:8" x14ac:dyDescent="0.2">
      <c r="B122" s="1" t="s">
        <v>127</v>
      </c>
      <c r="D122" s="10">
        <f>(1+6.4814815%)*1.08-1</f>
        <v>0.15000000020000015</v>
      </c>
      <c r="G122" s="1" t="s">
        <v>128</v>
      </c>
    </row>
    <row r="123" spans="2:8" x14ac:dyDescent="0.2">
      <c r="B123" s="1" t="s">
        <v>129</v>
      </c>
      <c r="D123" s="9">
        <v>0.15</v>
      </c>
    </row>
    <row r="125" spans="2:8" x14ac:dyDescent="0.2">
      <c r="B125" s="1" t="s">
        <v>130</v>
      </c>
    </row>
    <row r="127" spans="2:8" x14ac:dyDescent="0.2">
      <c r="B127" s="1" t="s">
        <v>131</v>
      </c>
    </row>
    <row r="129" spans="1:7" x14ac:dyDescent="0.2">
      <c r="B129" s="1" t="s">
        <v>127</v>
      </c>
      <c r="D129" s="33">
        <f>(1+6.4814815%)*1.1-1</f>
        <v>0.17129629650000022</v>
      </c>
      <c r="G129" s="1" t="s">
        <v>132</v>
      </c>
    </row>
    <row r="130" spans="1:7" x14ac:dyDescent="0.2">
      <c r="B130" s="1" t="s">
        <v>129</v>
      </c>
      <c r="D130" s="9">
        <v>0.15</v>
      </c>
    </row>
    <row r="132" spans="1:7" x14ac:dyDescent="0.2">
      <c r="B132" s="1" t="s">
        <v>133</v>
      </c>
    </row>
    <row r="133" spans="1:7" x14ac:dyDescent="0.2">
      <c r="B133" s="1" t="s">
        <v>134</v>
      </c>
    </row>
    <row r="134" spans="1:7" x14ac:dyDescent="0.2">
      <c r="B134" s="1" t="s">
        <v>135</v>
      </c>
    </row>
    <row r="136" spans="1:7" x14ac:dyDescent="0.2">
      <c r="A136" s="1" t="s">
        <v>136</v>
      </c>
    </row>
    <row r="137" spans="1:7" x14ac:dyDescent="0.2">
      <c r="A137" s="1" t="s">
        <v>137</v>
      </c>
    </row>
    <row r="138" spans="1:7" x14ac:dyDescent="0.2">
      <c r="A138" s="1" t="s">
        <v>138</v>
      </c>
    </row>
    <row r="139" spans="1:7" x14ac:dyDescent="0.2">
      <c r="A139" s="1" t="s">
        <v>139</v>
      </c>
    </row>
    <row r="140" spans="1:7" x14ac:dyDescent="0.2">
      <c r="A140" s="1" t="s">
        <v>140</v>
      </c>
    </row>
    <row r="141" spans="1:7" x14ac:dyDescent="0.2">
      <c r="A141" s="1" t="s">
        <v>141</v>
      </c>
    </row>
    <row r="142" spans="1:7" x14ac:dyDescent="0.2">
      <c r="A142" s="1" t="s">
        <v>142</v>
      </c>
    </row>
    <row r="144" spans="1:7" x14ac:dyDescent="0.2">
      <c r="A144" s="1" t="s">
        <v>143</v>
      </c>
    </row>
    <row r="145" spans="1:8" x14ac:dyDescent="0.2">
      <c r="A145" s="1" t="s">
        <v>144</v>
      </c>
    </row>
    <row r="146" spans="1:8" x14ac:dyDescent="0.2">
      <c r="A146" s="1" t="s">
        <v>145</v>
      </c>
    </row>
    <row r="147" spans="1:8" ht="17" thickBot="1" x14ac:dyDescent="0.25"/>
    <row r="148" spans="1:8" x14ac:dyDescent="0.2">
      <c r="A148" s="34" t="s">
        <v>146</v>
      </c>
      <c r="B148" s="20"/>
      <c r="C148" s="20"/>
      <c r="D148" s="20"/>
      <c r="E148" s="20"/>
      <c r="F148" s="20"/>
      <c r="G148" s="20"/>
      <c r="H148" s="21"/>
    </row>
    <row r="149" spans="1:8" x14ac:dyDescent="0.2">
      <c r="A149" s="22" t="s">
        <v>149</v>
      </c>
      <c r="H149" s="23"/>
    </row>
    <row r="150" spans="1:8" x14ac:dyDescent="0.2">
      <c r="A150" s="22" t="s">
        <v>150</v>
      </c>
      <c r="H150" s="23"/>
    </row>
    <row r="151" spans="1:8" x14ac:dyDescent="0.2">
      <c r="A151" s="22" t="s">
        <v>147</v>
      </c>
      <c r="H151" s="23"/>
    </row>
    <row r="152" spans="1:8" ht="17" thickBot="1" x14ac:dyDescent="0.25">
      <c r="A152" s="24" t="s">
        <v>148</v>
      </c>
      <c r="B152" s="25"/>
      <c r="C152" s="25"/>
      <c r="D152" s="25"/>
      <c r="E152" s="25"/>
      <c r="F152" s="25"/>
      <c r="G152" s="25"/>
      <c r="H152" s="26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8"/>
  <sheetViews>
    <sheetView rightToLeft="1" tabSelected="1" topLeftCell="A59" zoomScale="307" zoomScaleNormal="120" workbookViewId="0">
      <selection activeCell="B76" sqref="B76"/>
    </sheetView>
  </sheetViews>
  <sheetFormatPr baseColWidth="10" defaultColWidth="10.83203125" defaultRowHeight="16" x14ac:dyDescent="0.2"/>
  <cols>
    <col min="1" max="6" width="10.83203125" style="1"/>
    <col min="7" max="7" width="10.5" style="1" customWidth="1"/>
    <col min="8" max="8" width="11.6640625" style="1" customWidth="1"/>
    <col min="9" max="16384" width="10.83203125" style="1"/>
  </cols>
  <sheetData>
    <row r="1" spans="1:8" x14ac:dyDescent="0.2">
      <c r="A1" s="5" t="s">
        <v>27</v>
      </c>
      <c r="B1" s="5"/>
      <c r="C1" s="5"/>
      <c r="D1" s="5"/>
      <c r="E1" s="5"/>
      <c r="F1" s="5"/>
      <c r="G1" s="5"/>
      <c r="H1" s="5"/>
    </row>
    <row r="3" spans="1:8" x14ac:dyDescent="0.2">
      <c r="A3" s="1" t="s">
        <v>71</v>
      </c>
    </row>
    <row r="4" spans="1:8" x14ac:dyDescent="0.2">
      <c r="A4" s="1" t="s">
        <v>28</v>
      </c>
    </row>
    <row r="5" spans="1:8" x14ac:dyDescent="0.2">
      <c r="A5" s="1" t="s">
        <v>72</v>
      </c>
    </row>
    <row r="6" spans="1:8" x14ac:dyDescent="0.2">
      <c r="A6" s="1" t="s">
        <v>73</v>
      </c>
    </row>
    <row r="8" spans="1:8" x14ac:dyDescent="0.2">
      <c r="B8" s="1" t="s">
        <v>50</v>
      </c>
      <c r="C8" s="1" t="s">
        <v>74</v>
      </c>
      <c r="D8" s="1" t="s">
        <v>75</v>
      </c>
    </row>
    <row r="9" spans="1:8" x14ac:dyDescent="0.2">
      <c r="B9" s="8">
        <v>45291</v>
      </c>
      <c r="C9" s="1">
        <v>10</v>
      </c>
      <c r="D9" s="9">
        <v>0.3</v>
      </c>
    </row>
    <row r="10" spans="1:8" x14ac:dyDescent="0.2">
      <c r="B10" s="8">
        <v>45657</v>
      </c>
      <c r="C10" s="1">
        <v>12</v>
      </c>
      <c r="D10" s="9">
        <v>0.2</v>
      </c>
    </row>
    <row r="11" spans="1:8" x14ac:dyDescent="0.2">
      <c r="B11" s="8">
        <v>46022</v>
      </c>
      <c r="C11" s="1">
        <v>8</v>
      </c>
      <c r="D11" s="9">
        <v>0.4</v>
      </c>
    </row>
    <row r="12" spans="1:8" x14ac:dyDescent="0.2">
      <c r="B12" s="8">
        <v>46387</v>
      </c>
      <c r="C12" s="1">
        <v>14</v>
      </c>
      <c r="D12" s="9">
        <v>0.3</v>
      </c>
    </row>
    <row r="13" spans="1:8" x14ac:dyDescent="0.2">
      <c r="B13" s="8">
        <v>46752</v>
      </c>
      <c r="C13" s="1">
        <v>18</v>
      </c>
      <c r="D13" s="9">
        <v>0.2</v>
      </c>
    </row>
    <row r="15" spans="1:8" x14ac:dyDescent="0.2">
      <c r="A15" s="1" t="s">
        <v>78</v>
      </c>
    </row>
    <row r="16" spans="1:8" x14ac:dyDescent="0.2">
      <c r="A16" s="1" t="s">
        <v>76</v>
      </c>
    </row>
    <row r="17" spans="1:8" x14ac:dyDescent="0.2">
      <c r="A17" s="1" t="s">
        <v>77</v>
      </c>
    </row>
    <row r="19" spans="1:8" x14ac:dyDescent="0.2">
      <c r="A19" s="1" t="s">
        <v>79</v>
      </c>
    </row>
    <row r="20" spans="1:8" x14ac:dyDescent="0.2">
      <c r="A20" s="1" t="s">
        <v>82</v>
      </c>
    </row>
    <row r="21" spans="1:8" x14ac:dyDescent="0.2">
      <c r="A21" s="1" t="s">
        <v>80</v>
      </c>
    </row>
    <row r="22" spans="1:8" x14ac:dyDescent="0.2">
      <c r="A22" s="1" t="s">
        <v>81</v>
      </c>
    </row>
    <row r="24" spans="1:8" x14ac:dyDescent="0.2">
      <c r="A24" s="1" t="s">
        <v>83</v>
      </c>
    </row>
    <row r="25" spans="1:8" x14ac:dyDescent="0.2">
      <c r="A25" s="7"/>
    </row>
    <row r="28" spans="1:8" x14ac:dyDescent="0.2">
      <c r="A28" s="1" t="s">
        <v>86</v>
      </c>
    </row>
    <row r="29" spans="1:8" ht="17" thickBot="1" x14ac:dyDescent="0.25"/>
    <row r="30" spans="1:8" x14ac:dyDescent="0.2">
      <c r="A30" s="19" t="s">
        <v>72</v>
      </c>
      <c r="B30" s="20"/>
      <c r="C30" s="20"/>
      <c r="D30" s="20"/>
      <c r="E30" s="20"/>
      <c r="F30" s="20"/>
      <c r="G30" s="20"/>
      <c r="H30" s="21"/>
    </row>
    <row r="31" spans="1:8" ht="17" thickBot="1" x14ac:dyDescent="0.25">
      <c r="A31" s="24" t="s">
        <v>73</v>
      </c>
      <c r="B31" s="25"/>
      <c r="C31" s="25"/>
      <c r="D31" s="25"/>
      <c r="E31" s="25"/>
      <c r="F31" s="25"/>
      <c r="G31" s="25"/>
      <c r="H31" s="26"/>
    </row>
    <row r="32" spans="1:8" x14ac:dyDescent="0.2">
      <c r="E32" s="35" t="s">
        <v>74</v>
      </c>
      <c r="F32" s="37" t="s">
        <v>157</v>
      </c>
    </row>
    <row r="33" spans="1:9" x14ac:dyDescent="0.2">
      <c r="E33" s="35" t="s">
        <v>152</v>
      </c>
      <c r="F33" s="37" t="s">
        <v>158</v>
      </c>
    </row>
    <row r="34" spans="1:9" ht="17" thickBot="1" x14ac:dyDescent="0.25">
      <c r="E34" s="35" t="s">
        <v>153</v>
      </c>
      <c r="F34" s="37" t="s">
        <v>159</v>
      </c>
    </row>
    <row r="35" spans="1:9" x14ac:dyDescent="0.2">
      <c r="B35" s="1" t="s">
        <v>50</v>
      </c>
      <c r="C35" s="1" t="s">
        <v>74</v>
      </c>
      <c r="D35" s="1" t="s">
        <v>75</v>
      </c>
      <c r="E35" s="35" t="s">
        <v>151</v>
      </c>
      <c r="F35" s="37" t="s">
        <v>160</v>
      </c>
      <c r="G35" s="40" t="s">
        <v>167</v>
      </c>
    </row>
    <row r="36" spans="1:9" x14ac:dyDescent="0.2">
      <c r="B36" s="8">
        <v>45291</v>
      </c>
      <c r="C36" s="1">
        <v>10</v>
      </c>
      <c r="D36" s="9">
        <v>0.3</v>
      </c>
      <c r="E36" s="35">
        <f>C36*D36</f>
        <v>3</v>
      </c>
      <c r="F36" s="39"/>
      <c r="G36" s="41">
        <f>E36+F36</f>
        <v>3</v>
      </c>
    </row>
    <row r="37" spans="1:9" x14ac:dyDescent="0.2">
      <c r="B37" s="8">
        <v>45657</v>
      </c>
      <c r="C37" s="1">
        <v>12</v>
      </c>
      <c r="D37" s="9">
        <v>0.2</v>
      </c>
      <c r="E37" s="35">
        <f t="shared" ref="E37:E40" si="0">C37*D37</f>
        <v>2.4000000000000004</v>
      </c>
      <c r="F37" s="39"/>
      <c r="G37" s="41">
        <f>E37+F37</f>
        <v>2.4000000000000004</v>
      </c>
    </row>
    <row r="38" spans="1:9" x14ac:dyDescent="0.2">
      <c r="B38" s="8">
        <v>46022</v>
      </c>
      <c r="C38" s="1">
        <v>8</v>
      </c>
      <c r="D38" s="9">
        <v>0.4</v>
      </c>
      <c r="E38" s="35">
        <f t="shared" si="0"/>
        <v>3.2</v>
      </c>
      <c r="F38" s="39"/>
      <c r="G38" s="41">
        <f>E38+F38</f>
        <v>3.2</v>
      </c>
    </row>
    <row r="39" spans="1:9" x14ac:dyDescent="0.2">
      <c r="B39" s="8">
        <v>46387</v>
      </c>
      <c r="C39" s="1">
        <v>14</v>
      </c>
      <c r="D39" s="9">
        <v>0.3</v>
      </c>
      <c r="E39" s="35">
        <f t="shared" si="0"/>
        <v>4.2</v>
      </c>
      <c r="F39" s="39"/>
      <c r="G39" s="41">
        <f>E39+F39</f>
        <v>4.2</v>
      </c>
    </row>
    <row r="40" spans="1:9" ht="17" thickBot="1" x14ac:dyDescent="0.25">
      <c r="B40" s="8">
        <v>46752</v>
      </c>
      <c r="C40" s="1">
        <v>18</v>
      </c>
      <c r="D40" s="9">
        <v>0.2</v>
      </c>
      <c r="E40" s="35">
        <f t="shared" si="0"/>
        <v>3.6</v>
      </c>
      <c r="F40" s="38">
        <f>E41/(13%-3%)</f>
        <v>37.08</v>
      </c>
      <c r="G40" s="42">
        <f>E40+F40</f>
        <v>40.68</v>
      </c>
    </row>
    <row r="41" spans="1:9" x14ac:dyDescent="0.2">
      <c r="B41" s="36">
        <v>47118</v>
      </c>
      <c r="C41" s="1">
        <f>C40*1.03</f>
        <v>18.54</v>
      </c>
      <c r="D41" s="9">
        <f>D40</f>
        <v>0.2</v>
      </c>
      <c r="E41" s="38">
        <f>C41*D41</f>
        <v>3.7080000000000002</v>
      </c>
      <c r="I41" s="1" t="s">
        <v>154</v>
      </c>
    </row>
    <row r="42" spans="1:9" x14ac:dyDescent="0.2">
      <c r="I42" s="1" t="s">
        <v>155</v>
      </c>
    </row>
    <row r="43" spans="1:9" ht="21" x14ac:dyDescent="0.25">
      <c r="G43" s="44">
        <f>NPV(13%,G36:G40)</f>
        <v>31.407592668733859</v>
      </c>
      <c r="H43" s="3" t="s">
        <v>168</v>
      </c>
      <c r="I43" s="1" t="s">
        <v>156</v>
      </c>
    </row>
    <row r="44" spans="1:9" x14ac:dyDescent="0.2">
      <c r="G44" s="37" t="s">
        <v>169</v>
      </c>
      <c r="H44" s="3"/>
    </row>
    <row r="46" spans="1:9" x14ac:dyDescent="0.2">
      <c r="A46" s="1" t="s">
        <v>78</v>
      </c>
      <c r="I46" s="1" t="s">
        <v>161</v>
      </c>
    </row>
    <row r="47" spans="1:9" x14ac:dyDescent="0.2">
      <c r="A47" s="1" t="s">
        <v>76</v>
      </c>
      <c r="I47" s="1" t="s">
        <v>162</v>
      </c>
    </row>
    <row r="48" spans="1:9" x14ac:dyDescent="0.2">
      <c r="A48" s="1" t="s">
        <v>77</v>
      </c>
      <c r="I48" s="1" t="s">
        <v>163</v>
      </c>
    </row>
    <row r="49" spans="1:9" x14ac:dyDescent="0.2">
      <c r="I49" s="1" t="s">
        <v>164</v>
      </c>
    </row>
    <row r="52" spans="1:9" x14ac:dyDescent="0.2">
      <c r="I52" s="1" t="s">
        <v>165</v>
      </c>
    </row>
    <row r="53" spans="1:9" x14ac:dyDescent="0.2">
      <c r="I53" s="1" t="s">
        <v>166</v>
      </c>
    </row>
    <row r="54" spans="1:9" ht="17" thickBot="1" x14ac:dyDescent="0.25"/>
    <row r="55" spans="1:9" x14ac:dyDescent="0.2">
      <c r="A55" s="19" t="s">
        <v>79</v>
      </c>
      <c r="B55" s="20"/>
      <c r="C55" s="20"/>
      <c r="D55" s="20"/>
      <c r="E55" s="20"/>
      <c r="F55" s="20"/>
      <c r="G55" s="20"/>
      <c r="H55" s="21"/>
    </row>
    <row r="56" spans="1:9" x14ac:dyDescent="0.2">
      <c r="A56" s="22" t="s">
        <v>82</v>
      </c>
      <c r="H56" s="23"/>
    </row>
    <row r="57" spans="1:9" x14ac:dyDescent="0.2">
      <c r="A57" s="22" t="s">
        <v>80</v>
      </c>
      <c r="H57" s="23"/>
    </row>
    <row r="58" spans="1:9" ht="17" thickBot="1" x14ac:dyDescent="0.25">
      <c r="A58" s="24" t="s">
        <v>81</v>
      </c>
      <c r="B58" s="25"/>
      <c r="C58" s="25"/>
      <c r="D58" s="25"/>
      <c r="E58" s="25"/>
      <c r="F58" s="25"/>
      <c r="G58" s="25"/>
      <c r="H58" s="26"/>
    </row>
    <row r="60" spans="1:9" x14ac:dyDescent="0.2">
      <c r="E60" s="35" t="s">
        <v>74</v>
      </c>
      <c r="F60" s="37" t="s">
        <v>157</v>
      </c>
    </row>
    <row r="61" spans="1:9" x14ac:dyDescent="0.2">
      <c r="E61" s="35" t="s">
        <v>152</v>
      </c>
      <c r="F61" s="37" t="s">
        <v>158</v>
      </c>
    </row>
    <row r="62" spans="1:9" ht="17" thickBot="1" x14ac:dyDescent="0.25">
      <c r="E62" s="35" t="s">
        <v>153</v>
      </c>
      <c r="F62" s="37" t="s">
        <v>159</v>
      </c>
    </row>
    <row r="63" spans="1:9" x14ac:dyDescent="0.2">
      <c r="B63" s="1" t="s">
        <v>50</v>
      </c>
      <c r="C63" s="1" t="s">
        <v>74</v>
      </c>
      <c r="D63" s="1" t="s">
        <v>75</v>
      </c>
      <c r="E63" s="35" t="s">
        <v>151</v>
      </c>
      <c r="F63" s="37" t="s">
        <v>160</v>
      </c>
      <c r="G63" s="40" t="s">
        <v>167</v>
      </c>
    </row>
    <row r="64" spans="1:9" x14ac:dyDescent="0.2">
      <c r="B64" s="8">
        <v>45291</v>
      </c>
      <c r="C64" s="45">
        <v>10</v>
      </c>
      <c r="D64" s="46">
        <v>0.3</v>
      </c>
      <c r="E64" s="47">
        <f>C64*D64</f>
        <v>3</v>
      </c>
      <c r="F64" s="39"/>
      <c r="G64" s="48">
        <f>E64+F64</f>
        <v>3</v>
      </c>
    </row>
    <row r="65" spans="1:9" x14ac:dyDescent="0.2">
      <c r="B65" s="8">
        <v>45657</v>
      </c>
      <c r="C65" s="45">
        <v>12</v>
      </c>
      <c r="D65" s="46">
        <v>0.2</v>
      </c>
      <c r="E65" s="47">
        <f t="shared" ref="E65:E68" si="1">C65*D65</f>
        <v>2.4000000000000004</v>
      </c>
      <c r="F65" s="39"/>
      <c r="G65" s="48">
        <f>E65+F65</f>
        <v>2.4000000000000004</v>
      </c>
    </row>
    <row r="66" spans="1:9" x14ac:dyDescent="0.2">
      <c r="B66" s="8">
        <v>46022</v>
      </c>
      <c r="C66" s="1">
        <v>8</v>
      </c>
      <c r="D66" s="9">
        <v>0.4</v>
      </c>
      <c r="E66" s="35">
        <f t="shared" si="1"/>
        <v>3.2</v>
      </c>
      <c r="F66" s="39"/>
      <c r="G66" s="41">
        <f>E66+F66</f>
        <v>3.2</v>
      </c>
      <c r="H66" s="1" t="s">
        <v>170</v>
      </c>
      <c r="I66" s="1" t="s">
        <v>172</v>
      </c>
    </row>
    <row r="67" spans="1:9" x14ac:dyDescent="0.2">
      <c r="B67" s="8">
        <v>46387</v>
      </c>
      <c r="C67" s="1">
        <v>14</v>
      </c>
      <c r="D67" s="9">
        <v>0.3</v>
      </c>
      <c r="E67" s="35">
        <f t="shared" si="1"/>
        <v>4.2</v>
      </c>
      <c r="F67" s="39"/>
      <c r="G67" s="41">
        <f>E67+F67</f>
        <v>4.2</v>
      </c>
    </row>
    <row r="68" spans="1:9" ht="17" thickBot="1" x14ac:dyDescent="0.25">
      <c r="B68" s="8">
        <v>46752</v>
      </c>
      <c r="C68" s="1">
        <v>18</v>
      </c>
      <c r="D68" s="9">
        <v>0.2</v>
      </c>
      <c r="E68" s="35">
        <f t="shared" si="1"/>
        <v>3.6</v>
      </c>
      <c r="F68" s="38">
        <f>E69/(12%-3%)</f>
        <v>41.2</v>
      </c>
      <c r="G68" s="42">
        <f>E68+F68</f>
        <v>44.800000000000004</v>
      </c>
    </row>
    <row r="69" spans="1:9" x14ac:dyDescent="0.2">
      <c r="E69" s="38">
        <f>E68*1.03</f>
        <v>3.7080000000000002</v>
      </c>
    </row>
    <row r="70" spans="1:9" x14ac:dyDescent="0.2">
      <c r="G70" s="49">
        <v>0.12</v>
      </c>
      <c r="H70" s="1" t="s">
        <v>171</v>
      </c>
      <c r="I70" s="1" t="s">
        <v>173</v>
      </c>
    </row>
    <row r="71" spans="1:9" x14ac:dyDescent="0.2">
      <c r="G71" s="37"/>
    </row>
    <row r="72" spans="1:9" x14ac:dyDescent="0.2">
      <c r="F72" s="12"/>
      <c r="G72" s="43">
        <f>NPV(G70,G67:G68)+G66</f>
        <v>42.664285714285718</v>
      </c>
      <c r="H72" s="1" t="s">
        <v>168</v>
      </c>
      <c r="I72" s="1" t="s">
        <v>174</v>
      </c>
    </row>
    <row r="74" spans="1:9" x14ac:dyDescent="0.2">
      <c r="B74" s="1" t="s">
        <v>186</v>
      </c>
    </row>
    <row r="75" spans="1:9" x14ac:dyDescent="0.2">
      <c r="B75" s="1" t="s">
        <v>187</v>
      </c>
    </row>
    <row r="76" spans="1:9" ht="17" thickBot="1" x14ac:dyDescent="0.25"/>
    <row r="77" spans="1:9" ht="17" thickBot="1" x14ac:dyDescent="0.25">
      <c r="A77" s="16" t="s">
        <v>83</v>
      </c>
      <c r="B77" s="17"/>
      <c r="C77" s="17"/>
      <c r="D77" s="17"/>
      <c r="E77" s="17"/>
      <c r="F77" s="17"/>
      <c r="G77" s="17"/>
      <c r="H77" s="18"/>
    </row>
    <row r="79" spans="1:9" x14ac:dyDescent="0.2">
      <c r="A79" s="1" t="s">
        <v>175</v>
      </c>
    </row>
    <row r="81" spans="1:10" x14ac:dyDescent="0.2">
      <c r="C81" s="13" t="s">
        <v>177</v>
      </c>
      <c r="D81" s="13"/>
      <c r="E81" s="13"/>
      <c r="F81" s="13"/>
      <c r="G81" s="13" t="s">
        <v>176</v>
      </c>
      <c r="H81" s="13"/>
      <c r="I81" s="13"/>
      <c r="J81" s="13"/>
    </row>
    <row r="82" spans="1:10" x14ac:dyDescent="0.2">
      <c r="C82" s="1" t="s">
        <v>178</v>
      </c>
      <c r="G82" s="1" t="s">
        <v>180</v>
      </c>
    </row>
    <row r="83" spans="1:10" x14ac:dyDescent="0.2">
      <c r="C83" s="1" t="s">
        <v>179</v>
      </c>
      <c r="G83" s="1" t="s">
        <v>181</v>
      </c>
    </row>
    <row r="84" spans="1:10" x14ac:dyDescent="0.2">
      <c r="G84" s="1" t="s">
        <v>182</v>
      </c>
    </row>
    <row r="85" spans="1:10" x14ac:dyDescent="0.2">
      <c r="G85" s="1" t="s">
        <v>183</v>
      </c>
    </row>
    <row r="87" spans="1:10" x14ac:dyDescent="0.2">
      <c r="A87" s="1" t="s">
        <v>184</v>
      </c>
    </row>
    <row r="88" spans="1:10" x14ac:dyDescent="0.2">
      <c r="B88" s="1" t="s">
        <v>185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"/>
  <sheetViews>
    <sheetView rightToLeft="1" zoomScale="234" workbookViewId="0">
      <selection activeCell="A10" sqref="A10:XFD10"/>
    </sheetView>
  </sheetViews>
  <sheetFormatPr baseColWidth="10" defaultColWidth="10.83203125" defaultRowHeight="16" x14ac:dyDescent="0.2"/>
  <cols>
    <col min="1" max="16384" width="10.83203125" style="1"/>
  </cols>
  <sheetData>
    <row r="1" spans="1:8" x14ac:dyDescent="0.2">
      <c r="A1" s="5" t="s">
        <v>29</v>
      </c>
      <c r="B1" s="5"/>
      <c r="C1" s="5"/>
      <c r="D1" s="5"/>
      <c r="E1" s="5"/>
      <c r="F1" s="5"/>
      <c r="G1" s="5"/>
      <c r="H1" s="5"/>
    </row>
    <row r="3" spans="1:8" x14ac:dyDescent="0.2">
      <c r="A3" s="1" t="s">
        <v>30</v>
      </c>
    </row>
    <row r="4" spans="1:8" x14ac:dyDescent="0.2">
      <c r="A4" s="1" t="s">
        <v>47</v>
      </c>
    </row>
    <row r="5" spans="1:8" x14ac:dyDescent="0.2">
      <c r="A5" s="1" t="s">
        <v>33</v>
      </c>
    </row>
    <row r="6" spans="1:8" x14ac:dyDescent="0.2">
      <c r="A6" s="1" t="s">
        <v>34</v>
      </c>
    </row>
    <row r="7" spans="1:8" x14ac:dyDescent="0.2">
      <c r="A7" s="1" t="s">
        <v>35</v>
      </c>
    </row>
    <row r="8" spans="1:8" x14ac:dyDescent="0.2">
      <c r="A8" s="1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"/>
  <sheetViews>
    <sheetView rightToLeft="1" zoomScale="252" zoomScaleNormal="150" workbookViewId="0">
      <selection activeCell="A11" sqref="A11:XFD11"/>
    </sheetView>
  </sheetViews>
  <sheetFormatPr baseColWidth="10" defaultColWidth="10.83203125" defaultRowHeight="16" x14ac:dyDescent="0.2"/>
  <cols>
    <col min="1" max="16384" width="10.83203125" style="1"/>
  </cols>
  <sheetData>
    <row r="1" spans="1:8" x14ac:dyDescent="0.2">
      <c r="A1" s="5" t="s">
        <v>32</v>
      </c>
      <c r="B1" s="5"/>
      <c r="C1" s="5"/>
      <c r="D1" s="5"/>
      <c r="E1" s="5"/>
      <c r="F1" s="5"/>
      <c r="G1" s="5"/>
      <c r="H1" s="5"/>
    </row>
    <row r="3" spans="1:8" x14ac:dyDescent="0.2">
      <c r="A3" s="1" t="s">
        <v>30</v>
      </c>
    </row>
    <row r="4" spans="1:8" x14ac:dyDescent="0.2">
      <c r="A4" s="1" t="s">
        <v>36</v>
      </c>
    </row>
    <row r="5" spans="1:8" x14ac:dyDescent="0.2">
      <c r="A5" s="1" t="s">
        <v>37</v>
      </c>
    </row>
    <row r="6" spans="1:8" x14ac:dyDescent="0.2">
      <c r="A6" s="1" t="s">
        <v>38</v>
      </c>
    </row>
    <row r="7" spans="1:8" x14ac:dyDescent="0.2">
      <c r="A7" s="1" t="s">
        <v>39</v>
      </c>
    </row>
    <row r="8" spans="1:8" x14ac:dyDescent="0.2">
      <c r="A8" s="1" t="s">
        <v>40</v>
      </c>
    </row>
    <row r="9" spans="1:8" x14ac:dyDescent="0.2">
      <c r="A9" s="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הנחיות</vt:lpstr>
      <vt:lpstr>שאלה 1</vt:lpstr>
      <vt:lpstr>שאלה 2</vt:lpstr>
      <vt:lpstr>שאלה 3</vt:lpstr>
      <vt:lpstr>שאלה 4</vt:lpstr>
      <vt:lpstr>שאלה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Shay Tsaban</cp:lastModifiedBy>
  <dcterms:created xsi:type="dcterms:W3CDTF">2024-02-03T20:54:18Z</dcterms:created>
  <dcterms:modified xsi:type="dcterms:W3CDTF">2025-02-13T11:20:09Z</dcterms:modified>
</cp:coreProperties>
</file>