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ytsaban/Documents/Ariel - ACC - IFRS 2/2025 A/Final Exam Moed A - 2025 A/"/>
    </mc:Choice>
  </mc:AlternateContent>
  <xr:revisionPtr revIDLastSave="0" documentId="13_ncr:1_{5F941409-DF8B-3F49-B3EC-F28A1DA08CDB}" xr6:coauthVersionLast="47" xr6:coauthVersionMax="47" xr10:uidLastSave="{00000000-0000-0000-0000-000000000000}"/>
  <bookViews>
    <workbookView xWindow="6540" yWindow="16360" windowWidth="23260" windowHeight="12580" xr2:uid="{78F61AD9-9887-4D21-8BA2-4235BCD2870D}"/>
  </bookViews>
  <sheets>
    <sheet name="שאלה 1" sheetId="1" r:id="rId1"/>
    <sheet name="שאלה 2" sheetId="2" r:id="rId2"/>
    <sheet name="שאלה 3" sheetId="3" r:id="rId3"/>
    <sheet name="שאלה 4" sheetId="4" r:id="rId4"/>
    <sheet name="שאלה 5" sheetId="5" r:id="rId5"/>
    <sheet name="שאלה 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5" l="1"/>
  <c r="Q20" i="5"/>
  <c r="Q19" i="5"/>
  <c r="Q3" i="4"/>
  <c r="Q32" i="5" l="1"/>
  <c r="P32" i="5" s="1"/>
  <c r="Q31" i="5"/>
  <c r="Q8" i="4" l="1"/>
  <c r="Q7" i="4"/>
  <c r="Q6" i="4"/>
  <c r="Q5" i="4"/>
  <c r="P5" i="4" s="1"/>
  <c r="Q4" i="4"/>
  <c r="P3" i="4"/>
  <c r="Q30" i="5"/>
  <c r="P30" i="5" s="1"/>
  <c r="P21" i="5"/>
  <c r="P20" i="5"/>
  <c r="P19" i="5"/>
  <c r="Q6" i="5"/>
  <c r="P6" i="5" s="1"/>
  <c r="Q5" i="5"/>
  <c r="P5" i="5" s="1"/>
  <c r="P4" i="5"/>
  <c r="Q4" i="5"/>
  <c r="P6" i="4"/>
  <c r="P8" i="4"/>
  <c r="T18" i="1"/>
  <c r="T19" i="1"/>
  <c r="T20" i="1"/>
  <c r="T17" i="1"/>
  <c r="T10" i="1"/>
  <c r="T11" i="1"/>
  <c r="T9" i="1"/>
  <c r="Q12" i="1"/>
  <c r="T12" i="1" s="1"/>
  <c r="T13" i="1" l="1"/>
  <c r="P31" i="5"/>
  <c r="T21" i="1"/>
  <c r="P7" i="4"/>
  <c r="P4" i="4"/>
</calcChain>
</file>

<file path=xl/sharedStrings.xml><?xml version="1.0" encoding="utf-8"?>
<sst xmlns="http://schemas.openxmlformats.org/spreadsheetml/2006/main" count="199" uniqueCount="71">
  <si>
    <t>הנחת אי הבשלה</t>
  </si>
  <si>
    <t>א. הנחת אי הבשלה</t>
  </si>
  <si>
    <t>תיאור</t>
  </si>
  <si>
    <t>מס׳ עובדים</t>
  </si>
  <si>
    <t>ימי הפרשה</t>
  </si>
  <si>
    <t>שווי יום</t>
  </si>
  <si>
    <t>סה״כ הפרשה</t>
  </si>
  <si>
    <t>עובדים שיעזבו בתחילת השנה</t>
  </si>
  <si>
    <t>יתרת הפרשה</t>
  </si>
  <si>
    <t>ב. הנחת הבשלה</t>
  </si>
  <si>
    <t>עובדים שינצלו 16 ימים ויעזבו</t>
  </si>
  <si>
    <t>עובדים שינצלו 16 ימים ויישארו</t>
  </si>
  <si>
    <t>עובדים שינצלו 17  ימים ונשארים</t>
  </si>
  <si>
    <t>התקן הרלוונטי הוא IAS19 ומדובר על תוכנית הטבות עובדים לזמן קצר</t>
  </si>
  <si>
    <t>עלות שירות שוטף</t>
  </si>
  <si>
    <t>עלות שירות עבר</t>
  </si>
  <si>
    <t>1.1.17</t>
  </si>
  <si>
    <t>31.12.17</t>
  </si>
  <si>
    <t>31.12.18</t>
  </si>
  <si>
    <t>הוצאות שכר</t>
  </si>
  <si>
    <t>מצטבר</t>
  </si>
  <si>
    <t>פקודת יומן:</t>
  </si>
  <si>
    <t>חובה</t>
  </si>
  <si>
    <t>זכות</t>
  </si>
  <si>
    <t>קרן הון תממ</t>
  </si>
  <si>
    <t>לכל השנים</t>
  </si>
  <si>
    <t>עובדי דרג א</t>
  </si>
  <si>
    <t>הוצאות</t>
  </si>
  <si>
    <t>עובדי דרג ב</t>
  </si>
  <si>
    <t>עובדי דרג ג</t>
  </si>
  <si>
    <t>הפקדה</t>
  </si>
  <si>
    <t>1.10.18</t>
  </si>
  <si>
    <t>תנועה בהתחייבות</t>
  </si>
  <si>
    <t>תנועה בנכס</t>
  </si>
  <si>
    <t>ריבית</t>
  </si>
  <si>
    <t>רווח/ הפסד מדידה מחדש</t>
  </si>
  <si>
    <t>רווח/ הפסד מסילוק</t>
  </si>
  <si>
    <t>ריבית עד הפקדה</t>
  </si>
  <si>
    <t>ריבית אחרי הפקדה</t>
  </si>
  <si>
    <t>שוטף עד 1.10.18</t>
  </si>
  <si>
    <t>שוטף אחרי 1.10.18</t>
  </si>
  <si>
    <t>סה" שוטף</t>
  </si>
  <si>
    <t>עבר עד 1.10.18</t>
  </si>
  <si>
    <t>עבר אחרי 1.10.18</t>
  </si>
  <si>
    <t>סה"כ עבר</t>
  </si>
  <si>
    <t>ריבית עד 1.10.18</t>
  </si>
  <si>
    <t>ריבית אחרי 1.10.18</t>
  </si>
  <si>
    <t>סה"כ ריבית</t>
  </si>
  <si>
    <t>שיעור מס</t>
  </si>
  <si>
    <t>&gt;</t>
  </si>
  <si>
    <t>&lt;</t>
  </si>
  <si>
    <t>נכס מס נדחה</t>
  </si>
  <si>
    <t>הון מניות</t>
  </si>
  <si>
    <t>מזומן</t>
  </si>
  <si>
    <t>בסיס המס</t>
  </si>
  <si>
    <t>ח</t>
  </si>
  <si>
    <t>ז</t>
  </si>
  <si>
    <t>הוצ שכר</t>
  </si>
  <si>
    <t>קרן הון בגין אופציות</t>
  </si>
  <si>
    <t>יתרה תחילת שנה</t>
  </si>
  <si>
    <t xml:space="preserve">תנועה בנכס מס </t>
  </si>
  <si>
    <t>מבחן "גליה"</t>
  </si>
  <si>
    <t>חשבונאי מצטבר שהוכר</t>
  </si>
  <si>
    <t>הוצאות מס</t>
  </si>
  <si>
    <t>קרן הון מיסוי</t>
  </si>
  <si>
    <t>פרמיה</t>
  </si>
  <si>
    <t>הוצ מס נדחה</t>
  </si>
  <si>
    <t>תשובה מנומקת שתסביר את הההבדל ובינהם ונימוק למהזה הטבה מוגדרת</t>
  </si>
  <si>
    <t>התקבלה גם פרשנות שייחסה ריבית בצורה שונה כולל</t>
  </si>
  <si>
    <t>ריבית על מכלול היתרה ערב השינוי משום שלא היה נתון</t>
  </si>
  <si>
    <t>ספציפי לגבי תקרת הנכס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</si>
</sst>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#,##0;[Red]\(#,##0\)"/>
    <numFmt numFmtId="167" formatCode="_ * #,##0_ ;_ * \-#,##0_ ;_ * &quot;-&quot;??_ ;_ @_ "/>
  </numFmts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David"/>
      <family val="2"/>
    </font>
    <font>
      <sz val="12"/>
      <color theme="1"/>
      <name val="David"/>
      <family val="2"/>
    </font>
    <font>
      <u/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46">
    <xf numFmtId="0" fontId="0" fillId="0" borderId="0" xfId="0"/>
    <xf numFmtId="38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166" fontId="0" fillId="0" borderId="0" xfId="0" applyNumberFormat="1"/>
    <xf numFmtId="166" fontId="5" fillId="0" borderId="0" xfId="0" applyNumberFormat="1" applyFont="1"/>
    <xf numFmtId="0" fontId="6" fillId="0" borderId="0" xfId="2"/>
    <xf numFmtId="0" fontId="7" fillId="0" borderId="0" xfId="2" applyFont="1"/>
    <xf numFmtId="0" fontId="6" fillId="0" borderId="2" xfId="2" applyBorder="1"/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6" fillId="0" borderId="5" xfId="2" applyBorder="1"/>
    <xf numFmtId="167" fontId="6" fillId="0" borderId="0" xfId="5" applyNumberFormat="1" applyFont="1" applyFill="1" applyBorder="1"/>
    <xf numFmtId="167" fontId="6" fillId="0" borderId="6" xfId="5" applyNumberFormat="1" applyFont="1" applyFill="1" applyBorder="1"/>
    <xf numFmtId="0" fontId="6" fillId="0" borderId="7" xfId="2" applyBorder="1" applyAlignment="1">
      <alignment horizontal="left"/>
    </xf>
    <xf numFmtId="167" fontId="6" fillId="0" borderId="8" xfId="5" applyNumberFormat="1" applyFont="1" applyFill="1" applyBorder="1"/>
    <xf numFmtId="0" fontId="6" fillId="0" borderId="1" xfId="2" applyBorder="1"/>
    <xf numFmtId="0" fontId="6" fillId="0" borderId="5" xfId="2" applyBorder="1" applyAlignment="1">
      <alignment horizontal="right" vertical="top"/>
    </xf>
    <xf numFmtId="167" fontId="6" fillId="0" borderId="6" xfId="2" applyNumberFormat="1" applyBorder="1"/>
    <xf numFmtId="0" fontId="6" fillId="0" borderId="7" xfId="2" applyBorder="1"/>
    <xf numFmtId="0" fontId="6" fillId="0" borderId="8" xfId="2" applyBorder="1"/>
    <xf numFmtId="0" fontId="9" fillId="0" borderId="0" xfId="2" applyFont="1" applyAlignment="1">
      <alignment horizontal="center" vertical="center"/>
    </xf>
    <xf numFmtId="0" fontId="6" fillId="0" borderId="0" xfId="2" applyAlignment="1">
      <alignment horizontal="right"/>
    </xf>
    <xf numFmtId="9" fontId="6" fillId="0" borderId="0" xfId="2" applyNumberFormat="1"/>
    <xf numFmtId="167" fontId="6" fillId="0" borderId="0" xfId="2" applyNumberFormat="1"/>
    <xf numFmtId="0" fontId="6" fillId="0" borderId="0" xfId="2" applyAlignment="1">
      <alignment horizontal="center"/>
    </xf>
    <xf numFmtId="0" fontId="6" fillId="0" borderId="3" xfId="2" applyBorder="1"/>
    <xf numFmtId="0" fontId="0" fillId="0" borderId="4" xfId="0" applyBorder="1"/>
    <xf numFmtId="0" fontId="0" fillId="0" borderId="6" xfId="0" applyBorder="1"/>
    <xf numFmtId="0" fontId="6" fillId="0" borderId="8" xfId="2" applyBorder="1" applyAlignment="1">
      <alignment horizontal="right"/>
    </xf>
    <xf numFmtId="0" fontId="0" fillId="0" borderId="9" xfId="0" applyBorder="1"/>
    <xf numFmtId="167" fontId="6" fillId="0" borderId="8" xfId="2" applyNumberFormat="1" applyBorder="1"/>
    <xf numFmtId="0" fontId="7" fillId="0" borderId="2" xfId="2" applyFont="1" applyBorder="1"/>
    <xf numFmtId="0" fontId="9" fillId="0" borderId="6" xfId="2" applyFont="1" applyBorder="1" applyAlignment="1">
      <alignment horizontal="center" vertical="center"/>
    </xf>
    <xf numFmtId="164" fontId="6" fillId="0" borderId="0" xfId="3" applyFont="1" applyFill="1"/>
    <xf numFmtId="0" fontId="6" fillId="0" borderId="1" xfId="2" applyBorder="1" applyAlignment="1">
      <alignment horizontal="right"/>
    </xf>
    <xf numFmtId="164" fontId="6" fillId="0" borderId="1" xfId="3" applyFont="1" applyFill="1" applyBorder="1"/>
    <xf numFmtId="0" fontId="8" fillId="0" borderId="0" xfId="2" applyFont="1" applyAlignment="1">
      <alignment horizontal="center"/>
    </xf>
    <xf numFmtId="166" fontId="0" fillId="0" borderId="0" xfId="0" applyNumberFormat="1" applyAlignment="1">
      <alignment horizontal="center" wrapText="1"/>
    </xf>
    <xf numFmtId="43" fontId="6" fillId="0" borderId="0" xfId="2" applyNumberFormat="1"/>
    <xf numFmtId="43" fontId="0" fillId="0" borderId="0" xfId="0" applyNumberFormat="1"/>
    <xf numFmtId="38" fontId="2" fillId="0" borderId="0" xfId="0" applyNumberFormat="1" applyFont="1"/>
    <xf numFmtId="38" fontId="10" fillId="0" borderId="0" xfId="0" applyNumberFormat="1" applyFont="1"/>
  </cellXfs>
  <cellStyles count="6">
    <cellStyle name="Comma 2" xfId="1" xr:uid="{F0FD3FE8-D482-47B9-B2E6-17EBA0960CB1}"/>
    <cellStyle name="Comma 3" xfId="4" xr:uid="{EAE6AE74-34CC-4769-B585-CFBEBFB8DF75}"/>
    <cellStyle name="Comma 4" xfId="5" xr:uid="{C2E8D47B-C73B-4B76-9589-3D62DAD7B060}"/>
    <cellStyle name="Normal" xfId="0" builtinId="0"/>
    <cellStyle name="Normal 2" xfId="2" xr:uid="{76C0C72D-798B-476F-938F-ACEFFAD2B9BB}"/>
    <cellStyle name="פסיק [0] 2" xfId="3" xr:uid="{7A0EDFC7-9A84-41E6-B019-3E062E63C8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60960</xdr:rowOff>
    </xdr:from>
    <xdr:to>
      <xdr:col>12</xdr:col>
      <xdr:colOff>498765</xdr:colOff>
      <xdr:row>22</xdr:row>
      <xdr:rowOff>160020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05B23233-30E3-264B-966D-7F81356D5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9182095" y="60960"/>
          <a:ext cx="7341525" cy="4297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91440</xdr:rowOff>
    </xdr:from>
    <xdr:to>
      <xdr:col>9</xdr:col>
      <xdr:colOff>513409</xdr:colOff>
      <xdr:row>24</xdr:row>
      <xdr:rowOff>156782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7C1D7819-501F-5888-D49A-EC03915B0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4870011" y="266700"/>
          <a:ext cx="6830389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642917</xdr:colOff>
      <xdr:row>12</xdr:row>
      <xdr:rowOff>185116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34AE109F-4613-E6DC-F857-E2AA1EB9C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9777083" y="0"/>
          <a:ext cx="6677957" cy="23720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501015</xdr:colOff>
      <xdr:row>14</xdr:row>
      <xdr:rowOff>85985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6702DF6D-B007-1947-8FD6-AEAAED12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0023760" y="0"/>
          <a:ext cx="6431280" cy="2539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</xdr:rowOff>
    </xdr:from>
    <xdr:to>
      <xdr:col>8</xdr:col>
      <xdr:colOff>411480</xdr:colOff>
      <xdr:row>31</xdr:row>
      <xdr:rowOff>71121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F6BAD6A3-FD96-98BA-93CD-966DC034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0016140" y="1"/>
          <a:ext cx="6621780" cy="55041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7621</xdr:rowOff>
    </xdr:from>
    <xdr:to>
      <xdr:col>8</xdr:col>
      <xdr:colOff>38100</xdr:colOff>
      <xdr:row>16</xdr:row>
      <xdr:rowOff>34415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4C83E003-AB8C-47F3-85AA-F25ABD80E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126880" y="7621"/>
          <a:ext cx="5372100" cy="3044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4F51-E422-4068-AC6E-4B6CDF4839B8}">
  <dimension ref="N4:T21"/>
  <sheetViews>
    <sheetView rightToLeft="1" tabSelected="1" topLeftCell="B1" workbookViewId="0">
      <selection activeCell="O9" sqref="O9"/>
    </sheetView>
  </sheetViews>
  <sheetFormatPr baseColWidth="10" defaultColWidth="8.83203125" defaultRowHeight="15" x14ac:dyDescent="0.2"/>
  <cols>
    <col min="15" max="15" width="23.83203125" bestFit="1" customWidth="1"/>
    <col min="19" max="19" width="10.33203125" bestFit="1" customWidth="1"/>
  </cols>
  <sheetData>
    <row r="4" spans="14:20" x14ac:dyDescent="0.2">
      <c r="O4" t="s">
        <v>13</v>
      </c>
    </row>
    <row r="6" spans="14:20" x14ac:dyDescent="0.2">
      <c r="N6" s="2" t="s">
        <v>0</v>
      </c>
    </row>
    <row r="7" spans="14:20" ht="16" x14ac:dyDescent="0.2">
      <c r="O7" s="3" t="s">
        <v>1</v>
      </c>
      <c r="P7" s="4"/>
      <c r="Q7" s="4"/>
      <c r="R7" s="4"/>
      <c r="S7" s="4"/>
      <c r="T7" s="4"/>
    </row>
    <row r="8" spans="14:20" ht="16" x14ac:dyDescent="0.2">
      <c r="O8" s="4" t="s">
        <v>2</v>
      </c>
      <c r="P8" s="4"/>
      <c r="Q8" s="4" t="s">
        <v>3</v>
      </c>
      <c r="R8" s="4" t="s">
        <v>4</v>
      </c>
      <c r="S8" s="4" t="s">
        <v>5</v>
      </c>
      <c r="T8" s="4" t="s">
        <v>6</v>
      </c>
    </row>
    <row r="9" spans="14:20" ht="16" x14ac:dyDescent="0.2">
      <c r="O9" s="4" t="s">
        <v>7</v>
      </c>
      <c r="P9" s="4"/>
      <c r="Q9" s="4">
        <v>100</v>
      </c>
      <c r="R9" s="4">
        <v>0</v>
      </c>
      <c r="S9" s="4">
        <v>800</v>
      </c>
      <c r="T9" s="5">
        <f>Q9*R9*S9</f>
        <v>0</v>
      </c>
    </row>
    <row r="10" spans="14:20" ht="16" x14ac:dyDescent="0.2">
      <c r="O10" s="4" t="s">
        <v>10</v>
      </c>
      <c r="P10" s="4"/>
      <c r="Q10" s="4">
        <v>50</v>
      </c>
      <c r="R10" s="4">
        <v>1</v>
      </c>
      <c r="S10" s="4">
        <v>800</v>
      </c>
      <c r="T10" s="5">
        <f t="shared" ref="T10:T12" si="0">Q10*R10*S10</f>
        <v>40000</v>
      </c>
    </row>
    <row r="11" spans="14:20" ht="16" x14ac:dyDescent="0.2">
      <c r="O11" s="4" t="s">
        <v>11</v>
      </c>
      <c r="P11" s="4"/>
      <c r="Q11" s="4">
        <v>250</v>
      </c>
      <c r="R11" s="4">
        <v>1</v>
      </c>
      <c r="S11" s="4">
        <v>800</v>
      </c>
      <c r="T11" s="5">
        <f t="shared" si="0"/>
        <v>200000</v>
      </c>
    </row>
    <row r="12" spans="14:20" ht="16" x14ac:dyDescent="0.2">
      <c r="O12" s="4" t="s">
        <v>12</v>
      </c>
      <c r="P12" s="4"/>
      <c r="Q12" s="4">
        <f>1000-Q11-Q10-Q9</f>
        <v>600</v>
      </c>
      <c r="R12" s="4">
        <v>2</v>
      </c>
      <c r="S12" s="4">
        <v>800</v>
      </c>
      <c r="T12" s="5">
        <f t="shared" si="0"/>
        <v>960000</v>
      </c>
    </row>
    <row r="13" spans="14:20" ht="16" x14ac:dyDescent="0.2">
      <c r="O13" s="4"/>
      <c r="P13" s="4"/>
      <c r="Q13" s="4"/>
      <c r="R13" s="4"/>
      <c r="S13" s="4" t="s">
        <v>8</v>
      </c>
      <c r="T13" s="6">
        <f>SUM(T9:T12)</f>
        <v>1200000</v>
      </c>
    </row>
    <row r="14" spans="14:20" ht="16" x14ac:dyDescent="0.2">
      <c r="O14" s="4"/>
      <c r="P14" s="4"/>
      <c r="Q14" s="4"/>
      <c r="R14" s="4"/>
      <c r="S14" s="4"/>
      <c r="T14" s="4"/>
    </row>
    <row r="15" spans="14:20" ht="16" x14ac:dyDescent="0.2">
      <c r="O15" s="3" t="s">
        <v>9</v>
      </c>
      <c r="P15" s="4"/>
      <c r="Q15" s="4"/>
      <c r="R15" s="4"/>
      <c r="S15" s="4"/>
      <c r="T15" s="4"/>
    </row>
    <row r="16" spans="14:20" ht="16" x14ac:dyDescent="0.2">
      <c r="O16" s="4" t="s">
        <v>2</v>
      </c>
      <c r="P16" s="4"/>
      <c r="Q16" s="4" t="s">
        <v>3</v>
      </c>
      <c r="R16" s="4" t="s">
        <v>4</v>
      </c>
      <c r="S16" s="4" t="s">
        <v>5</v>
      </c>
      <c r="T16" s="4" t="s">
        <v>6</v>
      </c>
    </row>
    <row r="17" spans="15:20" ht="16" x14ac:dyDescent="0.2">
      <c r="O17" s="4" t="s">
        <v>7</v>
      </c>
      <c r="P17" s="4"/>
      <c r="Q17" s="4">
        <v>100</v>
      </c>
      <c r="R17" s="4">
        <v>5</v>
      </c>
      <c r="S17" s="4">
        <v>800</v>
      </c>
      <c r="T17" s="5">
        <f>Q17*R17*S17</f>
        <v>400000</v>
      </c>
    </row>
    <row r="18" spans="15:20" ht="16" x14ac:dyDescent="0.2">
      <c r="O18" s="4" t="s">
        <v>10</v>
      </c>
      <c r="P18" s="4"/>
      <c r="Q18" s="4">
        <v>50</v>
      </c>
      <c r="R18" s="4">
        <v>5</v>
      </c>
      <c r="S18" s="4">
        <v>800</v>
      </c>
      <c r="T18" s="5">
        <f t="shared" ref="T18:T20" si="1">Q18*R18*S18</f>
        <v>200000</v>
      </c>
    </row>
    <row r="19" spans="15:20" ht="16" x14ac:dyDescent="0.2">
      <c r="O19" s="4" t="s">
        <v>11</v>
      </c>
      <c r="P19" s="4"/>
      <c r="Q19" s="4">
        <v>250</v>
      </c>
      <c r="R19" s="4">
        <v>1</v>
      </c>
      <c r="S19" s="4">
        <v>800</v>
      </c>
      <c r="T19" s="5">
        <f t="shared" si="1"/>
        <v>200000</v>
      </c>
    </row>
    <row r="20" spans="15:20" ht="16" x14ac:dyDescent="0.2">
      <c r="O20" s="4" t="s">
        <v>12</v>
      </c>
      <c r="P20" s="4"/>
      <c r="Q20" s="4">
        <v>600</v>
      </c>
      <c r="R20" s="4">
        <v>2</v>
      </c>
      <c r="S20" s="4">
        <v>800</v>
      </c>
      <c r="T20" s="5">
        <f t="shared" si="1"/>
        <v>960000</v>
      </c>
    </row>
    <row r="21" spans="15:20" ht="16" x14ac:dyDescent="0.2">
      <c r="O21" s="4"/>
      <c r="P21" s="4"/>
      <c r="Q21" s="4"/>
      <c r="R21" s="4"/>
      <c r="S21" s="4" t="s">
        <v>8</v>
      </c>
      <c r="T21" s="6">
        <f>SUM(T17:T20)</f>
        <v>1760000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5379-FA84-4AE2-9419-9666A01F6B0A}">
  <dimension ref="D53:M88"/>
  <sheetViews>
    <sheetView rightToLeft="1" topLeftCell="A55" workbookViewId="0">
      <selection activeCell="M70" sqref="M70"/>
    </sheetView>
  </sheetViews>
  <sheetFormatPr baseColWidth="10" defaultColWidth="8.6640625" defaultRowHeight="15" x14ac:dyDescent="0.2"/>
  <cols>
    <col min="1" max="4" width="8.6640625" style="1"/>
    <col min="5" max="5" width="16.83203125" style="1" customWidth="1"/>
    <col min="6" max="13" width="8.6640625" style="1"/>
    <col min="14" max="14" width="13.33203125" style="1" bestFit="1" customWidth="1"/>
    <col min="15" max="16384" width="8.6640625" style="1"/>
  </cols>
  <sheetData>
    <row r="53" spans="4:13" ht="16" x14ac:dyDescent="0.2">
      <c r="D53"/>
      <c r="E53"/>
      <c r="F53"/>
      <c r="G53"/>
      <c r="H53"/>
      <c r="I53" s="9"/>
      <c r="J53" s="9"/>
      <c r="K53" s="9"/>
      <c r="L53" s="9"/>
    </row>
    <row r="54" spans="4:13" ht="16" x14ac:dyDescent="0.2">
      <c r="D54"/>
      <c r="E54"/>
      <c r="F54"/>
      <c r="G54"/>
      <c r="H54"/>
      <c r="I54" s="9"/>
      <c r="J54" s="9"/>
      <c r="K54" s="9"/>
      <c r="L54" s="9"/>
    </row>
    <row r="55" spans="4:13" ht="16" x14ac:dyDescent="0.2">
      <c r="D55"/>
      <c r="E55"/>
      <c r="F55"/>
      <c r="G55"/>
      <c r="H55"/>
      <c r="I55" s="9"/>
      <c r="J55" s="9"/>
      <c r="K55" s="9"/>
      <c r="L55" s="9"/>
    </row>
    <row r="56" spans="4:13" ht="16" x14ac:dyDescent="0.2">
      <c r="D56"/>
      <c r="E56"/>
      <c r="F56"/>
      <c r="G56"/>
      <c r="H56"/>
      <c r="I56" s="9"/>
      <c r="J56" s="9"/>
      <c r="K56" s="9"/>
      <c r="L56" s="9"/>
    </row>
    <row r="57" spans="4:13" ht="16" x14ac:dyDescent="0.2">
      <c r="D57"/>
      <c r="E57"/>
      <c r="F57"/>
      <c r="G57"/>
      <c r="H57"/>
      <c r="I57" s="9"/>
      <c r="J57" s="9"/>
      <c r="K57" s="9"/>
      <c r="L57" s="9"/>
    </row>
    <row r="58" spans="4:13" x14ac:dyDescent="0.2">
      <c r="D58"/>
      <c r="E58"/>
      <c r="F58"/>
      <c r="G58"/>
      <c r="H58"/>
    </row>
    <row r="60" spans="4:13" ht="16" x14ac:dyDescent="0.2">
      <c r="D60" s="40" t="s">
        <v>32</v>
      </c>
      <c r="E60" s="40"/>
      <c r="F60" s="40"/>
      <c r="G60" s="9"/>
      <c r="H60" s="9"/>
      <c r="I60" s="40" t="s">
        <v>33</v>
      </c>
      <c r="J60" s="40"/>
      <c r="K60" s="40"/>
      <c r="L60" s="9"/>
    </row>
    <row r="61" spans="4:13" ht="16" x14ac:dyDescent="0.2">
      <c r="D61" s="25" t="s">
        <v>16</v>
      </c>
      <c r="E61" s="9"/>
      <c r="F61" s="37">
        <v>0</v>
      </c>
      <c r="G61" s="9"/>
      <c r="H61" s="9"/>
      <c r="I61" s="25" t="s">
        <v>16</v>
      </c>
      <c r="J61" s="9"/>
      <c r="K61" s="37">
        <v>0</v>
      </c>
      <c r="L61" s="9"/>
      <c r="M61" s="44"/>
    </row>
    <row r="62" spans="4:13" ht="16" x14ac:dyDescent="0.2">
      <c r="D62" s="25" t="s">
        <v>14</v>
      </c>
      <c r="E62" s="9"/>
      <c r="F62" s="37">
        <v>18685.002193557564</v>
      </c>
      <c r="G62" s="9"/>
      <c r="H62" s="9"/>
      <c r="I62" s="25" t="s">
        <v>34</v>
      </c>
      <c r="J62" s="9"/>
      <c r="K62" s="37">
        <v>0</v>
      </c>
      <c r="L62" s="9"/>
      <c r="M62" s="45"/>
    </row>
    <row r="63" spans="4:13" ht="16" x14ac:dyDescent="0.2">
      <c r="D63" s="25" t="s">
        <v>15</v>
      </c>
      <c r="E63" s="9"/>
      <c r="F63" s="37">
        <v>0</v>
      </c>
      <c r="G63" s="9"/>
      <c r="H63" s="9"/>
      <c r="I63" s="25" t="s">
        <v>30</v>
      </c>
      <c r="J63" s="9" t="s">
        <v>17</v>
      </c>
      <c r="K63" s="37">
        <v>50000</v>
      </c>
      <c r="L63" s="9"/>
      <c r="M63" s="45" t="s">
        <v>68</v>
      </c>
    </row>
    <row r="64" spans="4:13" ht="16" x14ac:dyDescent="0.2">
      <c r="D64" s="25" t="s">
        <v>34</v>
      </c>
      <c r="E64" s="9"/>
      <c r="F64" s="37">
        <v>0</v>
      </c>
      <c r="G64" s="9"/>
      <c r="H64" s="9"/>
      <c r="I64" s="38" t="s">
        <v>35</v>
      </c>
      <c r="J64" s="19"/>
      <c r="K64" s="39">
        <v>0</v>
      </c>
      <c r="L64" s="9"/>
      <c r="M64" s="45" t="s">
        <v>69</v>
      </c>
    </row>
    <row r="65" spans="4:13" ht="16" x14ac:dyDescent="0.2">
      <c r="D65" s="25" t="s">
        <v>36</v>
      </c>
      <c r="E65" s="9"/>
      <c r="F65" s="37">
        <v>0</v>
      </c>
      <c r="G65" s="9"/>
      <c r="H65" s="9"/>
      <c r="I65" s="25" t="s">
        <v>17</v>
      </c>
      <c r="J65" s="9"/>
      <c r="K65" s="37">
        <v>50000</v>
      </c>
      <c r="L65" s="9"/>
      <c r="M65" s="45" t="s">
        <v>70</v>
      </c>
    </row>
    <row r="66" spans="4:13" ht="16" x14ac:dyDescent="0.2">
      <c r="D66" s="38" t="s">
        <v>35</v>
      </c>
      <c r="E66" s="19"/>
      <c r="F66" s="39">
        <v>1659.8460415996451</v>
      </c>
      <c r="G66" s="9"/>
      <c r="H66" s="9"/>
      <c r="I66" s="25" t="s">
        <v>30</v>
      </c>
      <c r="J66" s="9" t="s">
        <v>31</v>
      </c>
      <c r="K66" s="37">
        <v>10000</v>
      </c>
      <c r="L66" s="9"/>
      <c r="M66" s="45"/>
    </row>
    <row r="67" spans="4:13" ht="16" x14ac:dyDescent="0.2">
      <c r="D67" s="25" t="s">
        <v>17</v>
      </c>
      <c r="E67" s="9"/>
      <c r="F67" s="37">
        <v>20344.848235157209</v>
      </c>
      <c r="G67" s="9"/>
      <c r="H67" s="9"/>
      <c r="I67" s="25" t="s">
        <v>34</v>
      </c>
      <c r="J67" s="9"/>
      <c r="K67" s="37">
        <v>2784.9696221905601</v>
      </c>
      <c r="L67" s="10"/>
      <c r="M67" s="45"/>
    </row>
    <row r="68" spans="4:13" ht="16" x14ac:dyDescent="0.2">
      <c r="D68" s="25" t="s">
        <v>14</v>
      </c>
      <c r="E68" s="9"/>
      <c r="F68" s="37">
        <v>22428.274182807101</v>
      </c>
      <c r="G68" s="10"/>
      <c r="H68" s="9"/>
      <c r="I68" s="38" t="s">
        <v>35</v>
      </c>
      <c r="J68" s="19"/>
      <c r="K68" s="39">
        <v>17215.030377809439</v>
      </c>
      <c r="L68" s="9"/>
    </row>
    <row r="69" spans="4:13" ht="16" x14ac:dyDescent="0.2">
      <c r="D69" s="25" t="s">
        <v>15</v>
      </c>
      <c r="E69" s="9"/>
      <c r="F69" s="37">
        <v>5028.4180964399275</v>
      </c>
      <c r="G69" s="10"/>
      <c r="H69" s="9"/>
      <c r="I69" s="25" t="s">
        <v>18</v>
      </c>
      <c r="J69" s="9"/>
      <c r="K69" s="37">
        <v>80000</v>
      </c>
    </row>
    <row r="70" spans="4:13" ht="16" x14ac:dyDescent="0.2">
      <c r="D70" s="25" t="s">
        <v>34</v>
      </c>
      <c r="E70" s="9"/>
      <c r="F70" s="37">
        <v>1388.9729208823201</v>
      </c>
      <c r="G70" s="10"/>
      <c r="H70" s="9"/>
      <c r="I70" s="9"/>
      <c r="J70" s="9"/>
      <c r="K70" s="9"/>
    </row>
    <row r="71" spans="4:13" ht="16" x14ac:dyDescent="0.2">
      <c r="D71" s="25" t="s">
        <v>36</v>
      </c>
      <c r="E71" s="9"/>
      <c r="F71" s="37">
        <v>0</v>
      </c>
      <c r="G71" s="9"/>
      <c r="H71" s="9"/>
      <c r="I71" s="10"/>
      <c r="J71" s="9"/>
      <c r="K71" s="9"/>
    </row>
    <row r="72" spans="4:13" ht="16" x14ac:dyDescent="0.2">
      <c r="D72" s="38" t="s">
        <v>35</v>
      </c>
      <c r="E72" s="19"/>
      <c r="F72" s="39">
        <v>12414.276066925922</v>
      </c>
      <c r="G72" s="9"/>
      <c r="H72" s="9"/>
      <c r="I72" s="25" t="s">
        <v>37</v>
      </c>
      <c r="J72" s="9"/>
      <c r="K72" s="37">
        <v>2048.6355564482001</v>
      </c>
    </row>
    <row r="73" spans="4:13" ht="16" x14ac:dyDescent="0.2">
      <c r="D73" s="25" t="s">
        <v>18</v>
      </c>
      <c r="E73" s="9"/>
      <c r="F73" s="37">
        <v>61604.789502212428</v>
      </c>
      <c r="G73" s="9"/>
      <c r="H73" s="9"/>
      <c r="I73" s="38" t="s">
        <v>38</v>
      </c>
      <c r="J73" s="19"/>
      <c r="K73" s="39">
        <v>736.33406574236142</v>
      </c>
    </row>
    <row r="74" spans="4:13" ht="16" x14ac:dyDescent="0.2">
      <c r="D74" s="9"/>
      <c r="E74" s="9"/>
      <c r="F74" s="9"/>
      <c r="G74" s="9"/>
      <c r="H74" s="9"/>
      <c r="I74" s="9"/>
      <c r="J74" s="9"/>
      <c r="K74" s="37">
        <v>2784.9696221905615</v>
      </c>
    </row>
    <row r="75" spans="4:13" ht="16" x14ac:dyDescent="0.2">
      <c r="D75" s="10"/>
      <c r="E75" s="9"/>
      <c r="F75" s="9"/>
      <c r="G75" s="9"/>
      <c r="H75" s="9"/>
      <c r="I75" s="9"/>
      <c r="J75" s="9"/>
      <c r="K75" s="9"/>
    </row>
    <row r="76" spans="4:13" ht="16" x14ac:dyDescent="0.2">
      <c r="D76" s="25" t="s">
        <v>39</v>
      </c>
      <c r="E76" s="9"/>
      <c r="F76" s="37">
        <v>15883.823868644195</v>
      </c>
      <c r="G76" s="9"/>
      <c r="H76" s="9"/>
      <c r="I76" s="9"/>
      <c r="J76" s="9"/>
      <c r="K76" s="9"/>
    </row>
    <row r="77" spans="4:13" ht="16" x14ac:dyDescent="0.2">
      <c r="D77" s="38" t="s">
        <v>40</v>
      </c>
      <c r="E77" s="19"/>
      <c r="F77" s="39">
        <v>6544.4503141628602</v>
      </c>
      <c r="G77" s="9"/>
      <c r="H77" s="9"/>
      <c r="I77" s="9"/>
      <c r="J77" s="9"/>
      <c r="K77" s="9"/>
    </row>
    <row r="78" spans="4:13" ht="16" x14ac:dyDescent="0.2">
      <c r="D78" s="25" t="s">
        <v>41</v>
      </c>
      <c r="E78" s="9"/>
      <c r="F78" s="37">
        <v>22428.274182807054</v>
      </c>
      <c r="G78" s="9"/>
      <c r="H78" s="9"/>
      <c r="I78" s="9"/>
      <c r="J78" s="9"/>
      <c r="K78" s="9"/>
    </row>
    <row r="80" spans="4:13" ht="16" x14ac:dyDescent="0.2">
      <c r="D80" s="10"/>
      <c r="E80" s="9"/>
      <c r="F80" s="9"/>
      <c r="G80" s="9"/>
      <c r="H80" s="9"/>
      <c r="I80" s="9"/>
      <c r="J80" s="9"/>
      <c r="K80" s="9"/>
    </row>
    <row r="81" spans="4:11" ht="16" x14ac:dyDescent="0.2">
      <c r="D81" s="25" t="s">
        <v>42</v>
      </c>
      <c r="E81" s="9"/>
      <c r="F81" s="37">
        <v>40227.344771519463</v>
      </c>
      <c r="G81" s="9"/>
      <c r="H81" s="9"/>
      <c r="I81" s="9"/>
      <c r="J81" s="9"/>
      <c r="K81" s="9"/>
    </row>
    <row r="82" spans="4:11" ht="16" x14ac:dyDescent="0.2">
      <c r="D82" s="38" t="s">
        <v>43</v>
      </c>
      <c r="E82" s="19"/>
      <c r="F82" s="39">
        <v>45255.762867959391</v>
      </c>
      <c r="G82" s="9"/>
      <c r="H82" s="9"/>
      <c r="I82" s="9"/>
      <c r="J82" s="9"/>
      <c r="K82" s="9"/>
    </row>
    <row r="83" spans="4:11" ht="16" x14ac:dyDescent="0.2">
      <c r="D83" s="25" t="s">
        <v>44</v>
      </c>
      <c r="E83" s="9"/>
      <c r="F83" s="37">
        <v>5028.4180964399275</v>
      </c>
      <c r="G83" s="9"/>
      <c r="H83" s="9"/>
      <c r="I83" s="9"/>
      <c r="J83" s="9"/>
      <c r="K83" s="9"/>
    </row>
    <row r="85" spans="4:11" ht="16" x14ac:dyDescent="0.2">
      <c r="D85" s="10"/>
      <c r="E85" s="9"/>
      <c r="F85" s="9"/>
    </row>
    <row r="86" spans="4:11" ht="16" x14ac:dyDescent="0.2">
      <c r="D86" s="25" t="s">
        <v>45</v>
      </c>
      <c r="E86" s="9"/>
      <c r="F86" s="37">
        <v>833.58358970170957</v>
      </c>
    </row>
    <row r="87" spans="4:11" ht="16" x14ac:dyDescent="0.2">
      <c r="D87" s="38" t="s">
        <v>46</v>
      </c>
      <c r="E87" s="19"/>
      <c r="F87" s="39">
        <v>555.38933118060959</v>
      </c>
    </row>
    <row r="88" spans="4:11" ht="16" x14ac:dyDescent="0.2">
      <c r="D88" s="25" t="s">
        <v>47</v>
      </c>
      <c r="E88" s="9"/>
      <c r="F88" s="37">
        <v>1388.9729208823192</v>
      </c>
    </row>
  </sheetData>
  <mergeCells count="2">
    <mergeCell ref="D60:F60"/>
    <mergeCell ref="I60:K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FB5D-7B5A-4A3E-8782-9CB82CF70BB8}">
  <dimension ref="L2:N13"/>
  <sheetViews>
    <sheetView rightToLeft="1" workbookViewId="0">
      <selection activeCell="K28" sqref="K28"/>
    </sheetView>
  </sheetViews>
  <sheetFormatPr baseColWidth="10" defaultColWidth="8.83203125" defaultRowHeight="15" x14ac:dyDescent="0.2"/>
  <cols>
    <col min="12" max="12" width="127.83203125" bestFit="1" customWidth="1"/>
  </cols>
  <sheetData>
    <row r="2" spans="12:14" ht="16" x14ac:dyDescent="0.2">
      <c r="L2" s="9" t="s">
        <v>67</v>
      </c>
      <c r="M2" s="9"/>
      <c r="N2" s="9"/>
    </row>
    <row r="4" spans="12:14" ht="16" x14ac:dyDescent="0.2">
      <c r="L4" s="9"/>
    </row>
    <row r="5" spans="12:14" ht="16" x14ac:dyDescent="0.2">
      <c r="L5" s="9"/>
    </row>
    <row r="6" spans="12:14" ht="16" x14ac:dyDescent="0.2">
      <c r="L6" s="9"/>
    </row>
    <row r="7" spans="12:14" ht="16" x14ac:dyDescent="0.2">
      <c r="L7" s="9"/>
    </row>
    <row r="9" spans="12:14" ht="16" x14ac:dyDescent="0.2">
      <c r="L9" s="9"/>
      <c r="M9" s="9"/>
    </row>
    <row r="10" spans="12:14" ht="16" x14ac:dyDescent="0.2">
      <c r="L10" s="9"/>
      <c r="M10" s="9"/>
    </row>
    <row r="11" spans="12:14" ht="16" x14ac:dyDescent="0.2">
      <c r="L11" s="9"/>
      <c r="M11" s="9"/>
    </row>
    <row r="12" spans="12:14" ht="16" x14ac:dyDescent="0.2">
      <c r="L12" s="9"/>
      <c r="M12" s="9"/>
    </row>
    <row r="13" spans="12:14" ht="16" x14ac:dyDescent="0.2">
      <c r="L13" s="9"/>
      <c r="M13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63787-1D5E-4090-83B0-3297393BAA73}">
  <dimension ref="A2:Q42"/>
  <sheetViews>
    <sheetView rightToLeft="1" workbookViewId="0">
      <selection activeCell="K28" sqref="K28"/>
    </sheetView>
  </sheetViews>
  <sheetFormatPr baseColWidth="10" defaultColWidth="8.6640625" defaultRowHeight="15" x14ac:dyDescent="0.2"/>
  <cols>
    <col min="1" max="1" width="8.6640625" style="7"/>
    <col min="2" max="2" width="23" style="7" bestFit="1" customWidth="1"/>
    <col min="3" max="4" width="9.33203125" style="7" bestFit="1" customWidth="1"/>
    <col min="5" max="6" width="8.6640625" style="7"/>
    <col min="7" max="8" width="9.33203125" style="7" bestFit="1" customWidth="1"/>
    <col min="9" max="13" width="8.6640625" style="7"/>
    <col min="14" max="14" width="9.6640625" style="7" bestFit="1" customWidth="1"/>
    <col min="15" max="15" width="8.6640625" style="7"/>
    <col min="16" max="16" width="10.1640625" style="7" customWidth="1"/>
    <col min="17" max="17" width="9.83203125" style="7" bestFit="1" customWidth="1"/>
    <col min="18" max="16384" width="8.6640625" style="7"/>
  </cols>
  <sheetData>
    <row r="2" spans="13:17" x14ac:dyDescent="0.2">
      <c r="P2" s="7" t="s">
        <v>19</v>
      </c>
      <c r="Q2" s="7" t="s">
        <v>20</v>
      </c>
    </row>
    <row r="3" spans="13:17" x14ac:dyDescent="0.2">
      <c r="O3" s="7">
        <v>2023</v>
      </c>
      <c r="P3" s="7">
        <f>Q3</f>
        <v>150000</v>
      </c>
      <c r="Q3" s="7">
        <f>30*1*50000*0.5/5</f>
        <v>150000</v>
      </c>
    </row>
    <row r="4" spans="13:17" x14ac:dyDescent="0.2">
      <c r="O4" s="7">
        <v>2024</v>
      </c>
      <c r="P4" s="7">
        <f>Q4-Q3</f>
        <v>300000</v>
      </c>
      <c r="Q4" s="7">
        <f>30*1*50000*1.5/5</f>
        <v>450000</v>
      </c>
    </row>
    <row r="5" spans="13:17" x14ac:dyDescent="0.2">
      <c r="O5" s="7">
        <v>2025</v>
      </c>
      <c r="P5" s="7">
        <f t="shared" ref="P5:P8" si="0">Q5-Q4</f>
        <v>300000</v>
      </c>
      <c r="Q5" s="7">
        <f>30*1*50000*2.5/5</f>
        <v>750000</v>
      </c>
    </row>
    <row r="6" spans="13:17" x14ac:dyDescent="0.2">
      <c r="O6" s="7">
        <v>2026</v>
      </c>
      <c r="P6" s="7">
        <f t="shared" si="0"/>
        <v>300000</v>
      </c>
      <c r="Q6" s="7">
        <f>30*1*50000*3.5/5</f>
        <v>1050000</v>
      </c>
    </row>
    <row r="7" spans="13:17" x14ac:dyDescent="0.2">
      <c r="O7" s="7">
        <v>2027</v>
      </c>
      <c r="P7" s="7">
        <f t="shared" si="0"/>
        <v>300000</v>
      </c>
      <c r="Q7" s="7">
        <f>30*1*50000*4.5/5</f>
        <v>1350000</v>
      </c>
    </row>
    <row r="8" spans="13:17" x14ac:dyDescent="0.2">
      <c r="O8" s="7">
        <v>2028</v>
      </c>
      <c r="P8" s="7">
        <f t="shared" si="0"/>
        <v>150000</v>
      </c>
      <c r="Q8" s="7">
        <f>30*1*50000*5/5</f>
        <v>1500000</v>
      </c>
    </row>
    <row r="11" spans="13:17" x14ac:dyDescent="0.2">
      <c r="M11" s="7" t="s">
        <v>21</v>
      </c>
    </row>
    <row r="12" spans="13:17" x14ac:dyDescent="0.2">
      <c r="M12" s="7" t="s">
        <v>22</v>
      </c>
      <c r="N12" s="7" t="s">
        <v>19</v>
      </c>
      <c r="O12" s="41" t="s">
        <v>25</v>
      </c>
      <c r="P12" s="41"/>
    </row>
    <row r="13" spans="13:17" x14ac:dyDescent="0.2">
      <c r="M13" s="7" t="s">
        <v>23</v>
      </c>
      <c r="N13" s="7" t="s">
        <v>24</v>
      </c>
      <c r="O13" s="41"/>
      <c r="P13" s="41"/>
    </row>
    <row r="17" spans="1:10" x14ac:dyDescent="0.2">
      <c r="A17"/>
      <c r="B17"/>
      <c r="C17"/>
      <c r="D17"/>
      <c r="E17"/>
      <c r="F17"/>
      <c r="G17"/>
      <c r="H17"/>
      <c r="I17"/>
      <c r="J17"/>
    </row>
    <row r="18" spans="1:10" x14ac:dyDescent="0.2">
      <c r="A18"/>
      <c r="B18"/>
      <c r="C18"/>
      <c r="D18"/>
      <c r="E18"/>
      <c r="F18"/>
      <c r="G18"/>
      <c r="H18"/>
      <c r="I18"/>
      <c r="J18"/>
    </row>
    <row r="19" spans="1:10" x14ac:dyDescent="0.2">
      <c r="A19"/>
      <c r="B19"/>
      <c r="C19"/>
      <c r="D19"/>
      <c r="E19"/>
      <c r="F19"/>
      <c r="G19"/>
      <c r="H19"/>
      <c r="I19"/>
      <c r="J19"/>
    </row>
    <row r="20" spans="1:10" x14ac:dyDescent="0.2">
      <c r="A20"/>
      <c r="B20"/>
      <c r="C20"/>
      <c r="D20"/>
      <c r="E20"/>
      <c r="F20"/>
      <c r="G20"/>
      <c r="H20"/>
      <c r="I20"/>
      <c r="J20"/>
    </row>
    <row r="21" spans="1:10" x14ac:dyDescent="0.2">
      <c r="A21"/>
      <c r="B21"/>
      <c r="C21"/>
      <c r="D21"/>
      <c r="E21"/>
      <c r="F21"/>
      <c r="G21"/>
      <c r="H21"/>
      <c r="I21"/>
      <c r="J21"/>
    </row>
    <row r="22" spans="1:10" x14ac:dyDescent="0.2">
      <c r="A22"/>
      <c r="B22"/>
      <c r="C22"/>
      <c r="D22"/>
      <c r="E22"/>
      <c r="F22"/>
      <c r="G22"/>
      <c r="H22"/>
      <c r="I22"/>
      <c r="J22"/>
    </row>
    <row r="23" spans="1:10" x14ac:dyDescent="0.2">
      <c r="A23"/>
      <c r="B23"/>
      <c r="C23"/>
      <c r="D23"/>
      <c r="E23"/>
      <c r="F23"/>
      <c r="G23"/>
      <c r="H23"/>
      <c r="I23"/>
      <c r="J23"/>
    </row>
    <row r="24" spans="1:10" x14ac:dyDescent="0.2">
      <c r="A24"/>
      <c r="B24"/>
      <c r="C24"/>
      <c r="D24"/>
      <c r="E24"/>
      <c r="F24"/>
      <c r="G24"/>
      <c r="H24"/>
      <c r="I24"/>
      <c r="J24"/>
    </row>
    <row r="25" spans="1:10" x14ac:dyDescent="0.2">
      <c r="A25"/>
      <c r="B25"/>
      <c r="C25"/>
      <c r="D25"/>
      <c r="E25"/>
      <c r="F25"/>
      <c r="G25"/>
      <c r="H25"/>
      <c r="I25"/>
      <c r="J25"/>
    </row>
    <row r="26" spans="1:10" x14ac:dyDescent="0.2">
      <c r="A26"/>
      <c r="B26"/>
      <c r="C26"/>
      <c r="D26"/>
      <c r="E26"/>
      <c r="F26"/>
      <c r="G26"/>
      <c r="H26"/>
      <c r="I26"/>
      <c r="J26"/>
    </row>
    <row r="27" spans="1:10" x14ac:dyDescent="0.2">
      <c r="A27"/>
      <c r="B27"/>
      <c r="C27"/>
      <c r="D27"/>
      <c r="E27"/>
      <c r="F27"/>
      <c r="G27"/>
      <c r="H27"/>
      <c r="I27"/>
      <c r="J27"/>
    </row>
    <row r="28" spans="1:10" x14ac:dyDescent="0.2">
      <c r="A28"/>
      <c r="B28"/>
      <c r="C28"/>
      <c r="D28"/>
      <c r="E28"/>
      <c r="F28"/>
      <c r="G28"/>
      <c r="H28"/>
      <c r="I28"/>
      <c r="J28"/>
    </row>
    <row r="29" spans="1:10" x14ac:dyDescent="0.2">
      <c r="A29"/>
      <c r="B29"/>
      <c r="C29"/>
      <c r="D29"/>
      <c r="E29"/>
      <c r="F29"/>
      <c r="G29"/>
      <c r="H29"/>
      <c r="I29"/>
      <c r="J29"/>
    </row>
    <row r="30" spans="1:10" x14ac:dyDescent="0.2">
      <c r="A30"/>
      <c r="B30"/>
      <c r="C30"/>
      <c r="D30"/>
      <c r="E30"/>
      <c r="F30"/>
      <c r="G30"/>
      <c r="H30"/>
      <c r="I30"/>
      <c r="J30"/>
    </row>
    <row r="31" spans="1:10" x14ac:dyDescent="0.2">
      <c r="A31"/>
      <c r="B31"/>
      <c r="C31"/>
      <c r="D31"/>
      <c r="E31"/>
      <c r="F31"/>
      <c r="G31"/>
      <c r="H31"/>
      <c r="I31"/>
      <c r="J31"/>
    </row>
    <row r="32" spans="1:10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</sheetData>
  <mergeCells count="1">
    <mergeCell ref="O12:P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BFF6-0E57-4A0F-8418-E1C6C4CFECD1}">
  <dimension ref="A2:Q70"/>
  <sheetViews>
    <sheetView rightToLeft="1" workbookViewId="0">
      <selection activeCell="F43" sqref="F43"/>
    </sheetView>
  </sheetViews>
  <sheetFormatPr baseColWidth="10" defaultColWidth="8.6640625" defaultRowHeight="15" x14ac:dyDescent="0.2"/>
  <cols>
    <col min="1" max="1" width="8.6640625" style="7"/>
    <col min="2" max="3" width="11" style="7" bestFit="1" customWidth="1"/>
    <col min="4" max="5" width="8.6640625" style="7"/>
    <col min="6" max="7" width="12.1640625" style="7" bestFit="1" customWidth="1"/>
    <col min="8" max="9" width="8.6640625" style="7"/>
    <col min="10" max="11" width="11" style="7" bestFit="1" customWidth="1"/>
    <col min="12" max="13" width="8.6640625" style="7"/>
    <col min="14" max="14" width="15.6640625" style="7" customWidth="1"/>
    <col min="15" max="15" width="8.6640625" style="7"/>
    <col min="16" max="16" width="10.1640625" style="7" customWidth="1"/>
    <col min="17" max="17" width="9.83203125" style="7" bestFit="1" customWidth="1"/>
    <col min="18" max="16384" width="8.6640625" style="7"/>
  </cols>
  <sheetData>
    <row r="2" spans="13:17" x14ac:dyDescent="0.2">
      <c r="O2" s="8" t="s">
        <v>26</v>
      </c>
    </row>
    <row r="3" spans="13:17" x14ac:dyDescent="0.2">
      <c r="P3" s="7" t="s">
        <v>27</v>
      </c>
      <c r="Q3" s="7" t="s">
        <v>20</v>
      </c>
    </row>
    <row r="4" spans="13:17" x14ac:dyDescent="0.2">
      <c r="O4" s="7">
        <v>2022</v>
      </c>
      <c r="P4" s="7">
        <f>Q4</f>
        <v>8550000</v>
      </c>
      <c r="Q4" s="7">
        <f>950*600*30*1/2</f>
        <v>8550000</v>
      </c>
    </row>
    <row r="5" spans="13:17" x14ac:dyDescent="0.2">
      <c r="O5" s="7">
        <v>2023</v>
      </c>
      <c r="P5" s="7">
        <f>Q5-Q4</f>
        <v>2610000</v>
      </c>
      <c r="Q5" s="7">
        <f>930*600*30*2/3</f>
        <v>11160000</v>
      </c>
    </row>
    <row r="6" spans="13:17" x14ac:dyDescent="0.2">
      <c r="O6" s="7">
        <v>2024</v>
      </c>
      <c r="P6" s="7">
        <f>Q6-Q5</f>
        <v>5040000</v>
      </c>
      <c r="Q6" s="7">
        <f>900*600*30*3/3</f>
        <v>16200000</v>
      </c>
    </row>
    <row r="8" spans="13:17" x14ac:dyDescent="0.2">
      <c r="M8" s="7" t="s">
        <v>21</v>
      </c>
    </row>
    <row r="9" spans="13:17" x14ac:dyDescent="0.2">
      <c r="M9" s="7" t="s">
        <v>22</v>
      </c>
      <c r="N9" s="7" t="s">
        <v>19</v>
      </c>
      <c r="O9" s="41" t="s">
        <v>25</v>
      </c>
      <c r="P9" s="41"/>
    </row>
    <row r="10" spans="13:17" x14ac:dyDescent="0.2">
      <c r="M10" s="7" t="s">
        <v>23</v>
      </c>
      <c r="N10" s="7" t="s">
        <v>24</v>
      </c>
      <c r="O10" s="41"/>
      <c r="P10" s="41"/>
    </row>
    <row r="12" spans="13:17" x14ac:dyDescent="0.2">
      <c r="O12" s="41"/>
      <c r="P12" s="41"/>
    </row>
    <row r="13" spans="13:17" x14ac:dyDescent="0.2">
      <c r="O13" s="41"/>
      <c r="P13" s="41"/>
    </row>
    <row r="16" spans="13:17" x14ac:dyDescent="0.2">
      <c r="O16" s="8" t="s">
        <v>28</v>
      </c>
    </row>
    <row r="18" spans="13:17" x14ac:dyDescent="0.2">
      <c r="P18" s="7" t="s">
        <v>27</v>
      </c>
      <c r="Q18" s="7" t="s">
        <v>20</v>
      </c>
    </row>
    <row r="19" spans="13:17" x14ac:dyDescent="0.2">
      <c r="O19" s="7">
        <v>2022</v>
      </c>
      <c r="P19" s="7">
        <f>Q19</f>
        <v>5866666.666666667</v>
      </c>
      <c r="Q19" s="7">
        <f>880*250*80*1/3</f>
        <v>5866666.666666667</v>
      </c>
    </row>
    <row r="20" spans="13:17" x14ac:dyDescent="0.2">
      <c r="O20" s="7">
        <v>2023</v>
      </c>
      <c r="P20" s="7">
        <f>Q20-Q19</f>
        <v>10450000</v>
      </c>
      <c r="Q20" s="7">
        <f>890*250*110*2/3</f>
        <v>16316666.666666666</v>
      </c>
    </row>
    <row r="21" spans="13:17" x14ac:dyDescent="0.2">
      <c r="O21" s="7">
        <v>2024</v>
      </c>
      <c r="P21" s="7">
        <f>Q21-Q20</f>
        <v>5610833.333333334</v>
      </c>
      <c r="Q21" s="7">
        <f>895*250*98*3/3</f>
        <v>21927500</v>
      </c>
    </row>
    <row r="23" spans="13:17" x14ac:dyDescent="0.2">
      <c r="M23" s="7" t="s">
        <v>21</v>
      </c>
    </row>
    <row r="24" spans="13:17" x14ac:dyDescent="0.2">
      <c r="M24" s="7" t="s">
        <v>22</v>
      </c>
      <c r="N24" s="7" t="s">
        <v>19</v>
      </c>
      <c r="O24" s="41" t="s">
        <v>25</v>
      </c>
      <c r="P24" s="41"/>
    </row>
    <row r="25" spans="13:17" x14ac:dyDescent="0.2">
      <c r="M25" s="7" t="s">
        <v>23</v>
      </c>
      <c r="N25" s="7" t="s">
        <v>24</v>
      </c>
      <c r="O25" s="41"/>
      <c r="P25" s="41"/>
    </row>
    <row r="28" spans="13:17" x14ac:dyDescent="0.2">
      <c r="O28" s="8" t="s">
        <v>29</v>
      </c>
    </row>
    <row r="29" spans="13:17" x14ac:dyDescent="0.2">
      <c r="P29" s="7" t="s">
        <v>27</v>
      </c>
      <c r="Q29" s="7" t="s">
        <v>20</v>
      </c>
    </row>
    <row r="30" spans="13:17" x14ac:dyDescent="0.2">
      <c r="O30" s="7">
        <v>2022</v>
      </c>
      <c r="P30" s="7">
        <f>Q30</f>
        <v>4800000</v>
      </c>
      <c r="Q30" s="7">
        <f>1500*800*12*1/3</f>
        <v>4800000</v>
      </c>
    </row>
    <row r="31" spans="13:17" x14ac:dyDescent="0.2">
      <c r="O31" s="7">
        <v>2023</v>
      </c>
      <c r="P31" s="7">
        <f>Q31-Q30</f>
        <v>4800000</v>
      </c>
      <c r="Q31" s="7">
        <f>1500*800*12*2/3</f>
        <v>9600000</v>
      </c>
    </row>
    <row r="32" spans="13:17" x14ac:dyDescent="0.2">
      <c r="O32" s="7">
        <v>2024</v>
      </c>
      <c r="P32" s="7">
        <f>Q32-Q31</f>
        <v>4800000</v>
      </c>
      <c r="Q32" s="7">
        <f>1500*800*12*3/3</f>
        <v>14400000</v>
      </c>
    </row>
    <row r="33" spans="1:16" x14ac:dyDescent="0.2">
      <c r="M33" s="7" t="s">
        <v>21</v>
      </c>
    </row>
    <row r="34" spans="1:16" x14ac:dyDescent="0.2">
      <c r="M34" s="7" t="s">
        <v>22</v>
      </c>
      <c r="N34" s="7" t="s">
        <v>19</v>
      </c>
      <c r="O34" s="41" t="s">
        <v>25</v>
      </c>
      <c r="P34" s="41"/>
    </row>
    <row r="35" spans="1:16" x14ac:dyDescent="0.2">
      <c r="M35" s="7" t="s">
        <v>23</v>
      </c>
      <c r="N35" s="7" t="s">
        <v>24</v>
      </c>
      <c r="O35" s="41"/>
      <c r="P35" s="41"/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x14ac:dyDescent="0.2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2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2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2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2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2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2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2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x14ac:dyDescent="0.2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x14ac:dyDescent="0.2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x14ac:dyDescent="0.2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x14ac:dyDescent="0.2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x14ac:dyDescent="0.2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x14ac:dyDescent="0.2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x14ac:dyDescent="0.2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x14ac:dyDescent="0.2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x14ac:dyDescent="0.2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x14ac:dyDescent="0.2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x14ac:dyDescent="0.2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x14ac:dyDescent="0.2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</sheetData>
  <mergeCells count="4">
    <mergeCell ref="O12:P13"/>
    <mergeCell ref="O9:P10"/>
    <mergeCell ref="O24:P25"/>
    <mergeCell ref="O34:P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CE77-FE8B-4872-B1C6-08B762953B35}">
  <dimension ref="K5:AF38"/>
  <sheetViews>
    <sheetView rightToLeft="1" topLeftCell="G1" zoomScale="84" workbookViewId="0">
      <selection activeCell="T14" sqref="T14"/>
    </sheetView>
  </sheetViews>
  <sheetFormatPr baseColWidth="10" defaultColWidth="8.83203125" defaultRowHeight="15" x14ac:dyDescent="0.2"/>
  <cols>
    <col min="11" max="11" width="19.1640625" bestFit="1" customWidth="1"/>
    <col min="14" max="14" width="12.6640625" bestFit="1" customWidth="1"/>
    <col min="16" max="16" width="10.33203125" bestFit="1" customWidth="1"/>
    <col min="18" max="18" width="8.83203125" customWidth="1"/>
  </cols>
  <sheetData>
    <row r="5" spans="11:30" ht="17" thickBot="1" x14ac:dyDescent="0.25">
      <c r="K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1:30" ht="16" x14ac:dyDescent="0.2">
      <c r="K6" s="11">
        <v>2022</v>
      </c>
      <c r="L6" s="12" t="s">
        <v>55</v>
      </c>
      <c r="M6" s="12" t="s">
        <v>56</v>
      </c>
      <c r="N6" s="29"/>
      <c r="O6" s="29">
        <v>2023</v>
      </c>
      <c r="P6" s="12" t="s">
        <v>55</v>
      </c>
      <c r="Q6" s="12" t="s">
        <v>56</v>
      </c>
      <c r="R6" s="29"/>
      <c r="S6" s="29">
        <v>2024</v>
      </c>
      <c r="T6" s="12" t="s">
        <v>55</v>
      </c>
      <c r="U6" s="12" t="s">
        <v>56</v>
      </c>
      <c r="V6" s="29"/>
      <c r="W6" s="29">
        <v>2025</v>
      </c>
      <c r="X6" s="12" t="s">
        <v>55</v>
      </c>
      <c r="Y6" s="12" t="s">
        <v>56</v>
      </c>
      <c r="Z6" s="29"/>
      <c r="AA6" s="29">
        <v>2026</v>
      </c>
      <c r="AB6" s="12" t="s">
        <v>55</v>
      </c>
      <c r="AC6" s="12" t="s">
        <v>56</v>
      </c>
      <c r="AD6" s="30"/>
    </row>
    <row r="7" spans="11:30" ht="16" x14ac:dyDescent="0.2">
      <c r="K7" s="14" t="s">
        <v>57</v>
      </c>
      <c r="L7" s="15">
        <v>4500</v>
      </c>
      <c r="M7" s="15"/>
      <c r="N7" s="9"/>
      <c r="O7" s="9" t="s">
        <v>57</v>
      </c>
      <c r="P7" s="15">
        <v>5100</v>
      </c>
      <c r="Q7" s="15"/>
      <c r="R7" s="9"/>
      <c r="S7" s="9" t="s">
        <v>57</v>
      </c>
      <c r="T7" s="15">
        <v>3000</v>
      </c>
      <c r="U7" s="15"/>
      <c r="V7" s="9"/>
      <c r="W7" s="9" t="s">
        <v>57</v>
      </c>
      <c r="X7" s="15">
        <v>5400</v>
      </c>
      <c r="Y7" s="15"/>
      <c r="Z7" s="9"/>
      <c r="AA7" s="9" t="s">
        <v>57</v>
      </c>
      <c r="AB7" s="15">
        <v>4500</v>
      </c>
      <c r="AC7" s="15"/>
      <c r="AD7" s="31"/>
    </row>
    <row r="8" spans="11:30" ht="17" thickBot="1" x14ac:dyDescent="0.25">
      <c r="K8" s="17" t="s">
        <v>58</v>
      </c>
      <c r="L8" s="18"/>
      <c r="M8" s="18">
        <v>4500</v>
      </c>
      <c r="N8" s="23"/>
      <c r="O8" s="32" t="s">
        <v>58</v>
      </c>
      <c r="P8" s="18"/>
      <c r="Q8" s="18">
        <v>5100</v>
      </c>
      <c r="R8" s="23"/>
      <c r="S8" s="32" t="s">
        <v>58</v>
      </c>
      <c r="T8" s="18"/>
      <c r="U8" s="18">
        <v>3000</v>
      </c>
      <c r="V8" s="23"/>
      <c r="W8" s="32" t="s">
        <v>58</v>
      </c>
      <c r="X8" s="18"/>
      <c r="Y8" s="18">
        <v>5400</v>
      </c>
      <c r="Z8" s="23"/>
      <c r="AA8" s="32" t="s">
        <v>58</v>
      </c>
      <c r="AB8" s="18"/>
      <c r="AC8" s="18">
        <v>4500</v>
      </c>
      <c r="AD8" s="33"/>
    </row>
    <row r="9" spans="11:30" ht="16" x14ac:dyDescent="0.2">
      <c r="K9" s="9"/>
      <c r="L9" s="15"/>
      <c r="M9" s="15"/>
      <c r="N9" s="9"/>
      <c r="O9" s="9"/>
      <c r="P9" s="15"/>
      <c r="Q9" s="15"/>
      <c r="R9" s="9"/>
      <c r="S9" s="9"/>
      <c r="T9" s="15"/>
      <c r="U9" s="15"/>
      <c r="V9" s="9"/>
      <c r="W9" s="9"/>
      <c r="X9" s="15"/>
      <c r="Y9" s="15"/>
      <c r="Z9" s="9"/>
      <c r="AA9" s="9"/>
      <c r="AB9" s="15"/>
      <c r="AC9" s="15"/>
    </row>
    <row r="10" spans="11:30" ht="16" x14ac:dyDescent="0.2"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1:30" ht="16" x14ac:dyDescent="0.2">
      <c r="K11" s="9" t="s">
        <v>54</v>
      </c>
      <c r="L11" s="9">
        <v>3000</v>
      </c>
      <c r="M11" s="9"/>
      <c r="N11" s="9"/>
      <c r="O11" s="9" t="s">
        <v>54</v>
      </c>
      <c r="P11" s="9">
        <v>8320</v>
      </c>
      <c r="Q11" s="9"/>
      <c r="R11" s="9"/>
      <c r="S11" s="9" t="s">
        <v>54</v>
      </c>
      <c r="T11" s="9">
        <v>21000</v>
      </c>
      <c r="U11" s="9"/>
      <c r="V11" s="9"/>
      <c r="W11" s="9" t="s">
        <v>54</v>
      </c>
      <c r="X11" s="9">
        <v>48000</v>
      </c>
      <c r="Y11" s="9"/>
      <c r="Z11" s="9"/>
      <c r="AA11" s="9" t="s">
        <v>54</v>
      </c>
      <c r="AB11" s="9">
        <v>60000</v>
      </c>
      <c r="AC11" s="9"/>
    </row>
    <row r="12" spans="11:30" ht="16" x14ac:dyDescent="0.2">
      <c r="K12" s="9" t="s">
        <v>48</v>
      </c>
      <c r="L12" s="26">
        <v>0.25</v>
      </c>
      <c r="M12" s="9"/>
      <c r="N12" s="9"/>
      <c r="O12" s="9" t="s">
        <v>48</v>
      </c>
      <c r="P12" s="26">
        <v>0.25</v>
      </c>
      <c r="Q12" s="9"/>
      <c r="R12" s="9"/>
      <c r="S12" s="9" t="s">
        <v>48</v>
      </c>
      <c r="T12" s="26">
        <v>0.25</v>
      </c>
      <c r="U12" s="9"/>
      <c r="V12" s="9"/>
      <c r="W12" s="9" t="s">
        <v>48</v>
      </c>
      <c r="X12" s="26">
        <v>0.25</v>
      </c>
      <c r="Y12" s="9"/>
      <c r="Z12" s="9"/>
      <c r="AA12" s="9" t="s">
        <v>48</v>
      </c>
      <c r="AB12" s="26">
        <v>0.25</v>
      </c>
      <c r="AC12" s="9"/>
    </row>
    <row r="13" spans="11:30" ht="16" x14ac:dyDescent="0.2">
      <c r="K13" s="9" t="s">
        <v>51</v>
      </c>
      <c r="L13" s="9">
        <v>750</v>
      </c>
      <c r="M13" s="9"/>
      <c r="N13" s="9"/>
      <c r="O13" s="9" t="s">
        <v>51</v>
      </c>
      <c r="P13" s="9">
        <v>2080</v>
      </c>
      <c r="Q13" s="9"/>
      <c r="R13" s="9"/>
      <c r="S13" s="9" t="s">
        <v>51</v>
      </c>
      <c r="T13" s="9">
        <v>5250</v>
      </c>
      <c r="U13" s="9"/>
      <c r="V13" s="9"/>
      <c r="W13" s="9" t="s">
        <v>51</v>
      </c>
      <c r="X13" s="9">
        <v>12000</v>
      </c>
      <c r="Y13" s="9"/>
      <c r="Z13" s="9"/>
      <c r="AA13" s="9" t="s">
        <v>51</v>
      </c>
      <c r="AB13" s="9">
        <v>15000</v>
      </c>
      <c r="AC13" s="9"/>
    </row>
    <row r="14" spans="11:30" ht="16" x14ac:dyDescent="0.2">
      <c r="K14" s="9" t="s">
        <v>59</v>
      </c>
      <c r="L14" s="9">
        <v>0</v>
      </c>
      <c r="M14" s="9"/>
      <c r="N14" s="9"/>
      <c r="O14" s="9" t="s">
        <v>59</v>
      </c>
      <c r="P14" s="9">
        <v>750</v>
      </c>
      <c r="Q14" s="9"/>
      <c r="R14" s="9"/>
      <c r="S14" s="9" t="s">
        <v>59</v>
      </c>
      <c r="T14" s="9">
        <v>2080</v>
      </c>
      <c r="U14" s="9"/>
      <c r="V14" s="9"/>
      <c r="W14" s="9" t="s">
        <v>59</v>
      </c>
      <c r="X14" s="9">
        <v>5250</v>
      </c>
      <c r="Y14" s="9"/>
      <c r="Z14" s="9"/>
      <c r="AA14" s="9" t="s">
        <v>59</v>
      </c>
      <c r="AB14" s="9">
        <v>12000</v>
      </c>
      <c r="AC14" s="9"/>
    </row>
    <row r="15" spans="11:30" ht="16" x14ac:dyDescent="0.2">
      <c r="K15" s="9" t="s">
        <v>60</v>
      </c>
      <c r="L15" s="9">
        <v>750</v>
      </c>
      <c r="M15" s="9"/>
      <c r="N15" s="9"/>
      <c r="O15" s="9" t="s">
        <v>60</v>
      </c>
      <c r="P15" s="9">
        <v>1330</v>
      </c>
      <c r="Q15" s="9"/>
      <c r="R15" s="9"/>
      <c r="S15" s="9" t="s">
        <v>60</v>
      </c>
      <c r="T15" s="9">
        <v>3170</v>
      </c>
      <c r="U15" s="9"/>
      <c r="V15" s="9"/>
      <c r="W15" s="9" t="s">
        <v>60</v>
      </c>
      <c r="X15" s="9">
        <v>6750</v>
      </c>
      <c r="Y15" s="9"/>
      <c r="Z15" s="9"/>
      <c r="AA15" s="9" t="s">
        <v>60</v>
      </c>
      <c r="AB15" s="9">
        <v>3000</v>
      </c>
      <c r="AC15" s="9"/>
    </row>
    <row r="16" spans="11:30" ht="16" x14ac:dyDescent="0.2"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1:32" ht="16" x14ac:dyDescent="0.2">
      <c r="K17" s="10" t="s">
        <v>61</v>
      </c>
      <c r="L17" s="9"/>
      <c r="M17" s="9"/>
      <c r="N17" s="9"/>
      <c r="O17" s="10" t="s">
        <v>61</v>
      </c>
      <c r="P17" s="9"/>
      <c r="Q17" s="9"/>
      <c r="R17" s="9"/>
      <c r="S17" s="10" t="s">
        <v>61</v>
      </c>
      <c r="T17" s="9"/>
      <c r="U17" s="9"/>
      <c r="V17" s="9"/>
      <c r="W17" s="10" t="s">
        <v>61</v>
      </c>
      <c r="X17" s="9"/>
      <c r="Y17" s="9"/>
      <c r="Z17" s="9"/>
      <c r="AA17" s="10" t="s">
        <v>61</v>
      </c>
      <c r="AB17" s="9"/>
      <c r="AC17" s="9"/>
    </row>
    <row r="18" spans="11:32" ht="16" x14ac:dyDescent="0.2">
      <c r="K18" s="9" t="s">
        <v>62</v>
      </c>
      <c r="L18" s="9"/>
      <c r="M18" s="9" t="s">
        <v>54</v>
      </c>
      <c r="N18" s="9"/>
      <c r="O18" s="9" t="s">
        <v>62</v>
      </c>
      <c r="P18" s="9"/>
      <c r="Q18" s="9" t="s">
        <v>54</v>
      </c>
      <c r="R18" s="9"/>
      <c r="S18" s="9" t="s">
        <v>62</v>
      </c>
      <c r="T18" s="9"/>
      <c r="U18" s="9" t="s">
        <v>54</v>
      </c>
      <c r="V18" s="9"/>
      <c r="W18" s="9" t="s">
        <v>62</v>
      </c>
      <c r="X18" s="9"/>
      <c r="Y18" s="9" t="s">
        <v>54</v>
      </c>
      <c r="Z18" s="9"/>
      <c r="AA18" s="9" t="s">
        <v>62</v>
      </c>
      <c r="AB18" s="9"/>
      <c r="AC18" s="9" t="s">
        <v>54</v>
      </c>
    </row>
    <row r="19" spans="11:32" ht="16" x14ac:dyDescent="0.2">
      <c r="K19" s="27">
        <v>4500</v>
      </c>
      <c r="L19" s="28" t="s">
        <v>50</v>
      </c>
      <c r="M19" s="9">
        <v>3000</v>
      </c>
      <c r="N19" s="9"/>
      <c r="O19" s="27">
        <v>9600</v>
      </c>
      <c r="P19" s="28" t="s">
        <v>50</v>
      </c>
      <c r="Q19" s="9">
        <v>8320</v>
      </c>
      <c r="R19" s="9"/>
      <c r="S19" s="27">
        <v>12600</v>
      </c>
      <c r="T19" s="28" t="s">
        <v>49</v>
      </c>
      <c r="U19" s="27">
        <v>21000</v>
      </c>
      <c r="V19" s="9"/>
      <c r="W19" s="27">
        <v>18000</v>
      </c>
      <c r="X19" s="28" t="s">
        <v>49</v>
      </c>
      <c r="Y19" s="27">
        <v>48000</v>
      </c>
      <c r="Z19" s="9"/>
      <c r="AA19" s="27">
        <v>22500</v>
      </c>
      <c r="AB19" s="28" t="s">
        <v>49</v>
      </c>
      <c r="AC19" s="27">
        <v>60000</v>
      </c>
    </row>
    <row r="20" spans="11:32" ht="17" thickBot="1" x14ac:dyDescent="0.25">
      <c r="K20" s="9"/>
      <c r="L20" s="9"/>
      <c r="M20" s="9"/>
      <c r="N20" s="9"/>
      <c r="O20" s="9"/>
      <c r="P20" s="9"/>
      <c r="Q20" s="9"/>
      <c r="R20" s="9"/>
      <c r="S20" s="27"/>
      <c r="T20" s="9"/>
      <c r="U20" s="9"/>
      <c r="V20" s="9"/>
      <c r="W20" s="27"/>
      <c r="X20" s="9"/>
      <c r="Y20" s="9"/>
      <c r="Z20" s="9"/>
      <c r="AA20" s="27"/>
      <c r="AB20" s="9"/>
      <c r="AC20" s="9"/>
    </row>
    <row r="21" spans="11:32" ht="16" x14ac:dyDescent="0.2">
      <c r="K21" s="11">
        <v>2023</v>
      </c>
      <c r="L21" s="12" t="s">
        <v>55</v>
      </c>
      <c r="M21" s="12" t="s">
        <v>56</v>
      </c>
      <c r="N21" s="29"/>
      <c r="O21" s="29">
        <v>2023</v>
      </c>
      <c r="P21" s="12" t="s">
        <v>55</v>
      </c>
      <c r="Q21" s="12" t="s">
        <v>56</v>
      </c>
      <c r="R21" s="29"/>
      <c r="S21" s="29">
        <v>2024</v>
      </c>
      <c r="T21" s="12" t="s">
        <v>55</v>
      </c>
      <c r="U21" s="12" t="s">
        <v>56</v>
      </c>
      <c r="V21" s="29"/>
      <c r="W21" s="29">
        <v>2025</v>
      </c>
      <c r="X21" s="12" t="s">
        <v>55</v>
      </c>
      <c r="Y21" s="12" t="s">
        <v>56</v>
      </c>
      <c r="Z21" s="29"/>
      <c r="AA21" s="29">
        <v>2026</v>
      </c>
      <c r="AB21" s="12" t="s">
        <v>55</v>
      </c>
      <c r="AC21" s="12" t="s">
        <v>56</v>
      </c>
      <c r="AD21" s="30"/>
    </row>
    <row r="22" spans="11:32" ht="16" x14ac:dyDescent="0.2">
      <c r="K22" s="14" t="s">
        <v>51</v>
      </c>
      <c r="L22" s="15">
        <v>750</v>
      </c>
      <c r="M22" s="15"/>
      <c r="N22" s="9"/>
      <c r="O22" s="9" t="s">
        <v>51</v>
      </c>
      <c r="P22" s="15">
        <v>1330</v>
      </c>
      <c r="Q22" s="15"/>
      <c r="R22" s="9"/>
      <c r="S22" s="9" t="s">
        <v>51</v>
      </c>
      <c r="T22" s="15">
        <v>3170</v>
      </c>
      <c r="U22" s="15"/>
      <c r="V22" s="9"/>
      <c r="W22" s="9" t="s">
        <v>51</v>
      </c>
      <c r="X22" s="15">
        <v>6750</v>
      </c>
      <c r="Y22" s="15"/>
      <c r="Z22" s="9"/>
      <c r="AA22" s="9" t="s">
        <v>51</v>
      </c>
      <c r="AB22" s="15">
        <v>3000</v>
      </c>
      <c r="AC22" s="15"/>
      <c r="AD22" s="31"/>
    </row>
    <row r="23" spans="11:32" ht="16" x14ac:dyDescent="0.2">
      <c r="K23" s="20" t="s">
        <v>63</v>
      </c>
      <c r="L23" s="15"/>
      <c r="M23" s="15">
        <v>750</v>
      </c>
      <c r="N23" s="9"/>
      <c r="O23" s="25" t="s">
        <v>63</v>
      </c>
      <c r="P23" s="15"/>
      <c r="Q23" s="15">
        <v>1330</v>
      </c>
      <c r="R23" s="9"/>
      <c r="S23" s="25" t="s">
        <v>63</v>
      </c>
      <c r="T23" s="15"/>
      <c r="U23" s="15">
        <v>1070</v>
      </c>
      <c r="V23" s="9"/>
      <c r="W23" s="25" t="s">
        <v>63</v>
      </c>
      <c r="X23" s="15"/>
      <c r="Y23" s="15">
        <v>1350</v>
      </c>
      <c r="Z23" s="9"/>
      <c r="AA23" s="25" t="s">
        <v>63</v>
      </c>
      <c r="AB23" s="15"/>
      <c r="AC23" s="15">
        <v>1125</v>
      </c>
      <c r="AD23" s="31"/>
    </row>
    <row r="24" spans="11:32" ht="17" thickBot="1" x14ac:dyDescent="0.25">
      <c r="K24" s="22"/>
      <c r="L24" s="23"/>
      <c r="M24" s="23"/>
      <c r="N24" s="23"/>
      <c r="O24" s="23"/>
      <c r="P24" s="23"/>
      <c r="Q24" s="23"/>
      <c r="R24" s="23"/>
      <c r="S24" s="23" t="s">
        <v>64</v>
      </c>
      <c r="T24" s="23"/>
      <c r="U24" s="34">
        <v>2100</v>
      </c>
      <c r="V24" s="23"/>
      <c r="W24" s="23" t="s">
        <v>64</v>
      </c>
      <c r="X24" s="23"/>
      <c r="Y24" s="34">
        <v>5400</v>
      </c>
      <c r="Z24" s="23"/>
      <c r="AA24" s="23" t="s">
        <v>64</v>
      </c>
      <c r="AB24" s="23"/>
      <c r="AC24" s="34">
        <v>1875</v>
      </c>
      <c r="AD24" s="33"/>
    </row>
    <row r="25" spans="11:32" ht="16" x14ac:dyDescent="0.2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7" spans="11:32" ht="16" x14ac:dyDescent="0.2">
      <c r="K27" s="10"/>
      <c r="L27" s="9"/>
      <c r="M27" s="9"/>
      <c r="N27" s="9"/>
      <c r="O27" s="9"/>
      <c r="P27" s="42"/>
      <c r="Q27" s="9"/>
      <c r="R27" s="9"/>
      <c r="S27" s="27"/>
      <c r="T27" s="9"/>
      <c r="U27" s="9"/>
      <c r="V27" s="9"/>
      <c r="W27" s="27"/>
      <c r="X27" s="9"/>
      <c r="Y27" s="9"/>
      <c r="Z27" s="9"/>
      <c r="AA27" s="9"/>
      <c r="AB27" s="9"/>
      <c r="AC27" s="9"/>
    </row>
    <row r="28" spans="11:32" ht="17" thickBot="1" x14ac:dyDescent="0.25">
      <c r="P28" s="43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1:32" ht="16" x14ac:dyDescent="0.2">
      <c r="P29" s="43"/>
      <c r="Q29" s="9"/>
      <c r="R29" s="9"/>
      <c r="S29" s="9"/>
      <c r="T29" s="9"/>
      <c r="U29" s="9"/>
      <c r="V29" s="9"/>
      <c r="W29" s="9"/>
      <c r="X29" s="9"/>
      <c r="Y29" s="9"/>
      <c r="Z29" s="9"/>
      <c r="AA29" s="35">
        <v>2026</v>
      </c>
      <c r="AB29" s="12" t="s">
        <v>55</v>
      </c>
      <c r="AC29" s="13" t="s">
        <v>56</v>
      </c>
      <c r="AD29" s="9"/>
      <c r="AE29" s="9"/>
      <c r="AF29" s="9"/>
    </row>
    <row r="30" spans="11:32" ht="16" x14ac:dyDescent="0.2">
      <c r="P30" s="43"/>
      <c r="Q30" s="9"/>
      <c r="R30" s="9"/>
      <c r="S30" s="9"/>
      <c r="T30" s="9"/>
      <c r="U30" s="9"/>
      <c r="V30" s="9"/>
      <c r="W30" s="9"/>
      <c r="X30" s="27"/>
      <c r="Y30" s="9"/>
      <c r="Z30" s="9"/>
      <c r="AA30" s="14" t="s">
        <v>64</v>
      </c>
      <c r="AB30" s="15">
        <v>9375</v>
      </c>
      <c r="AC30" s="16"/>
      <c r="AD30" s="9"/>
      <c r="AE30" s="9"/>
      <c r="AF30" s="9"/>
    </row>
    <row r="31" spans="11:32" ht="16" x14ac:dyDescent="0.2">
      <c r="P31" s="43"/>
      <c r="Q31" s="9"/>
      <c r="R31" s="9"/>
      <c r="S31" s="9"/>
      <c r="T31" s="9"/>
      <c r="U31" s="9"/>
      <c r="V31" s="9"/>
      <c r="W31" s="9"/>
      <c r="X31" s="9"/>
      <c r="Y31" s="9"/>
      <c r="Z31" s="9"/>
      <c r="AA31" s="14" t="s">
        <v>52</v>
      </c>
      <c r="AB31" s="9"/>
      <c r="AC31" s="16">
        <v>1500</v>
      </c>
      <c r="AD31" s="9"/>
      <c r="AE31" s="9"/>
      <c r="AF31" s="9"/>
    </row>
    <row r="32" spans="11:32" ht="16" x14ac:dyDescent="0.2">
      <c r="Q32" s="9"/>
      <c r="R32" s="9"/>
      <c r="S32" s="9"/>
      <c r="T32" s="9"/>
      <c r="U32" s="9"/>
      <c r="V32" s="9"/>
      <c r="W32" s="9"/>
      <c r="X32" s="9"/>
      <c r="Y32" s="9"/>
      <c r="Z32" s="9"/>
      <c r="AA32" s="14" t="s">
        <v>58</v>
      </c>
      <c r="AB32" s="15">
        <v>22500</v>
      </c>
      <c r="AC32" s="16"/>
      <c r="AD32" s="9"/>
      <c r="AE32" s="9"/>
      <c r="AF32" s="9"/>
    </row>
    <row r="33" spans="17:32" ht="16" x14ac:dyDescent="0.2">
      <c r="Q33" s="9"/>
      <c r="R33" s="9"/>
      <c r="S33" s="9"/>
      <c r="T33" s="9"/>
      <c r="U33" s="9"/>
      <c r="V33" s="9"/>
      <c r="W33" s="9"/>
      <c r="X33" s="9"/>
      <c r="Y33" s="9"/>
      <c r="Z33" s="9"/>
      <c r="AA33" s="14" t="s">
        <v>53</v>
      </c>
      <c r="AB33" s="15">
        <v>37500</v>
      </c>
      <c r="AC33" s="16"/>
      <c r="AD33" s="9"/>
      <c r="AE33" s="9"/>
      <c r="AF33" s="9"/>
    </row>
    <row r="34" spans="17:32" ht="16" x14ac:dyDescent="0.2">
      <c r="Q34" s="9"/>
      <c r="R34" s="9"/>
      <c r="S34" s="9"/>
      <c r="T34" s="9"/>
      <c r="U34" s="9"/>
      <c r="V34" s="9"/>
      <c r="W34" s="9"/>
      <c r="X34" s="9"/>
      <c r="Y34" s="9"/>
      <c r="Z34" s="9"/>
      <c r="AA34" s="14" t="s">
        <v>65</v>
      </c>
      <c r="AB34" s="15"/>
      <c r="AC34" s="16">
        <v>67875</v>
      </c>
      <c r="AD34" s="9"/>
      <c r="AE34" s="9"/>
      <c r="AF34" s="9"/>
    </row>
    <row r="35" spans="17:32" ht="16" x14ac:dyDescent="0.2">
      <c r="Q35" s="9"/>
      <c r="R35" s="9"/>
      <c r="S35" s="9"/>
      <c r="T35" s="9"/>
      <c r="U35" s="9"/>
      <c r="V35" s="9"/>
      <c r="W35" s="9"/>
      <c r="X35" s="9"/>
      <c r="Y35" s="9"/>
      <c r="Z35" s="9"/>
      <c r="AA35" s="14"/>
      <c r="AB35" s="15"/>
      <c r="AC35" s="16"/>
      <c r="AD35" s="9"/>
      <c r="AE35" s="9"/>
      <c r="AF35" s="9"/>
    </row>
    <row r="36" spans="17:32" ht="16" x14ac:dyDescent="0.2">
      <c r="Q36" s="9"/>
      <c r="R36" s="9"/>
      <c r="S36" s="9"/>
      <c r="T36" s="9"/>
      <c r="U36" s="9"/>
      <c r="V36" s="9"/>
      <c r="W36" s="9"/>
      <c r="X36" s="9"/>
      <c r="Y36" s="9"/>
      <c r="Z36" s="9"/>
      <c r="AA36" s="14"/>
      <c r="AB36" s="24" t="s">
        <v>55</v>
      </c>
      <c r="AC36" s="36" t="s">
        <v>56</v>
      </c>
      <c r="AD36" s="9"/>
      <c r="AE36" s="9"/>
      <c r="AF36" s="9"/>
    </row>
    <row r="37" spans="17:32" ht="16" x14ac:dyDescent="0.2">
      <c r="AA37" s="14" t="s">
        <v>51</v>
      </c>
      <c r="AB37" s="9"/>
      <c r="AC37" s="21">
        <v>15000</v>
      </c>
      <c r="AD37" s="9"/>
      <c r="AE37" s="9"/>
      <c r="AF37" s="9"/>
    </row>
    <row r="38" spans="17:32" ht="17" thickBot="1" x14ac:dyDescent="0.25">
      <c r="AA38" s="22" t="s">
        <v>66</v>
      </c>
      <c r="AB38" s="34">
        <v>15000</v>
      </c>
      <c r="AC38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שאלה 1</vt:lpstr>
      <vt:lpstr>שאלה 2</vt:lpstr>
      <vt:lpstr>שאלה 3</vt:lpstr>
      <vt:lpstr>שאלה 4</vt:lpstr>
      <vt:lpstr>שאלה 5</vt:lpstr>
      <vt:lpstr>שאלה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ofek gersten</dc:creator>
  <cp:lastModifiedBy>Shay Tsaban</cp:lastModifiedBy>
  <dcterms:created xsi:type="dcterms:W3CDTF">2025-02-16T21:46:43Z</dcterms:created>
  <dcterms:modified xsi:type="dcterms:W3CDTF">2025-02-19T10:05:01Z</dcterms:modified>
</cp:coreProperties>
</file>