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vcac-my.sharepoint.com/personal/shayt_yvc_ac_il/Documents/Ariel - ACC - IFRS 2/"/>
    </mc:Choice>
  </mc:AlternateContent>
  <xr:revisionPtr revIDLastSave="116" documentId="8_{49254F43-E0E2-7D49-9EFC-2D116AE1CDE9}" xr6:coauthVersionLast="47" xr6:coauthVersionMax="47" xr10:uidLastSave="{CF924AD9-330A-E445-BA78-49ADB850A821}"/>
  <bookViews>
    <workbookView xWindow="0" yWindow="0" windowWidth="33600" windowHeight="21000" activeTab="1" xr2:uid="{6AB1462A-EDE6-4E4A-9E01-BC0D29C02D52}"/>
  </bookViews>
  <sheets>
    <sheet name="Q1" sheetId="2" r:id="rId1"/>
    <sheet name="Q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28" i="2"/>
  <c r="E27" i="2"/>
  <c r="E22" i="2"/>
  <c r="E41" i="3"/>
  <c r="F42" i="3" s="1"/>
  <c r="B41" i="3"/>
  <c r="E36" i="3"/>
  <c r="E31" i="3"/>
  <c r="F32" i="3" s="1"/>
  <c r="F37" i="3"/>
  <c r="E26" i="3"/>
  <c r="F27" i="3" s="1"/>
  <c r="E21" i="3"/>
  <c r="F22" i="3" s="1"/>
  <c r="E15" i="3"/>
  <c r="F16" i="3"/>
  <c r="F11" i="3"/>
  <c r="E10" i="3"/>
  <c r="E6" i="3"/>
  <c r="E5" i="3"/>
  <c r="E4" i="3"/>
  <c r="E38" i="2" l="1"/>
  <c r="E17" i="2"/>
  <c r="E37" i="2" s="1"/>
  <c r="E14" i="2"/>
  <c r="E10" i="2"/>
  <c r="E13" i="2" s="1"/>
  <c r="E29" i="2" l="1"/>
  <c r="E18" i="2" s="1"/>
  <c r="E15" i="2"/>
  <c r="E39" i="2"/>
  <c r="E20" i="2" s="1"/>
  <c r="E34" i="2"/>
  <c r="E19" i="2" s="1"/>
  <c r="E21" i="2" l="1"/>
</calcChain>
</file>

<file path=xl/sharedStrings.xml><?xml version="1.0" encoding="utf-8"?>
<sst xmlns="http://schemas.openxmlformats.org/spreadsheetml/2006/main" count="79" uniqueCount="42">
  <si>
    <t>תנועה בהתחייבות בגין תכנית הטבה מוגדרת</t>
  </si>
  <si>
    <t>תאריך</t>
  </si>
  <si>
    <t>פרטים</t>
  </si>
  <si>
    <t>ש״ח</t>
  </si>
  <si>
    <t>יתרת פתיחה</t>
  </si>
  <si>
    <t>עלות שירות שוטף</t>
  </si>
  <si>
    <t>ריבית</t>
  </si>
  <si>
    <t>רווח / הפסד ממדידה מחדש</t>
  </si>
  <si>
    <t>יתרת סגירה</t>
  </si>
  <si>
    <t>עלות שירות עבר</t>
  </si>
  <si>
    <t>רווח / הפסד ממדידה מחדש PN</t>
  </si>
  <si>
    <t>עד השינוי</t>
  </si>
  <si>
    <t>לאחר השינוי</t>
  </si>
  <si>
    <t>סך הכל עלות שירות שוטף</t>
  </si>
  <si>
    <t>יתרת התחייבות לפני שינוי</t>
  </si>
  <si>
    <t>יתרת ההתחייבות לאחר שינוי</t>
  </si>
  <si>
    <t>סך הכל זקיפה לשירות עבר</t>
  </si>
  <si>
    <t>סך הכל ריבית</t>
  </si>
  <si>
    <t>פירוטים - 2018:</t>
  </si>
  <si>
    <t>פתרון שאלה 1</t>
  </si>
  <si>
    <t xml:space="preserve">ברמה התיאורטית: חובה להגדיר תכנית הטבה מוגדרת לזמן ארוך, ולנמק את הרכיבים: הטבה ידועה מראש, </t>
  </si>
  <si>
    <t>ללא מחויבות לסכום ההפקדה אלא לסכום היציאה הכלכלית בפועל, בפרק זמן ממושך וללא עמידה בהגדרת</t>
  </si>
  <si>
    <t xml:space="preserve">תכניות הטבה אחרות על פי IAS 19. </t>
  </si>
  <si>
    <t>פתרון שאלה 2</t>
  </si>
  <si>
    <t>שווי הוגן של רכיב התגמול הכולל ברירת סילוק:</t>
  </si>
  <si>
    <t xml:space="preserve">6,500 * 70 = </t>
  </si>
  <si>
    <t>שווי הוגן של הרכיב ההתחייבותי:</t>
  </si>
  <si>
    <t xml:space="preserve">5,000 * 80 = </t>
  </si>
  <si>
    <t>שווי הוגן - רכיב הוני</t>
  </si>
  <si>
    <t>הוצאות שכר - רכיב התחייבותי</t>
  </si>
  <si>
    <t>הוצאות שכר</t>
  </si>
  <si>
    <t>התחייבויות בגין זכויות עובדים</t>
  </si>
  <si>
    <t>חובה</t>
  </si>
  <si>
    <t>זכות</t>
  </si>
  <si>
    <t>הוצאות שכר - רכיב הוני</t>
  </si>
  <si>
    <t>קרן הון בגין אופציית המרה</t>
  </si>
  <si>
    <t>פקודת סילוק בהנחת בחירה במזומן</t>
  </si>
  <si>
    <t>מזומן</t>
  </si>
  <si>
    <t>א. + ב.</t>
  </si>
  <si>
    <t>ג.</t>
  </si>
  <si>
    <t>לעניין המענה התיאורטי, יש לפעול בהתאם לרציונל שבוטא במערך שיעור 10, שורות 374 ואילך, ולבאר ולציין</t>
  </si>
  <si>
    <t>את כל היסודות הנכללים שם.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</si>
</sst>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David"/>
    </font>
    <font>
      <b/>
      <sz val="12"/>
      <color theme="1"/>
      <name val="Davi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14" fontId="1" fillId="0" borderId="0" xfId="0" applyNumberFormat="1" applyFont="1"/>
    <xf numFmtId="3" fontId="1" fillId="0" borderId="2" xfId="0" applyNumberFormat="1" applyFont="1" applyBorder="1"/>
    <xf numFmtId="3" fontId="1" fillId="0" borderId="0" xfId="0" applyNumberFormat="1" applyFont="1" applyBorder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6CE9-7DE6-F642-8B53-201842E224EA}">
  <dimension ref="A1:H39"/>
  <sheetViews>
    <sheetView rightToLeft="1" topLeftCell="A7" workbookViewId="0">
      <selection activeCell="E10" sqref="E1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0" t="s">
        <v>19</v>
      </c>
      <c r="B1" s="9"/>
      <c r="C1" s="9"/>
      <c r="D1" s="9"/>
      <c r="E1" s="9"/>
      <c r="F1" s="9"/>
      <c r="G1" s="9"/>
      <c r="H1" s="9"/>
    </row>
    <row r="3" spans="1:8" x14ac:dyDescent="0.2">
      <c r="A3" s="1" t="s">
        <v>20</v>
      </c>
    </row>
    <row r="4" spans="1:8" x14ac:dyDescent="0.2">
      <c r="A4" s="1" t="s">
        <v>21</v>
      </c>
    </row>
    <row r="5" spans="1:8" x14ac:dyDescent="0.2">
      <c r="A5" s="1" t="s">
        <v>22</v>
      </c>
    </row>
    <row r="7" spans="1:8" x14ac:dyDescent="0.2">
      <c r="A7" s="2" t="s">
        <v>0</v>
      </c>
      <c r="E7" s="3"/>
    </row>
    <row r="8" spans="1:8" x14ac:dyDescent="0.2">
      <c r="A8" s="4" t="s">
        <v>1</v>
      </c>
      <c r="B8" s="4" t="s">
        <v>2</v>
      </c>
      <c r="C8" s="4"/>
      <c r="D8" s="4"/>
      <c r="E8" s="5" t="s">
        <v>3</v>
      </c>
    </row>
    <row r="9" spans="1:8" x14ac:dyDescent="0.2">
      <c r="A9" s="6">
        <v>42370</v>
      </c>
      <c r="B9" s="1" t="s">
        <v>4</v>
      </c>
      <c r="E9" s="3">
        <v>0</v>
      </c>
    </row>
    <row r="10" spans="1:8" x14ac:dyDescent="0.2">
      <c r="A10" s="1">
        <v>2016</v>
      </c>
      <c r="B10" s="1" t="s">
        <v>5</v>
      </c>
      <c r="E10" s="3">
        <f>500000/15*(1+5%)^(-14)</f>
        <v>16835.598433183965</v>
      </c>
    </row>
    <row r="11" spans="1:8" x14ac:dyDescent="0.2">
      <c r="A11" s="1">
        <v>2016</v>
      </c>
      <c r="B11" s="1" t="s">
        <v>6</v>
      </c>
      <c r="E11" s="3">
        <v>0</v>
      </c>
    </row>
    <row r="12" spans="1:8" x14ac:dyDescent="0.2">
      <c r="A12" s="1">
        <v>2016</v>
      </c>
      <c r="B12" s="1" t="s">
        <v>7</v>
      </c>
      <c r="E12" s="3">
        <v>0</v>
      </c>
    </row>
    <row r="13" spans="1:8" x14ac:dyDescent="0.2">
      <c r="A13" s="6">
        <v>42735</v>
      </c>
      <c r="B13" s="1" t="s">
        <v>8</v>
      </c>
      <c r="E13" s="7">
        <f>E10</f>
        <v>16835.598433183965</v>
      </c>
    </row>
    <row r="14" spans="1:8" x14ac:dyDescent="0.2">
      <c r="A14" s="1">
        <v>2017</v>
      </c>
      <c r="B14" s="1" t="s">
        <v>5</v>
      </c>
      <c r="E14" s="3">
        <f>500000/15*(1+5%)^(-13)</f>
        <v>17677.378354843157</v>
      </c>
    </row>
    <row r="15" spans="1:8" x14ac:dyDescent="0.2">
      <c r="A15" s="1">
        <v>2017</v>
      </c>
      <c r="B15" s="1" t="s">
        <v>6</v>
      </c>
      <c r="E15" s="8">
        <f>E13*5%</f>
        <v>841.77992165919829</v>
      </c>
    </row>
    <row r="16" spans="1:8" x14ac:dyDescent="0.2">
      <c r="A16" s="1">
        <v>2017</v>
      </c>
      <c r="B16" s="1" t="s">
        <v>7</v>
      </c>
      <c r="E16" s="8">
        <v>0</v>
      </c>
    </row>
    <row r="17" spans="1:5" x14ac:dyDescent="0.2">
      <c r="A17" s="6">
        <v>43100</v>
      </c>
      <c r="B17" s="1" t="s">
        <v>8</v>
      </c>
      <c r="E17" s="7">
        <f>500000/15*2*(1+5%)^(-13)</f>
        <v>35354.756709686313</v>
      </c>
    </row>
    <row r="18" spans="1:5" x14ac:dyDescent="0.2">
      <c r="A18" s="1">
        <v>2018</v>
      </c>
      <c r="B18" s="1" t="s">
        <v>5</v>
      </c>
      <c r="E18" s="3">
        <f>E29</f>
        <v>18721.859289400651</v>
      </c>
    </row>
    <row r="19" spans="1:5" x14ac:dyDescent="0.2">
      <c r="A19" s="1">
        <v>2018</v>
      </c>
      <c r="B19" s="1" t="s">
        <v>9</v>
      </c>
      <c r="E19" s="3">
        <f>E34</f>
        <v>10084.921479329132</v>
      </c>
    </row>
    <row r="20" spans="1:5" x14ac:dyDescent="0.2">
      <c r="A20" s="1">
        <v>2018</v>
      </c>
      <c r="B20" s="1" t="s">
        <v>6</v>
      </c>
      <c r="E20" s="3">
        <f>E39</f>
        <v>2205.5925517928513</v>
      </c>
    </row>
    <row r="21" spans="1:5" x14ac:dyDescent="0.2">
      <c r="A21" s="1">
        <v>2018</v>
      </c>
      <c r="B21" s="1" t="s">
        <v>10</v>
      </c>
      <c r="E21" s="3">
        <f>E22-E13-E18-E19-E20</f>
        <v>11788.351875533463</v>
      </c>
    </row>
    <row r="22" spans="1:5" x14ac:dyDescent="0.2">
      <c r="A22" s="6">
        <v>43465</v>
      </c>
      <c r="B22" s="1" t="s">
        <v>8</v>
      </c>
      <c r="E22" s="7">
        <f>600000/15*3*(1+6%)^-12</f>
        <v>59636.323629240062</v>
      </c>
    </row>
    <row r="23" spans="1:5" x14ac:dyDescent="0.2">
      <c r="E23" s="3"/>
    </row>
    <row r="24" spans="1:5" x14ac:dyDescent="0.2">
      <c r="A24" s="2" t="s">
        <v>18</v>
      </c>
      <c r="E24" s="3"/>
    </row>
    <row r="25" spans="1:5" x14ac:dyDescent="0.2">
      <c r="E25" s="3"/>
    </row>
    <row r="26" spans="1:5" x14ac:dyDescent="0.2">
      <c r="A26" s="4" t="s">
        <v>5</v>
      </c>
      <c r="B26" s="4"/>
      <c r="E26" s="3"/>
    </row>
    <row r="27" spans="1:5" x14ac:dyDescent="0.2">
      <c r="A27" s="1" t="s">
        <v>11</v>
      </c>
      <c r="E27" s="3">
        <f>500000/15*9/12*(1+5%)^(-12-3/12)</f>
        <v>13752.165653630644</v>
      </c>
    </row>
    <row r="28" spans="1:5" x14ac:dyDescent="0.2">
      <c r="A28" s="1" t="s">
        <v>12</v>
      </c>
      <c r="E28" s="3">
        <f>600000/15*3/12*(1+6%)^(-12)</f>
        <v>4969.6936357700051</v>
      </c>
    </row>
    <row r="29" spans="1:5" x14ac:dyDescent="0.2">
      <c r="A29" s="1" t="s">
        <v>13</v>
      </c>
      <c r="E29" s="7">
        <f>E27+E28</f>
        <v>18721.859289400651</v>
      </c>
    </row>
    <row r="30" spans="1:5" x14ac:dyDescent="0.2">
      <c r="E30" s="3"/>
    </row>
    <row r="31" spans="1:5" x14ac:dyDescent="0.2">
      <c r="A31" s="4" t="s">
        <v>9</v>
      </c>
      <c r="B31" s="4"/>
      <c r="E31" s="3"/>
    </row>
    <row r="32" spans="1:5" x14ac:dyDescent="0.2">
      <c r="A32" s="1" t="s">
        <v>14</v>
      </c>
      <c r="E32" s="3">
        <f>500000/15*(2+9/12)*(1+5%)^(-12-3/12)</f>
        <v>50424.607396645697</v>
      </c>
    </row>
    <row r="33" spans="1:5" x14ac:dyDescent="0.2">
      <c r="A33" s="1" t="s">
        <v>15</v>
      </c>
      <c r="E33" s="3">
        <f>600000/15*(2+9/12)*(1+5%)^(-12-3/12)</f>
        <v>60509.528875974829</v>
      </c>
    </row>
    <row r="34" spans="1:5" x14ac:dyDescent="0.2">
      <c r="A34" s="1" t="s">
        <v>16</v>
      </c>
      <c r="E34" s="7">
        <f>E33-E32</f>
        <v>10084.921479329132</v>
      </c>
    </row>
    <row r="35" spans="1:5" x14ac:dyDescent="0.2">
      <c r="E35" s="3"/>
    </row>
    <row r="36" spans="1:5" x14ac:dyDescent="0.2">
      <c r="A36" s="4" t="s">
        <v>6</v>
      </c>
      <c r="B36" s="4"/>
      <c r="E36" s="3"/>
    </row>
    <row r="37" spans="1:5" x14ac:dyDescent="0.2">
      <c r="A37" s="1" t="s">
        <v>11</v>
      </c>
      <c r="E37" s="3">
        <f>E17*((1+5%)^(9/12)-1)</f>
        <v>1317.6850333287487</v>
      </c>
    </row>
    <row r="38" spans="1:5" x14ac:dyDescent="0.2">
      <c r="A38" s="1" t="s">
        <v>12</v>
      </c>
      <c r="E38" s="3">
        <f>E33*((1+6%)^(3/12)-1)</f>
        <v>887.90751846410251</v>
      </c>
    </row>
    <row r="39" spans="1:5" x14ac:dyDescent="0.2">
      <c r="A39" s="1" t="s">
        <v>17</v>
      </c>
      <c r="E39" s="7">
        <f>E37+E38</f>
        <v>2205.5925517928513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A584-C727-CD44-840E-787F355F7E56}">
  <dimension ref="A1:H46"/>
  <sheetViews>
    <sheetView rightToLeft="1" tabSelected="1" workbookViewId="0">
      <selection activeCell="H23" sqref="H2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0" t="s">
        <v>23</v>
      </c>
      <c r="B1" s="9"/>
      <c r="C1" s="9"/>
      <c r="D1" s="9"/>
      <c r="E1" s="9"/>
      <c r="F1" s="9"/>
      <c r="G1" s="9"/>
      <c r="H1" s="9"/>
    </row>
    <row r="3" spans="1:8" x14ac:dyDescent="0.2">
      <c r="A3" s="1" t="s">
        <v>38</v>
      </c>
    </row>
    <row r="4" spans="1:8" x14ac:dyDescent="0.2">
      <c r="A4" s="1" t="s">
        <v>24</v>
      </c>
      <c r="E4" s="1">
        <f>6500*70</f>
        <v>455000</v>
      </c>
      <c r="H4" s="1" t="s">
        <v>25</v>
      </c>
    </row>
    <row r="5" spans="1:8" x14ac:dyDescent="0.2">
      <c r="A5" s="1" t="s">
        <v>26</v>
      </c>
      <c r="E5" s="1">
        <f>5000*80</f>
        <v>400000</v>
      </c>
      <c r="H5" s="1" t="s">
        <v>27</v>
      </c>
    </row>
    <row r="6" spans="1:8" x14ac:dyDescent="0.2">
      <c r="A6" s="1" t="s">
        <v>28</v>
      </c>
      <c r="E6" s="1">
        <f>E4-E5</f>
        <v>55000</v>
      </c>
    </row>
    <row r="8" spans="1:8" x14ac:dyDescent="0.2">
      <c r="A8" s="1">
        <v>2016</v>
      </c>
      <c r="B8" s="1" t="s">
        <v>29</v>
      </c>
    </row>
    <row r="9" spans="1:8" x14ac:dyDescent="0.2">
      <c r="E9" s="1" t="s">
        <v>32</v>
      </c>
      <c r="F9" s="1" t="s">
        <v>33</v>
      </c>
    </row>
    <row r="10" spans="1:8" x14ac:dyDescent="0.2">
      <c r="B10" s="1" t="s">
        <v>30</v>
      </c>
      <c r="E10" s="1">
        <f>5000*90/3</f>
        <v>150000</v>
      </c>
    </row>
    <row r="11" spans="1:8" x14ac:dyDescent="0.2">
      <c r="B11" s="1" t="s">
        <v>31</v>
      </c>
      <c r="F11" s="1">
        <f>E10</f>
        <v>150000</v>
      </c>
    </row>
    <row r="13" spans="1:8" x14ac:dyDescent="0.2">
      <c r="B13" s="1" t="s">
        <v>34</v>
      </c>
    </row>
    <row r="14" spans="1:8" x14ac:dyDescent="0.2">
      <c r="E14" s="1" t="s">
        <v>32</v>
      </c>
      <c r="F14" s="1" t="s">
        <v>33</v>
      </c>
    </row>
    <row r="15" spans="1:8" x14ac:dyDescent="0.2">
      <c r="B15" s="1" t="s">
        <v>30</v>
      </c>
      <c r="E15" s="1">
        <f>E6/3</f>
        <v>18333.333333333332</v>
      </c>
    </row>
    <row r="16" spans="1:8" x14ac:dyDescent="0.2">
      <c r="B16" s="1" t="s">
        <v>35</v>
      </c>
      <c r="F16" s="1">
        <f>E15</f>
        <v>18333.333333333332</v>
      </c>
    </row>
    <row r="18" spans="1:6" x14ac:dyDescent="0.2">
      <c r="A18" s="1">
        <v>2017</v>
      </c>
      <c r="B18" s="1" t="s">
        <v>29</v>
      </c>
    </row>
    <row r="20" spans="1:6" x14ac:dyDescent="0.2">
      <c r="E20" s="1" t="s">
        <v>32</v>
      </c>
      <c r="F20" s="1" t="s">
        <v>33</v>
      </c>
    </row>
    <row r="21" spans="1:6" x14ac:dyDescent="0.2">
      <c r="B21" s="1" t="s">
        <v>30</v>
      </c>
      <c r="E21" s="1">
        <f>5000*100*2/3-E10</f>
        <v>183333.33333333331</v>
      </c>
    </row>
    <row r="22" spans="1:6" x14ac:dyDescent="0.2">
      <c r="B22" s="1" t="s">
        <v>31</v>
      </c>
      <c r="F22" s="1">
        <f>E21</f>
        <v>183333.33333333331</v>
      </c>
    </row>
    <row r="24" spans="1:6" x14ac:dyDescent="0.2">
      <c r="B24" s="1" t="s">
        <v>34</v>
      </c>
    </row>
    <row r="25" spans="1:6" x14ac:dyDescent="0.2">
      <c r="E25" s="1" t="s">
        <v>32</v>
      </c>
      <c r="F25" s="1" t="s">
        <v>33</v>
      </c>
    </row>
    <row r="26" spans="1:6" x14ac:dyDescent="0.2">
      <c r="B26" s="1" t="s">
        <v>30</v>
      </c>
      <c r="E26" s="1">
        <f>E15</f>
        <v>18333.333333333332</v>
      </c>
    </row>
    <row r="27" spans="1:6" x14ac:dyDescent="0.2">
      <c r="B27" s="1" t="s">
        <v>35</v>
      </c>
      <c r="F27" s="1">
        <f>E26</f>
        <v>18333.333333333332</v>
      </c>
    </row>
    <row r="29" spans="1:6" x14ac:dyDescent="0.2">
      <c r="A29" s="1">
        <v>2018</v>
      </c>
      <c r="B29" s="1" t="s">
        <v>29</v>
      </c>
    </row>
    <row r="30" spans="1:6" x14ac:dyDescent="0.2">
      <c r="E30" s="1" t="s">
        <v>32</v>
      </c>
      <c r="F30" s="1" t="s">
        <v>33</v>
      </c>
    </row>
    <row r="31" spans="1:6" x14ac:dyDescent="0.2">
      <c r="B31" s="1" t="s">
        <v>30</v>
      </c>
      <c r="E31" s="1">
        <f>5000*110-5000*100*2/3</f>
        <v>216666.66666666669</v>
      </c>
    </row>
    <row r="32" spans="1:6" x14ac:dyDescent="0.2">
      <c r="B32" s="1" t="s">
        <v>31</v>
      </c>
      <c r="F32" s="1">
        <f>E31</f>
        <v>216666.66666666669</v>
      </c>
    </row>
    <row r="34" spans="1:6" x14ac:dyDescent="0.2">
      <c r="B34" s="1" t="s">
        <v>34</v>
      </c>
    </row>
    <row r="35" spans="1:6" x14ac:dyDescent="0.2">
      <c r="E35" s="1" t="s">
        <v>32</v>
      </c>
      <c r="F35" s="1" t="s">
        <v>33</v>
      </c>
    </row>
    <row r="36" spans="1:6" x14ac:dyDescent="0.2">
      <c r="B36" s="1" t="s">
        <v>30</v>
      </c>
      <c r="E36" s="1">
        <f>E26</f>
        <v>18333.333333333332</v>
      </c>
    </row>
    <row r="37" spans="1:6" x14ac:dyDescent="0.2">
      <c r="B37" s="1" t="s">
        <v>35</v>
      </c>
      <c r="F37" s="1">
        <f>E36</f>
        <v>18333.333333333332</v>
      </c>
    </row>
    <row r="39" spans="1:6" x14ac:dyDescent="0.2">
      <c r="B39" s="1" t="s">
        <v>36</v>
      </c>
    </row>
    <row r="40" spans="1:6" x14ac:dyDescent="0.2">
      <c r="E40" s="1" t="s">
        <v>32</v>
      </c>
      <c r="F40" s="1" t="s">
        <v>33</v>
      </c>
    </row>
    <row r="41" spans="1:6" x14ac:dyDescent="0.2">
      <c r="B41" s="1" t="str">
        <f>B32</f>
        <v>התחייבויות בגין זכויות עובדים</v>
      </c>
      <c r="E41" s="1">
        <f>5000*110</f>
        <v>550000</v>
      </c>
    </row>
    <row r="42" spans="1:6" x14ac:dyDescent="0.2">
      <c r="B42" s="1" t="s">
        <v>37</v>
      </c>
      <c r="F42" s="1">
        <f>E41</f>
        <v>550000</v>
      </c>
    </row>
    <row r="44" spans="1:6" x14ac:dyDescent="0.2">
      <c r="A44" s="1" t="s">
        <v>39</v>
      </c>
    </row>
    <row r="45" spans="1:6" x14ac:dyDescent="0.2">
      <c r="A45" s="1" t="s">
        <v>40</v>
      </c>
    </row>
    <row r="46" spans="1:6" x14ac:dyDescent="0.2">
      <c r="A46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 Tsaban</cp:lastModifiedBy>
  <dcterms:created xsi:type="dcterms:W3CDTF">2023-02-18T13:40:21Z</dcterms:created>
  <dcterms:modified xsi:type="dcterms:W3CDTF">2023-03-04T15:41:50Z</dcterms:modified>
</cp:coreProperties>
</file>