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shaytsaban/Documents/Ariel - Microeconomics/"/>
    </mc:Choice>
  </mc:AlternateContent>
  <xr:revisionPtr revIDLastSave="0" documentId="13_ncr:1_{C60AE2FF-62D0-A849-B560-263F7200A903}" xr6:coauthVersionLast="47" xr6:coauthVersionMax="47" xr10:uidLastSave="{00000000-0000-0000-0000-000000000000}"/>
  <bookViews>
    <workbookView xWindow="0" yWindow="0" windowWidth="51200" windowHeight="32000" activeTab="1"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 name="12 מס וסובסידיה - המשך" sheetId="13" r:id="rId13"/>
    <sheet name="13 מס וסובסידיה אחרון"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<sst xmlns="http://schemas.openxmlformats.org/spreadsheetml/2006/main" count="5413" uniqueCount="3111">
  <si>
    <t>פרטי ההתקשרות עם המרצה:</t>
  </si>
  <si>
    <t>shay.tsaban@gmail.com</t>
  </si>
  <si>
    <t>לפניות דחופות, הנייד הוא:</t>
  </si>
  <si>
    <t>050-6551519</t>
  </si>
  <si>
    <t>ברשתות החברתיות:</t>
  </si>
  <si>
    <t>Facebook: Shay Tsaban</t>
  </si>
  <si>
    <t>Instagram: shaytsaban</t>
  </si>
  <si>
    <t>הקלטות המפגשים - זמינות בכל דרך האתר.</t>
  </si>
  <si>
    <t>ביקוש</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</si>
  <si>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</si>
  <si>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</si>
  <si>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</si>
  <si>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</si>
  <si>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</si>
  <si>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</si>
  <si>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</si>
  <si>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</si>
  <si>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</si>
  <si>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</si>
  <si>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</si>
  <si>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</si>
  <si>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</si>
  <si>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</si>
  <si>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</si>
  <si>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</si>
  <si>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</si>
  <si>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</si>
  <si>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</si>
  <si>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</si>
  <si>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</si>
  <si>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</si>
  <si>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</si>
  <si>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</si>
  <si>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</si>
  <si>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</si>
  <si>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</si>
  <si>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</si>
  <si>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</si>
  <si>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</si>
  <si>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</si>
  <si>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</si>
  <si>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</si>
  <si>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</si>
  <si>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</si>
  <si>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</si>
  <si>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</si>
  <si>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</si>
  <si>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</si>
  <si>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</si>
  <si>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</si>
  <si>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</si>
  <si>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</si>
  <si>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</si>
  <si>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</si>
  <si>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</si>
  <si>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</si>
  <si>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</si>
  <si>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</si>
  <si>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</si>
  <si>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</si>
  <si>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</si>
  <si>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</si>
  <si>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</si>
  <si>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</si>
  <si>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</si>
  <si>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</si>
  <si>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</si>
  <si>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</si>
  <si>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</si>
  <si>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</si>
  <si>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</si>
  <si>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</si>
  <si>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</si>
  <si>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</si>
  <si>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</si>
  <si>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</si>
  <si>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</si>
  <si>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</si>
  <si>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</si>
  <si>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</si>
  <si>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</si>
  <si>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</si>
  <si>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</si>
  <si>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</si>
  <si>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</si>
  <si>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</si>
  <si>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</si>
  <si>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</si>
  <si>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</si>
  <si>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</si>
  <si>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</si>
  <si>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</si>
  <si>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</si>
  <si>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</si>
  <si>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</si>
  <si>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</si>
  <si>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</si>
  <si>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</si>
  <si>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</si>
  <si>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</si>
  <si>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</si>
  <si>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</si>
  <si>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</si>
  <si>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</si>
  <si>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</si>
  <si>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</si>
  <si>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</si>
  <si>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</si>
  <si>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</si>
  <si>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</si>
  <si>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</si>
  <si>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</si>
  <si>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</si>
  <si>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</si>
  <si>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</si>
  <si>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</si>
  <si>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</si>
  <si>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</si>
  <si>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</si>
  <si>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</si>
  <si>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</si>
  <si>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</si>
  <si>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</si>
  <si>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</si>
  <si>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</si>
  <si>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</si>
  <si>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</si>
  <si>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</si>
  <si>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</si>
  <si>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</si>
  <si>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</si>
  <si>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</si>
  <si>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</si>
  <si>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</si>
  <si>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</si>
  <si>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</si>
  <si>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</si>
  <si>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</si>
  <si>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</si>
  <si>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</si>
  <si>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</si>
  <si>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</si>
  <si>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</si>
  <si>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</si>
  <si>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</si>
  <si>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</si>
  <si>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</si>
  <si>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</si>
  <si>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</si>
  <si>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</si>
  <si>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</si>
  <si>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</si>
  <si>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</si>
  <si>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</si>
  <si>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</si>
  <si>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</si>
  <si>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</si>
  <si>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</si>
  <si>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</si>
  <si>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</si>
  <si>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</si>
  <si>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</si>
  <si>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</si>
  <si>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</si>
  <si>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</si>
  <si>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</si>
  <si>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</si>
  <si>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</si>
  <si>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</si>
  <si>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</si>
  <si>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</si>
  <si>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</si>
  <si>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</si>
  <si>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</si>
  <si>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</si>
  <si>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</si>
  <si>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</si>
  <si>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</si>
  <si>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</si>
  <si>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</si>
  <si>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</si>
  <si>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</si>
  <si>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</si>
  <si>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</si>
  <si>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</si>
  <si>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</si>
  <si>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</si>
  <si>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</si>
  <si>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</si>
  <si>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</si>
  <si>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</si>
  <si>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</si>
  <si>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</si>
  <si>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</si>
  <si>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</si>
  <si>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</si>
  <si>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</si>
  <si>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</si>
  <si>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</si>
  <si>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</si>
  <si>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</si>
  <si>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</si>
  <si>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</si>
  <si>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</si>
  <si>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</si>
  <si>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</si>
  <si>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</si>
  <si>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</si>
  <si>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</si>
  <si>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</si>
  <si>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</si>
  <si>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</si>
  <si>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</si>
  <si>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</si>
  <si>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</si>
  <si>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</si>
  <si>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</si>
  <si>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</si>
  <si>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</si>
  <si>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</si>
  <si>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</si>
  <si>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</si>
  <si>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</si>
  <si>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</si>
  <si>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</si>
  <si>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</si>
  <si>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</si>
  <si>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</si>
  <si>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</si>
  <si>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</si>
  <si>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</si>
  <si>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</si>
  <si>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</si>
  <si>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</si>
  <si>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</si>
  <si>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</si>
  <si>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</si>
  <si>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</si>
  <si>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</si>
  <si>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</si>
  <si>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</si>
  <si>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</si>
  <si>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</si>
  <si>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</si>
  <si>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</si>
  <si>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</si>
  <si>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</si>
  <si>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</si>
  <si>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</si>
  <si>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</si>
  <si>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</si>
  <si>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</si>
  <si>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</si>
  <si>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</si>
  <si>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</si>
  <si>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</si>
  <si>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</si>
  <si>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</si>
  <si>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</si>
  <si>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</si>
  <si>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</si>
  <si>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</si>
  <si>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</si>
  <si>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</si>
  <si>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</si>
  <si>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</si>
  <si>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</si>
  <si>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</si>
  <si>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</si>
  <si>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</si>
  <si>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</si>
  <si>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</si>
  <si>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</si>
  <si>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</si>
  <si>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</si>
  <si>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</si>
  <si>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</si>
  <si>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</si>
  <si>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</si>
  <si>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</si>
  <si>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</si>
  <si>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</si>
  <si>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</si>
  <si>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</si>
  <si>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</si>
  <si>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</si>
  <si>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</si>
  <si>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</si>
  <si>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</si>
  <si>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</si>
  <si>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</si>
  <si>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</si>
  <si>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</si>
  <si>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</si>
  <si>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</si>
  <si>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</si>
  <si>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</si>
  <si>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</si>
  <si>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</si>
  <si>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</si>
  <si>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</si>
  <si>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</si>
  <si>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</si>
  <si>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</si>
  <si>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</si>
  <si>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</si>
  <si>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</si>
  <si>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</si>
  <si>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</si>
  <si>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</si>
  <si>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</si>
  <si>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</si>
  <si>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</si>
  <si>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</si>
  <si>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</si>
  <si>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</si>
  <si>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</si>
  <si>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</si>
  <si>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</si>
  <si>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</si>
  <si>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</si>
  <si>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</si>
  <si>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</si>
  <si>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</si>
  <si>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</si>
  <si>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</si>
  <si>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</si>
  <si>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</si>
  <si>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</si>
  <si>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</si>
  <si>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</si>
  <si>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</si>
  <si>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</si>
  <si>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</si>
  <si>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</si>
  <si>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</si>
  <si>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</si>
  <si>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</si>
  <si>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</si>
  <si>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</si>
  <si>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</si>
  <si>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</si>
  <si>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</si>
  <si>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</si>
  <si>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</si>
  <si>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</si>
  <si>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</si>
  <si>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</si>
  <si>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</si>
  <si>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</si>
  <si>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</si>
  <si>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</si>
  <si>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</si>
  <si>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</si>
  <si>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</si>
  <si>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</si>
  <si>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</si>
  <si>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</si>
  <si>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</si>
  <si>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</si>
  <si>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</si>
  <si>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</si>
  <si>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</si>
  <si>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</si>
  <si>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</si>
  <si>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</si>
  <si>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</si>
  <si>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</si>
  <si>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</si>
  <si>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</si>
  <si>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</si>
  <si>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</si>
  <si>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</si>
  <si>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</si>
  <si>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</si>
  <si>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</si>
  <si>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</si>
  <si>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</si>
  <si>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</si>
  <si>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</si>
  <si>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</si>
  <si>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</si>
  <si>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</si>
  <si>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</si>
  <si>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</si>
  <si>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</si>
  <si>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</si>
  <si>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</si>
  <si>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</si>
  <si>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</si>
  <si>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</si>
  <si>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</si>
  <si>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</si>
  <si>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</si>
  <si>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</si>
  <si>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</si>
  <si>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</si>
  <si>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</si>
  <si>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</si>
  <si>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</si>
  <si>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</si>
  <si>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</si>
  <si>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</si>
  <si>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</si>
  <si>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</si>
  <si>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</si>
  <si>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</si>
  <si>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</si>
  <si>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</si>
  <si>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</si>
  <si>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</si>
  <si>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</si>
  <si>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</si>
  <si>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</si>
  <si>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</si>
  <si>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</si>
  <si>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</si>
  <si>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</si>
  <si>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</si>
  <si>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</si>
  <si>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</si>
  <si>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</si>
  <si>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</si>
  <si>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</si>
  <si>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</si>
  <si>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</si>
  <si>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</si>
  <si>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</si>
  <si>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</si>
  <si>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</si>
  <si>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</si>
  <si>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</si>
  <si>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</si>
  <si>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</si>
  <si>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</si>
  <si>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</si>
  <si>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</si>
  <si>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</si>
  <si>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</si>
  <si>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</si>
  <si>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</si>
  <si>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</si>
  <si>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</si>
  <si>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</si>
  <si>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</si>
  <si>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</si>
  <si>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</si>
  <si>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</si>
  <si>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</si>
  <si>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</si>
  <si>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</si>
  <si>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</si>
  <si>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</si>
  <si>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</si>
  <si>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</si>
  <si>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</si>
  <si>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</si>
  <si>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</si>
  <si>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</si>
  <si>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</si>
  <si>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</si>
  <si>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</si>
  <si>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</si>
  <si>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</si>
  <si>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</si>
  <si>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</si>
  <si>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</si>
  <si>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</si>
  <si>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</si>
  <si>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</si>
  <si>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</si>
  <si>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</si>
  <si>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</si>
  <si>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</si>
  <si>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</si>
  <si>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</si>
  <si>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</si>
  <si>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</si>
  <si>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</si>
  <si>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</si>
  <si>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</si>
  <si>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</si>
  <si>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</si>
  <si>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</si>
  <si>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</si>
  <si>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</si>
  <si>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</si>
  <si>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</si>
  <si>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</si>
  <si>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</si>
  <si>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</si>
  <si>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</si>
  <si>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</si>
  <si>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</si>
  <si>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</si>
  <si>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</si>
  <si>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</si>
  <si>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</si>
  <si>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</si>
  <si>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</si>
  <si>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</si>
  <si>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</si>
  <si>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</si>
  <si>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</si>
  <si>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</si>
  <si>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</si>
  <si>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</si>
  <si>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</si>
  <si>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</si>
  <si>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</si>
  <si>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</si>
  <si>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</si>
  <si>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</si>
  <si>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</si>
  <si>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</si>
  <si>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</si>
  <si>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</si>
  <si>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</si>
  <si>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</si>
  <si>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</si>
  <si>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</si>
  <si>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</si>
  <si>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</si>
  <si>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</si>
  <si>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</si>
  <si>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</si>
  <si>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</si>
  <si>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</si>
  <si>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</si>
  <si>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</si>
  <si>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</si>
  <si>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</si>
  <si>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</si>
  <si>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</si>
  <si>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</si>
  <si>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</si>
  <si>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</si>
  <si>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</si>
  <si>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</si>
  <si>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</si>
  <si>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</si>
  <si>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</si>
  <si>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</si>
  <si>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</si>
  <si>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</si>
  <si>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</si>
  <si>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</si>
  <si>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</si>
  <si>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</si>
  <si>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</si>
  <si>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</si>
  <si>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</si>
  <si>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</si>
  <si>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</si>
  <si>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</si>
  <si>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</si>
  <si>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</si>
  <si>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</si>
  <si>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</si>
  <si>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</si>
  <si>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</si>
  <si>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</si>
  <si>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</si>
  <si>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</si>
  <si>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</si>
  <si>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</si>
  <si>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</si>
  <si>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</si>
  <si>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</si>
  <si>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</si>
  <si>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</si>
  <si>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</si>
  <si>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</si>
  <si>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</si>
  <si>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</si>
  <si>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</si>
  <si>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</si>
  <si>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</si>
  <si>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</si>
  <si>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</si>
  <si>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</si>
  <si>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</si>
  <si>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</si>
  <si>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</si>
  <si>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</si>
  <si>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</si>
  <si>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</si>
  <si>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</si>
  <si>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</si>
  <si>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</si>
  <si>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</si>
  <si>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</si>
  <si>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</si>
  <si>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</si>
  <si>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</si>
  <si>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</si>
  <si>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</si>
  <si>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</si>
  <si>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</si>
  <si>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</si>
  <si>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</si>
  <si>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</si>
  <si>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</si>
  <si>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</si>
  <si>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</si>
  <si>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</si>
  <si>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</si>
  <si>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</si>
  <si>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</si>
  <si>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</si>
  <si>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</si>
  <si>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</si>
  <si>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</si>
  <si>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</si>
  <si>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</si>
  <si>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</si>
  <si>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</si>
  <si>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</si>
  <si>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</si>
  <si>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</si>
  <si>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</si>
  <si>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</si>
  <si>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</si>
  <si>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</si>
  <si>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</si>
  <si>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</si>
  <si>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</si>
  <si>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</si>
  <si>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</si>
  <si>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</si>
  <si>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</si>
  <si>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</si>
  <si>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</si>
  <si>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</si>
  <si>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</si>
  <si>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</si>
  <si>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</si>
  <si>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</si>
  <si>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</si>
  <si>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</si>
  <si>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</si>
  <si>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</si>
  <si>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</si>
  <si>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</si>
  <si>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</si>
  <si>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</si>
  <si>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</si>
  <si>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</si>
  <si>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</si>
  <si>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</si>
  <si>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</si>
  <si>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</si>
  <si>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</si>
  <si>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</si>
  <si>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</si>
  <si>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</si>
  <si>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</si>
  <si>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</si>
  <si>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</si>
  <si>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</si>
  <si>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</si>
  <si>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</si>
  <si>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</si>
  <si>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</si>
  <si>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</si>
  <si>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</si>
  <si>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</si>
  <si>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</si>
  <si>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</si>
  <si>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</si>
  <si>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</si>
  <si>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</si>
  <si>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</si>
  <si>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</si>
  <si>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</si>
  <si>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</si>
  <si>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</si>
  <si>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</si>
  <si>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</si>
  <si>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</si>
  <si>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</si>
  <si>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</si>
  <si>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</si>
  <si>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</si>
  <si>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</si>
  <si>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</si>
  <si>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</si>
  <si>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</si>
  <si>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</si>
  <si>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</si>
  <si>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</si>
  <si>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</si>
  <si>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</si>
  <si>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</si>
  <si>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</si>
  <si>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</si>
  <si>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</si>
  <si>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</si>
  <si>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</si>
  <si>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</si>
  <si>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</si>
  <si>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</si>
  <si>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</si>
  <si>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</si>
  <si>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</si>
  <si>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</si>
  <si>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</si>
  <si>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</si>
  <si>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</si>
  <si>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</si>
  <si>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</si>
  <si>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</si>
  <si>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</si>
  <si>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</si>
  <si>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</si>
  <si>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</si>
  <si>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</si>
  <si>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</si>
  <si>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</si>
  <si>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</si>
  <si>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</si>
  <si>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</si>
  <si>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</si>
  <si>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</si>
  <si>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</si>
  <si>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</si>
  <si>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</si>
  <si>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</si>
  <si>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</si>
  <si>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</si>
  <si>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</si>
  <si>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</si>
  <si>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</si>
  <si>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</si>
  <si>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</si>
  <si>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</si>
  <si>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</si>
  <si>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</si>
  <si>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</si>
  <si>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</si>
  <si>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</si>
  <si>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</si>
  <si>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</si>
  <si>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</si>
  <si>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</si>
  <si>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</si>
  <si>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</si>
  <si>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</si>
  <si>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</si>
  <si>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</si>
  <si>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</si>
  <si>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</si>
  <si>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</si>
  <si>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</si>
  <si>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</si>
  <si>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</si>
  <si>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</si>
  <si>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</si>
  <si>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</si>
  <si>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</si>
  <si>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</si>
  <si>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</si>
  <si>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</si>
  <si>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</si>
  <si>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</si>
  <si>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</si>
  <si>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</si>
  <si>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</si>
  <si>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</si>
  <si>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</si>
  <si>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</si>
  <si>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</si>
  <si>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</si>
  <si>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</si>
  <si>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</si>
  <si>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</si>
  <si>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</si>
  <si>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</si>
  <si>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</si>
  <si>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</si>
  <si>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</si>
  <si>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</si>
  <si>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</si>
  <si>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</si>
  <si>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</si>
  <si>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</si>
  <si>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</si>
  <si>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</si>
  <si>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</si>
  <si>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</si>
  <si>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</si>
  <si>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</si>
  <si>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</si>
  <si>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</si>
  <si>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</si>
  <si>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</si>
  <si>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</si>
  <si>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</si>
  <si>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</si>
  <si>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</si>
  <si>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</si>
  <si>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</si>
  <si>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</si>
  <si>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</si>
  <si>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</si>
  <si>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</si>
  <si>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</si>
  <si>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</si>
  <si>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</si>
  <si>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</si>
  <si>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</si>
  <si>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</si>
  <si>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</si>
  <si>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</si>
  <si>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</si>
  <si>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</si>
  <si>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</si>
  <si>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</si>
  <si>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</si>
  <si>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</si>
  <si>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</si>
  <si>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</si>
  <si>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</si>
  <si>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</si>
  <si>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</si>
  <si>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</si>
  <si>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</si>
  <si>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</si>
  <si>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</si>
  <si>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</si>
  <si>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</si>
  <si>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</si>
  <si>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</si>
  <si>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</si>
  <si>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</si>
  <si>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</si>
  <si>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</si>
  <si>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</si>
  <si>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</si>
  <si>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</si>
  <si>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</si>
  <si>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</si>
  <si>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</si>
  <si>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</si>
  <si>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</si>
  <si>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</si>
  <si>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</si>
  <si>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</si>
  <si>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</si>
  <si>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</si>
  <si>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</si>
  <si>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</si>
  <si>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</si>
  <si>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</si>
  <si>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</si>
  <si>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</si>
  <si>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</si>
  <si>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</si>
  <si>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</si>
  <si>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</si>
  <si>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</si>
  <si>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</si>
  <si>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</si>
  <si>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</si>
  <si>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</si>
  <si>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</si>
  <si>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</si>
  <si>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</si>
  <si>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</si>
  <si>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</si>
  <si>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</si>
  <si>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</si>
  <si>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</si>
  <si>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</si>
  <si>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</si>
  <si>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</si>
  <si>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</si>
  <si>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</si>
  <si>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</si>
  <si>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</si>
  <si>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</si>
  <si>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</si>
  <si>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</si>
  <si>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</si>
  <si>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</si>
  <si>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</si>
  <si>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</si>
  <si>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</si>
  <si>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</si>
  <si>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</si>
  <si>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</si>
  <si>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</si>
  <si>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</si>
  <si>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</si>
  <si>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</si>
  <si>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</si>
  <si>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</si>
  <si>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</si>
  <si>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</si>
  <si>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</si>
  <si>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</si>
  <si>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</si>
  <si>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</si>
  <si>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</si>
  <si>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</si>
  <si>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</si>
  <si>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</si>
  <si>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</si>
  <si>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</si>
  <si>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</si>
  <si>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</si>
  <si>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</si>
  <si>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</si>
  <si>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</si>
  <si>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</si>
  <si>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</si>
  <si>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</si>
  <si>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</si>
  <si>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</si>
  <si>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</si>
  <si>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</si>
  <si>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</si>
  <si>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</si>
  <si>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</si>
  <si>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</si>
  <si>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</si>
  <si>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</si>
  <si>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</si>
  <si>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</si>
  <si>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</si>
  <si>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</si>
  <si>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</si>
  <si>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</si>
  <si>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</si>
  <si>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</si>
  <si>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</si>
  <si>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</si>
  <si>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</si>
  <si>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</si>
  <si>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</si>
  <si>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</si>
  <si>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</si>
  <si>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</si>
  <si>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</si>
  <si>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</si>
  <si>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</si>
  <si>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</si>
  <si>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</si>
  <si>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</si>
  <si>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</si>
  <si>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</si>
  <si>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</si>
  <si>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</si>
  <si>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</si>
  <si>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</si>
  <si>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</si>
  <si>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</si>
  <si>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</si>
  <si>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</si>
  <si>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</si>
  <si>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</si>
  <si>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</si>
  <si>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</si>
  <si>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</si>
  <si>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</si>
  <si>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</si>
  <si>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</si>
  <si>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</si>
  <si>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</si>
  <si>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</si>
  <si>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</si>
  <si>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</si>
  <si>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</si>
  <si>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</si>
  <si>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</si>
  <si>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</si>
  <si>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</si>
  <si>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</si>
  <si>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</si>
  <si>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</si>
  <si>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</si>
  <si>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</si>
  <si>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</si>
  <si>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</si>
  <si>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</si>
  <si>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</si>
  <si>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</si>
  <si>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</si>
  <si>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</si>
  <si>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</si>
  <si>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</si>
  <si>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</si>
  <si>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</si>
  <si>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</si>
  <si>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</si>
  <si>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</si>
  <si>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</si>
  <si>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</si>
  <si>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</si>
  <si>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</si>
  <si>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</si>
  <si>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</si>
  <si>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</si>
  <si>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</si>
  <si>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</si>
  <si>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</si>
  <si>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</si>
  <si>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</si>
  <si>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</si>
  <si>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</si>
  <si>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</si>
  <si>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</si>
  <si>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</si>
  <si>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</si>
  <si>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</si>
  <si>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</si>
  <si>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</si>
  <si>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</si>
  <si>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</si>
  <si>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</si>
  <si>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</si>
  <si>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</si>
  <si>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</si>
  <si>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</si>
  <si>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</si>
  <si>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</si>
  <si>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</si>
  <si>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</si>
  <si>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</si>
  <si>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</si>
  <si>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</si>
  <si>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</si>
  <si>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</si>
  <si>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</si>
  <si>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</si>
  <si>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</si>
  <si>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</si>
  <si>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</si>
  <si>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</si>
  <si>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</si>
  <si>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</si>
  <si>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</si>
  <si>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</si>
  <si>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</si>
  <si>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</si>
  <si>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</si>
  <si>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</si>
  <si>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</si>
  <si>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</si>
  <si>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</si>
  <si>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</si>
  <si>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</si>
  <si>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</si>
  <si>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</si>
  <si>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</si>
  <si>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</si>
  <si>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</si>
  <si>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</si>
  <si>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</si>
  <si>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</si>
  <si>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</si>
  <si>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</si>
  <si>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</si>
  <si>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</si>
  <si>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</si>
  <si>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</si>
  <si>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</si>
  <si>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</si>
  <si>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</si>
  <si>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</si>
  <si>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</si>
  <si>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</si>
  <si>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</si>
  <si>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</si>
  <si>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</si>
  <si>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</si>
  <si>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</si>
  <si>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</si>
  <si>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</si>
  <si>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</si>
  <si>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</si>
  <si>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</si>
  <si>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</si>
  <si>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</si>
  <si>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</si>
  <si>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</si>
  <si>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</si>
  <si>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</si>
  <si>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</si>
  <si>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</si>
  <si>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</si>
  <si>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</si>
  <si>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</si>
  <si>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</si>
  <si>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</si>
  <si>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</si>
  <si>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</si>
  <si>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</si>
  <si>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</si>
  <si>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</si>
  <si>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</si>
  <si>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</si>
  <si>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</si>
  <si>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</si>
  <si>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</si>
  <si>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</si>
  <si>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</si>
  <si>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</si>
  <si>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</si>
  <si>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</si>
  <si>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</si>
  <si>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</si>
  <si>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</si>
  <si>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</si>
  <si>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</si>
  <si>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</si>
  <si>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</si>
  <si>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</si>
  <si>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</si>
  <si>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</si>
  <si>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</si>
  <si>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</si>
  <si>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</si>
  <si>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</si>
  <si>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</si>
  <si>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</si>
  <si>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</si>
  <si>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</si>
  <si>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</si>
  <si>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</si>
  <si>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</si>
  <si>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</si>
  <si>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</si>
  <si>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</si>
  <si>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</si>
  <si>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</si>
  <si>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</si>
  <si>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</si>
  <si>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</si>
  <si>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</si>
  <si>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</si>
  <si>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</si>
  <si>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</si>
  <si>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</si>
  <si>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</si>
  <si>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</si>
  <si>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</si>
  <si>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</si>
  <si>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</si>
  <si>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</si>
  <si>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</si>
  <si>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</si>
  <si>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</si>
  <si>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</si>
  <si>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</si>
  <si>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</si>
  <si>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</si>
  <si>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</si>
  <si>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</si>
  <si>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</si>
  <si>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</si>
  <si>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</si>
  <si>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</si>
  <si>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</si>
  <si>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</si>
  <si>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</si>
  <si>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</si>
  <si>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</si>
  <si>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</si>
  <si>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</si>
  <si>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</si>
  <si>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</si>
  <si>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</si>
  <si>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</si>
  <si>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</si>
  <si>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</si>
  <si>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</si>
  <si>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</si>
  <si>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</si>
  <si>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</si>
  <si>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</si>
  <si>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</si>
  <si>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</si>
  <si>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</si>
  <si>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</si>
  <si>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</si>
  <si>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</si>
  <si>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</si>
  <si>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</si>
  <si>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</si>
  <si>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</si>
  <si>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</si>
  <si>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</si>
  <si>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</si>
  <si>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</si>
  <si>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</si>
  <si>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</si>
  <si>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</si>
  <si>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</si>
  <si>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</si>
  <si>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</si>
  <si>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</si>
  <si>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</si>
  <si>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</si>
  <si>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</si>
  <si>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</si>
  <si>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</si>
  <si>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</si>
  <si>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</si>
  <si>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</si>
  <si>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</si>
  <si>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</si>
  <si>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</si>
  <si>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</si>
  <si>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</si>
  <si>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</si>
  <si>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</si>
  <si>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</si>
  <si>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</si>
  <si>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</si>
  <si>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</si>
  <si>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</si>
  <si>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</si>
  <si>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</si>
  <si>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</si>
  <si>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</si>
  <si>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</si>
  <si>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</si>
  <si>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</si>
  <si>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</si>
  <si>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</si>
  <si>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</si>
  <si>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</si>
  <si>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</si>
  <si>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</si>
  <si>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</si>
  <si>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</si>
  <si>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</si>
  <si>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</si>
  <si>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</si>
  <si>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</si>
  <si>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</si>
  <si>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</si>
  <si>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</si>
  <si>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</si>
  <si>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</si>
  <si>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</si>
  <si>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</si>
  <si>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</si>
  <si>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</si>
  <si>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</si>
  <si>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</si>
  <si>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</si>
  <si>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</si>
  <si>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</si>
  <si>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</si>
  <si>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</si>
  <si>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</si>
  <si>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</si>
  <si>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</si>
  <si>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</si>
  <si>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</si>
  <si>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</si>
  <si>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</si>
  <si>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</si>
  <si>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</si>
  <si>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</si>
  <si>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</si>
  <si>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</si>
  <si>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</si>
  <si>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</si>
  <si>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</si>
  <si>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</si>
  <si>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</si>
  <si>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</si>
  <si>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</si>
  <si>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</si>
  <si>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</si>
  <si>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</si>
  <si>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</si>
  <si>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</si>
  <si>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</si>
  <si>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</si>
  <si>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</si>
  <si>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</si>
  <si>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</si>
  <si>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</si>
  <si>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</si>
  <si>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</si>
  <si>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</si>
  <si>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</si>
  <si>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</si>
  <si>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</si>
  <si>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</si>
  <si>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</si>
  <si>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</si>
  <si>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</si>
  <si>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</si>
  <si>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</si>
  <si>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</si>
  <si>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</si>
  <si>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</si>
  <si>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</si>
  <si>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</si>
  <si>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</si>
  <si>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</si>
  <si>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</si>
  <si>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</si>
  <si>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</si>
  <si>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</si>
  <si>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</si>
  <si>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</si>
  <si>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</si>
  <si>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</si>
  <si>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</si>
  <si>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</si>
  <si>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</si>
  <si>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</si>
  <si>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</si>
  <si>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</si>
  <si>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</si>
  <si>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</si>
  <si>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</si>
  <si>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</si>
  <si>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</si>
  <si>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</si>
  <si>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</si>
  <si>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</si>
  <si>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</si>
  <si>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</si>
  <si>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</si>
  <si>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</si>
  <si>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</si>
  <si>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</si>
  <si>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</si>
  <si>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</si>
  <si>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</si>
  <si>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</si>
  <si>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</si>
  <si>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</si>
  <si>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</si>
  <si>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</si>
  <si>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</si>
  <si>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</si>
  <si>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</si>
  <si>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</si>
  <si>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</si>
  <si>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</si>
  <si>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</si>
  <si>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</si>
  <si>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</si>
  <si>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</si>
  <si>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</si>
  <si>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</si>
  <si>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</si>
  <si>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</si>
  <si>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</si>
  <si>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</si>
  <si>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</si>
  <si>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</si>
  <si>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</si>
  <si>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</si>
  <si>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</si>
  <si>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</si>
  <si>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</si>
  <si>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</si>
  <si>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</si>
  <si>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</si>
  <si>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</si>
  <si>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</si>
  <si>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</si>
  <si>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</si>
  <si>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</si>
  <si>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</si>
  <si>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</si>
  <si>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</si>
  <si>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</si>
  <si>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</si>
  <si>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</si>
  <si>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</si>
  <si>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</si>
  <si>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</si>
  <si>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</si>
  <si>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</si>
  <si>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</si>
  <si>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</si>
  <si>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</si>
  <si>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</si>
  <si>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</si>
  <si>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</si>
  <si>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</si>
  <si>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</si>
  <si>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</si>
  <si>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</si>
  <si>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</si>
  <si>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</si>
  <si>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</si>
  <si>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</si>
  <si>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</si>
  <si>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</si>
  <si>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</si>
  <si>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</si>
  <si>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</si>
  <si>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</si>
  <si>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</si>
  <si>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</si>
  <si>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</si>
  <si>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</si>
  <si>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</si>
  <si>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</si>
  <si>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</si>
  <si>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</si>
  <si>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</si>
  <si>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</si>
  <si>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</si>
  <si>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</si>
  <si>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</si>
  <si>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</si>
  <si>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</si>
  <si>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</si>
  <si>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</si>
  <si>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</si>
  <si>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</si>
  <si>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</si>
  <si>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</si>
  <si>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</si>
  <si>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</si>
  <si>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</si>
  <si>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</si>
  <si>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</si>
  <si>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</si>
  <si>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</si>
  <si>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</si>
  <si>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</si>
  <si>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</si>
  <si>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</si>
  <si>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</si>
  <si>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</si>
  <si>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</si>
  <si>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</si>
  <si>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</si>
  <si>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</si>
  <si>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</si>
  <si>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</si>
  <si>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</si>
  <si>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</si>
  <si>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</si>
  <si>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</si>
  <si>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</si>
  <si>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</si>
  <si>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</si>
  <si>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</si>
  <si>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</si>
  <si>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</si>
  <si>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</si>
  <si>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</si>
  <si>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</si>
  <si>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</si>
  <si>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</si>
  <si>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</si>
  <si>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</si>
  <si>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</si>
  <si>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</si>
  <si>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</si>
  <si>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</si>
  <si>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</si>
  <si>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</si>
  <si>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</si>
  <si>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</si>
  <si>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</si>
  <si>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</si>
  <si>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</si>
  <si>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</si>
  <si>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</si>
  <si>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</si>
  <si>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</si>
  <si>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</si>
  <si>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</si>
  <si>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</si>
  <si>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</si>
  <si>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</si>
  <si>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</si>
  <si>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</si>
  <si>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</si>
  <si>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</si>
  <si>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</si>
  <si>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</si>
  <si>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</si>
  <si>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</si>
  <si>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</si>
  <si>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</si>
  <si>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</si>
  <si>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</si>
  <si>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</si>
  <si>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</si>
  <si>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</si>
  <si>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</si>
  <si>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</si>
  <si>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</si>
  <si>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</si>
  <si>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</si>
  <si>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</si>
  <si>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</si>
  <si>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</si>
  <si>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</si>
  <si>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</si>
  <si>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</si>
  <si>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</si>
  <si>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</si>
  <si>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</si>
  <si>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</si>
  <si>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</si>
  <si>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</si>
  <si>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</si>
  <si>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</si>
  <si>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</si>
  <si>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</si>
  <si>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</si>
  <si>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</si>
  <si>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</si>
  <si>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</si>
  <si>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</si>
  <si>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</si>
  <si>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</si>
  <si>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</si>
  <si>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</si>
  <si>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</si>
  <si>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</si>
  <si>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</si>
  <si>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</si>
  <si>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</si>
  <si>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</si>
  <si>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</si>
  <si>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</si>
  <si>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</si>
  <si>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</si>
  <si>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</si>
  <si>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</si>
  <si>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</si>
  <si>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</si>
  <si>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</si>
  <si>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</si>
  <si>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</si>
  <si>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</si>
  <si>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</si>
  <si>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</si>
  <si>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</si>
  <si>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</si>
  <si>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</si>
  <si>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</si>
  <si>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</si>
  <si>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</si>
  <si>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</si>
  <si>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</si>
  <si>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</si>
  <si>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</si>
  <si>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</si>
  <si>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</si>
  <si>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</si>
  <si>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</si>
  <si>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</si>
  <si>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</si>
  <si>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</si>
  <si>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</si>
  <si>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</si>
  <si>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</si>
  <si>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</si>
  <si>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</si>
  <si>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</si>
  <si>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</si>
  <si>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</si>
  <si>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</si>
  <si>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</si>
  <si>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</si>
  <si>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</si>
  <si>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</si>
  <si>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</si>
  <si>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</si>
  <si>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</si>
  <si>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</si>
  <si>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</si>
  <si>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</si>
  <si>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</si>
  <si>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</si>
  <si>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</si>
  <si>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</si>
  <si>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</si>
  <si>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</si>
  <si>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</si>
  <si>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</si>
  <si>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</si>
  <si>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</si>
  <si>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</si>
  <si>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</si>
  <si>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</si>
  <si>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</si>
  <si>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</si>
  <si>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</si>
  <si>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</si>
  <si>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</si>
  <si>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</si>
  <si>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</si>
  <si>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</si>
  <si>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</si>
  <si>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</si>
  <si>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</si>
  <si>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</si>
  <si>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</si>
  <si>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</si>
  <si>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</si>
  <si>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</si>
  <si>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</si>
  <si>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</si>
  <si>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</si>
  <si>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</si>
  <si>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</si>
  <si>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</si>
  <si>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</si>
  <si>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</si>
  <si>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</si>
  <si>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</si>
  <si>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</si>
  <si>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</si>
  <si>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</si>
  <si>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</si>
  <si>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</si>
  <si>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</si>
  <si>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</si>
  <si>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</si>
  <si>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</si>
  <si>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</si>
  <si>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</si>
  <si>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</si>
  <si>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</si>
  <si>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</si>
  <si>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</si>
  <si>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</si>
  <si>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</si>
  <si>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</si>
  <si>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</si>
  <si>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</si>
  <si>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</si>
  <si>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</si>
  <si>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</si>
  <si>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</si>
  <si>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</si>
  <si>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</si>
  <si>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</si>
  <si>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</si>
  <si>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</si>
  <si>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</si>
  <si>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</si>
  <si>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</si>
  <si>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</si>
  <si>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</si>
  <si>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</si>
  <si>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</si>
  <si>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</si>
  <si>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</si>
  <si>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</si>
  <si>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</si>
  <si>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</si>
  <si>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</si>
  <si>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</si>
  <si>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</si>
  <si>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</si>
  <si>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</si>
  <si>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</si>
  <si>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</si>
  <si>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</si>
  <si>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</si>
  <si>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</si>
  <si>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</si>
  <si>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</si>
  <si>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</si>
  <si>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</si>
  <si>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</si>
  <si>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</si>
  <si>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</si>
  <si>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</si>
  <si>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</si>
  <si>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</si>
  <si>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</si>
  <si>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</si>
  <si>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</si>
  <si>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</si>
  <si>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</si>
  <si>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</si>
  <si>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</si>
  <si>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</si>
  <si>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</si>
  <si>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</si>
  <si>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</si>
  <si>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</si>
  <si>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</si>
  <si>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</si>
  <si>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</si>
  <si>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</si>
  <si>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</si>
  <si>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</si>
  <si>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</si>
  <si>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</si>
  <si>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</si>
  <si>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</si>
  <si>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</si>
  <si>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</si>
  <si>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</si>
  <si>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</si>
  <si>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</si>
  <si>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</si>
  <si>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</si>
  <si>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</si>
  <si>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</si>
  <si>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</si>
  <si>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</si>
  <si>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</si>
  <si>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</si>
  <si>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</si>
  <si>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</si>
  <si>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</si>
  <si>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</si>
  <si>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</si>
  <si>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</si>
  <si>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</si>
  <si>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</si>
  <si>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</si>
  <si>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</si>
  <si>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</si>
  <si>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</si>
  <si>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</si>
  <si>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</si>
  <si>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</si>
  <si>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</si>
  <si>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</si>
  <si>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</si>
  <si>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</si>
  <si>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</si>
  <si>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</si>
  <si>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</si>
  <si>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</si>
  <si>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</si>
  <si>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</si>
  <si>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</si>
  <si>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</si>
  <si>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</si>
  <si>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</si>
  <si>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</si>
  <si>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</si>
  <si>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</si>
  <si>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</si>
  <si>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</si>
  <si>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</si>
  <si>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</si>
  <si>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</si>
  <si>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</si>
  <si>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</si>
  <si>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</si>
  <si>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</si>
  <si>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</si>
  <si>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</si>
  <si>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</si>
  <si>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</si>
  <si>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</si>
  <si>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</si>
  <si>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</si>
  <si>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</si>
  <si>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</si>
  <si>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</si>
  <si>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</si>
  <si>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</si>
  <si>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</si>
  <si>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</si>
  <si>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</si>
  <si>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</si>
  <si>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</si>
  <si>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</si>
  <si>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</si>
  <si>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</si>
  <si>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</si>
  <si>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</si>
  <si>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</si>
  <si>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</si>
  <si>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</si>
  <si>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</si>
  <si>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</si>
  <si>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</si>
  <si>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</si>
  <si>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</si>
  <si>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</si>
  <si>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</si>
  <si>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</si>
  <si>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</si>
  <si>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</si>
  <si>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</si>
  <si>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</si>
  <si>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</si>
  <si>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</si>
  <si>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</si>
  <si>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</si>
  <si>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</si>
  <si>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</si>
  <si>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</si>
  <si>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</si>
  <si>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</si>
  <si>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</si>
  <si>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</si>
  <si>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</si>
  <si>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</si>
  <si>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</si>
  <si>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</si>
  <si>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</si>
  <si>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</si>
  <si>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</si>
  <si>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</si>
  <si>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</si>
  <si>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</si>
  <si>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</si>
  <si>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</si>
  <si>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</si>
  <si>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</si>
  <si>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</si>
  <si>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</si>
  <si>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</si>
  <si>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</si>
  <si>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</si>
  <si>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</si>
  <si>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</si>
  <si>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</si>
  <si>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</si>
  <si>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</si>
  <si>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</si>
  <si>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</si>
  <si>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</si>
  <si>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</si>
  <si>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</si>
  <si>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</si>
  <si>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</si>
  <si>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</si>
  <si>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</si>
  <si>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</si>
  <si>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</si>
  <si>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</si>
  <si>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</si>
  <si>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</si>
  <si>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</si>
  <si>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</si>
  <si>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</si>
  <si>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</si>
  <si>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</si>
  <si>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</si>
  <si>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</si>
  <si>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</si>
  <si>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</si>
  <si>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</si>
  <si>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</si>
  <si>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</si>
  <si>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</si>
  <si>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</si>
  <si>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מנהלות:</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</si>
  <si>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</si>
  <si>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</si>
  <si>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</si>
  <si>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</si>
  <si>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</si>
  <si>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</si>
  <si>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</si>
  <si>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</si>
  <si>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</si>
  <si>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</si>
  <si>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</si>
  <si>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</si>
  <si>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</si>
  <si>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</si>
  <si>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</si>
  <si>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</si>
  <si>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</si>
  <si>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</si>
  <si>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</si>
  <si>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</si>
  <si>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</si>
  <si>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</si>
  <si>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</si>
  <si>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</si>
  <si>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</si>
  <si>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</si>
  <si>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</si>
  <si>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</si>
  <si>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</si>
  <si>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</si>
  <si>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</si>
  <si>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</si>
  <si>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</si>
  <si>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</si>
  <si>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</si>
  <si>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</si>
  <si>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</si>
  <si>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</si>
  <si>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</si>
  <si>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</si>
  <si>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</si>
  <si>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</si>
  <si>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</si>
  <si>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</si>
  <si>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</si>
  <si>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</si>
  <si>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</si>
  <si>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</si>
  <si>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</si>
  <si>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</si>
  <si>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</si>
  <si>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</si>
  <si>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</si>
  <si>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</si>
  <si>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</si>
  <si>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</si>
  <si>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</si>
  <si>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</si>
  <si>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</si>
  <si>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</si>
  <si>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</si>
  <si>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</si>
  <si>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</si>
  <si>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</si>
  <si>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</si>
  <si>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</si>
  <si>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</si>
  <si>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</si>
  <si>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</si>
  <si>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</si>
  <si>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</si>
  <si>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</si>
  <si>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</si>
  <si>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</si>
  <si>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</si>
  <si>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</si>
  <si>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</si>
  <si>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</si>
  <si>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</si>
  <si>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</si>
  <si>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</si>
  <si>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</si>
  <si>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</si>
  <si>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</si>
  <si>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</si>
  <si>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</si>
  <si>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</si>
  <si>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</si>
  <si>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</si>
  <si>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</si>
  <si>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</si>
  <si>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</si>
  <si>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</si>
  <si>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</si>
  <si>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</si>
  <si>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</si>
  <si>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</si>
  <si>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</si>
  <si>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</si>
  <si>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</si>
  <si>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</si>
  <si>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</si>
  <si>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</si>
  <si>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</si>
  <si>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</si>
  <si>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</si>
  <si>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</si>
  <si>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</si>
  <si>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</si>
  <si>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</si>
  <si>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</si>
  <si>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</si>
  <si>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</si>
  <si>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</si>
  <si>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</si>
  <si>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</si>
  <si>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</si>
  <si>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</si>
  <si>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</si>
  <si>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</si>
  <si>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</si>
  <si>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</si>
  <si>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</si>
  <si>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</si>
  <si>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</si>
  <si>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</si>
  <si>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</si>
  <si>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</si>
  <si>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</si>
  <si>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</si>
  <si>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</si>
  <si>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</si>
  <si>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</si>
  <si>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</si>
  <si>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</si>
  <si>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</si>
  <si>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</si>
  <si>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</si>
  <si>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</si>
  <si>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</si>
  <si>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</si>
  <si>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</si>
  <si>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</si>
  <si>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</si>
  <si>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</si>
  <si>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</si>
  <si>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</si>
  <si>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</si>
  <si>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</si>
  <si>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</si>
  <si>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</si>
  <si>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</si>
  <si>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</si>
  <si>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</si>
  <si>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</si>
  <si>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</si>
  <si>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</si>
  <si>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</si>
  <si>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</si>
  <si>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</si>
  <si>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</si>
  <si>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</si>
  <si>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</si>
  <si>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</si>
  <si>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</si>
  <si>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</si>
  <si>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</si>
  <si>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</si>
  <si>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</si>
  <si>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</si>
  <si>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</si>
  <si>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</si>
  <si>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</si>
  <si>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</si>
  <si>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</si>
  <si>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</si>
  <si>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</si>
  <si>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</si>
  <si>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</si>
  <si>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</si>
  <si>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</si>
  <si>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</si>
  <si>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</si>
  <si>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</si>
  <si>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</si>
  <si>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</si>
  <si>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</si>
  <si>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</si>
  <si>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</si>
  <si>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</si>
  <si>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</si>
  <si>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</si>
  <si>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</si>
  <si>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</si>
  <si>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</si>
  <si>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</si>
  <si>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</si>
  <si>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</si>
  <si>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</si>
  <si>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</si>
  <si>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</si>
  <si>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</si>
  <si>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</si>
  <si>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</si>
  <si>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</si>
  <si>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</si>
  <si>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</si>
  <si>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</si>
  <si>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</si>
  <si>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</si>
  <si>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</si>
  <si>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</si>
  <si>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</si>
  <si>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</si>
  <si>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</si>
  <si>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</si>
  <si>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</si>
  <si>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</si>
  <si>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</si>
  <si>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</si>
  <si>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</si>
  <si>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</si>
  <si>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</si>
  <si>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</si>
  <si>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</si>
  <si>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</si>
  <si>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</si>
  <si>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</si>
  <si>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</si>
  <si>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</si>
  <si>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</si>
  <si>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</si>
  <si>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</si>
  <si>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</si>
  <si>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</si>
  <si>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</si>
  <si>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</si>
  <si>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</si>
  <si>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</si>
  <si>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</si>
  <si>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</si>
  <si>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</si>
  <si>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</si>
  <si>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</si>
  <si>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</si>
  <si>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</si>
  <si>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</si>
  <si>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</si>
  <si>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</si>
  <si>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</si>
  <si>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</si>
  <si>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</si>
  <si>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</si>
  <si>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</si>
  <si>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</si>
  <si>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</si>
  <si>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</si>
  <si>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</si>
  <si>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</si>
  <si>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</si>
  <si>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</si>
  <si>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</si>
  <si>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</si>
  <si>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</si>
  <si>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</si>
  <si>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</si>
  <si>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</si>
  <si>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</si>
  <si>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</si>
  <si>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</si>
  <si>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</si>
  <si>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</si>
  <si>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</si>
  <si>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</si>
  <si>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</si>
  <si>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</si>
  <si>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</si>
  <si>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</si>
  <si>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</si>
  <si>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</si>
  <si>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</si>
  <si>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</si>
  <si>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</si>
  <si>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</si>
  <si>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</si>
  <si>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</si>
  <si>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</si>
  <si>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</si>
  <si>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</si>
  <si>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</si>
  <si>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</si>
  <si>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</si>
  <si>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</si>
  <si>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</si>
  <si>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</si>
  <si>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</si>
  <si>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</si>
  <si>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</si>
  <si>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</si>
  <si>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</si>
  <si>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</si>
  <si>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</si>
  <si>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</si>
  <si>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</si>
  <si>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</si>
  <si>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</si>
  <si>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</si>
  <si>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</si>
  <si>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</si>
  <si>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</si>
  <si>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</si>
  <si>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</si>
  <si>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</si>
  <si>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</si>
  <si>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</si>
  <si>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</si>
  <si>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</si>
  <si>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</si>
  <si>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</si>
  <si>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</si>
  <si>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</si>
  <si>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</si>
  <si>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</si>
  <si>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</si>
  <si>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</si>
  <si>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</si>
  <si>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</si>
  <si>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</si>
  <si>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</si>
  <si>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</si>
  <si>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</si>
  <si>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</si>
  <si>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</si>
  <si>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</si>
  <si>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</si>
  <si>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</si>
  <si>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</si>
  <si>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</si>
  <si>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</si>
  <si>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</si>
  <si>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</si>
  <si>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</si>
  <si>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</si>
  <si>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</si>
  <si>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</si>
  <si>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</si>
  <si>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</si>
  <si>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</si>
  <si>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</si>
  <si>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</si>
  <si>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</si>
  <si>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</si>
  <si>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</si>
  <si>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</si>
  <si>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</si>
  <si>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</si>
  <si>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</si>
  <si>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</si>
  <si>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</si>
  <si>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</si>
  <si>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</si>
  <si>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</si>
  <si>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</si>
  <si>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</si>
  <si>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</si>
  <si>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</si>
  <si>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</si>
  <si>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</si>
  <si>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</si>
  <si>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</si>
  <si>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</si>
  <si>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</si>
  <si>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</si>
  <si>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</si>
  <si>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</si>
  <si>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</si>
  <si>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</si>
  <si>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</si>
  <si>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</si>
  <si>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</si>
  <si>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</si>
  <si>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</si>
  <si>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</si>
  <si>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</si>
  <si>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</si>
  <si>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</si>
  <si>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</si>
  <si>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</si>
  <si>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</si>
  <si>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</si>
  <si>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</si>
  <si>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</si>
  <si>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</si>
  <si>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</si>
  <si>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</si>
  <si>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</si>
  <si>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</si>
  <si>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</si>
  <si>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</si>
  <si>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</si>
  <si>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</si>
  <si>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</si>
  <si>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</si>
  <si>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</si>
  <si>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</si>
  <si>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</si>
  <si>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</si>
  <si>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</si>
  <si>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</si>
  <si>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</si>
  <si>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</si>
  <si>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</si>
  <si>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</si>
  <si>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</si>
  <si>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</si>
  <si>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</si>
  <si>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</si>
  <si>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</si>
  <si>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</si>
  <si>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</si>
  <si>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</si>
  <si>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</si>
  <si>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</si>
  <si>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</si>
  <si>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</si>
  <si>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</si>
  <si>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</si>
  <si>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</si>
  <si>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</si>
  <si>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</si>
  <si>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</si>
  <si>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</si>
  <si>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</si>
  <si>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</si>
  <si>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</si>
  <si>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</si>
  <si>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</si>
  <si>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</si>
  <si>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</si>
  <si>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</si>
  <si>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</si>
  <si>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</si>
  <si>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</si>
  <si>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</si>
  <si>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</si>
  <si>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</si>
  <si>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</si>
  <si>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</si>
  <si>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</si>
  <si>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</si>
  <si>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</si>
  <si>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</si>
  <si>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</si>
  <si>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</si>
  <si>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</si>
  <si>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</si>
  <si>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</si>
  <si>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</si>
  <si>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</si>
  <si>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</si>
  <si>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</si>
  <si>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</si>
  <si>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</si>
  <si>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</si>
  <si>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</si>
  <si>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</si>
  <si>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</si>
  <si>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</si>
  <si>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</si>
  <si>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</si>
  <si>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</si>
  <si>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</si>
  <si>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</si>
  <si>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</si>
  <si>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</si>
  <si>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</si>
  <si>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</si>
  <si>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</si>
  <si>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</si>
  <si>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</si>
  <si>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</si>
  <si>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</si>
  <si>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</si>
  <si>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</si>
  <si>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</si>
  <si>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</si>
  <si>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</si>
  <si>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</si>
  <si>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</si>
  <si>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</si>
  <si>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</si>
  <si>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</si>
  <si>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</si>
  <si>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</si>
  <si>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</si>
  <si>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</si>
  <si>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</si>
  <si>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</si>
  <si>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</si>
  <si>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</si>
  <si>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</si>
  <si>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</si>
  <si>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</si>
  <si>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</si>
  <si>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</si>
  <si>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</si>
  <si>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</si>
  <si>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</si>
  <si>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</si>
  <si>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</si>
  <si>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</si>
  <si>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</si>
  <si>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</si>
  <si>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</si>
  <si>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</si>
  <si>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</si>
  <si>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</si>
  <si>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</si>
  <si>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</si>
  <si>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</si>
  <si>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</si>
  <si>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</si>
  <si>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</si>
  <si>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</si>
  <si>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</si>
  <si>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</si>
  <si>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</si>
  <si>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</si>
  <si>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</si>
  <si>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</si>
  <si>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</si>
  <si>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</si>
  <si>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</si>
  <si>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</si>
  <si>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</si>
  <si>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</si>
  <si>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</si>
  <si>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</si>
  <si>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</si>
  <si>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</si>
  <si>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</si>
  <si>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</si>
  <si>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</si>
  <si>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</si>
  <si>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</si>
  <si>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</si>
  <si>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</si>
  <si>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</si>
  <si>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</si>
  <si>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</si>
  <si>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</si>
  <si>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</si>
  <si>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</si>
  <si>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</si>
  <si>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</si>
  <si>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</si>
  <si>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</si>
  <si>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</si>
  <si>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</si>
  <si>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</si>
  <si>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</si>
  <si>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</si>
  <si>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</si>
  <si>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</si>
  <si>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</si>
  <si>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</si>
  <si>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</si>
  <si>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</si>
  <si>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</si>
  <si>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</si>
  <si>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</si>
  <si>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</si>
  <si>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</si>
  <si>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</si>
  <si>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</si>
  <si>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</si>
  <si>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</si>
  <si>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</si>
  <si>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</si>
  <si>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</si>
  <si>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</si>
  <si>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</si>
  <si>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</si>
  <si>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</si>
  <si>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</si>
  <si>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</si>
  <si>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</si>
  <si>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</si>
  <si>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</si>
  <si>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</si>
  <si>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</si>
  <si>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</si>
  <si>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</si>
  <si>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</si>
  <si>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</si>
  <si>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</si>
  <si>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</si>
  <si>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</si>
  <si>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</si>
  <si>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</si>
  <si>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</si>
  <si>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</si>
  <si>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</si>
  <si>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</si>
  <si>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</si>
  <si>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</si>
  <si>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</si>
  <si>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</si>
  <si>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</si>
  <si>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</si>
  <si>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</si>
  <si>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</si>
  <si>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</si>
  <si>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</si>
  <si>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</si>
  <si>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</si>
  <si>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</si>
  <si>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</si>
  <si>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</si>
  <si>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</si>
  <si>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</si>
  <si>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</si>
  <si>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</si>
  <si>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</si>
  <si>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</si>
  <si>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</si>
  <si>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</si>
  <si>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</si>
  <si>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</si>
  <si>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</si>
  <si>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</si>
  <si>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</si>
  <si>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</si>
  <si>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</si>
  <si>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</si>
  <si>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</si>
  <si>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</si>
  <si>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</si>
  <si>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</si>
  <si>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</si>
  <si>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</si>
  <si>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</si>
  <si>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</si>
  <si>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</si>
  <si>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</si>
  <si>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</si>
  <si>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</si>
  <si>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</si>
  <si>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</si>
  <si>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</si>
  <si>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</si>
  <si>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</si>
  <si>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</si>
  <si>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</si>
  <si>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</si>
  <si>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</si>
  <si>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</si>
  <si>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</si>
  <si>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</si>
  <si>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</si>
  <si>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</si>
  <si>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</si>
  <si>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</si>
  <si>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</si>
  <si>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</si>
  <si>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</si>
  <si>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</si>
  <si>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</si>
  <si>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</si>
  <si>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</si>
  <si>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</si>
  <si>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</si>
  <si>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</si>
  <si>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</si>
  <si>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</si>
  <si>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</si>
  <si>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</si>
  <si>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</si>
  <si>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</si>
  <si>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</si>
  <si>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</si>
  <si>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</si>
  <si>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</si>
  <si>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</si>
  <si>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</si>
  <si>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</si>
  <si>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</si>
  <si>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</si>
  <si>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</si>
  <si>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</si>
  <si>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</si>
  <si>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</si>
  <si>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</si>
  <si>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</si>
  <si>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</si>
  <si>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</si>
  <si>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</si>
  <si>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</si>
  <si>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</si>
  <si>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</si>
  <si>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</si>
  <si>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</si>
  <si>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</si>
  <si>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</si>
  <si>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</si>
  <si>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</si>
  <si>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</si>
  <si>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</si>
  <si>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</si>
  <si>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</si>
  <si>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</si>
  <si>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</si>
  <si>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</si>
  <si>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</si>
  <si>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</si>
  <si>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</si>
  <si>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</si>
  <si>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</si>
  <si>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</si>
  <si>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</si>
  <si>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</si>
  <si>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</si>
  <si>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</si>
  <si>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</si>
  <si>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</si>
  <si>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</si>
  <si>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</si>
  <si>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</si>
  <si>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</si>
  <si>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</si>
  <si>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</si>
  <si>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</si>
  <si>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</si>
  <si>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</si>
  <si>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</si>
  <si>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</si>
  <si>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</si>
  <si>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</si>
  <si>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</si>
  <si>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</si>
  <si>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</si>
  <si>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</si>
  <si>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</si>
  <si>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</si>
  <si>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</si>
  <si>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</si>
  <si>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</si>
  <si>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</si>
  <si>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</si>
  <si>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</si>
  <si>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</si>
  <si>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</si>
  <si>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</si>
  <si>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</si>
  <si>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</si>
  <si>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</si>
  <si>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</si>
  <si>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</si>
  <si>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</si>
  <si>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</si>
  <si>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</si>
  <si>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</si>
  <si>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</si>
  <si>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</si>
  <si>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</si>
  <si>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</si>
  <si>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</si>
  <si>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</si>
  <si>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</si>
  <si>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</si>
  <si>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</si>
  <si>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</si>
  <si>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</si>
  <si>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</si>
  <si>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</si>
  <si>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</si>
  <si>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</si>
  <si>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</si>
  <si>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</si>
  <si>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</si>
  <si>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</si>
  <si>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</si>
  <si>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</si>
  <si>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</si>
  <si>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</si>
  <si>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</si>
  <si>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</si>
  <si>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</si>
  <si>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</si>
  <si>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</si>
  <si>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</si>
  <si>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</si>
  <si>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</si>
  <si>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</si>
  <si>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</si>
  <si>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</si>
  <si>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</si>
  <si>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</si>
  <si>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</si>
  <si>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</si>
  <si>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</si>
  <si>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</si>
  <si>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</si>
  <si>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</si>
  <si>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</si>
  <si>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</si>
  <si>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</si>
  <si>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</si>
  <si>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</si>
  <si>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</si>
  <si>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</si>
  <si>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</si>
  <si>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</si>
  <si>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</si>
  <si>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</si>
  <si>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</si>
  <si>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</si>
  <si>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</si>
  <si>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</si>
  <si>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</si>
  <si>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</si>
  <si>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</si>
  <si>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</si>
  <si>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</si>
  <si>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</si>
  <si>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</si>
  <si>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</si>
  <si>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</si>
  <si>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</si>
  <si>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</si>
  <si>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</si>
  <si>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</si>
  <si>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</si>
  <si>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</si>
  <si>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</si>
  <si>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</si>
  <si>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</si>
  <si>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</si>
  <si>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</si>
  <si>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</si>
  <si>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</si>
  <si>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</si>
  <si>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</si>
  <si>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</si>
  <si>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</si>
  <si>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</si>
  <si>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</si>
  <si>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</si>
  <si>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</si>
  <si>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</si>
  <si>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</si>
  <si>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</si>
  <si>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</si>
  <si>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</si>
  <si>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</si>
  <si>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</si>
  <si>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</si>
  <si>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</si>
  <si>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</si>
  <si>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</si>
  <si>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</si>
  <si>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</si>
  <si>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</si>
  <si>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</si>
  <si>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</si>
  <si>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</si>
  <si>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</si>
  <si>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</si>
  <si>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</si>
  <si>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</si>
  <si>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</si>
  <si>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</si>
  <si>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</si>
  <si>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</si>
  <si>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</si>
  <si>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</si>
  <si>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</si>
  <si>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</si>
  <si>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</si>
  <si>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</si>
  <si>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</si>
  <si>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</si>
  <si>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</si>
  <si>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</si>
  <si>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</si>
  <si>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</si>
  <si>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</si>
  <si>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</si>
  <si>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</si>
  <si>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</si>
  <si>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</si>
  <si>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</si>
  <si>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</si>
  <si>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</si>
  <si>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</si>
  <si>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</si>
  <si>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</si>
  <si>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</si>
  <si>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</si>
  <si>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</si>
  <si>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</si>
  <si>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</si>
  <si>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</si>
  <si>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</si>
  <si>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</si>
  <si>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</si>
  <si>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</si>
  <si>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</si>
  <si>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</si>
  <si>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</si>
  <si>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</si>
  <si>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</si>
  <si>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</si>
  <si>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</si>
  <si>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</si>
  <si>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</si>
  <si>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</si>
  <si>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</si>
  <si>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</si>
  <si>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</si>
  <si>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</si>
  <si>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</si>
  <si>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</si>
  <si>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</si>
  <si>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</si>
  <si>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</si>
  <si>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</si>
  <si>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</si>
  <si>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</si>
  <si>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</si>
  <si>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</si>
  <si>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</si>
  <si>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</si>
  <si>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</si>
  <si>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</si>
  <si>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</si>
  <si>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</si>
  <si>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</si>
  <si>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</si>
  <si>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</si>
  <si>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</si>
  <si>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</si>
  <si>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</si>
  <si>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</si>
  <si>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</si>
  <si>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</si>
  <si>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</si>
  <si>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</si>
  <si>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</si>
  <si>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</si>
  <si>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</si>
  <si>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</si>
  <si>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</si>
  <si>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</si>
  <si>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</si>
  <si>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</si>
  <si>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</si>
  <si>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</si>
  <si>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</si>
  <si>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</si>
  <si>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</si>
  <si>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</si>
  <si>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</si>
  <si>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</si>
  <si>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</si>
  <si>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</si>
  <si>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</si>
  <si>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</si>
  <si>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</si>
  <si>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</si>
  <si>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</si>
  <si>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</si>
  <si>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</si>
  <si>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</si>
  <si>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</si>
  <si>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</si>
  <si>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</si>
  <si>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</si>
  <si>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</si>
  <si>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</si>
  <si>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</si>
  <si>
    <t>מתחלקת ביניהם. המחיר ליצרן עולה אבל בפחות מגובה הסובסידיה, והמחיר לצרכן יורד אבל בפחות מגובה הסובסידיה. לב</t>
  </si>
  <si>
    <t>שיעור 12 - מס וסובסידיה והשפעתם על שיווי משקל - כולל הוצאות צרכנים, פדיון יצרנים ורווחים</t>
  </si>
  <si>
    <t>מטרתנו במפגש זה היא להמשיך לעבוד, לאט ובזהירות, על הסוגיות הקשורות להשפעות של מסים וסובסידיות.</t>
  </si>
  <si>
    <t>לעומת המפגש הקודם, שבו ההדגש היה על השינוי בכמויות ובמחיר, במפגש זה נתמקד בשינויים בהוצאות הצרכנים,</t>
  </si>
  <si>
    <t>בפדיון היצרנים, בתקבולי הממשלה ממסים וכן ברווחת המשק.</t>
  </si>
  <si>
    <t>תרגיל 1 - מסים והשפעתם - המקרה הרגיל - כולל היבטים של רווחה / רווחים ועודפים</t>
  </si>
  <si>
    <t>במשק שבו שוררת תחרות משוכללת ועקומות הביקוש וההיצע רגילות, הממשלה מחליטה להטיל מסים על כל יחידה</t>
  </si>
  <si>
    <t xml:space="preserve">מיוצרת. </t>
  </si>
  <si>
    <t>א. מה יקרה לכמות ולמחיר בשיווי המשקל החדש?</t>
  </si>
  <si>
    <t>ב. מה יקרה להוצאות הצרכנים בשיווי המשקל החדש?</t>
  </si>
  <si>
    <t>ג. מה יקרה לפדיון היצרנים בשיווי המשקל החדש?</t>
  </si>
  <si>
    <t xml:space="preserve">ד. הציגו על הגרף את עודף הצרכן ועודף היצרן לפני השינוי ואחריו. </t>
  </si>
  <si>
    <t>P(יצרן)</t>
  </si>
  <si>
    <t>P(צרכן)</t>
  </si>
  <si>
    <t>ירדה</t>
  </si>
  <si>
    <t>ירד (בהשוואה למצב מוצא A)</t>
  </si>
  <si>
    <t>עלה (בהשוואה למצב מוצא A)</t>
  </si>
  <si>
    <t>פתרון א</t>
  </si>
  <si>
    <t>פתרון ב</t>
  </si>
  <si>
    <t>במצב המוצא - הוצ׳ הצרכנים:</t>
  </si>
  <si>
    <t>לאחר השינוי - הוצ׳ הצרכנים:</t>
  </si>
  <si>
    <t>הואיל והשינוי בכיוונים מנוגדים לא נוכל</t>
  </si>
  <si>
    <t>לדעת מה קרה להוצ׳ הצרכנים ללא מידע</t>
  </si>
  <si>
    <t>על גמישויות.</t>
  </si>
  <si>
    <t>פתרון ג</t>
  </si>
  <si>
    <t>פדיון היצרנים הוא המכפלה של הכמות</t>
  </si>
  <si>
    <t xml:space="preserve">במחיר ליצרן. </t>
  </si>
  <si>
    <t>במצב המוצא פדיון היצרנים:</t>
  </si>
  <si>
    <t>לאחר השינוי פדיון היצרנים:</t>
  </si>
  <si>
    <t xml:space="preserve">לכן פדיון היצרנים יורד. </t>
  </si>
  <si>
    <t>ד.1.</t>
  </si>
  <si>
    <t xml:space="preserve">עודף הצרכן מתאר את ההפרשים (המצטברים) בין המחיר שהצרכן היה מוכן לשלם על כל יחידת מוצר, לבין </t>
  </si>
  <si>
    <t>המחיר שהוא משלם בפועל (בשיווי משקל). גרפית: זהו שטח המשולש הכלוא בין עקום הביקוש לבין המחיר לצרכן.</t>
  </si>
  <si>
    <t>מצב המוצא</t>
  </si>
  <si>
    <t>מצב חדש</t>
  </si>
  <si>
    <t>עודף הצרכן (רווחת הצרכן) - לפני ואחרי השינוי</t>
  </si>
  <si>
    <t xml:space="preserve">בעקבות השינוי, עודף הצרכן קטן. </t>
  </si>
  <si>
    <t>ד.2.</t>
  </si>
  <si>
    <t>עודף היצרן (רווחי היצרנים) לפני ואחרי השינוי</t>
  </si>
  <si>
    <t xml:space="preserve">עודף היצרן הוא ההפרש המצטבר בין המחיר שהיצרן גובה (מחיר ליצרן) לבין העלויות השוליות שלו (עקום ההיצע). </t>
  </si>
  <si>
    <t xml:space="preserve">גרפית: עודף היצרן הוא השטח הכלוא בין המחיר ליצרן לבין עקום ההיצע. </t>
  </si>
  <si>
    <t>מצב המוצא - שבו הגרף הרלוונטי S0:</t>
  </si>
  <si>
    <t>המצב לאחר השינוי - עקום ההיצע S1 והמחיר ליצרן PC:</t>
  </si>
  <si>
    <t>במצב המוצא, היצרן ״הרוויח״ את הפער בין המחיר שלו PA</t>
  </si>
  <si>
    <t xml:space="preserve">לבין העלויות שלו - על גבי עקום המוצא S0. </t>
  </si>
  <si>
    <t>הפערים המצטברים הללו - הם הרווחים, והם מיוצגים במשולש הירוק.</t>
  </si>
  <si>
    <t>במצב החדש, היצרן ״מרוויח״ את הפער בין המחיר החדש שלו (אחרי מס) PC</t>
  </si>
  <si>
    <t xml:space="preserve">לבין העלויות שלו (ללא מס) על גבי עקום המוצא S0. </t>
  </si>
  <si>
    <t>במלים אחרות, כל המטרה של S1 היא לסייע לזהות את הכמות החדשה ואת</t>
  </si>
  <si>
    <t xml:space="preserve">המחיר החדש ליצרן PC. </t>
  </si>
  <si>
    <t>לאחר שגילינו אותו, העודפים מחושבים בהתאם למחיר זה והעקום S המקורי.</t>
  </si>
  <si>
    <t xml:space="preserve">לא מפליא לגלות שעודפי היצרן קטנו בעקבות הטלת המס. </t>
  </si>
  <si>
    <t>תרגיל 2 - מסים והשפעתם - המקרה הרגיל - כולל שינוי ברווחה הכוללת במשק</t>
  </si>
  <si>
    <t xml:space="preserve">במשק שבו עקומות הביקוש וההיצע רגילות, הוטל מס. </t>
  </si>
  <si>
    <t>הציגו בתרשים את:</t>
  </si>
  <si>
    <t>א. אובדן רווחה - יצרנים (ירידה בעודפי יצרנים).</t>
  </si>
  <si>
    <t xml:space="preserve">ב. אובדן רווחה - צרכנים (ירידה בעודפי צרכנים). </t>
  </si>
  <si>
    <t xml:space="preserve">ג. תקבולי הממשלה ממסים. </t>
  </si>
  <si>
    <t>ד. אובדן רווחה ברמת המשק.</t>
  </si>
  <si>
    <t>רווחת הצרכן במצב המוצא (עודפי הצרכן)</t>
  </si>
  <si>
    <t>השטח הכלוא בין עקום הביקוש לבין המחיר לצרכן במצב המוצא PA</t>
  </si>
  <si>
    <t>רווחת (עודף) היצרן במצב המוצא</t>
  </si>
  <si>
    <t>השטח הכלוא בין המחיר ליצרן PA במצב המוצא, לעקום ההיצע S0</t>
  </si>
  <si>
    <t>רווחת הצרכן במצב החדש (עודפי הצרכן)</t>
  </si>
  <si>
    <t>השטח הכלוא בין עקום הביקוש לבין המחיר החדש לצרכן PB</t>
  </si>
  <si>
    <t>רווחת היצרן במצב החדש (עודפי היצרן)</t>
  </si>
  <si>
    <t>השטח הכלוא בין המחיר החדש ליצרן PC לבין עקום ההיצע S0</t>
  </si>
  <si>
    <t>תקבולי הממשלה ממסים, הגדרה טכנית:</t>
  </si>
  <si>
    <t>מכפלת המס ליחידה T בכמות החדשה QB (או QC, שכן QB=QC)</t>
  </si>
  <si>
    <t>אובדן רווחה כללי במשק:</t>
  </si>
  <si>
    <t>T * QB</t>
  </si>
  <si>
    <t>כאשר: T הוא המס ליחידה,</t>
  </si>
  <si>
    <t>פער הכמויות בעקבות המס</t>
  </si>
  <si>
    <t>∆Q = QA - QB</t>
  </si>
  <si>
    <t>סיכום ביניים ועם הפנים קדימה</t>
  </si>
  <si>
    <t>מפגש זה עסק לאט ובעדינות בנושא המס, תוך התמקדות בשינויים נוספים:</t>
  </si>
  <si>
    <t>הוא הגדיר את הוצאות הצרכנים, פדיון היצרנים, ולאחר מכן גלשנו להצגה עקרונית במכלול ההשפעות</t>
  </si>
  <si>
    <t>על הרווחה במשק.</t>
  </si>
  <si>
    <t>הראינו כיצד הטלת מס פוגעת ביצרנים, פוגעת בצרכנים, מגדילה את תקבולי הממשלה ממסים,</t>
  </si>
  <si>
    <t>ופוגעת ברווחה הכללית במשק.</t>
  </si>
  <si>
    <t>הנוסחאות והכלים המתמטיים של העודפים והרווחה / תקבולי המסים - הוצגו אבל לא תורגלו מעשית.</t>
  </si>
  <si>
    <t>התרגולים בנושא יהיו רק בהנחות לינאריות.</t>
  </si>
  <si>
    <t>מה נותר לנו?</t>
  </si>
  <si>
    <r>
      <t xml:space="preserve">א. להראות את הקשר המעשי יותר בתרגילים בין מסים, </t>
    </r>
    <r>
      <rPr>
        <u/>
        <sz val="12"/>
        <color theme="1"/>
        <rFont val="David"/>
      </rPr>
      <t>סובסידיות</t>
    </r>
    <r>
      <rPr>
        <sz val="12"/>
        <color theme="1"/>
        <rFont val="David"/>
      </rPr>
      <t xml:space="preserve"> והשפעות על רווחה. </t>
    </r>
  </si>
  <si>
    <t xml:space="preserve">ב. לחזק את הקשר לנושא הגמישויות. </t>
  </si>
  <si>
    <t xml:space="preserve">ג. לטפל במקרי קצה - ביקוש גמיש לחלוטין / קשיח לחלוטין כי עד כה הצגנו רק עקומות ביקוש והיצע </t>
  </si>
  <si>
    <t>רגילות.</t>
  </si>
  <si>
    <t>שיעור 13 - מס וסובסידיה סוגיות נוספות</t>
  </si>
  <si>
    <t>תשע״ט, סמסטר א, מועד א</t>
  </si>
  <si>
    <t>ביקוש קשיח לחלוטין והשפעותיו</t>
  </si>
  <si>
    <t xml:space="preserve">במשק שמצוי בשיווי משקל בתחרות משוכללת ידוע כי עקומת הביקוש קשיחה לחלוטין. </t>
  </si>
  <si>
    <t>לאחרונה הוטל מס על כל יחידה מיוצרת במשק. לפניכם מספר היגדים:</t>
  </si>
  <si>
    <t>א. הכמות המיוצרת והנצרכת לא תשתנה.</t>
  </si>
  <si>
    <t xml:space="preserve">ב. הצרכן יספוג את כל נטל המס. </t>
  </si>
  <si>
    <t>ג. עודף היצרן לא ישתנה.</t>
  </si>
  <si>
    <t xml:space="preserve">ד. תקבולי הממשלה ממסים יהיו גבוהים יותר מאשר במצב שבו עקומת הביקוש רגילה. </t>
  </si>
  <si>
    <t>ה. כל התשובות נכונות</t>
  </si>
  <si>
    <t>תזכורת: תקבולי הממשלה ממסים הם תמיד</t>
  </si>
  <si>
    <t>שינוי במס</t>
  </si>
  <si>
    <t>גמישות</t>
  </si>
  <si>
    <t>יחידתי</t>
  </si>
  <si>
    <t>הוצ׳ צרכנים</t>
  </si>
  <si>
    <t>הכנסות יצרן</t>
  </si>
  <si>
    <t>תקבולי ממשלה</t>
  </si>
  <si>
    <t>עקומת ביקוש רגילה</t>
  </si>
  <si>
    <t>ביקוש קשיח לחלוטין</t>
  </si>
  <si>
    <t>הדרכה: הואיל ובשאלה זו יש אין מידע על ביקוש קשיח לחלוטין, כדאי לנסות לפתור על בסיס ההיגיון הכללי שהוצג</t>
  </si>
  <si>
    <t>בסעיף הקודם וגישה מתמטית, ולא באמצעות גרפים שאינם מראים את ההבדל בצורה ברורה.</t>
  </si>
  <si>
    <t>תשע״ח, סמסטר א, מועד א</t>
  </si>
  <si>
    <t>הדרכה: כדאי לפתור מתמטית לפי הגדרת הפסד רווחה במשק:</t>
  </si>
  <si>
    <t xml:space="preserve">עקומת ביקוש רגילה </t>
  </si>
  <si>
    <t>שינוי בסובסידיה</t>
  </si>
  <si>
    <t>הוצאות הממשלה בגין סובסידיה</t>
  </si>
  <si>
    <t>למרות שאפשר (והצגנו) ניתוח גרפי של שאלות אלו, לאור מורכבותו אפשר להסתפק בניתוח עקרוני מתמטי לפי</t>
  </si>
  <si>
    <t>טבלאות השינויים שסיכמנו לעיל וההסבר הלוגי מאחוריהן. כך נפעל כעת.</t>
  </si>
  <si>
    <t>תשפ״ב, סמסטר א, מועד א</t>
  </si>
  <si>
    <t>תשפ״ג, סמסטר א, מועד א</t>
  </si>
  <si>
    <t>ללא 
שינוי</t>
  </si>
  <si>
    <t>א. הכמות המיוצרת והנצרכת לא תשתנה:</t>
  </si>
  <si>
    <t>לאור ביקוש קשיח לחלוטין</t>
  </si>
  <si>
    <t>נכון</t>
  </si>
  <si>
    <t>עודף היצרן הוא שטח המשולש הכלוא בין המחיר ליצרן</t>
  </si>
  <si>
    <t>לבין עקום ההיצע המקורי.</t>
  </si>
  <si>
    <t>כאן: המחיר ליצרן לא השתנה</t>
  </si>
  <si>
    <r>
      <t xml:space="preserve">עקום ההיצע </t>
    </r>
    <r>
      <rPr>
        <b/>
        <sz val="12"/>
        <color theme="1"/>
        <rFont val="David"/>
      </rPr>
      <t>המקורי</t>
    </r>
    <r>
      <rPr>
        <sz val="12"/>
        <color theme="1"/>
        <rFont val="David"/>
      </rPr>
      <t xml:space="preserve"> - כמובן שלא השתנה</t>
    </r>
  </si>
  <si>
    <t xml:space="preserve">לכן עודף היצרן היה ונשאר זהה. </t>
  </si>
  <si>
    <t>הגדרה:</t>
  </si>
  <si>
    <t>אם עקומת הביקוש רגילה:</t>
  </si>
  <si>
    <t>אם עקומת הביקוש קשיחה לחלוטין:</t>
  </si>
  <si>
    <t>כשעקומת הביקוש קשיחה לחלוטין, הטלת המס איננה מקטינה</t>
  </si>
  <si>
    <t xml:space="preserve">את מספר היחידות Q, ולכן סך תקבולי הממשלה Q*T </t>
  </si>
  <si>
    <t>יהיו גבוהים יותר מאשר כשעקומת הביקוש רגילה (מה שמוביל</t>
  </si>
  <si>
    <t xml:space="preserve">להקטנת Q). </t>
  </si>
  <si>
    <t>התשובה אם כך ה - כל התשובות נכונות.</t>
  </si>
  <si>
    <t>אם מדובר באותו מס ליחידה:</t>
  </si>
  <si>
    <t>T</t>
  </si>
  <si>
    <t>זהה</t>
  </si>
  <si>
    <t>הגורם היחידי שישפיע על ההבדל בתקבולי הממשלה ממסים במצבים השונים - זו הכמות:</t>
  </si>
  <si>
    <t>כי תקבולי הממשלה ממסים הם לעולם</t>
  </si>
  <si>
    <t>T * Q</t>
  </si>
  <si>
    <t>כאשר מטילים מס, ככל שהביקוש גמיש יותר הירידה ב-Q תהיה חזקה יותר, מה שיקטין (באופן יחסי) תקבולי הממשלה ממסים.</t>
  </si>
  <si>
    <t>ככל שהביקוש פחות גמיש (יותר קשיח), הירידה ב-Q תהיה חלשה יותר, מה שמגדיל (באופן יחסי) תקבולי הממשלה ממסים.</t>
  </si>
  <si>
    <t>טענה א:</t>
  </si>
  <si>
    <t>גמישות קטנה יותר &gt;&gt;&gt; ביקוש יותר ״קשיח״ &gt;&gt;&gt; Q (במוצר A) יורד בפחות מאשר במוצר B: תקבולי הממשלה גבוהים יותר.</t>
  </si>
  <si>
    <t>כשהמס על A</t>
  </si>
  <si>
    <t>כשהמס על B</t>
  </si>
  <si>
    <t>&lt;</t>
  </si>
  <si>
    <t>למרות שאפשר לנתח גרפית, אם מוצאים את עקום ההיצע</t>
  </si>
  <si>
    <t>המקורי (שהוא בעצם נמוך מעקום ההיצע החדש, שיש בו כבר מסים),</t>
  </si>
  <si>
    <t>אני חושב - שכל הדיון בתקבולי הממשלה ממסים צריך להיות</t>
  </si>
  <si>
    <t>יותר עקרוני משום שבסופו של יום מדובר בביטוי פשוט מאד:</t>
  </si>
  <si>
    <t>אחרי השינוי:</t>
  </si>
  <si>
    <t>הואיל ועקומת הביקוש גמישה, אזי לא ניתן לדעת האם תקבולי</t>
  </si>
  <si>
    <t>הממשלה ממסים יעלו או ירדו.</t>
  </si>
  <si>
    <r>
      <t xml:space="preserve">סיכום קטן על הקשר שבין </t>
    </r>
    <r>
      <rPr>
        <b/>
        <sz val="12"/>
        <color theme="1"/>
        <rFont val="David"/>
      </rPr>
      <t>הקטנת מס</t>
    </r>
    <r>
      <rPr>
        <sz val="12"/>
        <color theme="1"/>
        <rFont val="David"/>
      </rPr>
      <t>, שינוי מחיר, הוצאות הצרכנים, הכנסות היצרנים ותקבולי הממשלה:</t>
    </r>
  </si>
  <si>
    <r>
      <t xml:space="preserve">סיכום קטן על הקשר שבין </t>
    </r>
    <r>
      <rPr>
        <b/>
        <sz val="12"/>
        <color theme="1"/>
        <rFont val="David"/>
      </rPr>
      <t>העלאת מס</t>
    </r>
    <r>
      <rPr>
        <sz val="12"/>
        <color theme="1"/>
        <rFont val="David"/>
      </rPr>
      <t>, שינוי מחיר, הוצאות הצרכנים, הכנסות היצרנים ותקבולי הממשלה:</t>
    </r>
  </si>
  <si>
    <r>
      <rPr>
        <b/>
        <sz val="12"/>
        <color theme="1"/>
        <rFont val="David"/>
      </rPr>
      <t>ומתן סובסידיה עובדת בדיוק כמו הקטנת מס</t>
    </r>
    <r>
      <rPr>
        <sz val="12"/>
        <color theme="1"/>
        <rFont val="David"/>
      </rPr>
      <t>, רק עם הגדרות טיפה שונות בחלק מהכותרות:</t>
    </r>
  </si>
  <si>
    <t>ההשפעה של מסים על הכנסות הממשלה ממסים היא תמיד ״הגיונית״: תקבולים עולים כשהמס עולה, תקבולים קטנים כשהמס יורד;</t>
  </si>
  <si>
    <t>למעט: המקרה שבו עקומת הביקוש גמישה - במצב כזה לא ניתן לדעת</t>
  </si>
  <si>
    <t xml:space="preserve">מה יקרה להכנסות הממשלה כתוצאה משינוי סכום המס. </t>
  </si>
  <si>
    <t>הקטנת המס ליחידה והשפעותיה:</t>
  </si>
  <si>
    <t>א: ביקוש יחידתי או קשיח - הקטנת המס מקטינה תקבולי ממשלה</t>
  </si>
  <si>
    <t>ב. ביקוש גמיש - לא ניתן לדעת מה יקרה להכנסות הממשלה</t>
  </si>
  <si>
    <t>ג. ביקוש גמיש - לא ניתן לדעת מה יקרה להכנסות הממשלה</t>
  </si>
  <si>
    <t xml:space="preserve">ד. ביקוש יחידתי - תקבולים יורדים </t>
  </si>
  <si>
    <t>שגוי</t>
  </si>
  <si>
    <t>ביקוש יחידתי</t>
  </si>
  <si>
    <t xml:space="preserve">להרחבה בדבר הגדרת רווחה במשק - ראו מפגש קודם. </t>
  </si>
  <si>
    <t>ההגדרה של אובדן הרווחה במשק מורכבת מהמשתנים הבאים:</t>
  </si>
  <si>
    <t>סכום המס ליחידה</t>
  </si>
  <si>
    <t>∆Q</t>
  </si>
  <si>
    <t>השינוי בכמות כתוצאה מהטלת המס</t>
  </si>
  <si>
    <t xml:space="preserve">לעניין T: גובה המס פה זהה בשני המקרים. </t>
  </si>
  <si>
    <t xml:space="preserve">ולכן, כמו בשאלה הראשונה הדיון הוא בשינוי בכמות בלבד. </t>
  </si>
  <si>
    <t>ככל שהשינוי (הירידה) בכמות תהיה חזקה יותר,</t>
  </si>
  <si>
    <t xml:space="preserve">אובדן הרווחה יהיה משמעותי יותר. </t>
  </si>
  <si>
    <t>ומתי הירידה בכמות תהיה חזקה? ככל שהביקוש גמיש יותר.</t>
  </si>
  <si>
    <t>טענה א: נכונה. אם הגמישות של A גדולה יותר, הירידה בכמות Q∆ חזקה יותר,</t>
  </si>
  <si>
    <t>ובהתאם אובדן הרווחה משמעותי יותר.</t>
  </si>
  <si>
    <t>אינטואיטיבית: אובדן הרווחה הוא ה״הפסד״ המתקיים ברמת המשק, כפועל יוצא מהקטנת הפעילות הכלכלית (קניות ומכירות) בעקבות המס.</t>
  </si>
  <si>
    <t>ככל שהביקוש גמיש יותר, האימפקט (עוצמת ההשפעה) של הקטנת הפעילות הכלכלית חזקה יותר, ולכן אובדן הרווחה משמעותי יותר.</t>
  </si>
  <si>
    <t xml:space="preserve">כתמריץ ליצרן על כל יחידה שהוא מוכר. </t>
  </si>
  <si>
    <t>לאור הסובסידיה, היצרן מוכן לדרוש מהצרכן פחות כסף</t>
  </si>
  <si>
    <t xml:space="preserve">על כל מוצר, והמשמעות: עקום ההיצע נע כלפי מטה. </t>
  </si>
  <si>
    <t>תזכורת: סובסידיה SUB היא סכום כסף שניתן מהממשלה</t>
  </si>
  <si>
    <t>הוצאות הצרכן:</t>
  </si>
  <si>
    <t>מצב מוצא (לפני השינוי):</t>
  </si>
  <si>
    <t>מצב חדש (אחרי השינוי):</t>
  </si>
  <si>
    <t>ביקוש גמיש:</t>
  </si>
  <si>
    <t>ההוצאה תגדל</t>
  </si>
  <si>
    <t>ללא שינוי</t>
  </si>
  <si>
    <t>ביקוש קשיח:</t>
  </si>
  <si>
    <t>ההוצאה תקטן</t>
  </si>
  <si>
    <t>הדיון במוצר נורמלי לא שייך כאן בכלל;</t>
  </si>
  <si>
    <t>נורמליות קשורה לשינויים בהכנסה של הצרכן;</t>
  </si>
  <si>
    <t xml:space="preserve">כאן לא דיברו על זה בכלל. </t>
  </si>
  <si>
    <t>התשובה א</t>
  </si>
  <si>
    <t>אפשר גם לעבוד עם הטבלה המרכזת:</t>
  </si>
  <si>
    <t>כאשר הביקוש קשיח לחלוטין - הצרכן תמיד רוצה לקנות את כל הכמות לא משנה מה המחיר, ולכן היצרן יכול</t>
  </si>
  <si>
    <t xml:space="preserve">להעלות את המחיר לצרכן במלוא גובה המס. </t>
  </si>
  <si>
    <t>לגבי הפסד רווחה:</t>
  </si>
  <si>
    <t>אובדן הרווחה נובע מהירידה בכמויות כתוצאה מהטלת המס.</t>
  </si>
  <si>
    <t>אך כאן - אין ירידה בכמויות לאור ביקוש קשיח לחלוטין.</t>
  </si>
  <si>
    <t xml:space="preserve">לכן, אין הפסד רווחה כללי במשק. </t>
  </si>
  <si>
    <t>הערה: ה ∆𝑄 הוא למעשה הפרש הכמויות בין המצב לפני המס</t>
  </si>
  <si>
    <t>למצב אחרי המס, כלומר QA-QB</t>
  </si>
  <si>
    <t>כאן: QA-QB=0</t>
  </si>
  <si>
    <r>
      <t xml:space="preserve">השאלה היא שאלה עקרונית על </t>
    </r>
    <r>
      <rPr>
        <b/>
        <sz val="12"/>
        <color theme="1"/>
        <rFont val="David"/>
      </rPr>
      <t>הקטנת מס</t>
    </r>
    <r>
      <rPr>
        <sz val="12"/>
        <color theme="1"/>
        <rFont val="David"/>
      </rPr>
      <t xml:space="preserve"> והשפעותיה על תקבולי הממשלה ממסים, כתלות בגמישות הביקוש:</t>
    </r>
  </si>
  <si>
    <t>א נכון. לא ניתן לדעת.</t>
  </si>
  <si>
    <t>חשוב להבין מהמשפט הפותח שויטמינצ׳יק הוא מוצר תחליפי לשתיה מתוקה.</t>
  </si>
  <si>
    <t>טענה 3: המוצרים כמובן דומים מאד ומשרתים אותה המטרה, בנוסף, אנחנו יודעים ש:</t>
  </si>
  <si>
    <t>כאשר בעקבות עליית מחירים של מוצר א, הביקוש למוצר ב גדל &gt;&gt;&gt; זה מה שמגדיר את המוצרים כתחליפיים.</t>
  </si>
  <si>
    <t xml:space="preserve">וזה בדיוק מה שקרה כאן. </t>
  </si>
  <si>
    <t>הטענה נכונה.</t>
  </si>
  <si>
    <t>טענה 1: אם הביקוש לשתיה ממותקת היה קשיח לחלוטין - גם בעקבות הטלת המס והעלאת המחיר בעקבותיו,</t>
  </si>
  <si>
    <t>הציבור בהגדרה היה ממשיך לצרוך את אותה הכמות של שתיה ממותקת, ולא היתה סיבה לביקוש לויטמינצ׳יק לעלות.</t>
  </si>
  <si>
    <r>
      <t xml:space="preserve">לכן, לאור העובדה שהביקוש למוצר התחליפי </t>
    </r>
    <r>
      <rPr>
        <b/>
        <sz val="12"/>
        <color theme="1"/>
        <rFont val="David"/>
      </rPr>
      <t>כן עלה</t>
    </r>
    <r>
      <rPr>
        <sz val="12"/>
        <color theme="1"/>
        <rFont val="David"/>
      </rPr>
      <t xml:space="preserve">, המשמעות היא שהביקוש לשתיה ממותקת </t>
    </r>
    <r>
      <rPr>
        <b/>
        <sz val="12"/>
        <color theme="1"/>
        <rFont val="David"/>
      </rPr>
      <t>איננו</t>
    </r>
    <r>
      <rPr>
        <sz val="12"/>
        <color theme="1"/>
        <rFont val="David"/>
      </rPr>
      <t xml:space="preserve"> קשיח לחלוטין,</t>
    </r>
  </si>
  <si>
    <r>
      <t xml:space="preserve">כמו שהטענה אומרת, ולכן </t>
    </r>
    <r>
      <rPr>
        <b/>
        <sz val="12"/>
        <color theme="1"/>
        <rFont val="David"/>
      </rPr>
      <t>הטענה נכונה</t>
    </r>
    <r>
      <rPr>
        <sz val="12"/>
        <color theme="1"/>
        <rFont val="David"/>
      </rPr>
      <t>.</t>
    </r>
  </si>
  <si>
    <r>
      <t xml:space="preserve">טענה 2 </t>
    </r>
    <r>
      <rPr>
        <b/>
        <sz val="12"/>
        <color theme="1"/>
        <rFont val="David"/>
      </rPr>
      <t>שגויה</t>
    </r>
    <r>
      <rPr>
        <sz val="12"/>
        <color theme="1"/>
        <rFont val="David"/>
      </rPr>
      <t xml:space="preserve">. לא דיברו על היצע בכלל בשאלה. הדיון בביקוש. </t>
    </r>
  </si>
  <si>
    <t>טענות 1 ו-3 נכונות. תודה רבה ז׳דילי בלוץ.</t>
  </si>
  <si>
    <t>אוניברסיטת אריאל</t>
  </si>
  <si>
    <t>סמסטר 2025ב</t>
  </si>
  <si>
    <t xml:space="preserve">בבקשה לציין מידע מלא בכל פנייה: אוניברסיטת אריאל / מיקרו כלכלה. </t>
  </si>
  <si>
    <t>עלות כוללת בייצור X:</t>
  </si>
  <si>
    <t>YMAX - Y</t>
  </si>
  <si>
    <t>עלות כוללת בייצור Y:</t>
  </si>
  <si>
    <t>XMAX-X</t>
  </si>
  <si>
    <t>כדי לחשב עלות שולית של מוצר X בנקודה מסויימת</t>
  </si>
  <si>
    <t xml:space="preserve">עלינו לגלות את השיפוע על גבי הישר שנמצא משמאל לנקודה הזו. </t>
  </si>
  <si>
    <t>הדרך שבה יחושב השיפוע היא על ידי היחס:</t>
  </si>
  <si>
    <t xml:space="preserve">בין Y בנקודה </t>
  </si>
  <si>
    <t>ל-Y בנקודה שנמצאת משמאל</t>
  </si>
  <si>
    <t>חלקי ההפרש</t>
  </si>
  <si>
    <t>בין X בנקודה</t>
  </si>
  <si>
    <t>ל-X בנקודה שנמצאת משמאל</t>
  </si>
  <si>
    <t>במבה X</t>
  </si>
  <si>
    <t xml:space="preserve">ד. עלות שולית בייצור 30 במבה (X). </t>
  </si>
  <si>
    <t xml:space="preserve">התשובה: העלות הממוצעת לייצור 30 במבה היא 2 ביסלי, לכן טענה ד שגויה. </t>
  </si>
  <si>
    <t xml:space="preserve">לאור העובדה שהנקודה שעליה שואלים נמצאת על הישר בין A ל-B, </t>
  </si>
  <si>
    <t>אזי העלות שולית בייצור X של כל הנקודות שעל הישר הזה הן השיפוע של הישר AB.</t>
  </si>
  <si>
    <t xml:space="preserve">העלות השולית (השיפוע) בייצור 7 יח׳ X היא 1 יח׳ Y (יחידת ביסלי אחת). </t>
  </si>
  <si>
    <t>ב. עלות שולית בייצור 7 במבה (X) - כפי שנראה איננה 2/3 של יח׳ Y לכן הטענה שגויה:</t>
  </si>
  <si>
    <t>תזכורת: עלות ממוצעת דורשת לחשב תחילה עלות כוללת.</t>
  </si>
  <si>
    <t>עלות כוללת בייצור X היא תמיד:</t>
  </si>
  <si>
    <t>מקסימום ייצור Y בניכוי היקף ייצור Y בנקודה ששואלים עליה (עלות כוללת)</t>
  </si>
  <si>
    <t xml:space="preserve">וכל זה חלקי היקף הייצור של X שעליו שואלים. </t>
  </si>
  <si>
    <t>בנוסחה:</t>
  </si>
  <si>
    <t xml:space="preserve">אבל איך נדע מהו             ? </t>
  </si>
  <si>
    <t xml:space="preserve">התשובה: בדיון בנדרש ב מצאנו שהשיפוע על הקו AB הוא 1-. </t>
  </si>
  <si>
    <t>כלומר, כל עליה של 1 ב-X מקטינה את Y ב-1.</t>
  </si>
  <si>
    <t>לכן, אם מתחילים בנקודה A שבה ערך X הוא 0, ומגדילים אותו ב-7</t>
  </si>
  <si>
    <t>נחזור לנוסחה לעיל עכשיו כשיש לנו את Y בנקודה Q ונקבל:</t>
  </si>
  <si>
    <t>שגויה! להלן הסבר.</t>
  </si>
  <si>
    <t xml:space="preserve">אזי ערך Y ירד ב-7 כלומר מ-40 ל-33. </t>
  </si>
  <si>
    <t xml:space="preserve">העלות הממוצעת בייצור 7 יח׳ X היא 1 יח׳ Y. </t>
  </si>
  <si>
    <t>נכון, להלן הסבר</t>
  </si>
  <si>
    <t>ביסלי Y</t>
  </si>
  <si>
    <t>תזכורת קטנה:</t>
  </si>
  <si>
    <t>עלות שולית בייצור X בנקודה שנמצאת ״בין ערכים״ נתונים:</t>
  </si>
  <si>
    <t>לפי שיפוע הישר עליו נמצאים</t>
  </si>
  <si>
    <t>לפי שיפוע הישר משמאל / למעלה לנקודה.</t>
  </si>
  <si>
    <t>עלות שולית ל-X שהיא בדיוק בנקודת השבר / המעבר בין ישרים:</t>
  </si>
  <si>
    <t xml:space="preserve">התשובה הנכונה היא א. </t>
  </si>
  <si>
    <t>מדוע? כי כל עוד אני נמצא על אחת מהנקודות הספציפות שעל הגרף,</t>
  </si>
  <si>
    <t xml:space="preserve">העלות השולית בייצור X היא שיפוע הישר שמשמאל לנקודה. </t>
  </si>
  <si>
    <t>כשמייצרים 30 במבה, אני בדיוק בנקודה D, ולכן העלות השולית</t>
  </si>
  <si>
    <t xml:space="preserve">בייצור X היא שיפוע הישר CD שהוא 2 (בערך מוחלט). </t>
  </si>
  <si>
    <t>לגבי טענה ב - היא שגויה. מדוע?</t>
  </si>
  <si>
    <t>כשמייצרים 7 במבה, נמצאים ממש על הישר AB.</t>
  </si>
  <si>
    <t>במצב כזה, העלות השולית בייצור X היא שיפוע הישר שעליו נמצאים,</t>
  </si>
  <si>
    <t xml:space="preserve">כלומר 1 (בערך מוחלט) ולא 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</si>
</sst>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_);\(#,##0.0\)"/>
    <numFmt numFmtId="167" formatCode="0.0000"/>
  </numFmts>
  <fonts count="42"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
      <sz val="11"/>
      <color theme="1"/>
      <name val="David"/>
    </font>
  </fonts>
  <fills count="20">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4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95">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14" fontId="2" fillId="2" borderId="0" xfId="0" applyNumberFormat="1" applyFont="1" applyFill="1"/>
    <xf numFmtId="14" fontId="2" fillId="2" borderId="0" xfId="0" applyNumberFormat="1" applyFont="1" applyFill="1" applyAlignment="1">
      <alignment horizontal="left"/>
    </xf>
    <xf numFmtId="0" fontId="24" fillId="0" borderId="0" xfId="0" applyFont="1"/>
    <xf numFmtId="0" fontId="2" fillId="15" borderId="0" xfId="0" applyFont="1" applyFill="1"/>
    <xf numFmtId="0" fontId="1" fillId="15" borderId="0" xfId="0" applyFont="1" applyFill="1" applyAlignment="1">
      <alignment horizontal="center"/>
    </xf>
    <xf numFmtId="0" fontId="1" fillId="15" borderId="0" xfId="0" applyFont="1" applyFill="1"/>
    <xf numFmtId="0" fontId="41" fillId="0" borderId="10" xfId="0" applyFont="1" applyBorder="1"/>
    <xf numFmtId="0" fontId="24" fillId="0" borderId="0" xfId="0" applyFont="1" applyAlignment="1">
      <alignment horizontal="center"/>
    </xf>
    <xf numFmtId="0" fontId="24" fillId="18" borderId="0" xfId="0" applyFont="1" applyFill="1"/>
    <xf numFmtId="0" fontId="1" fillId="19" borderId="0" xfId="0" applyFont="1" applyFill="1" applyAlignment="1">
      <alignment horizontal="center"/>
    </xf>
    <xf numFmtId="0" fontId="1" fillId="3" borderId="10" xfId="0" applyFont="1" applyFill="1" applyBorder="1"/>
    <xf numFmtId="167" fontId="1" fillId="0" borderId="0" xfId="0" applyNumberFormat="1" applyFont="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40" xfId="0" applyFont="1" applyBorder="1" applyAlignment="1">
      <alignment horizontal="center"/>
    </xf>
    <xf numFmtId="0" fontId="1" fillId="0" borderId="0" xfId="0" applyFont="1" applyAlignment="1">
      <alignment horizontal="right" wrapText="1"/>
    </xf>
    <xf numFmtId="0" fontId="1" fillId="0" borderId="0" xfId="0" applyFont="1" applyAlignment="1">
      <alignment horizontal="righ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D883FF"/>
      <color rgb="FFFFFD78"/>
      <color rgb="FFFF8AD8"/>
      <color rgb="FF73FB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12" Type="http://schemas.openxmlformats.org/officeDocument/2006/relationships/image" Target="../media/image46.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twoCellAnchor>
    <xdr:from>
      <xdr:col>10</xdr:col>
      <xdr:colOff>362857</xdr:colOff>
      <xdr:row>344</xdr:row>
      <xdr:rowOff>52519</xdr:rowOff>
    </xdr:from>
    <xdr:to>
      <xdr:col>10</xdr:col>
      <xdr:colOff>372406</xdr:colOff>
      <xdr:row>358</xdr:row>
      <xdr:rowOff>152781</xdr:rowOff>
    </xdr:to>
    <xdr:cxnSp macro="">
      <xdr:nvCxnSpPr>
        <xdr:cNvPr id="199" name="Straight Arrow Connector 198">
          <a:extLst>
            <a:ext uri="{FF2B5EF4-FFF2-40B4-BE49-F238E27FC236}">
              <a16:creationId xmlns:a16="http://schemas.microsoft.com/office/drawing/2014/main" id="{49DB5829-E76B-B1AE-2EDA-CE2282291603}"/>
            </a:ext>
          </a:extLst>
        </xdr:cNvPr>
        <xdr:cNvCxnSpPr/>
      </xdr:nvCxnSpPr>
      <xdr:spPr>
        <a:xfrm flipH="1" flipV="1">
          <a:off x="13524182256" y="71621316"/>
          <a:ext cx="9549" cy="2974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635000</xdr:colOff>
      <xdr:row>355</xdr:row>
      <xdr:rowOff>119361</xdr:rowOff>
    </xdr:from>
    <xdr:to>
      <xdr:col>10</xdr:col>
      <xdr:colOff>783008</xdr:colOff>
      <xdr:row>355</xdr:row>
      <xdr:rowOff>133685</xdr:rowOff>
    </xdr:to>
    <xdr:cxnSp macro="">
      <xdr:nvCxnSpPr>
        <xdr:cNvPr id="201" name="Straight Arrow Connector 200">
          <a:extLst>
            <a:ext uri="{FF2B5EF4-FFF2-40B4-BE49-F238E27FC236}">
              <a16:creationId xmlns:a16="http://schemas.microsoft.com/office/drawing/2014/main" id="{11A5D8F1-5356-2A26-3140-3C686B5C3080}"/>
            </a:ext>
          </a:extLst>
        </xdr:cNvPr>
        <xdr:cNvCxnSpPr/>
      </xdr:nvCxnSpPr>
      <xdr:spPr>
        <a:xfrm flipV="1">
          <a:off x="13523771654" y="73946466"/>
          <a:ext cx="4277895"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229173</xdr:colOff>
      <xdr:row>346</xdr:row>
      <xdr:rowOff>100264</xdr:rowOff>
    </xdr:from>
    <xdr:to>
      <xdr:col>10</xdr:col>
      <xdr:colOff>467895</xdr:colOff>
      <xdr:row>347</xdr:row>
      <xdr:rowOff>167106</xdr:rowOff>
    </xdr:to>
    <xdr:sp macro="" textlink="">
      <xdr:nvSpPr>
        <xdr:cNvPr id="204" name="Rounded Rectangle 203">
          <a:extLst>
            <a:ext uri="{FF2B5EF4-FFF2-40B4-BE49-F238E27FC236}">
              <a16:creationId xmlns:a16="http://schemas.microsoft.com/office/drawing/2014/main" id="{61835D6F-7CB3-557E-E47B-730862395157}"/>
            </a:ext>
          </a:extLst>
        </xdr:cNvPr>
        <xdr:cNvSpPr/>
      </xdr:nvSpPr>
      <xdr:spPr>
        <a:xfrm>
          <a:off x="13524086767" y="72079662"/>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10</xdr:col>
      <xdr:colOff>143234</xdr:colOff>
      <xdr:row>346</xdr:row>
      <xdr:rowOff>168251</xdr:rowOff>
    </xdr:from>
    <xdr:ext cx="923447" cy="172227"/>
    <mc:AlternateContent xmlns:mc="http://schemas.openxmlformats.org/markup-compatibility/2006">
      <mc:Choice xmlns:a14="http://schemas.microsoft.com/office/drawing/2010/main" Requires="a14">
        <xdr:sp macro="" textlink="">
          <xdr:nvSpPr>
            <xdr:cNvPr id="205" name="TextBox 204">
              <a:extLst>
                <a:ext uri="{FF2B5EF4-FFF2-40B4-BE49-F238E27FC236}">
                  <a16:creationId xmlns:a16="http://schemas.microsoft.com/office/drawing/2014/main" id="{75B450A9-E207-09E2-5094-4BE212E21DE9}"/>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dr:sp macro="" textlink="">
          <xdr:nvSpPr>
            <xdr:cNvPr id="205" name="TextBox 204">
              <a:extLst>
                <a:ext uri="{FF2B5EF4-FFF2-40B4-BE49-F238E27FC236}">
                  <a16:creationId xmlns:a16="http://schemas.microsoft.com/office/drawing/2014/main" id="{75B450A9-E207-09E2-5094-4BE212E21DE9}"/>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9</xdr:col>
      <xdr:colOff>162330</xdr:colOff>
      <xdr:row>349</xdr:row>
      <xdr:rowOff>23872</xdr:rowOff>
    </xdr:from>
    <xdr:to>
      <xdr:col>9</xdr:col>
      <xdr:colOff>401052</xdr:colOff>
      <xdr:row>350</xdr:row>
      <xdr:rowOff>90714</xdr:rowOff>
    </xdr:to>
    <xdr:sp macro="" textlink="">
      <xdr:nvSpPr>
        <xdr:cNvPr id="206" name="Rounded Rectangle 205">
          <a:extLst>
            <a:ext uri="{FF2B5EF4-FFF2-40B4-BE49-F238E27FC236}">
              <a16:creationId xmlns:a16="http://schemas.microsoft.com/office/drawing/2014/main" id="{68406D37-59B6-F9E0-E7CC-095E2AD7B115}"/>
            </a:ext>
          </a:extLst>
        </xdr:cNvPr>
        <xdr:cNvSpPr/>
      </xdr:nvSpPr>
      <xdr:spPr>
        <a:xfrm>
          <a:off x="13524979587" y="72619173"/>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95490</xdr:colOff>
      <xdr:row>352</xdr:row>
      <xdr:rowOff>125280</xdr:rowOff>
    </xdr:from>
    <xdr:ext cx="923447" cy="172227"/>
    <mc:AlternateContent xmlns:mc="http://schemas.openxmlformats.org/markup-compatibility/2006">
      <mc:Choice xmlns:a14="http://schemas.microsoft.com/office/drawing/2010/main" Requires="a14">
        <xdr:sp macro="" textlink="">
          <xdr:nvSpPr>
            <xdr:cNvPr id="207" name="TextBox 206">
              <a:extLst>
                <a:ext uri="{FF2B5EF4-FFF2-40B4-BE49-F238E27FC236}">
                  <a16:creationId xmlns:a16="http://schemas.microsoft.com/office/drawing/2014/main" id="{1183C334-36CA-98AB-0E24-7204EAB17E71}"/>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07" name="TextBox 206">
              <a:extLst>
                <a:ext uri="{FF2B5EF4-FFF2-40B4-BE49-F238E27FC236}">
                  <a16:creationId xmlns:a16="http://schemas.microsoft.com/office/drawing/2014/main" id="{1183C334-36CA-98AB-0E24-7204EAB17E71}"/>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8</xdr:col>
      <xdr:colOff>611129</xdr:colOff>
      <xdr:row>355</xdr:row>
      <xdr:rowOff>149153</xdr:rowOff>
    </xdr:from>
    <xdr:ext cx="923447" cy="172227"/>
    <mc:AlternateContent xmlns:mc="http://schemas.openxmlformats.org/markup-compatibility/2006">
      <mc:Choice xmlns:a14="http://schemas.microsoft.com/office/drawing/2010/main" Requires="a14">
        <xdr:sp macro="" textlink="">
          <xdr:nvSpPr>
            <xdr:cNvPr id="208" name="TextBox 207">
              <a:extLst>
                <a:ext uri="{FF2B5EF4-FFF2-40B4-BE49-F238E27FC236}">
                  <a16:creationId xmlns:a16="http://schemas.microsoft.com/office/drawing/2014/main" id="{C3798D87-09A8-11F2-BA01-923710032D06}"/>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dr:sp macro="" textlink="">
          <xdr:nvSpPr>
            <xdr:cNvPr id="208" name="TextBox 207">
              <a:extLst>
                <a:ext uri="{FF2B5EF4-FFF2-40B4-BE49-F238E27FC236}">
                  <a16:creationId xmlns:a16="http://schemas.microsoft.com/office/drawing/2014/main" id="{C3798D87-09A8-11F2-BA01-923710032D06}"/>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8</xdr:col>
      <xdr:colOff>286465</xdr:colOff>
      <xdr:row>352</xdr:row>
      <xdr:rowOff>38195</xdr:rowOff>
    </xdr:from>
    <xdr:to>
      <xdr:col>8</xdr:col>
      <xdr:colOff>525187</xdr:colOff>
      <xdr:row>353</xdr:row>
      <xdr:rowOff>105037</xdr:rowOff>
    </xdr:to>
    <xdr:sp macro="" textlink="">
      <xdr:nvSpPr>
        <xdr:cNvPr id="209" name="Rounded Rectangle 208">
          <a:extLst>
            <a:ext uri="{FF2B5EF4-FFF2-40B4-BE49-F238E27FC236}">
              <a16:creationId xmlns:a16="http://schemas.microsoft.com/office/drawing/2014/main" id="{09FFDE5A-98F7-3F97-E4E7-C3333D26CB65}"/>
            </a:ext>
          </a:extLst>
        </xdr:cNvPr>
        <xdr:cNvSpPr/>
      </xdr:nvSpPr>
      <xdr:spPr>
        <a:xfrm>
          <a:off x="13525681429" y="73249398"/>
          <a:ext cx="238722" cy="272143"/>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716166</xdr:colOff>
      <xdr:row>355</xdr:row>
      <xdr:rowOff>163476</xdr:rowOff>
    </xdr:from>
    <xdr:ext cx="923447" cy="172227"/>
    <mc:AlternateContent xmlns:mc="http://schemas.openxmlformats.org/markup-compatibility/2006">
      <mc:Choice xmlns:a14="http://schemas.microsoft.com/office/drawing/2010/main" Requires="a14">
        <xdr:sp macro="" textlink="">
          <xdr:nvSpPr>
            <xdr:cNvPr id="210" name="TextBox 209">
              <a:extLst>
                <a:ext uri="{FF2B5EF4-FFF2-40B4-BE49-F238E27FC236}">
                  <a16:creationId xmlns:a16="http://schemas.microsoft.com/office/drawing/2014/main" id="{D97DDB25-5EB0-F2FC-4967-17A934A41472}"/>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10" name="TextBox 209">
              <a:extLst>
                <a:ext uri="{FF2B5EF4-FFF2-40B4-BE49-F238E27FC236}">
                  <a16:creationId xmlns:a16="http://schemas.microsoft.com/office/drawing/2014/main" id="{D97DDB25-5EB0-F2FC-4967-17A934A41472}"/>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415376</xdr:colOff>
      <xdr:row>354</xdr:row>
      <xdr:rowOff>143232</xdr:rowOff>
    </xdr:from>
    <xdr:to>
      <xdr:col>7</xdr:col>
      <xdr:colOff>654098</xdr:colOff>
      <xdr:row>356</xdr:row>
      <xdr:rowOff>4774</xdr:rowOff>
    </xdr:to>
    <xdr:sp macro="" textlink="">
      <xdr:nvSpPr>
        <xdr:cNvPr id="211" name="Rounded Rectangle 210">
          <a:extLst>
            <a:ext uri="{FF2B5EF4-FFF2-40B4-BE49-F238E27FC236}">
              <a16:creationId xmlns:a16="http://schemas.microsoft.com/office/drawing/2014/main" id="{1802113C-65B2-7463-4EC8-2F260DEB417E}"/>
            </a:ext>
          </a:extLst>
        </xdr:cNvPr>
        <xdr:cNvSpPr/>
      </xdr:nvSpPr>
      <xdr:spPr>
        <a:xfrm>
          <a:off x="13526378496" y="73765037"/>
          <a:ext cx="238722" cy="272143"/>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7</xdr:col>
      <xdr:colOff>62068</xdr:colOff>
      <xdr:row>356</xdr:row>
      <xdr:rowOff>63213</xdr:rowOff>
    </xdr:from>
    <xdr:ext cx="923447" cy="172227"/>
    <mc:AlternateContent xmlns:mc="http://schemas.openxmlformats.org/markup-compatibility/2006">
      <mc:Choice xmlns:a14="http://schemas.microsoft.com/office/drawing/2010/main" Requires="a14">
        <xdr:sp macro="" textlink="">
          <xdr:nvSpPr>
            <xdr:cNvPr id="212" name="TextBox 211">
              <a:extLst>
                <a:ext uri="{FF2B5EF4-FFF2-40B4-BE49-F238E27FC236}">
                  <a16:creationId xmlns:a16="http://schemas.microsoft.com/office/drawing/2014/main" id="{E319BCC0-90A5-ED0D-B921-A95BFEF6363C}"/>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12" name="TextBox 211">
              <a:extLst>
                <a:ext uri="{FF2B5EF4-FFF2-40B4-BE49-F238E27FC236}">
                  <a16:creationId xmlns:a16="http://schemas.microsoft.com/office/drawing/2014/main" id="{E319BCC0-90A5-ED0D-B921-A95BFEF6363C}"/>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10</xdr:col>
      <xdr:colOff>109813</xdr:colOff>
      <xdr:row>349</xdr:row>
      <xdr:rowOff>34566</xdr:rowOff>
    </xdr:from>
    <xdr:ext cx="923447" cy="172227"/>
    <mc:AlternateContent xmlns:mc="http://schemas.openxmlformats.org/markup-compatibility/2006">
      <mc:Choice xmlns:a14="http://schemas.microsoft.com/office/drawing/2010/main" Requires="a14">
        <xdr:sp macro="" textlink="">
          <xdr:nvSpPr>
            <xdr:cNvPr id="216" name="TextBox 215">
              <a:extLst>
                <a:ext uri="{FF2B5EF4-FFF2-40B4-BE49-F238E27FC236}">
                  <a16:creationId xmlns:a16="http://schemas.microsoft.com/office/drawing/2014/main" id="{454402FC-1479-EC59-EF4D-B42D5EDEA0BC}"/>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16" name="TextBox 215">
              <a:extLst>
                <a:ext uri="{FF2B5EF4-FFF2-40B4-BE49-F238E27FC236}">
                  <a16:creationId xmlns:a16="http://schemas.microsoft.com/office/drawing/2014/main" id="{454402FC-1479-EC59-EF4D-B42D5EDEA0BC}"/>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9</xdr:col>
      <xdr:colOff>281691</xdr:colOff>
      <xdr:row>347</xdr:row>
      <xdr:rowOff>167106</xdr:rowOff>
    </xdr:from>
    <xdr:to>
      <xdr:col>10</xdr:col>
      <xdr:colOff>348534</xdr:colOff>
      <xdr:row>349</xdr:row>
      <xdr:rowOff>23872</xdr:rowOff>
    </xdr:to>
    <xdr:cxnSp macro="">
      <xdr:nvCxnSpPr>
        <xdr:cNvPr id="218" name="Straight Connector 217">
          <a:extLst>
            <a:ext uri="{FF2B5EF4-FFF2-40B4-BE49-F238E27FC236}">
              <a16:creationId xmlns:a16="http://schemas.microsoft.com/office/drawing/2014/main" id="{075ED795-D192-731F-22BA-8B21E1CF2C03}"/>
            </a:ext>
          </a:extLst>
        </xdr:cNvPr>
        <xdr:cNvCxnSpPr>
          <a:stCxn id="204" idx="2"/>
          <a:endCxn id="206" idx="0"/>
        </xdr:cNvCxnSpPr>
      </xdr:nvCxnSpPr>
      <xdr:spPr>
        <a:xfrm>
          <a:off x="13524206128" y="72351805"/>
          <a:ext cx="892820" cy="26736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405826</xdr:colOff>
      <xdr:row>349</xdr:row>
      <xdr:rowOff>114587</xdr:rowOff>
    </xdr:from>
    <xdr:to>
      <xdr:col>9</xdr:col>
      <xdr:colOff>157556</xdr:colOff>
      <xdr:row>352</xdr:row>
      <xdr:rowOff>38195</xdr:rowOff>
    </xdr:to>
    <xdr:cxnSp macro="">
      <xdr:nvCxnSpPr>
        <xdr:cNvPr id="219" name="Straight Connector 218">
          <a:extLst>
            <a:ext uri="{FF2B5EF4-FFF2-40B4-BE49-F238E27FC236}">
              <a16:creationId xmlns:a16="http://schemas.microsoft.com/office/drawing/2014/main" id="{1BB30D6E-7EE1-6649-2CC9-CAB552344BE3}"/>
            </a:ext>
          </a:extLst>
        </xdr:cNvPr>
        <xdr:cNvCxnSpPr>
          <a:endCxn id="209" idx="0"/>
        </xdr:cNvCxnSpPr>
      </xdr:nvCxnSpPr>
      <xdr:spPr>
        <a:xfrm>
          <a:off x="13525223083" y="72709888"/>
          <a:ext cx="577707" cy="5395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654098</xdr:colOff>
      <xdr:row>352</xdr:row>
      <xdr:rowOff>174267</xdr:rowOff>
    </xdr:from>
    <xdr:to>
      <xdr:col>8</xdr:col>
      <xdr:colOff>286465</xdr:colOff>
      <xdr:row>355</xdr:row>
      <xdr:rowOff>74004</xdr:rowOff>
    </xdr:to>
    <xdr:cxnSp macro="">
      <xdr:nvCxnSpPr>
        <xdr:cNvPr id="221" name="Straight Connector 220">
          <a:extLst>
            <a:ext uri="{FF2B5EF4-FFF2-40B4-BE49-F238E27FC236}">
              <a16:creationId xmlns:a16="http://schemas.microsoft.com/office/drawing/2014/main" id="{0280F8C9-D4B1-03A7-284F-B5D254D72DB6}"/>
            </a:ext>
          </a:extLst>
        </xdr:cNvPr>
        <xdr:cNvCxnSpPr>
          <a:stCxn id="209" idx="3"/>
          <a:endCxn id="211" idx="1"/>
        </xdr:cNvCxnSpPr>
      </xdr:nvCxnSpPr>
      <xdr:spPr>
        <a:xfrm>
          <a:off x="13525920151" y="73385470"/>
          <a:ext cx="458345" cy="515639"/>
        </a:xfrm>
        <a:prstGeom prst="line">
          <a:avLst/>
        </a:prstGeom>
        <a:ln w="57150"/>
      </xdr:spPr>
      <xdr:style>
        <a:lnRef idx="3">
          <a:schemeClr val="accent6"/>
        </a:lnRef>
        <a:fillRef idx="0">
          <a:schemeClr val="accent6"/>
        </a:fillRef>
        <a:effectRef idx="2">
          <a:schemeClr val="accent6"/>
        </a:effectRef>
        <a:fontRef idx="minor">
          <a:schemeClr val="tx1"/>
        </a:fontRef>
      </xdr:style>
    </xdr:cxnSp>
    <xdr:clientData/>
  </xdr:twoCellAnchor>
  <xdr:oneCellAnchor>
    <xdr:from>
      <xdr:col>8</xdr:col>
      <xdr:colOff>458346</xdr:colOff>
      <xdr:row>358</xdr:row>
      <xdr:rowOff>144377</xdr:rowOff>
    </xdr:from>
    <xdr:ext cx="2518110" cy="346762"/>
    <mc:AlternateContent xmlns:mc="http://schemas.openxmlformats.org/markup-compatibility/2006">
      <mc:Choice xmlns:a14="http://schemas.microsoft.com/office/drawing/2010/main" Requires="a14">
        <xdr:sp macro="" textlink="">
          <xdr:nvSpPr>
            <xdr:cNvPr id="224" name="TextBox 223">
              <a:extLst>
                <a:ext uri="{FF2B5EF4-FFF2-40B4-BE49-F238E27FC236}">
                  <a16:creationId xmlns:a16="http://schemas.microsoft.com/office/drawing/2014/main" id="{306B2BAC-8B39-3DE8-6A2D-F8CBB1642EA6}"/>
                </a:ext>
              </a:extLst>
            </xdr:cNvPr>
            <xdr:cNvSpPr txBox="1"/>
          </xdr:nvSpPr>
          <xdr:spPr>
            <a:xfrm>
              <a:off x="13523230160" y="74587385"/>
              <a:ext cx="251811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𝐷</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𝐷</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0−20</m:t>
                        </m:r>
                      </m:num>
                      <m:den>
                        <m:r>
                          <a:rPr lang="en-US" sz="1100" b="0" i="1">
                            <a:latin typeface="Cambria Math" panose="02040503050406030204" pitchFamily="18" charset="0"/>
                          </a:rPr>
                          <m:t>30−20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m:t>
                        </m:r>
                      </m:num>
                      <m:den>
                        <m:r>
                          <a:rPr lang="en-US" sz="1100" b="0" i="1">
                            <a:latin typeface="Cambria Math" panose="02040503050406030204" pitchFamily="18" charset="0"/>
                          </a:rPr>
                          <m:t>10</m:t>
                        </m:r>
                      </m:den>
                    </m:f>
                    <m:r>
                      <a:rPr lang="en-US" sz="1100" b="0" i="1">
                        <a:latin typeface="Cambria Math" panose="02040503050406030204" pitchFamily="18" charset="0"/>
                      </a:rPr>
                      <m:t>=−2</m:t>
                    </m:r>
                  </m:oMath>
                </m:oMathPara>
              </a14:m>
              <a:endParaRPr lang="en-US" sz="1100"/>
            </a:p>
          </xdr:txBody>
        </xdr:sp>
      </mc:Choice>
      <mc:Fallback>
        <xdr:sp macro="" textlink="">
          <xdr:nvSpPr>
            <xdr:cNvPr id="224" name="TextBox 223">
              <a:extLst>
                <a:ext uri="{FF2B5EF4-FFF2-40B4-BE49-F238E27FC236}">
                  <a16:creationId xmlns:a16="http://schemas.microsoft.com/office/drawing/2014/main" id="{306B2BAC-8B39-3DE8-6A2D-F8CBB1642EA6}"/>
                </a:ext>
              </a:extLst>
            </xdr:cNvPr>
            <xdr:cNvSpPr txBox="1"/>
          </xdr:nvSpPr>
          <xdr:spPr>
            <a:xfrm>
              <a:off x="13523230160" y="74587385"/>
              <a:ext cx="2518110"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𝑌_𝐷−𝑌_𝐶</a:t>
              </a:r>
              <a:r>
                <a:rPr lang="he-IL" sz="1100" b="0" i="0">
                  <a:latin typeface="Cambria Math" panose="02040503050406030204" pitchFamily="18" charset="0"/>
                </a:rPr>
                <a:t>)/(</a:t>
              </a:r>
              <a:r>
                <a:rPr lang="en-US" sz="1100" b="0" i="0">
                  <a:latin typeface="Cambria Math" panose="02040503050406030204" pitchFamily="18" charset="0"/>
                </a:rPr>
                <a:t>𝑋_𝐷−𝑋_𝐶</a:t>
              </a:r>
              <a:r>
                <a:rPr lang="he-IL" sz="1100" b="0" i="0">
                  <a:latin typeface="Cambria Math" panose="02040503050406030204" pitchFamily="18" charset="0"/>
                </a:rPr>
                <a:t> )</a:t>
              </a:r>
              <a:r>
                <a:rPr lang="en-US" sz="1100" b="0" i="0">
                  <a:latin typeface="Cambria Math" panose="02040503050406030204" pitchFamily="18" charset="0"/>
                </a:rPr>
                <a:t>→(0−20)/(30−20)=(−20)/10=−2</a:t>
              </a:r>
              <a:endParaRPr lang="en-US" sz="1100"/>
            </a:p>
          </xdr:txBody>
        </xdr:sp>
      </mc:Fallback>
    </mc:AlternateContent>
    <xdr:clientData/>
  </xdr:oneCellAnchor>
  <xdr:twoCellAnchor>
    <xdr:from>
      <xdr:col>10</xdr:col>
      <xdr:colOff>362857</xdr:colOff>
      <xdr:row>367</xdr:row>
      <xdr:rowOff>52519</xdr:rowOff>
    </xdr:from>
    <xdr:to>
      <xdr:col>10</xdr:col>
      <xdr:colOff>372406</xdr:colOff>
      <xdr:row>381</xdr:row>
      <xdr:rowOff>152781</xdr:rowOff>
    </xdr:to>
    <xdr:cxnSp macro="">
      <xdr:nvCxnSpPr>
        <xdr:cNvPr id="225" name="Straight Arrow Connector 224">
          <a:extLst>
            <a:ext uri="{FF2B5EF4-FFF2-40B4-BE49-F238E27FC236}">
              <a16:creationId xmlns:a16="http://schemas.microsoft.com/office/drawing/2014/main" id="{06E3537C-6D02-0E41-A3D1-181150CC825D}"/>
            </a:ext>
          </a:extLst>
        </xdr:cNvPr>
        <xdr:cNvCxnSpPr/>
      </xdr:nvCxnSpPr>
      <xdr:spPr>
        <a:xfrm flipH="1" flipV="1">
          <a:off x="13524182256" y="71621316"/>
          <a:ext cx="9549" cy="2974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635000</xdr:colOff>
      <xdr:row>378</xdr:row>
      <xdr:rowOff>119361</xdr:rowOff>
    </xdr:from>
    <xdr:to>
      <xdr:col>10</xdr:col>
      <xdr:colOff>783008</xdr:colOff>
      <xdr:row>378</xdr:row>
      <xdr:rowOff>133685</xdr:rowOff>
    </xdr:to>
    <xdr:cxnSp macro="">
      <xdr:nvCxnSpPr>
        <xdr:cNvPr id="226" name="Straight Arrow Connector 225">
          <a:extLst>
            <a:ext uri="{FF2B5EF4-FFF2-40B4-BE49-F238E27FC236}">
              <a16:creationId xmlns:a16="http://schemas.microsoft.com/office/drawing/2014/main" id="{AAC7F8C1-D67B-2F48-8DA6-69CC7AA4CEBC}"/>
            </a:ext>
          </a:extLst>
        </xdr:cNvPr>
        <xdr:cNvCxnSpPr/>
      </xdr:nvCxnSpPr>
      <xdr:spPr>
        <a:xfrm flipV="1">
          <a:off x="13523771654" y="73946466"/>
          <a:ext cx="4277895"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10</xdr:col>
      <xdr:colOff>229173</xdr:colOff>
      <xdr:row>369</xdr:row>
      <xdr:rowOff>100264</xdr:rowOff>
    </xdr:from>
    <xdr:to>
      <xdr:col>10</xdr:col>
      <xdr:colOff>467895</xdr:colOff>
      <xdr:row>370</xdr:row>
      <xdr:rowOff>167106</xdr:rowOff>
    </xdr:to>
    <xdr:sp macro="" textlink="">
      <xdr:nvSpPr>
        <xdr:cNvPr id="227" name="Rounded Rectangle 226">
          <a:extLst>
            <a:ext uri="{FF2B5EF4-FFF2-40B4-BE49-F238E27FC236}">
              <a16:creationId xmlns:a16="http://schemas.microsoft.com/office/drawing/2014/main" id="{370AC533-FF84-7449-A444-A5CCDB7D1ACA}"/>
            </a:ext>
          </a:extLst>
        </xdr:cNvPr>
        <xdr:cNvSpPr/>
      </xdr:nvSpPr>
      <xdr:spPr>
        <a:xfrm>
          <a:off x="13524086767" y="72079662"/>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10</xdr:col>
      <xdr:colOff>143234</xdr:colOff>
      <xdr:row>369</xdr:row>
      <xdr:rowOff>168251</xdr:rowOff>
    </xdr:from>
    <xdr:ext cx="923447" cy="172227"/>
    <mc:AlternateContent xmlns:mc="http://schemas.openxmlformats.org/markup-compatibility/2006">
      <mc:Choice xmlns:a14="http://schemas.microsoft.com/office/drawing/2010/main" Requires="a14">
        <xdr:sp macro="" textlink="">
          <xdr:nvSpPr>
            <xdr:cNvPr id="228" name="TextBox 227">
              <a:extLst>
                <a:ext uri="{FF2B5EF4-FFF2-40B4-BE49-F238E27FC236}">
                  <a16:creationId xmlns:a16="http://schemas.microsoft.com/office/drawing/2014/main" id="{D6436411-0900-3346-A472-D60F57672C4D}"/>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dr:sp macro="" textlink="">
          <xdr:nvSpPr>
            <xdr:cNvPr id="228" name="TextBox 227">
              <a:extLst>
                <a:ext uri="{FF2B5EF4-FFF2-40B4-BE49-F238E27FC236}">
                  <a16:creationId xmlns:a16="http://schemas.microsoft.com/office/drawing/2014/main" id="{D6436411-0900-3346-A472-D60F57672C4D}"/>
                </a:ext>
              </a:extLst>
            </xdr:cNvPr>
            <xdr:cNvSpPr txBox="1"/>
          </xdr:nvSpPr>
          <xdr:spPr>
            <a:xfrm>
              <a:off x="13523487981" y="721476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9</xdr:col>
      <xdr:colOff>162330</xdr:colOff>
      <xdr:row>372</xdr:row>
      <xdr:rowOff>23872</xdr:rowOff>
    </xdr:from>
    <xdr:to>
      <xdr:col>9</xdr:col>
      <xdr:colOff>401052</xdr:colOff>
      <xdr:row>373</xdr:row>
      <xdr:rowOff>90714</xdr:rowOff>
    </xdr:to>
    <xdr:sp macro="" textlink="">
      <xdr:nvSpPr>
        <xdr:cNvPr id="229" name="Rounded Rectangle 228">
          <a:extLst>
            <a:ext uri="{FF2B5EF4-FFF2-40B4-BE49-F238E27FC236}">
              <a16:creationId xmlns:a16="http://schemas.microsoft.com/office/drawing/2014/main" id="{3A4CB622-E934-B24C-91B5-90EF4C3B6918}"/>
            </a:ext>
          </a:extLst>
        </xdr:cNvPr>
        <xdr:cNvSpPr/>
      </xdr:nvSpPr>
      <xdr:spPr>
        <a:xfrm>
          <a:off x="13524979587" y="72619173"/>
          <a:ext cx="238722" cy="27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95490</xdr:colOff>
      <xdr:row>375</xdr:row>
      <xdr:rowOff>125280</xdr:rowOff>
    </xdr:from>
    <xdr:ext cx="923447" cy="172227"/>
    <mc:AlternateContent xmlns:mc="http://schemas.openxmlformats.org/markup-compatibility/2006">
      <mc:Choice xmlns:a14="http://schemas.microsoft.com/office/drawing/2010/main" Requires="a14">
        <xdr:sp macro="" textlink="">
          <xdr:nvSpPr>
            <xdr:cNvPr id="230" name="TextBox 229">
              <a:extLst>
                <a:ext uri="{FF2B5EF4-FFF2-40B4-BE49-F238E27FC236}">
                  <a16:creationId xmlns:a16="http://schemas.microsoft.com/office/drawing/2014/main" id="{D129FACF-AAB9-9449-9DB9-78E6C8D638C2}"/>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30" name="TextBox 229">
              <a:extLst>
                <a:ext uri="{FF2B5EF4-FFF2-40B4-BE49-F238E27FC236}">
                  <a16:creationId xmlns:a16="http://schemas.microsoft.com/office/drawing/2014/main" id="{D129FACF-AAB9-9449-9DB9-78E6C8D638C2}"/>
                </a:ext>
              </a:extLst>
            </xdr:cNvPr>
            <xdr:cNvSpPr txBox="1"/>
          </xdr:nvSpPr>
          <xdr:spPr>
            <a:xfrm>
              <a:off x="13523535725" y="73336483"/>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8</xdr:col>
      <xdr:colOff>611129</xdr:colOff>
      <xdr:row>378</xdr:row>
      <xdr:rowOff>149153</xdr:rowOff>
    </xdr:from>
    <xdr:ext cx="923447" cy="172227"/>
    <mc:AlternateContent xmlns:mc="http://schemas.openxmlformats.org/markup-compatibility/2006">
      <mc:Choice xmlns:a14="http://schemas.microsoft.com/office/drawing/2010/main" Requires="a14">
        <xdr:sp macro="" textlink="">
          <xdr:nvSpPr>
            <xdr:cNvPr id="231" name="TextBox 230">
              <a:extLst>
                <a:ext uri="{FF2B5EF4-FFF2-40B4-BE49-F238E27FC236}">
                  <a16:creationId xmlns:a16="http://schemas.microsoft.com/office/drawing/2014/main" id="{19723C05-3C97-9440-8840-874F00F69EFC}"/>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dr:sp macro="" textlink="">
          <xdr:nvSpPr>
            <xdr:cNvPr id="231" name="TextBox 230">
              <a:extLst>
                <a:ext uri="{FF2B5EF4-FFF2-40B4-BE49-F238E27FC236}">
                  <a16:creationId xmlns:a16="http://schemas.microsoft.com/office/drawing/2014/main" id="{19723C05-3C97-9440-8840-874F00F69EFC}"/>
                </a:ext>
              </a:extLst>
            </xdr:cNvPr>
            <xdr:cNvSpPr txBox="1"/>
          </xdr:nvSpPr>
          <xdr:spPr>
            <a:xfrm>
              <a:off x="13524672040" y="7397625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8</xdr:col>
      <xdr:colOff>286465</xdr:colOff>
      <xdr:row>375</xdr:row>
      <xdr:rowOff>38195</xdr:rowOff>
    </xdr:from>
    <xdr:to>
      <xdr:col>8</xdr:col>
      <xdr:colOff>525187</xdr:colOff>
      <xdr:row>376</xdr:row>
      <xdr:rowOff>105037</xdr:rowOff>
    </xdr:to>
    <xdr:sp macro="" textlink="">
      <xdr:nvSpPr>
        <xdr:cNvPr id="232" name="Rounded Rectangle 231">
          <a:extLst>
            <a:ext uri="{FF2B5EF4-FFF2-40B4-BE49-F238E27FC236}">
              <a16:creationId xmlns:a16="http://schemas.microsoft.com/office/drawing/2014/main" id="{53ED0B50-6ED6-254B-BA06-773B84A002BE}"/>
            </a:ext>
          </a:extLst>
        </xdr:cNvPr>
        <xdr:cNvSpPr/>
      </xdr:nvSpPr>
      <xdr:spPr>
        <a:xfrm>
          <a:off x="13525681429" y="73249398"/>
          <a:ext cx="238722" cy="27214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716166</xdr:colOff>
      <xdr:row>378</xdr:row>
      <xdr:rowOff>163476</xdr:rowOff>
    </xdr:from>
    <xdr:ext cx="923447" cy="172227"/>
    <mc:AlternateContent xmlns:mc="http://schemas.openxmlformats.org/markup-compatibility/2006">
      <mc:Choice xmlns:a14="http://schemas.microsoft.com/office/drawing/2010/main" Requires="a14">
        <xdr:sp macro="" textlink="">
          <xdr:nvSpPr>
            <xdr:cNvPr id="233" name="TextBox 232">
              <a:extLst>
                <a:ext uri="{FF2B5EF4-FFF2-40B4-BE49-F238E27FC236}">
                  <a16:creationId xmlns:a16="http://schemas.microsoft.com/office/drawing/2014/main" id="{79A62B79-7C2C-8342-83E4-A978BC28CADC}"/>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33" name="TextBox 232">
              <a:extLst>
                <a:ext uri="{FF2B5EF4-FFF2-40B4-BE49-F238E27FC236}">
                  <a16:creationId xmlns:a16="http://schemas.microsoft.com/office/drawing/2014/main" id="{79A62B79-7C2C-8342-83E4-A978BC28CADC}"/>
                </a:ext>
              </a:extLst>
            </xdr:cNvPr>
            <xdr:cNvSpPr txBox="1"/>
          </xdr:nvSpPr>
          <xdr:spPr>
            <a:xfrm>
              <a:off x="13525392981" y="73990581"/>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415376</xdr:colOff>
      <xdr:row>377</xdr:row>
      <xdr:rowOff>143232</xdr:rowOff>
    </xdr:from>
    <xdr:to>
      <xdr:col>7</xdr:col>
      <xdr:colOff>654098</xdr:colOff>
      <xdr:row>379</xdr:row>
      <xdr:rowOff>4774</xdr:rowOff>
    </xdr:to>
    <xdr:sp macro="" textlink="">
      <xdr:nvSpPr>
        <xdr:cNvPr id="234" name="Rounded Rectangle 233">
          <a:extLst>
            <a:ext uri="{FF2B5EF4-FFF2-40B4-BE49-F238E27FC236}">
              <a16:creationId xmlns:a16="http://schemas.microsoft.com/office/drawing/2014/main" id="{6E0F8201-C475-D14C-9359-DD6344248590}"/>
            </a:ext>
          </a:extLst>
        </xdr:cNvPr>
        <xdr:cNvSpPr/>
      </xdr:nvSpPr>
      <xdr:spPr>
        <a:xfrm>
          <a:off x="13526378496" y="73765037"/>
          <a:ext cx="238722" cy="272143"/>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7</xdr:col>
      <xdr:colOff>62068</xdr:colOff>
      <xdr:row>379</xdr:row>
      <xdr:rowOff>63213</xdr:rowOff>
    </xdr:from>
    <xdr:ext cx="923447" cy="172227"/>
    <mc:AlternateContent xmlns:mc="http://schemas.openxmlformats.org/markup-compatibility/2006">
      <mc:Choice xmlns:a14="http://schemas.microsoft.com/office/drawing/2010/main" Requires="a14">
        <xdr:sp macro="" textlink="">
          <xdr:nvSpPr>
            <xdr:cNvPr id="235" name="TextBox 234">
              <a:extLst>
                <a:ext uri="{FF2B5EF4-FFF2-40B4-BE49-F238E27FC236}">
                  <a16:creationId xmlns:a16="http://schemas.microsoft.com/office/drawing/2014/main" id="{4FBF483D-62C3-0146-B433-0D2B581DF928}"/>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35" name="TextBox 234">
              <a:extLst>
                <a:ext uri="{FF2B5EF4-FFF2-40B4-BE49-F238E27FC236}">
                  <a16:creationId xmlns:a16="http://schemas.microsoft.com/office/drawing/2014/main" id="{4FBF483D-62C3-0146-B433-0D2B581DF928}"/>
                </a:ext>
              </a:extLst>
            </xdr:cNvPr>
            <xdr:cNvSpPr txBox="1"/>
          </xdr:nvSpPr>
          <xdr:spPr>
            <a:xfrm>
              <a:off x="13526047079" y="7409561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10</xdr:col>
      <xdr:colOff>109813</xdr:colOff>
      <xdr:row>372</xdr:row>
      <xdr:rowOff>34566</xdr:rowOff>
    </xdr:from>
    <xdr:ext cx="923447" cy="172227"/>
    <mc:AlternateContent xmlns:mc="http://schemas.openxmlformats.org/markup-compatibility/2006">
      <mc:Choice xmlns:a14="http://schemas.microsoft.com/office/drawing/2010/main" Requires="a14">
        <xdr:sp macro="" textlink="">
          <xdr:nvSpPr>
            <xdr:cNvPr id="236" name="TextBox 235">
              <a:extLst>
                <a:ext uri="{FF2B5EF4-FFF2-40B4-BE49-F238E27FC236}">
                  <a16:creationId xmlns:a16="http://schemas.microsoft.com/office/drawing/2014/main" id="{123655B0-E261-E048-8B2B-6201A546E42E}"/>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36" name="TextBox 235">
              <a:extLst>
                <a:ext uri="{FF2B5EF4-FFF2-40B4-BE49-F238E27FC236}">
                  <a16:creationId xmlns:a16="http://schemas.microsoft.com/office/drawing/2014/main" id="{123655B0-E261-E048-8B2B-6201A546E42E}"/>
                </a:ext>
              </a:extLst>
            </xdr:cNvPr>
            <xdr:cNvSpPr txBox="1"/>
          </xdr:nvSpPr>
          <xdr:spPr>
            <a:xfrm>
              <a:off x="13523521402" y="7262986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9</xdr:col>
      <xdr:colOff>281691</xdr:colOff>
      <xdr:row>370</xdr:row>
      <xdr:rowOff>167106</xdr:rowOff>
    </xdr:from>
    <xdr:to>
      <xdr:col>10</xdr:col>
      <xdr:colOff>348534</xdr:colOff>
      <xdr:row>372</xdr:row>
      <xdr:rowOff>23872</xdr:rowOff>
    </xdr:to>
    <xdr:cxnSp macro="">
      <xdr:nvCxnSpPr>
        <xdr:cNvPr id="237" name="Straight Connector 236">
          <a:extLst>
            <a:ext uri="{FF2B5EF4-FFF2-40B4-BE49-F238E27FC236}">
              <a16:creationId xmlns:a16="http://schemas.microsoft.com/office/drawing/2014/main" id="{50749B0C-D05D-AE43-8042-749D596998BE}"/>
            </a:ext>
          </a:extLst>
        </xdr:cNvPr>
        <xdr:cNvCxnSpPr>
          <a:stCxn id="227" idx="2"/>
          <a:endCxn id="229" idx="0"/>
        </xdr:cNvCxnSpPr>
      </xdr:nvCxnSpPr>
      <xdr:spPr>
        <a:xfrm>
          <a:off x="13524206128" y="72351805"/>
          <a:ext cx="892820" cy="26736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405826</xdr:colOff>
      <xdr:row>372</xdr:row>
      <xdr:rowOff>114587</xdr:rowOff>
    </xdr:from>
    <xdr:to>
      <xdr:col>9</xdr:col>
      <xdr:colOff>157556</xdr:colOff>
      <xdr:row>375</xdr:row>
      <xdr:rowOff>38195</xdr:rowOff>
    </xdr:to>
    <xdr:cxnSp macro="">
      <xdr:nvCxnSpPr>
        <xdr:cNvPr id="238" name="Straight Connector 237">
          <a:extLst>
            <a:ext uri="{FF2B5EF4-FFF2-40B4-BE49-F238E27FC236}">
              <a16:creationId xmlns:a16="http://schemas.microsoft.com/office/drawing/2014/main" id="{AEDFD615-23E4-1847-81C3-348D7F02E955}"/>
            </a:ext>
          </a:extLst>
        </xdr:cNvPr>
        <xdr:cNvCxnSpPr>
          <a:endCxn id="232" idx="0"/>
        </xdr:cNvCxnSpPr>
      </xdr:nvCxnSpPr>
      <xdr:spPr>
        <a:xfrm>
          <a:off x="13525223083" y="72709888"/>
          <a:ext cx="577707" cy="5395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553834</xdr:colOff>
      <xdr:row>376</xdr:row>
      <xdr:rowOff>0</xdr:rowOff>
    </xdr:from>
    <xdr:to>
      <xdr:col>8</xdr:col>
      <xdr:colOff>305563</xdr:colOff>
      <xdr:row>378</xdr:row>
      <xdr:rowOff>128908</xdr:rowOff>
    </xdr:to>
    <xdr:cxnSp macro="">
      <xdr:nvCxnSpPr>
        <xdr:cNvPr id="241" name="Straight Connector 240">
          <a:extLst>
            <a:ext uri="{FF2B5EF4-FFF2-40B4-BE49-F238E27FC236}">
              <a16:creationId xmlns:a16="http://schemas.microsoft.com/office/drawing/2014/main" id="{4F40E013-D429-5480-CB8C-5601BAD4CEAF}"/>
            </a:ext>
          </a:extLst>
        </xdr:cNvPr>
        <xdr:cNvCxnSpPr/>
      </xdr:nvCxnSpPr>
      <xdr:spPr>
        <a:xfrm>
          <a:off x="13525901053" y="78138421"/>
          <a:ext cx="577707" cy="5395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272144</xdr:colOff>
      <xdr:row>378</xdr:row>
      <xdr:rowOff>130055</xdr:rowOff>
    </xdr:from>
    <xdr:ext cx="923447" cy="172227"/>
    <mc:AlternateContent xmlns:mc="http://schemas.openxmlformats.org/markup-compatibility/2006">
      <mc:Choice xmlns:a14="http://schemas.microsoft.com/office/drawing/2010/main" Requires="a14">
        <xdr:sp macro="" textlink="">
          <xdr:nvSpPr>
            <xdr:cNvPr id="242" name="TextBox 241">
              <a:extLst>
                <a:ext uri="{FF2B5EF4-FFF2-40B4-BE49-F238E27FC236}">
                  <a16:creationId xmlns:a16="http://schemas.microsoft.com/office/drawing/2014/main" id="{3FBF7A75-51D5-2559-F0D6-CC4B3608412A}"/>
                </a:ext>
              </a:extLst>
            </xdr:cNvPr>
            <xdr:cNvSpPr txBox="1"/>
          </xdr:nvSpPr>
          <xdr:spPr>
            <a:xfrm>
              <a:off x="13524185048" y="7867907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dr:sp macro="" textlink="">
          <xdr:nvSpPr>
            <xdr:cNvPr id="242" name="TextBox 241">
              <a:extLst>
                <a:ext uri="{FF2B5EF4-FFF2-40B4-BE49-F238E27FC236}">
                  <a16:creationId xmlns:a16="http://schemas.microsoft.com/office/drawing/2014/main" id="{3FBF7A75-51D5-2559-F0D6-CC4B3608412A}"/>
                </a:ext>
              </a:extLst>
            </xdr:cNvPr>
            <xdr:cNvSpPr txBox="1"/>
          </xdr:nvSpPr>
          <xdr:spPr>
            <a:xfrm>
              <a:off x="13524185048" y="78679078"/>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editAs="oneCell">
    <xdr:from>
      <xdr:col>8</xdr:col>
      <xdr:colOff>604778</xdr:colOff>
      <xdr:row>381</xdr:row>
      <xdr:rowOff>124134</xdr:rowOff>
    </xdr:from>
    <xdr:to>
      <xdr:col>9</xdr:col>
      <xdr:colOff>298021</xdr:colOff>
      <xdr:row>384</xdr:row>
      <xdr:rowOff>105037</xdr:rowOff>
    </xdr:to>
    <xdr:pic>
      <xdr:nvPicPr>
        <xdr:cNvPr id="243" name="Picture 242">
          <a:extLst>
            <a:ext uri="{FF2B5EF4-FFF2-40B4-BE49-F238E27FC236}">
              <a16:creationId xmlns:a16="http://schemas.microsoft.com/office/drawing/2014/main" id="{15FFBADA-7214-EF3E-3B12-717A14203B79}"/>
            </a:ext>
          </a:extLst>
        </xdr:cNvPr>
        <xdr:cNvPicPr>
          <a:picLocks noChangeAspect="1"/>
        </xdr:cNvPicPr>
      </xdr:nvPicPr>
      <xdr:blipFill>
        <a:blip xmlns:r="http://schemas.openxmlformats.org/officeDocument/2006/relationships" r:embed="rId2"/>
        <a:stretch>
          <a:fillRect/>
        </a:stretch>
      </xdr:blipFill>
      <xdr:spPr>
        <a:xfrm>
          <a:off x="13525082618" y="79289059"/>
          <a:ext cx="519220" cy="596805"/>
        </a:xfrm>
        <a:prstGeom prst="rect">
          <a:avLst/>
        </a:prstGeom>
      </xdr:spPr>
    </xdr:pic>
    <xdr:clientData/>
  </xdr:twoCellAnchor>
  <xdr:twoCellAnchor>
    <xdr:from>
      <xdr:col>9</xdr:col>
      <xdr:colOff>386729</xdr:colOff>
      <xdr:row>381</xdr:row>
      <xdr:rowOff>57293</xdr:rowOff>
    </xdr:from>
    <xdr:to>
      <xdr:col>10</xdr:col>
      <xdr:colOff>592030</xdr:colOff>
      <xdr:row>383</xdr:row>
      <xdr:rowOff>119361</xdr:rowOff>
    </xdr:to>
    <xdr:sp macro="" textlink="">
      <xdr:nvSpPr>
        <xdr:cNvPr id="244" name="Rectangular Callout 243">
          <a:extLst>
            <a:ext uri="{FF2B5EF4-FFF2-40B4-BE49-F238E27FC236}">
              <a16:creationId xmlns:a16="http://schemas.microsoft.com/office/drawing/2014/main" id="{80EB95AE-C30D-440F-5FFA-993A3D46AF31}"/>
            </a:ext>
          </a:extLst>
        </xdr:cNvPr>
        <xdr:cNvSpPr/>
      </xdr:nvSpPr>
      <xdr:spPr>
        <a:xfrm>
          <a:off x="13523962632" y="79222218"/>
          <a:ext cx="1031278" cy="472669"/>
        </a:xfrm>
        <a:prstGeom prst="wedgeRectCallout">
          <a:avLst>
            <a:gd name="adj1" fmla="val 44908"/>
            <a:gd name="adj2" fmla="val 5643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את</a:t>
          </a:r>
          <a:r>
            <a:rPr lang="he-IL" sz="1100" baseline="0"/>
            <a:t> נמצאת כאן!!</a:t>
          </a:r>
          <a:endParaRPr lang="en-US" sz="1100"/>
        </a:p>
      </xdr:txBody>
    </xdr:sp>
    <xdr:clientData/>
  </xdr:twoCellAnchor>
  <xdr:twoCellAnchor>
    <xdr:from>
      <xdr:col>9</xdr:col>
      <xdr:colOff>286466</xdr:colOff>
      <xdr:row>379</xdr:row>
      <xdr:rowOff>29967</xdr:rowOff>
    </xdr:from>
    <xdr:to>
      <xdr:col>9</xdr:col>
      <xdr:colOff>708599</xdr:colOff>
      <xdr:row>381</xdr:row>
      <xdr:rowOff>124135</xdr:rowOff>
    </xdr:to>
    <xdr:cxnSp macro="">
      <xdr:nvCxnSpPr>
        <xdr:cNvPr id="246" name="Straight Arrow Connector 245">
          <a:extLst>
            <a:ext uri="{FF2B5EF4-FFF2-40B4-BE49-F238E27FC236}">
              <a16:creationId xmlns:a16="http://schemas.microsoft.com/office/drawing/2014/main" id="{904B30D1-7310-9243-B159-710762505A0D}"/>
            </a:ext>
          </a:extLst>
        </xdr:cNvPr>
        <xdr:cNvCxnSpPr>
          <a:endCxn id="231" idx="1"/>
        </xdr:cNvCxnSpPr>
      </xdr:nvCxnSpPr>
      <xdr:spPr>
        <a:xfrm flipH="1" flipV="1">
          <a:off x="13524672040" y="78784290"/>
          <a:ext cx="422133" cy="5047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733867</xdr:colOff>
      <xdr:row>371</xdr:row>
      <xdr:rowOff>105038</xdr:rowOff>
    </xdr:from>
    <xdr:to>
      <xdr:col>9</xdr:col>
      <xdr:colOff>749586</xdr:colOff>
      <xdr:row>378</xdr:row>
      <xdr:rowOff>130055</xdr:rowOff>
    </xdr:to>
    <xdr:cxnSp macro="">
      <xdr:nvCxnSpPr>
        <xdr:cNvPr id="248" name="Straight Connector 247">
          <a:extLst>
            <a:ext uri="{FF2B5EF4-FFF2-40B4-BE49-F238E27FC236}">
              <a16:creationId xmlns:a16="http://schemas.microsoft.com/office/drawing/2014/main" id="{01464C98-FB4E-D734-2552-4823EEE6E666}"/>
            </a:ext>
          </a:extLst>
        </xdr:cNvPr>
        <xdr:cNvCxnSpPr>
          <a:endCxn id="242" idx="0"/>
        </xdr:cNvCxnSpPr>
      </xdr:nvCxnSpPr>
      <xdr:spPr>
        <a:xfrm>
          <a:off x="13524631053" y="77216955"/>
          <a:ext cx="15719" cy="1462123"/>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768684</xdr:colOff>
      <xdr:row>371</xdr:row>
      <xdr:rowOff>105038</xdr:rowOff>
    </xdr:from>
    <xdr:to>
      <xdr:col>10</xdr:col>
      <xdr:colOff>377181</xdr:colOff>
      <xdr:row>371</xdr:row>
      <xdr:rowOff>109812</xdr:rowOff>
    </xdr:to>
    <xdr:cxnSp macro="">
      <xdr:nvCxnSpPr>
        <xdr:cNvPr id="249" name="Straight Connector 248">
          <a:extLst>
            <a:ext uri="{FF2B5EF4-FFF2-40B4-BE49-F238E27FC236}">
              <a16:creationId xmlns:a16="http://schemas.microsoft.com/office/drawing/2014/main" id="{2AB2F42E-AC0A-3D1C-603C-98645C2437D5}"/>
            </a:ext>
          </a:extLst>
        </xdr:cNvPr>
        <xdr:cNvCxnSpPr/>
      </xdr:nvCxnSpPr>
      <xdr:spPr>
        <a:xfrm flipH="1">
          <a:off x="13524177481" y="77216955"/>
          <a:ext cx="434474" cy="4774"/>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253046</xdr:colOff>
      <xdr:row>370</xdr:row>
      <xdr:rowOff>115733</xdr:rowOff>
    </xdr:from>
    <xdr:ext cx="923447" cy="172227"/>
    <mc:AlternateContent xmlns:mc="http://schemas.openxmlformats.org/markup-compatibility/2006">
      <mc:Choice xmlns:a14="http://schemas.microsoft.com/office/drawing/2010/main" Requires="a14">
        <xdr:sp macro="" textlink="">
          <xdr:nvSpPr>
            <xdr:cNvPr id="252" name="TextBox 251">
              <a:extLst>
                <a:ext uri="{FF2B5EF4-FFF2-40B4-BE49-F238E27FC236}">
                  <a16:creationId xmlns:a16="http://schemas.microsoft.com/office/drawing/2014/main" id="{3A41149A-B1F7-3D70-436E-2D4573325AF2}"/>
                </a:ext>
              </a:extLst>
            </xdr:cNvPr>
            <xdr:cNvSpPr txBox="1"/>
          </xdr:nvSpPr>
          <xdr:spPr>
            <a:xfrm>
              <a:off x="13524204146" y="7702235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oMath>
                </m:oMathPara>
              </a14:m>
              <a:endParaRPr lang="en-US" sz="1100"/>
            </a:p>
          </xdr:txBody>
        </xdr:sp>
      </mc:Choice>
      <mc:Fallback>
        <xdr:sp macro="" textlink="">
          <xdr:nvSpPr>
            <xdr:cNvPr id="252" name="TextBox 251">
              <a:extLst>
                <a:ext uri="{FF2B5EF4-FFF2-40B4-BE49-F238E27FC236}">
                  <a16:creationId xmlns:a16="http://schemas.microsoft.com/office/drawing/2014/main" id="{3A41149A-B1F7-3D70-436E-2D4573325AF2}"/>
                </a:ext>
              </a:extLst>
            </xdr:cNvPr>
            <xdr:cNvSpPr txBox="1"/>
          </xdr:nvSpPr>
          <xdr:spPr>
            <a:xfrm>
              <a:off x="13524204146" y="7702235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endParaRPr lang="en-US" sz="1100"/>
            </a:p>
          </xdr:txBody>
        </xdr:sp>
      </mc:Fallback>
    </mc:AlternateContent>
    <xdr:clientData/>
  </xdr:oneCellAnchor>
  <xdr:oneCellAnchor>
    <xdr:from>
      <xdr:col>8</xdr:col>
      <xdr:colOff>525188</xdr:colOff>
      <xdr:row>388</xdr:row>
      <xdr:rowOff>110958</xdr:rowOff>
    </xdr:from>
    <xdr:ext cx="2427394" cy="345672"/>
    <mc:AlternateContent xmlns:mc="http://schemas.openxmlformats.org/markup-compatibility/2006">
      <mc:Choice xmlns:a14="http://schemas.microsoft.com/office/drawing/2010/main" Requires="a14">
        <xdr:sp macro="" textlink="">
          <xdr:nvSpPr>
            <xdr:cNvPr id="253" name="TextBox 252">
              <a:extLst>
                <a:ext uri="{FF2B5EF4-FFF2-40B4-BE49-F238E27FC236}">
                  <a16:creationId xmlns:a16="http://schemas.microsoft.com/office/drawing/2014/main" id="{8C4C59D0-ABCB-C21D-2DDA-77F7A1BC41CA}"/>
                </a:ext>
              </a:extLst>
            </xdr:cNvPr>
            <xdr:cNvSpPr txBox="1"/>
          </xdr:nvSpPr>
          <xdr:spPr>
            <a:xfrm>
              <a:off x="13523254034" y="80712988"/>
              <a:ext cx="242739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𝐴</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𝐴</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30−40</m:t>
                        </m:r>
                      </m:num>
                      <m:den>
                        <m:r>
                          <a:rPr lang="en-US" sz="1100" b="0" i="1">
                            <a:latin typeface="Cambria Math" panose="02040503050406030204" pitchFamily="18" charset="0"/>
                          </a:rPr>
                          <m:t>10−0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m:t>
                        </m:r>
                      </m:num>
                      <m:den>
                        <m:r>
                          <a:rPr lang="en-US" sz="1100" b="0" i="1">
                            <a:latin typeface="Cambria Math" panose="02040503050406030204" pitchFamily="18" charset="0"/>
                          </a:rPr>
                          <m:t>10</m:t>
                        </m:r>
                      </m:den>
                    </m:f>
                    <m:r>
                      <a:rPr lang="en-US" sz="1100" b="0" i="1">
                        <a:latin typeface="Cambria Math" panose="02040503050406030204" pitchFamily="18" charset="0"/>
                      </a:rPr>
                      <m:t>=−1</m:t>
                    </m:r>
                  </m:oMath>
                </m:oMathPara>
              </a14:m>
              <a:endParaRPr lang="en-US" sz="1100"/>
            </a:p>
          </xdr:txBody>
        </xdr:sp>
      </mc:Choice>
      <mc:Fallback>
        <xdr:sp macro="" textlink="">
          <xdr:nvSpPr>
            <xdr:cNvPr id="253" name="TextBox 252">
              <a:extLst>
                <a:ext uri="{FF2B5EF4-FFF2-40B4-BE49-F238E27FC236}">
                  <a16:creationId xmlns:a16="http://schemas.microsoft.com/office/drawing/2014/main" id="{8C4C59D0-ABCB-C21D-2DDA-77F7A1BC41CA}"/>
                </a:ext>
              </a:extLst>
            </xdr:cNvPr>
            <xdr:cNvSpPr txBox="1"/>
          </xdr:nvSpPr>
          <xdr:spPr>
            <a:xfrm>
              <a:off x="13523254034" y="80712988"/>
              <a:ext cx="242739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𝑌_𝐵−𝑌_𝐴</a:t>
              </a:r>
              <a:r>
                <a:rPr lang="he-IL" sz="1100" b="0" i="0">
                  <a:latin typeface="Cambria Math" panose="02040503050406030204" pitchFamily="18" charset="0"/>
                </a:rPr>
                <a:t>)/(</a:t>
              </a:r>
              <a:r>
                <a:rPr lang="en-US" sz="1100" b="0" i="0">
                  <a:latin typeface="Cambria Math" panose="02040503050406030204" pitchFamily="18" charset="0"/>
                </a:rPr>
                <a:t>𝑋_𝐵−𝑋_𝐴</a:t>
              </a:r>
              <a:r>
                <a:rPr lang="he-IL" sz="1100" b="0" i="0">
                  <a:latin typeface="Cambria Math" panose="02040503050406030204" pitchFamily="18" charset="0"/>
                </a:rPr>
                <a:t> )</a:t>
              </a:r>
              <a:r>
                <a:rPr lang="en-US" sz="1100" b="0" i="0">
                  <a:latin typeface="Cambria Math" panose="02040503050406030204" pitchFamily="18" charset="0"/>
                </a:rPr>
                <a:t>=(30−40)/(10−0)=(−10)/10=−1</a:t>
              </a:r>
              <a:endParaRPr lang="en-US" sz="1100"/>
            </a:p>
          </xdr:txBody>
        </xdr:sp>
      </mc:Fallback>
    </mc:AlternateContent>
    <xdr:clientData/>
  </xdr:oneCellAnchor>
  <xdr:twoCellAnchor>
    <xdr:from>
      <xdr:col>11</xdr:col>
      <xdr:colOff>362857</xdr:colOff>
      <xdr:row>398</xdr:row>
      <xdr:rowOff>52519</xdr:rowOff>
    </xdr:from>
    <xdr:to>
      <xdr:col>11</xdr:col>
      <xdr:colOff>372406</xdr:colOff>
      <xdr:row>412</xdr:row>
      <xdr:rowOff>152781</xdr:rowOff>
    </xdr:to>
    <xdr:cxnSp macro="">
      <xdr:nvCxnSpPr>
        <xdr:cNvPr id="254" name="Straight Arrow Connector 253">
          <a:extLst>
            <a:ext uri="{FF2B5EF4-FFF2-40B4-BE49-F238E27FC236}">
              <a16:creationId xmlns:a16="http://schemas.microsoft.com/office/drawing/2014/main" id="{230559A1-00EF-1445-8A0D-50A6A1AF410A}"/>
            </a:ext>
          </a:extLst>
        </xdr:cNvPr>
        <xdr:cNvCxnSpPr/>
      </xdr:nvCxnSpPr>
      <xdr:spPr>
        <a:xfrm flipH="1" flipV="1">
          <a:off x="13534291301" y="75338338"/>
          <a:ext cx="9549" cy="293586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635000</xdr:colOff>
      <xdr:row>409</xdr:row>
      <xdr:rowOff>119361</xdr:rowOff>
    </xdr:from>
    <xdr:to>
      <xdr:col>11</xdr:col>
      <xdr:colOff>783008</xdr:colOff>
      <xdr:row>409</xdr:row>
      <xdr:rowOff>133685</xdr:rowOff>
    </xdr:to>
    <xdr:cxnSp macro="">
      <xdr:nvCxnSpPr>
        <xdr:cNvPr id="255" name="Straight Arrow Connector 254">
          <a:extLst>
            <a:ext uri="{FF2B5EF4-FFF2-40B4-BE49-F238E27FC236}">
              <a16:creationId xmlns:a16="http://schemas.microsoft.com/office/drawing/2014/main" id="{31D8ADC0-B44F-D84C-8DE2-79E46753606D}"/>
            </a:ext>
          </a:extLst>
        </xdr:cNvPr>
        <xdr:cNvCxnSpPr/>
      </xdr:nvCxnSpPr>
      <xdr:spPr>
        <a:xfrm flipV="1">
          <a:off x="13533880699" y="77633154"/>
          <a:ext cx="4280982"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229173</xdr:colOff>
      <xdr:row>400</xdr:row>
      <xdr:rowOff>100264</xdr:rowOff>
    </xdr:from>
    <xdr:to>
      <xdr:col>11</xdr:col>
      <xdr:colOff>467895</xdr:colOff>
      <xdr:row>401</xdr:row>
      <xdr:rowOff>167106</xdr:rowOff>
    </xdr:to>
    <xdr:sp macro="" textlink="">
      <xdr:nvSpPr>
        <xdr:cNvPr id="256" name="Rounded Rectangle 255">
          <a:extLst>
            <a:ext uri="{FF2B5EF4-FFF2-40B4-BE49-F238E27FC236}">
              <a16:creationId xmlns:a16="http://schemas.microsoft.com/office/drawing/2014/main" id="{6D04BC87-FB36-3B4A-922B-07C6A763CE7C}"/>
            </a:ext>
          </a:extLst>
        </xdr:cNvPr>
        <xdr:cNvSpPr/>
      </xdr:nvSpPr>
      <xdr:spPr>
        <a:xfrm>
          <a:off x="13534195812" y="75791169"/>
          <a:ext cx="238722" cy="269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11</xdr:col>
      <xdr:colOff>143234</xdr:colOff>
      <xdr:row>400</xdr:row>
      <xdr:rowOff>168251</xdr:rowOff>
    </xdr:from>
    <xdr:ext cx="923447" cy="172227"/>
    <mc:AlternateContent xmlns:mc="http://schemas.openxmlformats.org/markup-compatibility/2006">
      <mc:Choice xmlns:a14="http://schemas.microsoft.com/office/drawing/2010/main" Requires="a14">
        <xdr:sp macro="" textlink="">
          <xdr:nvSpPr>
            <xdr:cNvPr id="257" name="TextBox 256">
              <a:extLst>
                <a:ext uri="{FF2B5EF4-FFF2-40B4-BE49-F238E27FC236}">
                  <a16:creationId xmlns:a16="http://schemas.microsoft.com/office/drawing/2014/main" id="{32AB904C-2E69-9646-BA19-28E7CC9D70E2}"/>
                </a:ext>
              </a:extLst>
            </xdr:cNvPr>
            <xdr:cNvSpPr txBox="1"/>
          </xdr:nvSpPr>
          <xdr:spPr>
            <a:xfrm>
              <a:off x="13533597026" y="7585915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dr:sp macro="" textlink="">
          <xdr:nvSpPr>
            <xdr:cNvPr id="257" name="TextBox 256">
              <a:extLst>
                <a:ext uri="{FF2B5EF4-FFF2-40B4-BE49-F238E27FC236}">
                  <a16:creationId xmlns:a16="http://schemas.microsoft.com/office/drawing/2014/main" id="{32AB904C-2E69-9646-BA19-28E7CC9D70E2}"/>
                </a:ext>
              </a:extLst>
            </xdr:cNvPr>
            <xdr:cNvSpPr txBox="1"/>
          </xdr:nvSpPr>
          <xdr:spPr>
            <a:xfrm>
              <a:off x="13533597026" y="7585915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10</xdr:col>
      <xdr:colOff>162330</xdr:colOff>
      <xdr:row>403</xdr:row>
      <xdr:rowOff>23872</xdr:rowOff>
    </xdr:from>
    <xdr:to>
      <xdr:col>10</xdr:col>
      <xdr:colOff>401052</xdr:colOff>
      <xdr:row>404</xdr:row>
      <xdr:rowOff>90714</xdr:rowOff>
    </xdr:to>
    <xdr:sp macro="" textlink="">
      <xdr:nvSpPr>
        <xdr:cNvPr id="258" name="Rounded Rectangle 257">
          <a:extLst>
            <a:ext uri="{FF2B5EF4-FFF2-40B4-BE49-F238E27FC236}">
              <a16:creationId xmlns:a16="http://schemas.microsoft.com/office/drawing/2014/main" id="{46C7748C-AB20-7549-B192-004B0A6DEFC4}"/>
            </a:ext>
          </a:extLst>
        </xdr:cNvPr>
        <xdr:cNvSpPr/>
      </xdr:nvSpPr>
      <xdr:spPr>
        <a:xfrm>
          <a:off x="13535089250" y="76322406"/>
          <a:ext cx="238722" cy="2693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11</xdr:col>
      <xdr:colOff>95490</xdr:colOff>
      <xdr:row>406</xdr:row>
      <xdr:rowOff>125280</xdr:rowOff>
    </xdr:from>
    <xdr:ext cx="923447" cy="172227"/>
    <mc:AlternateContent xmlns:mc="http://schemas.openxmlformats.org/markup-compatibility/2006">
      <mc:Choice xmlns:a14="http://schemas.microsoft.com/office/drawing/2010/main" Requires="a14">
        <xdr:sp macro="" textlink="">
          <xdr:nvSpPr>
            <xdr:cNvPr id="259" name="TextBox 258">
              <a:extLst>
                <a:ext uri="{FF2B5EF4-FFF2-40B4-BE49-F238E27FC236}">
                  <a16:creationId xmlns:a16="http://schemas.microsoft.com/office/drawing/2014/main" id="{EEF8A564-7906-194D-8BFB-C0E3694D1535}"/>
                </a:ext>
              </a:extLst>
            </xdr:cNvPr>
            <xdr:cNvSpPr txBox="1"/>
          </xdr:nvSpPr>
          <xdr:spPr>
            <a:xfrm>
              <a:off x="13533644770" y="7703144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59" name="TextBox 258">
              <a:extLst>
                <a:ext uri="{FF2B5EF4-FFF2-40B4-BE49-F238E27FC236}">
                  <a16:creationId xmlns:a16="http://schemas.microsoft.com/office/drawing/2014/main" id="{EEF8A564-7906-194D-8BFB-C0E3694D1535}"/>
                </a:ext>
              </a:extLst>
            </xdr:cNvPr>
            <xdr:cNvSpPr txBox="1"/>
          </xdr:nvSpPr>
          <xdr:spPr>
            <a:xfrm>
              <a:off x="13533644770" y="7703144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611129</xdr:colOff>
      <xdr:row>409</xdr:row>
      <xdr:rowOff>149153</xdr:rowOff>
    </xdr:from>
    <xdr:ext cx="923447" cy="172227"/>
    <mc:AlternateContent xmlns:mc="http://schemas.openxmlformats.org/markup-compatibility/2006">
      <mc:Choice xmlns:a14="http://schemas.microsoft.com/office/drawing/2010/main" Requires="a14">
        <xdr:sp macro="" textlink="">
          <xdr:nvSpPr>
            <xdr:cNvPr id="260" name="TextBox 259">
              <a:extLst>
                <a:ext uri="{FF2B5EF4-FFF2-40B4-BE49-F238E27FC236}">
                  <a16:creationId xmlns:a16="http://schemas.microsoft.com/office/drawing/2014/main" id="{E639C65D-01D2-894C-91E3-8C00D24E1C32}"/>
                </a:ext>
              </a:extLst>
            </xdr:cNvPr>
            <xdr:cNvSpPr txBox="1"/>
          </xdr:nvSpPr>
          <xdr:spPr>
            <a:xfrm>
              <a:off x="13534782320" y="7766294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dr:sp macro="" textlink="">
          <xdr:nvSpPr>
            <xdr:cNvPr id="260" name="TextBox 259">
              <a:extLst>
                <a:ext uri="{FF2B5EF4-FFF2-40B4-BE49-F238E27FC236}">
                  <a16:creationId xmlns:a16="http://schemas.microsoft.com/office/drawing/2014/main" id="{E639C65D-01D2-894C-91E3-8C00D24E1C32}"/>
                </a:ext>
              </a:extLst>
            </xdr:cNvPr>
            <xdr:cNvSpPr txBox="1"/>
          </xdr:nvSpPr>
          <xdr:spPr>
            <a:xfrm>
              <a:off x="13534782320" y="77662946"/>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9</xdr:col>
      <xdr:colOff>286465</xdr:colOff>
      <xdr:row>406</xdr:row>
      <xdr:rowOff>38195</xdr:rowOff>
    </xdr:from>
    <xdr:to>
      <xdr:col>9</xdr:col>
      <xdr:colOff>525187</xdr:colOff>
      <xdr:row>407</xdr:row>
      <xdr:rowOff>105037</xdr:rowOff>
    </xdr:to>
    <xdr:sp macro="" textlink="">
      <xdr:nvSpPr>
        <xdr:cNvPr id="261" name="Rounded Rectangle 260">
          <a:extLst>
            <a:ext uri="{FF2B5EF4-FFF2-40B4-BE49-F238E27FC236}">
              <a16:creationId xmlns:a16="http://schemas.microsoft.com/office/drawing/2014/main" id="{B9E0ED1C-DD1E-8B4B-9148-485D6052A475}"/>
            </a:ext>
          </a:extLst>
        </xdr:cNvPr>
        <xdr:cNvSpPr/>
      </xdr:nvSpPr>
      <xdr:spPr>
        <a:xfrm>
          <a:off x="13535791709" y="76944359"/>
          <a:ext cx="238722" cy="26938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716166</xdr:colOff>
      <xdr:row>409</xdr:row>
      <xdr:rowOff>163476</xdr:rowOff>
    </xdr:from>
    <xdr:ext cx="923447" cy="172227"/>
    <mc:AlternateContent xmlns:mc="http://schemas.openxmlformats.org/markup-compatibility/2006">
      <mc:Choice xmlns:a14="http://schemas.microsoft.com/office/drawing/2010/main" Requires="a14">
        <xdr:sp macro="" textlink="">
          <xdr:nvSpPr>
            <xdr:cNvPr id="262" name="TextBox 261">
              <a:extLst>
                <a:ext uri="{FF2B5EF4-FFF2-40B4-BE49-F238E27FC236}">
                  <a16:creationId xmlns:a16="http://schemas.microsoft.com/office/drawing/2014/main" id="{0F94BA2F-FC19-4448-B9F2-549BD333BB96}"/>
                </a:ext>
              </a:extLst>
            </xdr:cNvPr>
            <xdr:cNvSpPr txBox="1"/>
          </xdr:nvSpPr>
          <xdr:spPr>
            <a:xfrm>
              <a:off x="13535503878" y="7767726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62" name="TextBox 261">
              <a:extLst>
                <a:ext uri="{FF2B5EF4-FFF2-40B4-BE49-F238E27FC236}">
                  <a16:creationId xmlns:a16="http://schemas.microsoft.com/office/drawing/2014/main" id="{0F94BA2F-FC19-4448-B9F2-549BD333BB96}"/>
                </a:ext>
              </a:extLst>
            </xdr:cNvPr>
            <xdr:cNvSpPr txBox="1"/>
          </xdr:nvSpPr>
          <xdr:spPr>
            <a:xfrm>
              <a:off x="13535503878" y="7767726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8</xdr:col>
      <xdr:colOff>415376</xdr:colOff>
      <xdr:row>408</xdr:row>
      <xdr:rowOff>143232</xdr:rowOff>
    </xdr:from>
    <xdr:to>
      <xdr:col>8</xdr:col>
      <xdr:colOff>654098</xdr:colOff>
      <xdr:row>410</xdr:row>
      <xdr:rowOff>4774</xdr:rowOff>
    </xdr:to>
    <xdr:sp macro="" textlink="">
      <xdr:nvSpPr>
        <xdr:cNvPr id="263" name="Rounded Rectangle 262">
          <a:extLst>
            <a:ext uri="{FF2B5EF4-FFF2-40B4-BE49-F238E27FC236}">
              <a16:creationId xmlns:a16="http://schemas.microsoft.com/office/drawing/2014/main" id="{F4B5964C-200F-9248-8DAB-DB305622C724}"/>
            </a:ext>
          </a:extLst>
        </xdr:cNvPr>
        <xdr:cNvSpPr/>
      </xdr:nvSpPr>
      <xdr:spPr>
        <a:xfrm>
          <a:off x="13536489393" y="77454482"/>
          <a:ext cx="238722" cy="266628"/>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8</xdr:col>
      <xdr:colOff>62068</xdr:colOff>
      <xdr:row>410</xdr:row>
      <xdr:rowOff>63213</xdr:rowOff>
    </xdr:from>
    <xdr:ext cx="923447" cy="172227"/>
    <mc:AlternateContent xmlns:mc="http://schemas.openxmlformats.org/markup-compatibility/2006">
      <mc:Choice xmlns:a14="http://schemas.microsoft.com/office/drawing/2010/main" Requires="a14">
        <xdr:sp macro="" textlink="">
          <xdr:nvSpPr>
            <xdr:cNvPr id="264" name="TextBox 263">
              <a:extLst>
                <a:ext uri="{FF2B5EF4-FFF2-40B4-BE49-F238E27FC236}">
                  <a16:creationId xmlns:a16="http://schemas.microsoft.com/office/drawing/2014/main" id="{21936A60-67EC-D741-8EE4-4240C4A829C4}"/>
                </a:ext>
              </a:extLst>
            </xdr:cNvPr>
            <xdr:cNvSpPr txBox="1"/>
          </xdr:nvSpPr>
          <xdr:spPr>
            <a:xfrm>
              <a:off x="13536157976" y="777795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64" name="TextBox 263">
              <a:extLst>
                <a:ext uri="{FF2B5EF4-FFF2-40B4-BE49-F238E27FC236}">
                  <a16:creationId xmlns:a16="http://schemas.microsoft.com/office/drawing/2014/main" id="{21936A60-67EC-D741-8EE4-4240C4A829C4}"/>
                </a:ext>
              </a:extLst>
            </xdr:cNvPr>
            <xdr:cNvSpPr txBox="1"/>
          </xdr:nvSpPr>
          <xdr:spPr>
            <a:xfrm>
              <a:off x="13536157976" y="77779549"/>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11</xdr:col>
      <xdr:colOff>109813</xdr:colOff>
      <xdr:row>403</xdr:row>
      <xdr:rowOff>34566</xdr:rowOff>
    </xdr:from>
    <xdr:ext cx="923447" cy="172227"/>
    <mc:AlternateContent xmlns:mc="http://schemas.openxmlformats.org/markup-compatibility/2006">
      <mc:Choice xmlns:a14="http://schemas.microsoft.com/office/drawing/2010/main" Requires="a14">
        <xdr:sp macro="" textlink="">
          <xdr:nvSpPr>
            <xdr:cNvPr id="265" name="TextBox 264">
              <a:extLst>
                <a:ext uri="{FF2B5EF4-FFF2-40B4-BE49-F238E27FC236}">
                  <a16:creationId xmlns:a16="http://schemas.microsoft.com/office/drawing/2014/main" id="{2EED72F7-7C70-EC4E-B5F2-1BE1FEEA84B5}"/>
                </a:ext>
              </a:extLst>
            </xdr:cNvPr>
            <xdr:cNvSpPr txBox="1"/>
          </xdr:nvSpPr>
          <xdr:spPr>
            <a:xfrm>
              <a:off x="13533630447" y="7633310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65" name="TextBox 264">
              <a:extLst>
                <a:ext uri="{FF2B5EF4-FFF2-40B4-BE49-F238E27FC236}">
                  <a16:creationId xmlns:a16="http://schemas.microsoft.com/office/drawing/2014/main" id="{2EED72F7-7C70-EC4E-B5F2-1BE1FEEA84B5}"/>
                </a:ext>
              </a:extLst>
            </xdr:cNvPr>
            <xdr:cNvSpPr txBox="1"/>
          </xdr:nvSpPr>
          <xdr:spPr>
            <a:xfrm>
              <a:off x="13533630447" y="7633310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281691</xdr:colOff>
      <xdr:row>401</xdr:row>
      <xdr:rowOff>167106</xdr:rowOff>
    </xdr:from>
    <xdr:to>
      <xdr:col>11</xdr:col>
      <xdr:colOff>348534</xdr:colOff>
      <xdr:row>403</xdr:row>
      <xdr:rowOff>23872</xdr:rowOff>
    </xdr:to>
    <xdr:cxnSp macro="">
      <xdr:nvCxnSpPr>
        <xdr:cNvPr id="266" name="Straight Connector 265">
          <a:extLst>
            <a:ext uri="{FF2B5EF4-FFF2-40B4-BE49-F238E27FC236}">
              <a16:creationId xmlns:a16="http://schemas.microsoft.com/office/drawing/2014/main" id="{99B7A963-F286-9A4E-93BA-97D15DF6D652}"/>
            </a:ext>
          </a:extLst>
        </xdr:cNvPr>
        <xdr:cNvCxnSpPr>
          <a:stCxn id="256" idx="2"/>
          <a:endCxn id="258" idx="0"/>
        </xdr:cNvCxnSpPr>
      </xdr:nvCxnSpPr>
      <xdr:spPr>
        <a:xfrm>
          <a:off x="13534315173" y="76060554"/>
          <a:ext cx="893438" cy="26185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405826</xdr:colOff>
      <xdr:row>403</xdr:row>
      <xdr:rowOff>114587</xdr:rowOff>
    </xdr:from>
    <xdr:to>
      <xdr:col>10</xdr:col>
      <xdr:colOff>157556</xdr:colOff>
      <xdr:row>406</xdr:row>
      <xdr:rowOff>38195</xdr:rowOff>
    </xdr:to>
    <xdr:cxnSp macro="">
      <xdr:nvCxnSpPr>
        <xdr:cNvPr id="267" name="Straight Connector 266">
          <a:extLst>
            <a:ext uri="{FF2B5EF4-FFF2-40B4-BE49-F238E27FC236}">
              <a16:creationId xmlns:a16="http://schemas.microsoft.com/office/drawing/2014/main" id="{5F2D5493-A17C-0C40-8987-D358CBE540CD}"/>
            </a:ext>
          </a:extLst>
        </xdr:cNvPr>
        <xdr:cNvCxnSpPr>
          <a:endCxn id="261" idx="0"/>
        </xdr:cNvCxnSpPr>
      </xdr:nvCxnSpPr>
      <xdr:spPr>
        <a:xfrm>
          <a:off x="13535332746" y="76413121"/>
          <a:ext cx="578324" cy="5312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553834</xdr:colOff>
      <xdr:row>407</xdr:row>
      <xdr:rowOff>0</xdr:rowOff>
    </xdr:from>
    <xdr:to>
      <xdr:col>9</xdr:col>
      <xdr:colOff>305563</xdr:colOff>
      <xdr:row>409</xdr:row>
      <xdr:rowOff>128908</xdr:rowOff>
    </xdr:to>
    <xdr:cxnSp macro="">
      <xdr:nvCxnSpPr>
        <xdr:cNvPr id="268" name="Straight Connector 267">
          <a:extLst>
            <a:ext uri="{FF2B5EF4-FFF2-40B4-BE49-F238E27FC236}">
              <a16:creationId xmlns:a16="http://schemas.microsoft.com/office/drawing/2014/main" id="{0D07144E-524B-8644-BB9E-ACDCC5BD84E2}"/>
            </a:ext>
          </a:extLst>
        </xdr:cNvPr>
        <xdr:cNvCxnSpPr/>
      </xdr:nvCxnSpPr>
      <xdr:spPr>
        <a:xfrm>
          <a:off x="13536011333" y="77108707"/>
          <a:ext cx="578324" cy="53399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751768</xdr:colOff>
      <xdr:row>410</xdr:row>
      <xdr:rowOff>62812</xdr:rowOff>
    </xdr:from>
    <xdr:to>
      <xdr:col>8</xdr:col>
      <xdr:colOff>347306</xdr:colOff>
      <xdr:row>412</xdr:row>
      <xdr:rowOff>156980</xdr:rowOff>
    </xdr:to>
    <xdr:cxnSp macro="">
      <xdr:nvCxnSpPr>
        <xdr:cNvPr id="270" name="Straight Arrow Connector 269">
          <a:extLst>
            <a:ext uri="{FF2B5EF4-FFF2-40B4-BE49-F238E27FC236}">
              <a16:creationId xmlns:a16="http://schemas.microsoft.com/office/drawing/2014/main" id="{7D6D1B03-29FC-CA49-92D2-A54D37527060}"/>
            </a:ext>
          </a:extLst>
        </xdr:cNvPr>
        <xdr:cNvCxnSpPr/>
      </xdr:nvCxnSpPr>
      <xdr:spPr>
        <a:xfrm flipH="1" flipV="1">
          <a:off x="13535969590" y="84057984"/>
          <a:ext cx="422133" cy="499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235388</xdr:colOff>
      <xdr:row>412</xdr:row>
      <xdr:rowOff>147802</xdr:rowOff>
    </xdr:from>
    <xdr:to>
      <xdr:col>7</xdr:col>
      <xdr:colOff>755225</xdr:colOff>
      <xdr:row>415</xdr:row>
      <xdr:rowOff>128706</xdr:rowOff>
    </xdr:to>
    <xdr:pic>
      <xdr:nvPicPr>
        <xdr:cNvPr id="274" name="Picture 273">
          <a:extLst>
            <a:ext uri="{FF2B5EF4-FFF2-40B4-BE49-F238E27FC236}">
              <a16:creationId xmlns:a16="http://schemas.microsoft.com/office/drawing/2014/main" id="{A7B1CB0C-5566-2E47-98BA-56DE49F8A8DF}"/>
            </a:ext>
          </a:extLst>
        </xdr:cNvPr>
        <xdr:cNvPicPr>
          <a:picLocks noChangeAspect="1"/>
        </xdr:cNvPicPr>
      </xdr:nvPicPr>
      <xdr:blipFill>
        <a:blip xmlns:r="http://schemas.openxmlformats.org/officeDocument/2006/relationships" r:embed="rId2"/>
        <a:stretch>
          <a:fillRect/>
        </a:stretch>
      </xdr:blipFill>
      <xdr:spPr>
        <a:xfrm>
          <a:off x="13536388266" y="84548061"/>
          <a:ext cx="519837" cy="588533"/>
        </a:xfrm>
        <a:prstGeom prst="rect">
          <a:avLst/>
        </a:prstGeom>
      </xdr:spPr>
    </xdr:pic>
    <xdr:clientData/>
  </xdr:twoCellAnchor>
  <xdr:oneCellAnchor>
    <xdr:from>
      <xdr:col>9</xdr:col>
      <xdr:colOff>213493</xdr:colOff>
      <xdr:row>422</xdr:row>
      <xdr:rowOff>13575</xdr:rowOff>
    </xdr:from>
    <xdr:ext cx="2259733" cy="345094"/>
    <mc:AlternateContent xmlns:mc="http://schemas.openxmlformats.org/markup-compatibility/2006">
      <mc:Choice xmlns:a14="http://schemas.microsoft.com/office/drawing/2010/main" Requires="a14">
        <xdr:sp macro="" textlink="">
          <xdr:nvSpPr>
            <xdr:cNvPr id="275" name="TextBox 274">
              <a:extLst>
                <a:ext uri="{FF2B5EF4-FFF2-40B4-BE49-F238E27FC236}">
                  <a16:creationId xmlns:a16="http://schemas.microsoft.com/office/drawing/2014/main" id="{76BCAC65-5FD3-FDC6-23F5-7C5154F53EA7}"/>
                </a:ext>
              </a:extLst>
            </xdr:cNvPr>
            <xdr:cNvSpPr txBox="1"/>
          </xdr:nvSpPr>
          <xdr:spPr>
            <a:xfrm>
              <a:off x="13490745838" y="87010699"/>
              <a:ext cx="2259733" cy="345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𝐷</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𝐷</m:t>
                            </m:r>
                          </m:sub>
                        </m:sSub>
                      </m:den>
                    </m:f>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40−0</m:t>
                        </m:r>
                      </m:num>
                      <m:den>
                        <m:r>
                          <a:rPr lang="he-IL" sz="1100" b="0" i="1">
                            <a:latin typeface="Cambria Math" panose="02040503050406030204" pitchFamily="18" charset="0"/>
                          </a:rPr>
                          <m:t>30</m:t>
                        </m:r>
                      </m:den>
                    </m:f>
                    <m:r>
                      <a:rPr lang="he-IL" sz="1100" b="0" i="1">
                        <a:latin typeface="Cambria Math" panose="02040503050406030204" pitchFamily="18" charset="0"/>
                      </a:rPr>
                      <m:t>=1.33</m:t>
                    </m:r>
                  </m:oMath>
                </m:oMathPara>
              </a14:m>
              <a:endParaRPr lang="en-US" sz="1100"/>
            </a:p>
          </xdr:txBody>
        </xdr:sp>
      </mc:Choice>
      <mc:Fallback>
        <xdr:sp macro="" textlink="">
          <xdr:nvSpPr>
            <xdr:cNvPr id="275" name="TextBox 274">
              <a:extLst>
                <a:ext uri="{FF2B5EF4-FFF2-40B4-BE49-F238E27FC236}">
                  <a16:creationId xmlns:a16="http://schemas.microsoft.com/office/drawing/2014/main" id="{76BCAC65-5FD3-FDC6-23F5-7C5154F53EA7}"/>
                </a:ext>
              </a:extLst>
            </xdr:cNvPr>
            <xdr:cNvSpPr txBox="1"/>
          </xdr:nvSpPr>
          <xdr:spPr>
            <a:xfrm>
              <a:off x="13490745838" y="87010699"/>
              <a:ext cx="2259733" cy="345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𝑌_𝑀𝐴𝑋−𝑌_𝐷</a:t>
              </a:r>
              <a:r>
                <a:rPr lang="he-IL" sz="1100" b="0" i="0">
                  <a:latin typeface="Cambria Math" panose="02040503050406030204" pitchFamily="18" charset="0"/>
                </a:rPr>
                <a:t>)/</a:t>
              </a:r>
              <a:r>
                <a:rPr lang="en-US" sz="1100" b="0" i="0">
                  <a:latin typeface="Cambria Math" panose="02040503050406030204" pitchFamily="18" charset="0"/>
                </a:rPr>
                <a:t>𝑋_𝐷</a:t>
              </a:r>
              <a:r>
                <a:rPr lang="he-IL" sz="1100" b="0" i="0">
                  <a:latin typeface="Cambria Math" panose="02040503050406030204" pitchFamily="18" charset="0"/>
                </a:rPr>
                <a:t> </a:t>
              </a:r>
              <a:r>
                <a:rPr lang="en-US" sz="1100" b="0" i="0">
                  <a:latin typeface="Cambria Math" panose="02040503050406030204" pitchFamily="18" charset="0"/>
                </a:rPr>
                <a:t>=</a:t>
              </a:r>
              <a:r>
                <a:rPr lang="he-IL" sz="1100" b="0" i="0">
                  <a:latin typeface="Cambria Math" panose="02040503050406030204" pitchFamily="18" charset="0"/>
                </a:rPr>
                <a:t>(40−0)/30=1.33</a:t>
              </a:r>
              <a:endParaRPr lang="en-US" sz="1100"/>
            </a:p>
          </xdr:txBody>
        </xdr:sp>
      </mc:Fallback>
    </mc:AlternateContent>
    <xdr:clientData/>
  </xdr:oneCellAnchor>
  <xdr:twoCellAnchor>
    <xdr:from>
      <xdr:col>11</xdr:col>
      <xdr:colOff>362857</xdr:colOff>
      <xdr:row>429</xdr:row>
      <xdr:rowOff>52519</xdr:rowOff>
    </xdr:from>
    <xdr:to>
      <xdr:col>11</xdr:col>
      <xdr:colOff>372406</xdr:colOff>
      <xdr:row>443</xdr:row>
      <xdr:rowOff>152781</xdr:rowOff>
    </xdr:to>
    <xdr:cxnSp macro="">
      <xdr:nvCxnSpPr>
        <xdr:cNvPr id="276" name="Straight Arrow Connector 275">
          <a:extLst>
            <a:ext uri="{FF2B5EF4-FFF2-40B4-BE49-F238E27FC236}">
              <a16:creationId xmlns:a16="http://schemas.microsoft.com/office/drawing/2014/main" id="{283C9682-03C3-8B41-B291-17775684BD44}"/>
            </a:ext>
          </a:extLst>
        </xdr:cNvPr>
        <xdr:cNvCxnSpPr/>
      </xdr:nvCxnSpPr>
      <xdr:spPr>
        <a:xfrm flipH="1" flipV="1">
          <a:off x="13533464706" y="81617174"/>
          <a:ext cx="9549" cy="293586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635000</xdr:colOff>
      <xdr:row>440</xdr:row>
      <xdr:rowOff>119361</xdr:rowOff>
    </xdr:from>
    <xdr:to>
      <xdr:col>11</xdr:col>
      <xdr:colOff>783008</xdr:colOff>
      <xdr:row>440</xdr:row>
      <xdr:rowOff>133685</xdr:rowOff>
    </xdr:to>
    <xdr:cxnSp macro="">
      <xdr:nvCxnSpPr>
        <xdr:cNvPr id="277" name="Straight Arrow Connector 276">
          <a:extLst>
            <a:ext uri="{FF2B5EF4-FFF2-40B4-BE49-F238E27FC236}">
              <a16:creationId xmlns:a16="http://schemas.microsoft.com/office/drawing/2014/main" id="{EDE167A9-1229-6F46-9822-99C1C99B3E9D}"/>
            </a:ext>
          </a:extLst>
        </xdr:cNvPr>
        <xdr:cNvCxnSpPr/>
      </xdr:nvCxnSpPr>
      <xdr:spPr>
        <a:xfrm flipV="1">
          <a:off x="13533054104" y="83911990"/>
          <a:ext cx="4280982" cy="1432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229173</xdr:colOff>
      <xdr:row>431</xdr:row>
      <xdr:rowOff>100264</xdr:rowOff>
    </xdr:from>
    <xdr:to>
      <xdr:col>11</xdr:col>
      <xdr:colOff>467895</xdr:colOff>
      <xdr:row>432</xdr:row>
      <xdr:rowOff>167106</xdr:rowOff>
    </xdr:to>
    <xdr:sp macro="" textlink="">
      <xdr:nvSpPr>
        <xdr:cNvPr id="278" name="Rounded Rectangle 277">
          <a:extLst>
            <a:ext uri="{FF2B5EF4-FFF2-40B4-BE49-F238E27FC236}">
              <a16:creationId xmlns:a16="http://schemas.microsoft.com/office/drawing/2014/main" id="{DD05B666-E495-9445-9260-53C47E084B84}"/>
            </a:ext>
          </a:extLst>
        </xdr:cNvPr>
        <xdr:cNvSpPr/>
      </xdr:nvSpPr>
      <xdr:spPr>
        <a:xfrm>
          <a:off x="13533369217" y="82070005"/>
          <a:ext cx="238722" cy="269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11</xdr:col>
      <xdr:colOff>143234</xdr:colOff>
      <xdr:row>431</xdr:row>
      <xdr:rowOff>168251</xdr:rowOff>
    </xdr:from>
    <xdr:ext cx="923447" cy="172227"/>
    <mc:AlternateContent xmlns:mc="http://schemas.openxmlformats.org/markup-compatibility/2006">
      <mc:Choice xmlns:a14="http://schemas.microsoft.com/office/drawing/2010/main" Requires="a14">
        <xdr:sp macro="" textlink="">
          <xdr:nvSpPr>
            <xdr:cNvPr id="279" name="TextBox 278">
              <a:extLst>
                <a:ext uri="{FF2B5EF4-FFF2-40B4-BE49-F238E27FC236}">
                  <a16:creationId xmlns:a16="http://schemas.microsoft.com/office/drawing/2014/main" id="{1D1412B9-9213-064B-A75B-E1761AA3E7D6}"/>
                </a:ext>
              </a:extLst>
            </xdr:cNvPr>
            <xdr:cNvSpPr txBox="1"/>
          </xdr:nvSpPr>
          <xdr:spPr>
            <a:xfrm>
              <a:off x="13532770431" y="8213799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dr:sp macro="" textlink="">
          <xdr:nvSpPr>
            <xdr:cNvPr id="279" name="TextBox 278">
              <a:extLst>
                <a:ext uri="{FF2B5EF4-FFF2-40B4-BE49-F238E27FC236}">
                  <a16:creationId xmlns:a16="http://schemas.microsoft.com/office/drawing/2014/main" id="{1D1412B9-9213-064B-A75B-E1761AA3E7D6}"/>
                </a:ext>
              </a:extLst>
            </xdr:cNvPr>
            <xdr:cNvSpPr txBox="1"/>
          </xdr:nvSpPr>
          <xdr:spPr>
            <a:xfrm>
              <a:off x="13532770431" y="8213799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10</xdr:col>
      <xdr:colOff>162330</xdr:colOff>
      <xdr:row>434</xdr:row>
      <xdr:rowOff>23872</xdr:rowOff>
    </xdr:from>
    <xdr:to>
      <xdr:col>10</xdr:col>
      <xdr:colOff>401052</xdr:colOff>
      <xdr:row>435</xdr:row>
      <xdr:rowOff>90714</xdr:rowOff>
    </xdr:to>
    <xdr:sp macro="" textlink="">
      <xdr:nvSpPr>
        <xdr:cNvPr id="280" name="Rounded Rectangle 279">
          <a:extLst>
            <a:ext uri="{FF2B5EF4-FFF2-40B4-BE49-F238E27FC236}">
              <a16:creationId xmlns:a16="http://schemas.microsoft.com/office/drawing/2014/main" id="{365D3E0A-1E31-154D-AB61-98FD744DCD7A}"/>
            </a:ext>
          </a:extLst>
        </xdr:cNvPr>
        <xdr:cNvSpPr/>
      </xdr:nvSpPr>
      <xdr:spPr>
        <a:xfrm>
          <a:off x="13534262655" y="82601243"/>
          <a:ext cx="238722" cy="269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11</xdr:col>
      <xdr:colOff>95490</xdr:colOff>
      <xdr:row>437</xdr:row>
      <xdr:rowOff>125280</xdr:rowOff>
    </xdr:from>
    <xdr:ext cx="923447" cy="172227"/>
    <mc:AlternateContent xmlns:mc="http://schemas.openxmlformats.org/markup-compatibility/2006">
      <mc:Choice xmlns:a14="http://schemas.microsoft.com/office/drawing/2010/main" Requires="a14">
        <xdr:sp macro="" textlink="">
          <xdr:nvSpPr>
            <xdr:cNvPr id="281" name="TextBox 280">
              <a:extLst>
                <a:ext uri="{FF2B5EF4-FFF2-40B4-BE49-F238E27FC236}">
                  <a16:creationId xmlns:a16="http://schemas.microsoft.com/office/drawing/2014/main" id="{9CD33D6B-22B7-A749-BDC8-0A06F3926D8D}"/>
                </a:ext>
              </a:extLst>
            </xdr:cNvPr>
            <xdr:cNvSpPr txBox="1"/>
          </xdr:nvSpPr>
          <xdr:spPr>
            <a:xfrm>
              <a:off x="13532818175" y="8331028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81" name="TextBox 280">
              <a:extLst>
                <a:ext uri="{FF2B5EF4-FFF2-40B4-BE49-F238E27FC236}">
                  <a16:creationId xmlns:a16="http://schemas.microsoft.com/office/drawing/2014/main" id="{9CD33D6B-22B7-A749-BDC8-0A06F3926D8D}"/>
                </a:ext>
              </a:extLst>
            </xdr:cNvPr>
            <xdr:cNvSpPr txBox="1"/>
          </xdr:nvSpPr>
          <xdr:spPr>
            <a:xfrm>
              <a:off x="13532818175" y="83310280"/>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611129</xdr:colOff>
      <xdr:row>440</xdr:row>
      <xdr:rowOff>149153</xdr:rowOff>
    </xdr:from>
    <xdr:ext cx="923447" cy="172227"/>
    <mc:AlternateContent xmlns:mc="http://schemas.openxmlformats.org/markup-compatibility/2006">
      <mc:Choice xmlns:a14="http://schemas.microsoft.com/office/drawing/2010/main" Requires="a14">
        <xdr:sp macro="" textlink="">
          <xdr:nvSpPr>
            <xdr:cNvPr id="282" name="TextBox 281">
              <a:extLst>
                <a:ext uri="{FF2B5EF4-FFF2-40B4-BE49-F238E27FC236}">
                  <a16:creationId xmlns:a16="http://schemas.microsoft.com/office/drawing/2014/main" id="{71AD108B-D12B-5641-A45B-81E35AC11535}"/>
                </a:ext>
              </a:extLst>
            </xdr:cNvPr>
            <xdr:cNvSpPr txBox="1"/>
          </xdr:nvSpPr>
          <xdr:spPr>
            <a:xfrm>
              <a:off x="13533955726" y="8394178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dr:sp macro="" textlink="">
          <xdr:nvSpPr>
            <xdr:cNvPr id="282" name="TextBox 281">
              <a:extLst>
                <a:ext uri="{FF2B5EF4-FFF2-40B4-BE49-F238E27FC236}">
                  <a16:creationId xmlns:a16="http://schemas.microsoft.com/office/drawing/2014/main" id="{71AD108B-D12B-5641-A45B-81E35AC11535}"/>
                </a:ext>
              </a:extLst>
            </xdr:cNvPr>
            <xdr:cNvSpPr txBox="1"/>
          </xdr:nvSpPr>
          <xdr:spPr>
            <a:xfrm>
              <a:off x="13533955726" y="83941782"/>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twoCellAnchor>
    <xdr:from>
      <xdr:col>9</xdr:col>
      <xdr:colOff>286465</xdr:colOff>
      <xdr:row>437</xdr:row>
      <xdr:rowOff>38195</xdr:rowOff>
    </xdr:from>
    <xdr:to>
      <xdr:col>9</xdr:col>
      <xdr:colOff>525187</xdr:colOff>
      <xdr:row>438</xdr:row>
      <xdr:rowOff>105037</xdr:rowOff>
    </xdr:to>
    <xdr:sp macro="" textlink="">
      <xdr:nvSpPr>
        <xdr:cNvPr id="283" name="Rounded Rectangle 282">
          <a:extLst>
            <a:ext uri="{FF2B5EF4-FFF2-40B4-BE49-F238E27FC236}">
              <a16:creationId xmlns:a16="http://schemas.microsoft.com/office/drawing/2014/main" id="{0A783C2F-41F6-D540-B4F2-67CC9B509564}"/>
            </a:ext>
          </a:extLst>
        </xdr:cNvPr>
        <xdr:cNvSpPr/>
      </xdr:nvSpPr>
      <xdr:spPr>
        <a:xfrm>
          <a:off x="13534965115" y="83223195"/>
          <a:ext cx="238722" cy="26938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716166</xdr:colOff>
      <xdr:row>440</xdr:row>
      <xdr:rowOff>163476</xdr:rowOff>
    </xdr:from>
    <xdr:ext cx="923447" cy="172227"/>
    <mc:AlternateContent xmlns:mc="http://schemas.openxmlformats.org/markup-compatibility/2006">
      <mc:Choice xmlns:a14="http://schemas.microsoft.com/office/drawing/2010/main" Requires="a14">
        <xdr:sp macro="" textlink="">
          <xdr:nvSpPr>
            <xdr:cNvPr id="284" name="TextBox 283">
              <a:extLst>
                <a:ext uri="{FF2B5EF4-FFF2-40B4-BE49-F238E27FC236}">
                  <a16:creationId xmlns:a16="http://schemas.microsoft.com/office/drawing/2014/main" id="{245F0827-F54E-4540-B431-71859F44F03D}"/>
                </a:ext>
              </a:extLst>
            </xdr:cNvPr>
            <xdr:cNvSpPr txBox="1"/>
          </xdr:nvSpPr>
          <xdr:spPr>
            <a:xfrm>
              <a:off x="13534677283" y="8395610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284" name="TextBox 283">
              <a:extLst>
                <a:ext uri="{FF2B5EF4-FFF2-40B4-BE49-F238E27FC236}">
                  <a16:creationId xmlns:a16="http://schemas.microsoft.com/office/drawing/2014/main" id="{245F0827-F54E-4540-B431-71859F44F03D}"/>
                </a:ext>
              </a:extLst>
            </xdr:cNvPr>
            <xdr:cNvSpPr txBox="1"/>
          </xdr:nvSpPr>
          <xdr:spPr>
            <a:xfrm>
              <a:off x="13534677283" y="8395610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8</xdr:col>
      <xdr:colOff>415376</xdr:colOff>
      <xdr:row>439</xdr:row>
      <xdr:rowOff>143232</xdr:rowOff>
    </xdr:from>
    <xdr:to>
      <xdr:col>8</xdr:col>
      <xdr:colOff>654098</xdr:colOff>
      <xdr:row>441</xdr:row>
      <xdr:rowOff>4774</xdr:rowOff>
    </xdr:to>
    <xdr:sp macro="" textlink="">
      <xdr:nvSpPr>
        <xdr:cNvPr id="285" name="Rounded Rectangle 284">
          <a:extLst>
            <a:ext uri="{FF2B5EF4-FFF2-40B4-BE49-F238E27FC236}">
              <a16:creationId xmlns:a16="http://schemas.microsoft.com/office/drawing/2014/main" id="{1AD106FC-4D4C-8747-80CF-749A7DE89FA1}"/>
            </a:ext>
          </a:extLst>
        </xdr:cNvPr>
        <xdr:cNvSpPr/>
      </xdr:nvSpPr>
      <xdr:spPr>
        <a:xfrm>
          <a:off x="13535662798" y="83733318"/>
          <a:ext cx="238722" cy="266628"/>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8</xdr:col>
      <xdr:colOff>62068</xdr:colOff>
      <xdr:row>441</xdr:row>
      <xdr:rowOff>63213</xdr:rowOff>
    </xdr:from>
    <xdr:ext cx="923447" cy="172227"/>
    <mc:AlternateContent xmlns:mc="http://schemas.openxmlformats.org/markup-compatibility/2006">
      <mc:Choice xmlns:a14="http://schemas.microsoft.com/office/drawing/2010/main" Requires="a14">
        <xdr:sp macro="" textlink="">
          <xdr:nvSpPr>
            <xdr:cNvPr id="286" name="TextBox 285">
              <a:extLst>
                <a:ext uri="{FF2B5EF4-FFF2-40B4-BE49-F238E27FC236}">
                  <a16:creationId xmlns:a16="http://schemas.microsoft.com/office/drawing/2014/main" id="{13B65B99-3D66-2444-BD42-0FE2A454A53C}"/>
                </a:ext>
              </a:extLst>
            </xdr:cNvPr>
            <xdr:cNvSpPr txBox="1"/>
          </xdr:nvSpPr>
          <xdr:spPr>
            <a:xfrm>
              <a:off x="13535331381" y="8405838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86" name="TextBox 285">
              <a:extLst>
                <a:ext uri="{FF2B5EF4-FFF2-40B4-BE49-F238E27FC236}">
                  <a16:creationId xmlns:a16="http://schemas.microsoft.com/office/drawing/2014/main" id="{13B65B99-3D66-2444-BD42-0FE2A454A53C}"/>
                </a:ext>
              </a:extLst>
            </xdr:cNvPr>
            <xdr:cNvSpPr txBox="1"/>
          </xdr:nvSpPr>
          <xdr:spPr>
            <a:xfrm>
              <a:off x="13535331381" y="84058385"/>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11</xdr:col>
      <xdr:colOff>109813</xdr:colOff>
      <xdr:row>434</xdr:row>
      <xdr:rowOff>34566</xdr:rowOff>
    </xdr:from>
    <xdr:ext cx="923447" cy="172227"/>
    <mc:AlternateContent xmlns:mc="http://schemas.openxmlformats.org/markup-compatibility/2006">
      <mc:Choice xmlns:a14="http://schemas.microsoft.com/office/drawing/2010/main" Requires="a14">
        <xdr:sp macro="" textlink="">
          <xdr:nvSpPr>
            <xdr:cNvPr id="287" name="TextBox 286">
              <a:extLst>
                <a:ext uri="{FF2B5EF4-FFF2-40B4-BE49-F238E27FC236}">
                  <a16:creationId xmlns:a16="http://schemas.microsoft.com/office/drawing/2014/main" id="{7E56BBF0-B267-DF43-9841-7F74CB0A664A}"/>
                </a:ext>
              </a:extLst>
            </xdr:cNvPr>
            <xdr:cNvSpPr txBox="1"/>
          </xdr:nvSpPr>
          <xdr:spPr>
            <a:xfrm>
              <a:off x="13532803852" y="8261193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287" name="TextBox 286">
              <a:extLst>
                <a:ext uri="{FF2B5EF4-FFF2-40B4-BE49-F238E27FC236}">
                  <a16:creationId xmlns:a16="http://schemas.microsoft.com/office/drawing/2014/main" id="{7E56BBF0-B267-DF43-9841-7F74CB0A664A}"/>
                </a:ext>
              </a:extLst>
            </xdr:cNvPr>
            <xdr:cNvSpPr txBox="1"/>
          </xdr:nvSpPr>
          <xdr:spPr>
            <a:xfrm>
              <a:off x="13532803852" y="8261193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281691</xdr:colOff>
      <xdr:row>432</xdr:row>
      <xdr:rowOff>167106</xdr:rowOff>
    </xdr:from>
    <xdr:to>
      <xdr:col>11</xdr:col>
      <xdr:colOff>348534</xdr:colOff>
      <xdr:row>434</xdr:row>
      <xdr:rowOff>23872</xdr:rowOff>
    </xdr:to>
    <xdr:cxnSp macro="">
      <xdr:nvCxnSpPr>
        <xdr:cNvPr id="288" name="Straight Connector 287">
          <a:extLst>
            <a:ext uri="{FF2B5EF4-FFF2-40B4-BE49-F238E27FC236}">
              <a16:creationId xmlns:a16="http://schemas.microsoft.com/office/drawing/2014/main" id="{A75D1D03-39BA-F445-9DC0-B8976AA6E31D}"/>
            </a:ext>
          </a:extLst>
        </xdr:cNvPr>
        <xdr:cNvCxnSpPr>
          <a:stCxn id="278" idx="2"/>
          <a:endCxn id="280" idx="0"/>
        </xdr:cNvCxnSpPr>
      </xdr:nvCxnSpPr>
      <xdr:spPr>
        <a:xfrm>
          <a:off x="13533488578" y="82339390"/>
          <a:ext cx="893438" cy="2618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405826</xdr:colOff>
      <xdr:row>434</xdr:row>
      <xdr:rowOff>114587</xdr:rowOff>
    </xdr:from>
    <xdr:to>
      <xdr:col>10</xdr:col>
      <xdr:colOff>157556</xdr:colOff>
      <xdr:row>437</xdr:row>
      <xdr:rowOff>38195</xdr:rowOff>
    </xdr:to>
    <xdr:cxnSp macro="">
      <xdr:nvCxnSpPr>
        <xdr:cNvPr id="289" name="Straight Connector 288">
          <a:extLst>
            <a:ext uri="{FF2B5EF4-FFF2-40B4-BE49-F238E27FC236}">
              <a16:creationId xmlns:a16="http://schemas.microsoft.com/office/drawing/2014/main" id="{0E0E1C45-FA4A-824B-9F5C-8247DA8F8473}"/>
            </a:ext>
          </a:extLst>
        </xdr:cNvPr>
        <xdr:cNvCxnSpPr>
          <a:endCxn id="283" idx="0"/>
        </xdr:cNvCxnSpPr>
      </xdr:nvCxnSpPr>
      <xdr:spPr>
        <a:xfrm>
          <a:off x="13534506151" y="82691958"/>
          <a:ext cx="578325" cy="5312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553834</xdr:colOff>
      <xdr:row>438</xdr:row>
      <xdr:rowOff>0</xdr:rowOff>
    </xdr:from>
    <xdr:to>
      <xdr:col>9</xdr:col>
      <xdr:colOff>305563</xdr:colOff>
      <xdr:row>440</xdr:row>
      <xdr:rowOff>128908</xdr:rowOff>
    </xdr:to>
    <xdr:cxnSp macro="">
      <xdr:nvCxnSpPr>
        <xdr:cNvPr id="290" name="Straight Connector 289">
          <a:extLst>
            <a:ext uri="{FF2B5EF4-FFF2-40B4-BE49-F238E27FC236}">
              <a16:creationId xmlns:a16="http://schemas.microsoft.com/office/drawing/2014/main" id="{0C92B66E-2900-C347-A635-5ABB7E9A5225}"/>
            </a:ext>
          </a:extLst>
        </xdr:cNvPr>
        <xdr:cNvCxnSpPr/>
      </xdr:nvCxnSpPr>
      <xdr:spPr>
        <a:xfrm>
          <a:off x="13535184739" y="83387543"/>
          <a:ext cx="578323" cy="53399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272144</xdr:colOff>
      <xdr:row>440</xdr:row>
      <xdr:rowOff>130055</xdr:rowOff>
    </xdr:from>
    <xdr:ext cx="923447" cy="172227"/>
    <mc:AlternateContent xmlns:mc="http://schemas.openxmlformats.org/markup-compatibility/2006">
      <mc:Choice xmlns:a14="http://schemas.microsoft.com/office/drawing/2010/main" Requires="a14">
        <xdr:sp macro="" textlink="">
          <xdr:nvSpPr>
            <xdr:cNvPr id="291" name="TextBox 290">
              <a:extLst>
                <a:ext uri="{FF2B5EF4-FFF2-40B4-BE49-F238E27FC236}">
                  <a16:creationId xmlns:a16="http://schemas.microsoft.com/office/drawing/2014/main" id="{F414CBB8-C54E-F64C-B7EC-B3B473F3ED74}"/>
                </a:ext>
              </a:extLst>
            </xdr:cNvPr>
            <xdr:cNvSpPr txBox="1"/>
          </xdr:nvSpPr>
          <xdr:spPr>
            <a:xfrm>
              <a:off x="13533468116" y="8392268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dr:sp macro="" textlink="">
          <xdr:nvSpPr>
            <xdr:cNvPr id="291" name="TextBox 290">
              <a:extLst>
                <a:ext uri="{FF2B5EF4-FFF2-40B4-BE49-F238E27FC236}">
                  <a16:creationId xmlns:a16="http://schemas.microsoft.com/office/drawing/2014/main" id="{F414CBB8-C54E-F64C-B7EC-B3B473F3ED74}"/>
                </a:ext>
              </a:extLst>
            </xdr:cNvPr>
            <xdr:cNvSpPr txBox="1"/>
          </xdr:nvSpPr>
          <xdr:spPr>
            <a:xfrm>
              <a:off x="13533468116" y="83922684"/>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290712</xdr:colOff>
      <xdr:row>441</xdr:row>
      <xdr:rowOff>104727</xdr:rowOff>
    </xdr:from>
    <xdr:to>
      <xdr:col>10</xdr:col>
      <xdr:colOff>711960</xdr:colOff>
      <xdr:row>443</xdr:row>
      <xdr:rowOff>198895</xdr:rowOff>
    </xdr:to>
    <xdr:cxnSp macro="">
      <xdr:nvCxnSpPr>
        <xdr:cNvPr id="292" name="Straight Arrow Connector 291">
          <a:extLst>
            <a:ext uri="{FF2B5EF4-FFF2-40B4-BE49-F238E27FC236}">
              <a16:creationId xmlns:a16="http://schemas.microsoft.com/office/drawing/2014/main" id="{431D3A3A-966E-2941-9335-DBF433AF61D7}"/>
            </a:ext>
          </a:extLst>
        </xdr:cNvPr>
        <xdr:cNvCxnSpPr/>
      </xdr:nvCxnSpPr>
      <xdr:spPr>
        <a:xfrm flipH="1" flipV="1">
          <a:off x="13519456555" y="89826245"/>
          <a:ext cx="421248" cy="4965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733867</xdr:colOff>
      <xdr:row>433</xdr:row>
      <xdr:rowOff>105038</xdr:rowOff>
    </xdr:from>
    <xdr:to>
      <xdr:col>10</xdr:col>
      <xdr:colOff>749586</xdr:colOff>
      <xdr:row>440</xdr:row>
      <xdr:rowOff>130055</xdr:rowOff>
    </xdr:to>
    <xdr:cxnSp macro="">
      <xdr:nvCxnSpPr>
        <xdr:cNvPr id="293" name="Straight Connector 292">
          <a:extLst>
            <a:ext uri="{FF2B5EF4-FFF2-40B4-BE49-F238E27FC236}">
              <a16:creationId xmlns:a16="http://schemas.microsoft.com/office/drawing/2014/main" id="{1F003CE3-6726-584E-B182-46EC4510FB0A}"/>
            </a:ext>
          </a:extLst>
        </xdr:cNvPr>
        <xdr:cNvCxnSpPr>
          <a:endCxn id="291" idx="0"/>
        </xdr:cNvCxnSpPr>
      </xdr:nvCxnSpPr>
      <xdr:spPr>
        <a:xfrm>
          <a:off x="13533914121" y="82479866"/>
          <a:ext cx="15719" cy="1442818"/>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768684</xdr:colOff>
      <xdr:row>433</xdr:row>
      <xdr:rowOff>105038</xdr:rowOff>
    </xdr:from>
    <xdr:to>
      <xdr:col>11</xdr:col>
      <xdr:colOff>377181</xdr:colOff>
      <xdr:row>433</xdr:row>
      <xdr:rowOff>109812</xdr:rowOff>
    </xdr:to>
    <xdr:cxnSp macro="">
      <xdr:nvCxnSpPr>
        <xdr:cNvPr id="294" name="Straight Connector 293">
          <a:extLst>
            <a:ext uri="{FF2B5EF4-FFF2-40B4-BE49-F238E27FC236}">
              <a16:creationId xmlns:a16="http://schemas.microsoft.com/office/drawing/2014/main" id="{6FD570B7-5E1E-4348-805E-0EBF6C062DB1}"/>
            </a:ext>
          </a:extLst>
        </xdr:cNvPr>
        <xdr:cNvCxnSpPr/>
      </xdr:nvCxnSpPr>
      <xdr:spPr>
        <a:xfrm flipH="1">
          <a:off x="13533459931" y="82479866"/>
          <a:ext cx="435092" cy="4774"/>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253046</xdr:colOff>
      <xdr:row>432</xdr:row>
      <xdr:rowOff>115733</xdr:rowOff>
    </xdr:from>
    <xdr:ext cx="923447" cy="172227"/>
    <mc:AlternateContent xmlns:mc="http://schemas.openxmlformats.org/markup-compatibility/2006">
      <mc:Choice xmlns:a14="http://schemas.microsoft.com/office/drawing/2010/main" Requires="a14">
        <xdr:sp macro="" textlink="">
          <xdr:nvSpPr>
            <xdr:cNvPr id="295" name="TextBox 294">
              <a:extLst>
                <a:ext uri="{FF2B5EF4-FFF2-40B4-BE49-F238E27FC236}">
                  <a16:creationId xmlns:a16="http://schemas.microsoft.com/office/drawing/2014/main" id="{64668F69-4056-0140-B471-8165EC994CF3}"/>
                </a:ext>
              </a:extLst>
            </xdr:cNvPr>
            <xdr:cNvSpPr txBox="1"/>
          </xdr:nvSpPr>
          <xdr:spPr>
            <a:xfrm>
              <a:off x="13533487214" y="8228801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oMath>
                </m:oMathPara>
              </a14:m>
              <a:endParaRPr lang="en-US" sz="1100"/>
            </a:p>
          </xdr:txBody>
        </xdr:sp>
      </mc:Choice>
      <mc:Fallback>
        <xdr:sp macro="" textlink="">
          <xdr:nvSpPr>
            <xdr:cNvPr id="295" name="TextBox 294">
              <a:extLst>
                <a:ext uri="{FF2B5EF4-FFF2-40B4-BE49-F238E27FC236}">
                  <a16:creationId xmlns:a16="http://schemas.microsoft.com/office/drawing/2014/main" id="{64668F69-4056-0140-B471-8165EC994CF3}"/>
                </a:ext>
              </a:extLst>
            </xdr:cNvPr>
            <xdr:cNvSpPr txBox="1"/>
          </xdr:nvSpPr>
          <xdr:spPr>
            <a:xfrm>
              <a:off x="13533487214" y="82288017"/>
              <a:ext cx="9234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endParaRPr lang="en-US" sz="1100"/>
            </a:p>
          </xdr:txBody>
        </xdr:sp>
      </mc:Fallback>
    </mc:AlternateContent>
    <xdr:clientData/>
  </xdr:oneCellAnchor>
  <xdr:oneCellAnchor>
    <xdr:from>
      <xdr:col>9</xdr:col>
      <xdr:colOff>616807</xdr:colOff>
      <xdr:row>442</xdr:row>
      <xdr:rowOff>198099</xdr:rowOff>
    </xdr:from>
    <xdr:ext cx="519837" cy="588533"/>
    <xdr:pic>
      <xdr:nvPicPr>
        <xdr:cNvPr id="296" name="Picture 295">
          <a:extLst>
            <a:ext uri="{FF2B5EF4-FFF2-40B4-BE49-F238E27FC236}">
              <a16:creationId xmlns:a16="http://schemas.microsoft.com/office/drawing/2014/main" id="{FEEE9595-A9EA-984F-88DE-65E4BE5F82E4}"/>
            </a:ext>
          </a:extLst>
        </xdr:cNvPr>
        <xdr:cNvPicPr>
          <a:picLocks noChangeAspect="1"/>
        </xdr:cNvPicPr>
      </xdr:nvPicPr>
      <xdr:blipFill>
        <a:blip xmlns:r="http://schemas.openxmlformats.org/officeDocument/2006/relationships" r:embed="rId2"/>
        <a:stretch>
          <a:fillRect/>
        </a:stretch>
      </xdr:blipFill>
      <xdr:spPr>
        <a:xfrm>
          <a:off x="13519857581" y="90120805"/>
          <a:ext cx="519837" cy="588533"/>
        </a:xfrm>
        <a:prstGeom prst="rect">
          <a:avLst/>
        </a:prstGeom>
      </xdr:spPr>
    </xdr:pic>
    <xdr:clientData/>
  </xdr:oneCellAnchor>
  <xdr:oneCellAnchor>
    <xdr:from>
      <xdr:col>8</xdr:col>
      <xdr:colOff>16424</xdr:colOff>
      <xdr:row>452</xdr:row>
      <xdr:rowOff>150428</xdr:rowOff>
    </xdr:from>
    <xdr:ext cx="2259733" cy="366126"/>
    <mc:AlternateContent xmlns:mc="http://schemas.openxmlformats.org/markup-compatibility/2006">
      <mc:Choice xmlns:a14="http://schemas.microsoft.com/office/drawing/2010/main" Requires="a14">
        <xdr:sp macro="" textlink="">
          <xdr:nvSpPr>
            <xdr:cNvPr id="297" name="TextBox 296">
              <a:extLst>
                <a:ext uri="{FF2B5EF4-FFF2-40B4-BE49-F238E27FC236}">
                  <a16:creationId xmlns:a16="http://schemas.microsoft.com/office/drawing/2014/main" id="{F02182D1-1498-494E-AA05-ACEEC499CD4A}"/>
                </a:ext>
              </a:extLst>
            </xdr:cNvPr>
            <xdr:cNvSpPr txBox="1"/>
          </xdr:nvSpPr>
          <xdr:spPr>
            <a:xfrm>
              <a:off x="13534040739" y="92652411"/>
              <a:ext cx="2259733"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𝑄</m:t>
                            </m:r>
                          </m:sub>
                        </m:sSub>
                      </m:den>
                    </m:f>
                    <m:r>
                      <a:rPr lang="en-US" sz="1100" b="0" i="1">
                        <a:latin typeface="Cambria Math" panose="02040503050406030204" pitchFamily="18" charset="0"/>
                      </a:rPr>
                      <m:t>=</m:t>
                    </m:r>
                  </m:oMath>
                </m:oMathPara>
              </a14:m>
              <a:endParaRPr lang="en-US" sz="1100"/>
            </a:p>
          </xdr:txBody>
        </xdr:sp>
      </mc:Choice>
      <mc:Fallback>
        <xdr:sp macro="" textlink="">
          <xdr:nvSpPr>
            <xdr:cNvPr id="297" name="TextBox 296">
              <a:extLst>
                <a:ext uri="{FF2B5EF4-FFF2-40B4-BE49-F238E27FC236}">
                  <a16:creationId xmlns:a16="http://schemas.microsoft.com/office/drawing/2014/main" id="{F02182D1-1498-494E-AA05-ACEEC499CD4A}"/>
                </a:ext>
              </a:extLst>
            </xdr:cNvPr>
            <xdr:cNvSpPr txBox="1"/>
          </xdr:nvSpPr>
          <xdr:spPr>
            <a:xfrm>
              <a:off x="13534040739" y="92652411"/>
              <a:ext cx="2259733"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𝑌_𝑀𝐴𝑋−𝑌_𝑄</a:t>
              </a:r>
              <a:r>
                <a:rPr lang="he-IL" sz="1100" b="0" i="0">
                  <a:latin typeface="Cambria Math" panose="02040503050406030204" pitchFamily="18" charset="0"/>
                </a:rPr>
                <a:t>)/</a:t>
              </a:r>
              <a:r>
                <a:rPr lang="en-US" sz="1100" b="0" i="0">
                  <a:latin typeface="Cambria Math" panose="02040503050406030204" pitchFamily="18" charset="0"/>
                </a:rPr>
                <a:t>𝑋_𝑄</a:t>
              </a:r>
              <a:r>
                <a:rPr lang="he-IL" sz="1100" b="0" i="0">
                  <a:latin typeface="Cambria Math" panose="02040503050406030204" pitchFamily="18" charset="0"/>
                </a:rPr>
                <a:t> </a:t>
              </a:r>
              <a:r>
                <a:rPr lang="en-US" sz="1100" b="0" i="0">
                  <a:latin typeface="Cambria Math" panose="02040503050406030204" pitchFamily="18" charset="0"/>
                </a:rPr>
                <a:t>=</a:t>
              </a:r>
              <a:endParaRPr lang="en-US" sz="1100"/>
            </a:p>
          </xdr:txBody>
        </xdr:sp>
      </mc:Fallback>
    </mc:AlternateContent>
    <xdr:clientData/>
  </xdr:oneCellAnchor>
  <xdr:twoCellAnchor>
    <xdr:from>
      <xdr:col>10</xdr:col>
      <xdr:colOff>617837</xdr:colOff>
      <xdr:row>432</xdr:row>
      <xdr:rowOff>127634</xdr:rowOff>
    </xdr:from>
    <xdr:to>
      <xdr:col>11</xdr:col>
      <xdr:colOff>29964</xdr:colOff>
      <xdr:row>433</xdr:row>
      <xdr:rowOff>194476</xdr:rowOff>
    </xdr:to>
    <xdr:sp macro="" textlink="">
      <xdr:nvSpPr>
        <xdr:cNvPr id="299" name="Rounded Rectangle 298">
          <a:extLst>
            <a:ext uri="{FF2B5EF4-FFF2-40B4-BE49-F238E27FC236}">
              <a16:creationId xmlns:a16="http://schemas.microsoft.com/office/drawing/2014/main" id="{1376EC41-5F0A-BB14-1F00-E39D7189334F}"/>
            </a:ext>
          </a:extLst>
        </xdr:cNvPr>
        <xdr:cNvSpPr/>
      </xdr:nvSpPr>
      <xdr:spPr>
        <a:xfrm>
          <a:off x="13533807148" y="88578755"/>
          <a:ext cx="238722" cy="269385"/>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520044</xdr:colOff>
      <xdr:row>456</xdr:row>
      <xdr:rowOff>8102</xdr:rowOff>
    </xdr:from>
    <xdr:ext cx="1148483" cy="181525"/>
    <mc:AlternateContent xmlns:mc="http://schemas.openxmlformats.org/markup-compatibility/2006">
      <mc:Choice xmlns:a14="http://schemas.microsoft.com/office/drawing/2010/main" Requires="a14">
        <xdr:sp macro="" textlink="">
          <xdr:nvSpPr>
            <xdr:cNvPr id="300" name="TextBox 299">
              <a:extLst>
                <a:ext uri="{FF2B5EF4-FFF2-40B4-BE49-F238E27FC236}">
                  <a16:creationId xmlns:a16="http://schemas.microsoft.com/office/drawing/2014/main" id="{F9DFC082-EF99-ACF5-75BD-DDDFDEC61C13}"/>
                </a:ext>
              </a:extLst>
            </xdr:cNvPr>
            <xdr:cNvSpPr txBox="1"/>
          </xdr:nvSpPr>
          <xdr:spPr>
            <a:xfrm>
              <a:off x="13536301559" y="93320257"/>
              <a:ext cx="1148483"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dr:sp macro="" textlink="">
          <xdr:nvSpPr>
            <xdr:cNvPr id="300" name="TextBox 299">
              <a:extLst>
                <a:ext uri="{FF2B5EF4-FFF2-40B4-BE49-F238E27FC236}">
                  <a16:creationId xmlns:a16="http://schemas.microsoft.com/office/drawing/2014/main" id="{F9DFC082-EF99-ACF5-75BD-DDDFDEC61C13}"/>
                </a:ext>
              </a:extLst>
            </xdr:cNvPr>
            <xdr:cNvSpPr txBox="1"/>
          </xdr:nvSpPr>
          <xdr:spPr>
            <a:xfrm>
              <a:off x="13536301559" y="93320257"/>
              <a:ext cx="1148483"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oneCellAnchor>
    <xdr:from>
      <xdr:col>8</xdr:col>
      <xdr:colOff>3842</xdr:colOff>
      <xdr:row>464</xdr:row>
      <xdr:rowOff>110230</xdr:rowOff>
    </xdr:from>
    <xdr:ext cx="2259733" cy="378693"/>
    <mc:AlternateContent xmlns:mc="http://schemas.openxmlformats.org/markup-compatibility/2006">
      <mc:Choice xmlns:a14="http://schemas.microsoft.com/office/drawing/2010/main" Requires="a14">
        <xdr:sp macro="" textlink="">
          <xdr:nvSpPr>
            <xdr:cNvPr id="301" name="TextBox 300">
              <a:extLst>
                <a:ext uri="{FF2B5EF4-FFF2-40B4-BE49-F238E27FC236}">
                  <a16:creationId xmlns:a16="http://schemas.microsoft.com/office/drawing/2014/main" id="{49D9F612-2E7D-25CA-6F5D-CF6E79A62859}"/>
                </a:ext>
              </a:extLst>
            </xdr:cNvPr>
            <xdr:cNvSpPr txBox="1"/>
          </xdr:nvSpPr>
          <xdr:spPr>
            <a:xfrm>
              <a:off x="13500603888" y="95635081"/>
              <a:ext cx="2259733" cy="378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𝑄</m:t>
                            </m:r>
                          </m:sub>
                        </m:sSub>
                      </m:den>
                    </m:f>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40−33</m:t>
                        </m:r>
                      </m:num>
                      <m:den>
                        <m:r>
                          <a:rPr lang="he-IL" sz="1100" b="0" i="1">
                            <a:latin typeface="Cambria Math" panose="02040503050406030204" pitchFamily="18" charset="0"/>
                          </a:rPr>
                          <m:t>7</m:t>
                        </m:r>
                      </m:den>
                    </m:f>
                    <m:r>
                      <a:rPr lang="he-IL" sz="1100" b="0" i="1">
                        <a:latin typeface="Cambria Math" panose="02040503050406030204" pitchFamily="18" charset="0"/>
                      </a:rPr>
                      <m:t>=1</m:t>
                    </m:r>
                  </m:oMath>
                </m:oMathPara>
              </a14:m>
              <a:endParaRPr lang="en-US" sz="1100"/>
            </a:p>
          </xdr:txBody>
        </xdr:sp>
      </mc:Choice>
      <mc:Fallback>
        <xdr:sp macro="" textlink="">
          <xdr:nvSpPr>
            <xdr:cNvPr id="301" name="TextBox 300">
              <a:extLst>
                <a:ext uri="{FF2B5EF4-FFF2-40B4-BE49-F238E27FC236}">
                  <a16:creationId xmlns:a16="http://schemas.microsoft.com/office/drawing/2014/main" id="{49D9F612-2E7D-25CA-6F5D-CF6E79A62859}"/>
                </a:ext>
              </a:extLst>
            </xdr:cNvPr>
            <xdr:cNvSpPr txBox="1"/>
          </xdr:nvSpPr>
          <xdr:spPr>
            <a:xfrm>
              <a:off x="13500603888" y="95635081"/>
              <a:ext cx="2259733" cy="378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𝑌_𝑀𝐴𝑋−𝑌_𝑄</a:t>
              </a:r>
              <a:r>
                <a:rPr lang="he-IL" sz="1100" b="0" i="0">
                  <a:latin typeface="Cambria Math" panose="02040503050406030204" pitchFamily="18" charset="0"/>
                </a:rPr>
                <a:t>)/</a:t>
              </a:r>
              <a:r>
                <a:rPr lang="en-US" sz="1100" b="0" i="0">
                  <a:latin typeface="Cambria Math" panose="02040503050406030204" pitchFamily="18" charset="0"/>
                </a:rPr>
                <a:t>𝑋_𝑄</a:t>
              </a:r>
              <a:r>
                <a:rPr lang="he-IL" sz="1100" b="0" i="0">
                  <a:latin typeface="Cambria Math" panose="02040503050406030204" pitchFamily="18" charset="0"/>
                </a:rPr>
                <a:t> </a:t>
              </a:r>
              <a:r>
                <a:rPr lang="en-US" sz="1100" b="0" i="0">
                  <a:latin typeface="Cambria Math" panose="02040503050406030204" pitchFamily="18" charset="0"/>
                </a:rPr>
                <a:t>=</a:t>
              </a:r>
              <a:r>
                <a:rPr lang="he-IL" sz="1100" b="0" i="0">
                  <a:latin typeface="Cambria Math" panose="02040503050406030204" pitchFamily="18" charset="0"/>
                </a:rPr>
                <a:t>(40−33)/7=1</a:t>
              </a:r>
              <a:endParaRPr lang="en-US" sz="1100"/>
            </a:p>
          </xdr:txBody>
        </xdr:sp>
      </mc:Fallback>
    </mc:AlternateContent>
    <xdr:clientData/>
  </xdr:oneCellAnchor>
  <xdr:twoCellAnchor>
    <xdr:from>
      <xdr:col>8</xdr:col>
      <xdr:colOff>411703</xdr:colOff>
      <xdr:row>477</xdr:row>
      <xdr:rowOff>136072</xdr:rowOff>
    </xdr:from>
    <xdr:to>
      <xdr:col>8</xdr:col>
      <xdr:colOff>425659</xdr:colOff>
      <xdr:row>487</xdr:row>
      <xdr:rowOff>97693</xdr:rowOff>
    </xdr:to>
    <xdr:cxnSp macro="">
      <xdr:nvCxnSpPr>
        <xdr:cNvPr id="303" name="Straight Arrow Connector 302">
          <a:extLst>
            <a:ext uri="{FF2B5EF4-FFF2-40B4-BE49-F238E27FC236}">
              <a16:creationId xmlns:a16="http://schemas.microsoft.com/office/drawing/2014/main" id="{D183B7E9-C56B-96AC-A977-67C06E103056}"/>
            </a:ext>
          </a:extLst>
        </xdr:cNvPr>
        <xdr:cNvCxnSpPr/>
      </xdr:nvCxnSpPr>
      <xdr:spPr>
        <a:xfrm flipV="1">
          <a:off x="13540816758" y="97639973"/>
          <a:ext cx="13956" cy="1985247"/>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387280</xdr:colOff>
      <xdr:row>486</xdr:row>
      <xdr:rowOff>108159</xdr:rowOff>
    </xdr:from>
    <xdr:to>
      <xdr:col>8</xdr:col>
      <xdr:colOff>537307</xdr:colOff>
      <xdr:row>486</xdr:row>
      <xdr:rowOff>118626</xdr:rowOff>
    </xdr:to>
    <xdr:cxnSp macro="">
      <xdr:nvCxnSpPr>
        <xdr:cNvPr id="304" name="Straight Arrow Connector 303">
          <a:extLst>
            <a:ext uri="{FF2B5EF4-FFF2-40B4-BE49-F238E27FC236}">
              <a16:creationId xmlns:a16="http://schemas.microsoft.com/office/drawing/2014/main" id="{B14A89C6-54A2-52B4-EB57-5C96095884C8}"/>
            </a:ext>
          </a:extLst>
        </xdr:cNvPr>
        <xdr:cNvCxnSpPr/>
      </xdr:nvCxnSpPr>
      <xdr:spPr>
        <a:xfrm flipV="1">
          <a:off x="13540705110" y="99433324"/>
          <a:ext cx="2630714" cy="10467"/>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607088</xdr:colOff>
      <xdr:row>476</xdr:row>
      <xdr:rowOff>169078</xdr:rowOff>
    </xdr:from>
    <xdr:ext cx="1298240" cy="172227"/>
    <mc:AlternateContent xmlns:mc="http://schemas.openxmlformats.org/markup-compatibility/2006">
      <mc:Choice xmlns:a14="http://schemas.microsoft.com/office/drawing/2010/main" Requires="a14">
        <xdr:sp macro="" textlink="">
          <xdr:nvSpPr>
            <xdr:cNvPr id="308" name="TextBox 307">
              <a:extLst>
                <a:ext uri="{FF2B5EF4-FFF2-40B4-BE49-F238E27FC236}">
                  <a16:creationId xmlns:a16="http://schemas.microsoft.com/office/drawing/2014/main" id="{48A2388A-320E-9ACA-B742-529ED7AFC592}"/>
                </a:ext>
              </a:extLst>
            </xdr:cNvPr>
            <xdr:cNvSpPr txBox="1"/>
          </xdr:nvSpPr>
          <xdr:spPr>
            <a:xfrm>
              <a:off x="13540163985" y="9747061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dr:sp macro="" textlink="">
          <xdr:nvSpPr>
            <xdr:cNvPr id="308" name="TextBox 307">
              <a:extLst>
                <a:ext uri="{FF2B5EF4-FFF2-40B4-BE49-F238E27FC236}">
                  <a16:creationId xmlns:a16="http://schemas.microsoft.com/office/drawing/2014/main" id="{48A2388A-320E-9ACA-B742-529ED7AFC592}"/>
                </a:ext>
              </a:extLst>
            </xdr:cNvPr>
            <xdr:cNvSpPr txBox="1"/>
          </xdr:nvSpPr>
          <xdr:spPr>
            <a:xfrm>
              <a:off x="13540163985" y="9747061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429149</xdr:colOff>
      <xdr:row>486</xdr:row>
      <xdr:rowOff>15561</xdr:rowOff>
    </xdr:from>
    <xdr:ext cx="1298240" cy="172227"/>
    <mc:AlternateContent xmlns:mc="http://schemas.openxmlformats.org/markup-compatibility/2006">
      <mc:Choice xmlns:a14="http://schemas.microsoft.com/office/drawing/2010/main" Requires="a14">
        <xdr:sp macro="" textlink="">
          <xdr:nvSpPr>
            <xdr:cNvPr id="309" name="TextBox 308">
              <a:extLst>
                <a:ext uri="{FF2B5EF4-FFF2-40B4-BE49-F238E27FC236}">
                  <a16:creationId xmlns:a16="http://schemas.microsoft.com/office/drawing/2014/main" id="{D608CFC0-900C-0A6B-F73C-6CD25D1C0494}"/>
                </a:ext>
              </a:extLst>
            </xdr:cNvPr>
            <xdr:cNvSpPr txBox="1"/>
          </xdr:nvSpPr>
          <xdr:spPr>
            <a:xfrm>
              <a:off x="13542822611" y="9934072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dr:sp macro="" textlink="">
          <xdr:nvSpPr>
            <xdr:cNvPr id="309" name="TextBox 308">
              <a:extLst>
                <a:ext uri="{FF2B5EF4-FFF2-40B4-BE49-F238E27FC236}">
                  <a16:creationId xmlns:a16="http://schemas.microsoft.com/office/drawing/2014/main" id="{D608CFC0-900C-0A6B-F73C-6CD25D1C0494}"/>
                </a:ext>
              </a:extLst>
            </xdr:cNvPr>
            <xdr:cNvSpPr txBox="1"/>
          </xdr:nvSpPr>
          <xdr:spPr>
            <a:xfrm>
              <a:off x="13542822611" y="99340726"/>
              <a:ext cx="12982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7</xdr:col>
      <xdr:colOff>397747</xdr:colOff>
      <xdr:row>479</xdr:row>
      <xdr:rowOff>17445</xdr:rowOff>
    </xdr:from>
    <xdr:to>
      <xdr:col>8</xdr:col>
      <xdr:colOff>415192</xdr:colOff>
      <xdr:row>480</xdr:row>
      <xdr:rowOff>184918</xdr:rowOff>
    </xdr:to>
    <xdr:cxnSp macro="">
      <xdr:nvCxnSpPr>
        <xdr:cNvPr id="311" name="Straight Connector 310">
          <a:extLst>
            <a:ext uri="{FF2B5EF4-FFF2-40B4-BE49-F238E27FC236}">
              <a16:creationId xmlns:a16="http://schemas.microsoft.com/office/drawing/2014/main" id="{3531AB8C-F774-88E6-7228-E0C055D3DCB4}"/>
            </a:ext>
          </a:extLst>
        </xdr:cNvPr>
        <xdr:cNvCxnSpPr/>
      </xdr:nvCxnSpPr>
      <xdr:spPr>
        <a:xfrm>
          <a:off x="13540827225" y="97926071"/>
          <a:ext cx="844341" cy="36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373324</xdr:colOff>
      <xdr:row>480</xdr:row>
      <xdr:rowOff>184918</xdr:rowOff>
    </xdr:from>
    <xdr:to>
      <xdr:col>7</xdr:col>
      <xdr:colOff>390770</xdr:colOff>
      <xdr:row>482</xdr:row>
      <xdr:rowOff>150029</xdr:rowOff>
    </xdr:to>
    <xdr:cxnSp macro="">
      <xdr:nvCxnSpPr>
        <xdr:cNvPr id="312" name="Straight Connector 311">
          <a:extLst>
            <a:ext uri="{FF2B5EF4-FFF2-40B4-BE49-F238E27FC236}">
              <a16:creationId xmlns:a16="http://schemas.microsoft.com/office/drawing/2014/main" id="{3C87A449-19A6-9B0B-CE19-37A0BF782031}"/>
            </a:ext>
          </a:extLst>
        </xdr:cNvPr>
        <xdr:cNvCxnSpPr/>
      </xdr:nvCxnSpPr>
      <xdr:spPr>
        <a:xfrm>
          <a:off x="13541678543" y="98295907"/>
          <a:ext cx="844341" cy="369836"/>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73597</xdr:colOff>
      <xdr:row>482</xdr:row>
      <xdr:rowOff>150028</xdr:rowOff>
    </xdr:from>
    <xdr:to>
      <xdr:col>6</xdr:col>
      <xdr:colOff>369834</xdr:colOff>
      <xdr:row>486</xdr:row>
      <xdr:rowOff>101675</xdr:rowOff>
    </xdr:to>
    <xdr:cxnSp macro="">
      <xdr:nvCxnSpPr>
        <xdr:cNvPr id="313" name="Straight Connector 312">
          <a:extLst>
            <a:ext uri="{FF2B5EF4-FFF2-40B4-BE49-F238E27FC236}">
              <a16:creationId xmlns:a16="http://schemas.microsoft.com/office/drawing/2014/main" id="{4703F6D5-B84A-F0A1-7F6B-1F1ADA045071}"/>
            </a:ext>
          </a:extLst>
        </xdr:cNvPr>
        <xdr:cNvCxnSpPr>
          <a:endCxn id="309" idx="1"/>
        </xdr:cNvCxnSpPr>
      </xdr:nvCxnSpPr>
      <xdr:spPr>
        <a:xfrm>
          <a:off x="13542526374" y="98665742"/>
          <a:ext cx="296237" cy="761098"/>
        </a:xfrm>
        <a:prstGeom prst="line">
          <a:avLst/>
        </a:prstGeom>
        <a:ln w="38100">
          <a:solidFill>
            <a:srgbClr val="D883FF"/>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188407</xdr:colOff>
      <xdr:row>478</xdr:row>
      <xdr:rowOff>134187</xdr:rowOff>
    </xdr:from>
    <xdr:ext cx="656262" cy="172227"/>
    <mc:AlternateContent xmlns:mc="http://schemas.openxmlformats.org/markup-compatibility/2006">
      <mc:Choice xmlns:a14="http://schemas.microsoft.com/office/drawing/2010/main" Requires="a14">
        <xdr:sp macro="" textlink="">
          <xdr:nvSpPr>
            <xdr:cNvPr id="315" name="TextBox 314">
              <a:extLst>
                <a:ext uri="{FF2B5EF4-FFF2-40B4-BE49-F238E27FC236}">
                  <a16:creationId xmlns:a16="http://schemas.microsoft.com/office/drawing/2014/main" id="{895C3CAA-7B10-1AA0-FE4E-4435B61BCF22}"/>
                </a:ext>
              </a:extLst>
            </xdr:cNvPr>
            <xdr:cNvSpPr txBox="1"/>
          </xdr:nvSpPr>
          <xdr:spPr>
            <a:xfrm>
              <a:off x="13540397748" y="9784045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dr:sp macro="" textlink="">
          <xdr:nvSpPr>
            <xdr:cNvPr id="315" name="TextBox 314">
              <a:extLst>
                <a:ext uri="{FF2B5EF4-FFF2-40B4-BE49-F238E27FC236}">
                  <a16:creationId xmlns:a16="http://schemas.microsoft.com/office/drawing/2014/main" id="{895C3CAA-7B10-1AA0-FE4E-4435B61BCF22}"/>
                </a:ext>
              </a:extLst>
            </xdr:cNvPr>
            <xdr:cNvSpPr txBox="1"/>
          </xdr:nvSpPr>
          <xdr:spPr>
            <a:xfrm>
              <a:off x="13540397748" y="9784045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8</xdr:col>
      <xdr:colOff>198874</xdr:colOff>
      <xdr:row>480</xdr:row>
      <xdr:rowOff>102786</xdr:rowOff>
    </xdr:from>
    <xdr:ext cx="656262" cy="172227"/>
    <mc:AlternateContent xmlns:mc="http://schemas.openxmlformats.org/markup-compatibility/2006">
      <mc:Choice xmlns:a14="http://schemas.microsoft.com/office/drawing/2010/main" Requires="a14">
        <xdr:sp macro="" textlink="">
          <xdr:nvSpPr>
            <xdr:cNvPr id="316" name="TextBox 315">
              <a:extLst>
                <a:ext uri="{FF2B5EF4-FFF2-40B4-BE49-F238E27FC236}">
                  <a16:creationId xmlns:a16="http://schemas.microsoft.com/office/drawing/2014/main" id="{9851E86B-82A2-5B33-0861-410EF107EC2A}"/>
                </a:ext>
              </a:extLst>
            </xdr:cNvPr>
            <xdr:cNvSpPr txBox="1"/>
          </xdr:nvSpPr>
          <xdr:spPr>
            <a:xfrm>
              <a:off x="13540387281" y="98213775"/>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316" name="TextBox 315">
              <a:extLst>
                <a:ext uri="{FF2B5EF4-FFF2-40B4-BE49-F238E27FC236}">
                  <a16:creationId xmlns:a16="http://schemas.microsoft.com/office/drawing/2014/main" id="{9851E86B-82A2-5B33-0861-410EF107EC2A}"/>
                </a:ext>
              </a:extLst>
            </xdr:cNvPr>
            <xdr:cNvSpPr txBox="1"/>
          </xdr:nvSpPr>
          <xdr:spPr>
            <a:xfrm>
              <a:off x="13540387281" y="98213775"/>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8</xdr:col>
      <xdr:colOff>212830</xdr:colOff>
      <xdr:row>482</xdr:row>
      <xdr:rowOff>64407</xdr:rowOff>
    </xdr:from>
    <xdr:ext cx="656262" cy="172227"/>
    <mc:AlternateContent xmlns:mc="http://schemas.openxmlformats.org/markup-compatibility/2006">
      <mc:Choice xmlns:a14="http://schemas.microsoft.com/office/drawing/2010/main" Requires="a14">
        <xdr:sp macro="" textlink="">
          <xdr:nvSpPr>
            <xdr:cNvPr id="317" name="TextBox 316">
              <a:extLst>
                <a:ext uri="{FF2B5EF4-FFF2-40B4-BE49-F238E27FC236}">
                  <a16:creationId xmlns:a16="http://schemas.microsoft.com/office/drawing/2014/main" id="{2F6453DE-8ACA-0781-2C7A-7906D43F30F0}"/>
                </a:ext>
              </a:extLst>
            </xdr:cNvPr>
            <xdr:cNvSpPr txBox="1"/>
          </xdr:nvSpPr>
          <xdr:spPr>
            <a:xfrm>
              <a:off x="13540373325" y="9858012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317" name="TextBox 316">
              <a:extLst>
                <a:ext uri="{FF2B5EF4-FFF2-40B4-BE49-F238E27FC236}">
                  <a16:creationId xmlns:a16="http://schemas.microsoft.com/office/drawing/2014/main" id="{2F6453DE-8ACA-0781-2C7A-7906D43F30F0}"/>
                </a:ext>
              </a:extLst>
            </xdr:cNvPr>
            <xdr:cNvSpPr txBox="1"/>
          </xdr:nvSpPr>
          <xdr:spPr>
            <a:xfrm>
              <a:off x="13540373325" y="98580121"/>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8</xdr:col>
      <xdr:colOff>219808</xdr:colOff>
      <xdr:row>486</xdr:row>
      <xdr:rowOff>134187</xdr:rowOff>
    </xdr:from>
    <xdr:ext cx="656262" cy="172227"/>
    <mc:AlternateContent xmlns:mc="http://schemas.openxmlformats.org/markup-compatibility/2006">
      <mc:Choice xmlns:a14="http://schemas.microsoft.com/office/drawing/2010/main" Requires="a14">
        <xdr:sp macro="" textlink="">
          <xdr:nvSpPr>
            <xdr:cNvPr id="318" name="TextBox 317">
              <a:extLst>
                <a:ext uri="{FF2B5EF4-FFF2-40B4-BE49-F238E27FC236}">
                  <a16:creationId xmlns:a16="http://schemas.microsoft.com/office/drawing/2014/main" id="{174DABC0-488E-7E46-E348-39D9979026EF}"/>
                </a:ext>
              </a:extLst>
            </xdr:cNvPr>
            <xdr:cNvSpPr txBox="1"/>
          </xdr:nvSpPr>
          <xdr:spPr>
            <a:xfrm>
              <a:off x="13540366347" y="99459352"/>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dr:sp macro="" textlink="">
          <xdr:nvSpPr>
            <xdr:cNvPr id="318" name="TextBox 317">
              <a:extLst>
                <a:ext uri="{FF2B5EF4-FFF2-40B4-BE49-F238E27FC236}">
                  <a16:creationId xmlns:a16="http://schemas.microsoft.com/office/drawing/2014/main" id="{174DABC0-488E-7E46-E348-39D9979026EF}"/>
                </a:ext>
              </a:extLst>
            </xdr:cNvPr>
            <xdr:cNvSpPr txBox="1"/>
          </xdr:nvSpPr>
          <xdr:spPr>
            <a:xfrm>
              <a:off x="13540366347" y="99459352"/>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twoCellAnchor>
    <xdr:from>
      <xdr:col>8</xdr:col>
      <xdr:colOff>317499</xdr:colOff>
      <xdr:row>478</xdr:row>
      <xdr:rowOff>157005</xdr:rowOff>
    </xdr:from>
    <xdr:to>
      <xdr:col>8</xdr:col>
      <xdr:colOff>450082</xdr:colOff>
      <xdr:row>479</xdr:row>
      <xdr:rowOff>104671</xdr:rowOff>
    </xdr:to>
    <xdr:sp macro="" textlink="">
      <xdr:nvSpPr>
        <xdr:cNvPr id="319" name="Oval 318">
          <a:extLst>
            <a:ext uri="{FF2B5EF4-FFF2-40B4-BE49-F238E27FC236}">
              <a16:creationId xmlns:a16="http://schemas.microsoft.com/office/drawing/2014/main" id="{6AE40E01-16E7-3827-7EC8-020D97FECE92}"/>
            </a:ext>
          </a:extLst>
        </xdr:cNvPr>
        <xdr:cNvSpPr/>
      </xdr:nvSpPr>
      <xdr:spPr>
        <a:xfrm>
          <a:off x="13540792335" y="97863269"/>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320989</xdr:colOff>
      <xdr:row>480</xdr:row>
      <xdr:rowOff>111648</xdr:rowOff>
    </xdr:from>
    <xdr:to>
      <xdr:col>7</xdr:col>
      <xdr:colOff>453572</xdr:colOff>
      <xdr:row>481</xdr:row>
      <xdr:rowOff>59313</xdr:rowOff>
    </xdr:to>
    <xdr:sp macro="" textlink="">
      <xdr:nvSpPr>
        <xdr:cNvPr id="320" name="Oval 319">
          <a:extLst>
            <a:ext uri="{FF2B5EF4-FFF2-40B4-BE49-F238E27FC236}">
              <a16:creationId xmlns:a16="http://schemas.microsoft.com/office/drawing/2014/main" id="{259C12DE-4174-5B3A-B988-046C3A1D8D37}"/>
            </a:ext>
          </a:extLst>
        </xdr:cNvPr>
        <xdr:cNvSpPr/>
      </xdr:nvSpPr>
      <xdr:spPr>
        <a:xfrm>
          <a:off x="13541615741" y="98222637"/>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307032</xdr:colOff>
      <xdr:row>482</xdr:row>
      <xdr:rowOff>76758</xdr:rowOff>
    </xdr:from>
    <xdr:to>
      <xdr:col>6</xdr:col>
      <xdr:colOff>439615</xdr:colOff>
      <xdr:row>483</xdr:row>
      <xdr:rowOff>24423</xdr:rowOff>
    </xdr:to>
    <xdr:sp macro="" textlink="">
      <xdr:nvSpPr>
        <xdr:cNvPr id="321" name="Oval 320">
          <a:extLst>
            <a:ext uri="{FF2B5EF4-FFF2-40B4-BE49-F238E27FC236}">
              <a16:creationId xmlns:a16="http://schemas.microsoft.com/office/drawing/2014/main" id="{A7693113-A102-429D-DF6C-786CD565F43D}"/>
            </a:ext>
          </a:extLst>
        </xdr:cNvPr>
        <xdr:cNvSpPr/>
      </xdr:nvSpPr>
      <xdr:spPr>
        <a:xfrm>
          <a:off x="13542456593" y="98592472"/>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816428</xdr:colOff>
      <xdr:row>486</xdr:row>
      <xdr:rowOff>38378</xdr:rowOff>
    </xdr:from>
    <xdr:to>
      <xdr:col>6</xdr:col>
      <xdr:colOff>122115</xdr:colOff>
      <xdr:row>486</xdr:row>
      <xdr:rowOff>188406</xdr:rowOff>
    </xdr:to>
    <xdr:sp macro="" textlink="">
      <xdr:nvSpPr>
        <xdr:cNvPr id="322" name="Oval 321">
          <a:extLst>
            <a:ext uri="{FF2B5EF4-FFF2-40B4-BE49-F238E27FC236}">
              <a16:creationId xmlns:a16="http://schemas.microsoft.com/office/drawing/2014/main" id="{BD74609A-84C9-48AC-A307-2E79D1C322FC}"/>
            </a:ext>
          </a:extLst>
        </xdr:cNvPr>
        <xdr:cNvSpPr/>
      </xdr:nvSpPr>
      <xdr:spPr>
        <a:xfrm>
          <a:off x="13542774093" y="99363543"/>
          <a:ext cx="132583" cy="15002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7</xdr:col>
      <xdr:colOff>59313</xdr:colOff>
      <xdr:row>486</xdr:row>
      <xdr:rowOff>151632</xdr:rowOff>
    </xdr:from>
    <xdr:ext cx="656262" cy="172227"/>
    <mc:AlternateContent xmlns:mc="http://schemas.openxmlformats.org/markup-compatibility/2006">
      <mc:Choice xmlns:a14="http://schemas.microsoft.com/office/drawing/2010/main" Requires="a14">
        <xdr:sp macro="" textlink="">
          <xdr:nvSpPr>
            <xdr:cNvPr id="323" name="TextBox 322">
              <a:extLst>
                <a:ext uri="{FF2B5EF4-FFF2-40B4-BE49-F238E27FC236}">
                  <a16:creationId xmlns:a16="http://schemas.microsoft.com/office/drawing/2014/main" id="{22301AD8-7396-3034-261E-B92A747E07B5}"/>
                </a:ext>
              </a:extLst>
            </xdr:cNvPr>
            <xdr:cNvSpPr txBox="1"/>
          </xdr:nvSpPr>
          <xdr:spPr>
            <a:xfrm>
              <a:off x="13541353738" y="99476797"/>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dr:sp macro="" textlink="">
          <xdr:nvSpPr>
            <xdr:cNvPr id="323" name="TextBox 322">
              <a:extLst>
                <a:ext uri="{FF2B5EF4-FFF2-40B4-BE49-F238E27FC236}">
                  <a16:creationId xmlns:a16="http://schemas.microsoft.com/office/drawing/2014/main" id="{22301AD8-7396-3034-261E-B92A747E07B5}"/>
                </a:ext>
              </a:extLst>
            </xdr:cNvPr>
            <xdr:cNvSpPr txBox="1"/>
          </xdr:nvSpPr>
          <xdr:spPr>
            <a:xfrm>
              <a:off x="13541353738" y="99476797"/>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6</xdr:col>
      <xdr:colOff>55823</xdr:colOff>
      <xdr:row>486</xdr:row>
      <xdr:rowOff>130698</xdr:rowOff>
    </xdr:from>
    <xdr:ext cx="656262" cy="172227"/>
    <mc:AlternateContent xmlns:mc="http://schemas.openxmlformats.org/markup-compatibility/2006">
      <mc:Choice xmlns:a14="http://schemas.microsoft.com/office/drawing/2010/main" Requires="a14">
        <xdr:sp macro="" textlink="">
          <xdr:nvSpPr>
            <xdr:cNvPr id="324" name="TextBox 323">
              <a:extLst>
                <a:ext uri="{FF2B5EF4-FFF2-40B4-BE49-F238E27FC236}">
                  <a16:creationId xmlns:a16="http://schemas.microsoft.com/office/drawing/2014/main" id="{928C858F-6853-6EE7-CB3B-A555548324C2}"/>
                </a:ext>
              </a:extLst>
            </xdr:cNvPr>
            <xdr:cNvSpPr txBox="1"/>
          </xdr:nvSpPr>
          <xdr:spPr>
            <a:xfrm>
              <a:off x="13542184123" y="99455863"/>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dr:sp macro="" textlink="">
          <xdr:nvSpPr>
            <xdr:cNvPr id="324" name="TextBox 323">
              <a:extLst>
                <a:ext uri="{FF2B5EF4-FFF2-40B4-BE49-F238E27FC236}">
                  <a16:creationId xmlns:a16="http://schemas.microsoft.com/office/drawing/2014/main" id="{928C858F-6853-6EE7-CB3B-A555548324C2}"/>
                </a:ext>
              </a:extLst>
            </xdr:cNvPr>
            <xdr:cNvSpPr txBox="1"/>
          </xdr:nvSpPr>
          <xdr:spPr>
            <a:xfrm>
              <a:off x="13542184123" y="99455863"/>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5</xdr:col>
      <xdr:colOff>460548</xdr:colOff>
      <xdr:row>486</xdr:row>
      <xdr:rowOff>144654</xdr:rowOff>
    </xdr:from>
    <xdr:ext cx="656262" cy="172227"/>
    <mc:AlternateContent xmlns:mc="http://schemas.openxmlformats.org/markup-compatibility/2006">
      <mc:Choice xmlns:a14="http://schemas.microsoft.com/office/drawing/2010/main" Requires="a14">
        <xdr:sp macro="" textlink="">
          <xdr:nvSpPr>
            <xdr:cNvPr id="325" name="TextBox 324">
              <a:extLst>
                <a:ext uri="{FF2B5EF4-FFF2-40B4-BE49-F238E27FC236}">
                  <a16:creationId xmlns:a16="http://schemas.microsoft.com/office/drawing/2014/main" id="{ABF8C158-6441-31F9-FCB0-0A9805DA3700}"/>
                </a:ext>
              </a:extLst>
            </xdr:cNvPr>
            <xdr:cNvSpPr txBox="1"/>
          </xdr:nvSpPr>
          <xdr:spPr>
            <a:xfrm>
              <a:off x="13542606294" y="99469819"/>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dr:sp macro="" textlink="">
          <xdr:nvSpPr>
            <xdr:cNvPr id="325" name="TextBox 324">
              <a:extLst>
                <a:ext uri="{FF2B5EF4-FFF2-40B4-BE49-F238E27FC236}">
                  <a16:creationId xmlns:a16="http://schemas.microsoft.com/office/drawing/2014/main" id="{ABF8C158-6441-31F9-FCB0-0A9805DA3700}"/>
                </a:ext>
              </a:extLst>
            </xdr:cNvPr>
            <xdr:cNvSpPr txBox="1"/>
          </xdr:nvSpPr>
          <xdr:spPr>
            <a:xfrm>
              <a:off x="13542606294" y="99469819"/>
              <a:ext cx="6562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oneCellAnchor>
    <xdr:from>
      <xdr:col>6</xdr:col>
      <xdr:colOff>8253</xdr:colOff>
      <xdr:row>482</xdr:row>
      <xdr:rowOff>94532</xdr:rowOff>
    </xdr:from>
    <xdr:ext cx="172227" cy="781867"/>
    <mc:AlternateContent xmlns:mc="http://schemas.openxmlformats.org/markup-compatibility/2006">
      <mc:Choice xmlns:a14="http://schemas.microsoft.com/office/drawing/2010/main" Requires="a14">
        <xdr:sp macro="" textlink="">
          <xdr:nvSpPr>
            <xdr:cNvPr id="326" name="TextBox 325">
              <a:extLst>
                <a:ext uri="{FF2B5EF4-FFF2-40B4-BE49-F238E27FC236}">
                  <a16:creationId xmlns:a16="http://schemas.microsoft.com/office/drawing/2014/main" id="{A1B63ACD-6A34-F703-39DE-E321D6BBA004}"/>
                </a:ext>
              </a:extLst>
            </xdr:cNvPr>
            <xdr:cNvSpPr txBox="1"/>
          </xdr:nvSpPr>
          <xdr:spPr>
            <a:xfrm rot="3899411">
              <a:off x="13542410908" y="98915066"/>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m:t>
                    </m:r>
                  </m:oMath>
                </m:oMathPara>
              </a14:m>
              <a:endParaRPr lang="en-US" sz="1100"/>
            </a:p>
          </xdr:txBody>
        </xdr:sp>
      </mc:Choice>
      <mc:Fallback>
        <xdr:sp macro="" textlink="">
          <xdr:nvSpPr>
            <xdr:cNvPr id="326" name="TextBox 325">
              <a:extLst>
                <a:ext uri="{FF2B5EF4-FFF2-40B4-BE49-F238E27FC236}">
                  <a16:creationId xmlns:a16="http://schemas.microsoft.com/office/drawing/2014/main" id="{A1B63ACD-6A34-F703-39DE-E321D6BBA004}"/>
                </a:ext>
              </a:extLst>
            </xdr:cNvPr>
            <xdr:cNvSpPr txBox="1"/>
          </xdr:nvSpPr>
          <xdr:spPr>
            <a:xfrm rot="3899411">
              <a:off x="13542410908" y="98915066"/>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a:t>
              </a:r>
              <a:endParaRPr lang="en-US" sz="1100"/>
            </a:p>
          </xdr:txBody>
        </xdr:sp>
      </mc:Fallback>
    </mc:AlternateContent>
    <xdr:clientData/>
  </xdr:oneCellAnchor>
  <xdr:oneCellAnchor>
    <xdr:from>
      <xdr:col>6</xdr:col>
      <xdr:colOff>397748</xdr:colOff>
      <xdr:row>480</xdr:row>
      <xdr:rowOff>193502</xdr:rowOff>
    </xdr:from>
    <xdr:ext cx="781867" cy="172227"/>
    <mc:AlternateContent xmlns:mc="http://schemas.openxmlformats.org/markup-compatibility/2006">
      <mc:Choice xmlns:a14="http://schemas.microsoft.com/office/drawing/2010/main" Requires="a14">
        <xdr:sp macro="" textlink="">
          <xdr:nvSpPr>
            <xdr:cNvPr id="327" name="TextBox 326">
              <a:extLst>
                <a:ext uri="{FF2B5EF4-FFF2-40B4-BE49-F238E27FC236}">
                  <a16:creationId xmlns:a16="http://schemas.microsoft.com/office/drawing/2014/main" id="{94923BDB-2102-05F6-06B1-BC29FD372E07}"/>
                </a:ext>
              </a:extLst>
            </xdr:cNvPr>
            <xdr:cNvSpPr txBox="1"/>
          </xdr:nvSpPr>
          <xdr:spPr>
            <a:xfrm rot="1379923">
              <a:off x="13541716593" y="98304491"/>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dr:sp macro="" textlink="">
          <xdr:nvSpPr>
            <xdr:cNvPr id="327" name="TextBox 326">
              <a:extLst>
                <a:ext uri="{FF2B5EF4-FFF2-40B4-BE49-F238E27FC236}">
                  <a16:creationId xmlns:a16="http://schemas.microsoft.com/office/drawing/2014/main" id="{94923BDB-2102-05F6-06B1-BC29FD372E07}"/>
                </a:ext>
              </a:extLst>
            </xdr:cNvPr>
            <xdr:cNvSpPr txBox="1"/>
          </xdr:nvSpPr>
          <xdr:spPr>
            <a:xfrm rot="1379923">
              <a:off x="13541716593" y="98304491"/>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oneCellAnchor>
    <xdr:from>
      <xdr:col>7</xdr:col>
      <xdr:colOff>404727</xdr:colOff>
      <xdr:row>479</xdr:row>
      <xdr:rowOff>19052</xdr:rowOff>
    </xdr:from>
    <xdr:ext cx="781867" cy="172227"/>
    <mc:AlternateContent xmlns:mc="http://schemas.openxmlformats.org/markup-compatibility/2006">
      <mc:Choice xmlns:a14="http://schemas.microsoft.com/office/drawing/2010/main" Requires="a14">
        <xdr:sp macro="" textlink="">
          <xdr:nvSpPr>
            <xdr:cNvPr id="328" name="TextBox 327">
              <a:extLst>
                <a:ext uri="{FF2B5EF4-FFF2-40B4-BE49-F238E27FC236}">
                  <a16:creationId xmlns:a16="http://schemas.microsoft.com/office/drawing/2014/main" id="{49C851C7-CD86-B3E1-5B8F-21A35F59207D}"/>
                </a:ext>
              </a:extLst>
            </xdr:cNvPr>
            <xdr:cNvSpPr txBox="1"/>
          </xdr:nvSpPr>
          <xdr:spPr>
            <a:xfrm rot="1379923">
              <a:off x="13540882719" y="97927678"/>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dr:sp macro="" textlink="">
          <xdr:nvSpPr>
            <xdr:cNvPr id="328" name="TextBox 327">
              <a:extLst>
                <a:ext uri="{FF2B5EF4-FFF2-40B4-BE49-F238E27FC236}">
                  <a16:creationId xmlns:a16="http://schemas.microsoft.com/office/drawing/2014/main" id="{49C851C7-CD86-B3E1-5B8F-21A35F59207D}"/>
                </a:ext>
              </a:extLst>
            </xdr:cNvPr>
            <xdr:cNvSpPr txBox="1"/>
          </xdr:nvSpPr>
          <xdr:spPr>
            <a:xfrm rot="1379923">
              <a:off x="13540882719" y="97927678"/>
              <a:ext cx="781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oneCellAnchor>
    <xdr:from>
      <xdr:col>5</xdr:col>
      <xdr:colOff>101182</xdr:colOff>
      <xdr:row>476</xdr:row>
      <xdr:rowOff>74875</xdr:rowOff>
    </xdr:from>
    <xdr:ext cx="1430823" cy="344582"/>
    <mc:AlternateContent xmlns:mc="http://schemas.openxmlformats.org/markup-compatibility/2006">
      <mc:Choice xmlns:a14="http://schemas.microsoft.com/office/drawing/2010/main" Requires="a14">
        <xdr:sp macro="" textlink="">
          <xdr:nvSpPr>
            <xdr:cNvPr id="330" name="TextBox 329">
              <a:extLst>
                <a:ext uri="{FF2B5EF4-FFF2-40B4-BE49-F238E27FC236}">
                  <a16:creationId xmlns:a16="http://schemas.microsoft.com/office/drawing/2014/main" id="{637B3A06-F32F-A4AF-2C0E-2966DEE7D893}"/>
                </a:ext>
              </a:extLst>
            </xdr:cNvPr>
            <xdr:cNvSpPr txBox="1"/>
          </xdr:nvSpPr>
          <xdr:spPr>
            <a:xfrm>
              <a:off x="13542191099" y="97376413"/>
              <a:ext cx="1430823"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dr:sp macro="" textlink="">
          <xdr:nvSpPr>
            <xdr:cNvPr id="330" name="TextBox 329">
              <a:extLst>
                <a:ext uri="{FF2B5EF4-FFF2-40B4-BE49-F238E27FC236}">
                  <a16:creationId xmlns:a16="http://schemas.microsoft.com/office/drawing/2014/main" id="{637B3A06-F32F-A4AF-2C0E-2966DEE7D893}"/>
                </a:ext>
              </a:extLst>
            </xdr:cNvPr>
            <xdr:cNvSpPr txBox="1"/>
          </xdr:nvSpPr>
          <xdr:spPr>
            <a:xfrm>
              <a:off x="13542191099" y="97376413"/>
              <a:ext cx="1430823"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mlns="">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mlns="">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1">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1">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mlns="">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xmlns:a14="http://schemas.microsoft.com/office/drawing/2010/main">
      <mc:Choice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3</xdr:col>
      <xdr:colOff>434562</xdr:colOff>
      <xdr:row>16</xdr:row>
      <xdr:rowOff>70743</xdr:rowOff>
    </xdr:from>
    <xdr:to>
      <xdr:col>3</xdr:col>
      <xdr:colOff>437931</xdr:colOff>
      <xdr:row>27</xdr:row>
      <xdr:rowOff>70743</xdr:rowOff>
    </xdr:to>
    <xdr:cxnSp macro="">
      <xdr:nvCxnSpPr>
        <xdr:cNvPr id="3" name="Straight Arrow Connector 2">
          <a:extLst>
            <a:ext uri="{FF2B5EF4-FFF2-40B4-BE49-F238E27FC236}">
              <a16:creationId xmlns:a16="http://schemas.microsoft.com/office/drawing/2014/main" id="{47A1818F-22A9-EC7A-655E-47947CD221E9}"/>
            </a:ext>
          </a:extLst>
        </xdr:cNvPr>
        <xdr:cNvCxnSpPr/>
      </xdr:nvCxnSpPr>
      <xdr:spPr>
        <a:xfrm flipH="1" flipV="1">
          <a:off x="13517667772" y="3304695"/>
          <a:ext cx="3369" cy="222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26</xdr:row>
      <xdr:rowOff>94324</xdr:rowOff>
    </xdr:from>
    <xdr:to>
      <xdr:col>3</xdr:col>
      <xdr:colOff>562573</xdr:colOff>
      <xdr:row>26</xdr:row>
      <xdr:rowOff>97692</xdr:rowOff>
    </xdr:to>
    <xdr:cxnSp macro="">
      <xdr:nvCxnSpPr>
        <xdr:cNvPr id="4" name="Straight Arrow Connector 3">
          <a:extLst>
            <a:ext uri="{FF2B5EF4-FFF2-40B4-BE49-F238E27FC236}">
              <a16:creationId xmlns:a16="http://schemas.microsoft.com/office/drawing/2014/main" id="{09305FEC-1662-8F8B-3A75-DCB6D7D8FEE0}"/>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xdr:row>
      <xdr:rowOff>39683</xdr:rowOff>
    </xdr:from>
    <xdr:ext cx="1119218"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 name="TextBox 7">
              <a:extLst>
                <a:ext uri="{FF2B5EF4-FFF2-40B4-BE49-F238E27FC236}">
                  <a16:creationId xmlns:a16="http://schemas.microsoft.com/office/drawing/2014/main" id="{BA1A5AD6-241C-C5CA-A8F8-A1D26734D73D}"/>
                </a:ext>
              </a:extLst>
            </xdr:cNvPr>
            <xdr:cNvSpPr txBox="1"/>
          </xdr:nvSpPr>
          <xdr:spPr>
            <a:xfrm>
              <a:off x="13517121234" y="307151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25</xdr:row>
      <xdr:rowOff>191274</xdr:rowOff>
    </xdr:from>
    <xdr:ext cx="111921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 name="TextBox 8">
              <a:extLst>
                <a:ext uri="{FF2B5EF4-FFF2-40B4-BE49-F238E27FC236}">
                  <a16:creationId xmlns:a16="http://schemas.microsoft.com/office/drawing/2014/main" id="{A75C3D80-8053-97A9-5416-C56BFCD83340}"/>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14</xdr:col>
      <xdr:colOff>424456</xdr:colOff>
      <xdr:row>17</xdr:row>
      <xdr:rowOff>114536</xdr:rowOff>
    </xdr:from>
    <xdr:to>
      <xdr:col>14</xdr:col>
      <xdr:colOff>434562</xdr:colOff>
      <xdr:row>26</xdr:row>
      <xdr:rowOff>70743</xdr:rowOff>
    </xdr:to>
    <xdr:cxnSp macro="">
      <xdr:nvCxnSpPr>
        <xdr:cNvPr id="11" name="Straight Arrow Connector 10">
          <a:extLst>
            <a:ext uri="{FF2B5EF4-FFF2-40B4-BE49-F238E27FC236}">
              <a16:creationId xmlns:a16="http://schemas.microsoft.com/office/drawing/2014/main" id="{C38BD8FB-24F2-DF45-B50E-2E231605624E}"/>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582786</xdr:colOff>
      <xdr:row>25</xdr:row>
      <xdr:rowOff>94324</xdr:rowOff>
    </xdr:from>
    <xdr:to>
      <xdr:col>14</xdr:col>
      <xdr:colOff>562573</xdr:colOff>
      <xdr:row>25</xdr:row>
      <xdr:rowOff>97692</xdr:rowOff>
    </xdr:to>
    <xdr:cxnSp macro="">
      <xdr:nvCxnSpPr>
        <xdr:cNvPr id="12" name="Straight Arrow Connector 11">
          <a:extLst>
            <a:ext uri="{FF2B5EF4-FFF2-40B4-BE49-F238E27FC236}">
              <a16:creationId xmlns:a16="http://schemas.microsoft.com/office/drawing/2014/main" id="{474F12E4-872F-6244-8308-CCE40D7FC4C6}"/>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669122</xdr:colOff>
      <xdr:row>16</xdr:row>
      <xdr:rowOff>121781</xdr:rowOff>
    </xdr:from>
    <xdr:ext cx="111921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871A7521-BC8E-9B4A-A55F-BAB0635F9D00}"/>
                </a:ext>
              </a:extLst>
            </xdr:cNvPr>
            <xdr:cNvSpPr txBox="1"/>
          </xdr:nvSpPr>
          <xdr:spPr>
            <a:xfrm>
              <a:off x="13532086472" y="338064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91572E15-8998-414E-BA95-2B296D2E8199}"/>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19</xdr:col>
      <xdr:colOff>424456</xdr:colOff>
      <xdr:row>17</xdr:row>
      <xdr:rowOff>114536</xdr:rowOff>
    </xdr:from>
    <xdr:to>
      <xdr:col>19</xdr:col>
      <xdr:colOff>434562</xdr:colOff>
      <xdr:row>26</xdr:row>
      <xdr:rowOff>70743</xdr:rowOff>
    </xdr:to>
    <xdr:cxnSp macro="">
      <xdr:nvCxnSpPr>
        <xdr:cNvPr id="15" name="Straight Arrow Connector 14">
          <a:extLst>
            <a:ext uri="{FF2B5EF4-FFF2-40B4-BE49-F238E27FC236}">
              <a16:creationId xmlns:a16="http://schemas.microsoft.com/office/drawing/2014/main" id="{5AB18AD1-B004-9449-8757-E0C563AA971A}"/>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16</xdr:col>
      <xdr:colOff>582786</xdr:colOff>
      <xdr:row>25</xdr:row>
      <xdr:rowOff>94324</xdr:rowOff>
    </xdr:from>
    <xdr:to>
      <xdr:col>19</xdr:col>
      <xdr:colOff>562573</xdr:colOff>
      <xdr:row>25</xdr:row>
      <xdr:rowOff>97692</xdr:rowOff>
    </xdr:to>
    <xdr:cxnSp macro="">
      <xdr:nvCxnSpPr>
        <xdr:cNvPr id="16" name="Straight Arrow Connector 15">
          <a:extLst>
            <a:ext uri="{FF2B5EF4-FFF2-40B4-BE49-F238E27FC236}">
              <a16:creationId xmlns:a16="http://schemas.microsoft.com/office/drawing/2014/main" id="{647DC603-F684-8849-BFAA-7E0B118A0818}"/>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18</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507CF9B9-241F-EF4E-8885-34A7B87341F3}"/>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15</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209C407A-CC19-A24D-9D75-94D9900898F1}"/>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24</xdr:col>
      <xdr:colOff>424456</xdr:colOff>
      <xdr:row>17</xdr:row>
      <xdr:rowOff>114536</xdr:rowOff>
    </xdr:from>
    <xdr:to>
      <xdr:col>24</xdr:col>
      <xdr:colOff>434562</xdr:colOff>
      <xdr:row>26</xdr:row>
      <xdr:rowOff>70743</xdr:rowOff>
    </xdr:to>
    <xdr:cxnSp macro="">
      <xdr:nvCxnSpPr>
        <xdr:cNvPr id="19" name="Straight Arrow Connector 18">
          <a:extLst>
            <a:ext uri="{FF2B5EF4-FFF2-40B4-BE49-F238E27FC236}">
              <a16:creationId xmlns:a16="http://schemas.microsoft.com/office/drawing/2014/main" id="{4B1DE02F-F6D8-BA4B-9847-23D86E774D96}"/>
            </a:ext>
          </a:extLst>
        </xdr:cNvPr>
        <xdr:cNvCxnSpPr/>
      </xdr:nvCxnSpPr>
      <xdr:spPr>
        <a:xfrm flipV="1">
          <a:off x="13517671141" y="3146366"/>
          <a:ext cx="10106" cy="177530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582786</xdr:colOff>
      <xdr:row>25</xdr:row>
      <xdr:rowOff>94324</xdr:rowOff>
    </xdr:from>
    <xdr:to>
      <xdr:col>24</xdr:col>
      <xdr:colOff>562573</xdr:colOff>
      <xdr:row>25</xdr:row>
      <xdr:rowOff>97692</xdr:rowOff>
    </xdr:to>
    <xdr:cxnSp macro="">
      <xdr:nvCxnSpPr>
        <xdr:cNvPr id="20" name="Straight Arrow Connector 19">
          <a:extLst>
            <a:ext uri="{FF2B5EF4-FFF2-40B4-BE49-F238E27FC236}">
              <a16:creationId xmlns:a16="http://schemas.microsoft.com/office/drawing/2014/main" id="{C2474F42-77D9-DE45-B79E-71BB683C843B}"/>
            </a:ext>
          </a:extLst>
        </xdr:cNvPr>
        <xdr:cNvCxnSpPr/>
      </xdr:nvCxnSpPr>
      <xdr:spPr>
        <a:xfrm flipV="1">
          <a:off x="13517543130" y="4743130"/>
          <a:ext cx="2455782"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23</xdr:col>
      <xdr:colOff>677109</xdr:colOff>
      <xdr:row>13</xdr:row>
      <xdr:rowOff>113794</xdr:rowOff>
    </xdr:from>
    <xdr:ext cx="1119218"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6C66AEE5-606C-7743-95AD-33B8CFB1813C}"/>
                </a:ext>
              </a:extLst>
            </xdr:cNvPr>
            <xdr:cNvSpPr txBox="1"/>
          </xdr:nvSpPr>
          <xdr:spPr>
            <a:xfrm>
              <a:off x="13517134708" y="29435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20</xdr:col>
      <xdr:colOff>667002</xdr:colOff>
      <xdr:row>24</xdr:row>
      <xdr:rowOff>191274</xdr:rowOff>
    </xdr:from>
    <xdr:ext cx="1119218"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7E729383-C449-264B-B0B4-670F7BC376BF}"/>
                </a:ext>
              </a:extLst>
            </xdr:cNvPr>
            <xdr:cNvSpPr txBox="1"/>
          </xdr:nvSpPr>
          <xdr:spPr>
            <a:xfrm>
              <a:off x="13519620809" y="463795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19</xdr:row>
      <xdr:rowOff>23581</xdr:rowOff>
    </xdr:from>
    <xdr:to>
      <xdr:col>3</xdr:col>
      <xdr:colOff>144854</xdr:colOff>
      <xdr:row>25</xdr:row>
      <xdr:rowOff>101061</xdr:rowOff>
    </xdr:to>
    <xdr:cxnSp macro="">
      <xdr:nvCxnSpPr>
        <xdr:cNvPr id="24" name="Straight Connector 23">
          <a:extLst>
            <a:ext uri="{FF2B5EF4-FFF2-40B4-BE49-F238E27FC236}">
              <a16:creationId xmlns:a16="http://schemas.microsoft.com/office/drawing/2014/main" id="{7016677E-2A60-14D2-B5DC-665A5D59DE0B}"/>
            </a:ext>
          </a:extLst>
        </xdr:cNvPr>
        <xdr:cNvCxnSpPr/>
      </xdr:nvCxnSpPr>
      <xdr:spPr>
        <a:xfrm flipV="1">
          <a:off x="13517960849" y="3257533"/>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18</xdr:row>
      <xdr:rowOff>80107</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5" name="TextBox 24">
              <a:extLst>
                <a:ext uri="{FF2B5EF4-FFF2-40B4-BE49-F238E27FC236}">
                  <a16:creationId xmlns:a16="http://schemas.microsoft.com/office/drawing/2014/main" id="{4E32FECC-977F-E98D-C291-13CDC28C46F3}"/>
                </a:ext>
              </a:extLst>
            </xdr:cNvPr>
            <xdr:cNvSpPr txBox="1"/>
          </xdr:nvSpPr>
          <xdr:spPr>
            <a:xfrm>
              <a:off x="13519236777" y="31119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19</xdr:row>
      <xdr:rowOff>121273</xdr:rowOff>
    </xdr:from>
    <xdr:to>
      <xdr:col>3</xdr:col>
      <xdr:colOff>168435</xdr:colOff>
      <xdr:row>24</xdr:row>
      <xdr:rowOff>192016</xdr:rowOff>
    </xdr:to>
    <xdr:cxnSp macro="">
      <xdr:nvCxnSpPr>
        <xdr:cNvPr id="26" name="Straight Connector 25">
          <a:extLst>
            <a:ext uri="{FF2B5EF4-FFF2-40B4-BE49-F238E27FC236}">
              <a16:creationId xmlns:a16="http://schemas.microsoft.com/office/drawing/2014/main" id="{A046F09F-E805-85E4-E9D2-4605BED85C67}"/>
            </a:ext>
          </a:extLst>
        </xdr:cNvPr>
        <xdr:cNvCxnSpPr/>
      </xdr:nvCxnSpPr>
      <xdr:spPr>
        <a:xfrm>
          <a:off x="13517937268" y="3355225"/>
          <a:ext cx="1741618" cy="108135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24</xdr:row>
      <xdr:rowOff>93582</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7DA3EDC1-8D26-A28A-E647-5B26CEA209D2}"/>
                </a:ext>
              </a:extLst>
            </xdr:cNvPr>
            <xdr:cNvSpPr txBox="1"/>
          </xdr:nvSpPr>
          <xdr:spPr>
            <a:xfrm>
              <a:off x="13519196352" y="433814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22</xdr:row>
      <xdr:rowOff>3369</xdr:rowOff>
    </xdr:from>
    <xdr:to>
      <xdr:col>2</xdr:col>
      <xdr:colOff>165067</xdr:colOff>
      <xdr:row>22</xdr:row>
      <xdr:rowOff>151592</xdr:rowOff>
    </xdr:to>
    <xdr:sp macro="" textlink="">
      <xdr:nvSpPr>
        <xdr:cNvPr id="30" name="Oval 29">
          <a:extLst>
            <a:ext uri="{FF2B5EF4-FFF2-40B4-BE49-F238E27FC236}">
              <a16:creationId xmlns:a16="http://schemas.microsoft.com/office/drawing/2014/main" id="{23E278CF-84B1-C50B-9CD3-D7E9443709A3}"/>
            </a:ext>
          </a:extLst>
        </xdr:cNvPr>
        <xdr:cNvSpPr/>
      </xdr:nvSpPr>
      <xdr:spPr>
        <a:xfrm>
          <a:off x="13518765968" y="3843687"/>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26</xdr:row>
      <xdr:rowOff>86851</xdr:rowOff>
    </xdr:from>
    <xdr:ext cx="1119218"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1" name="TextBox 30">
              <a:extLst>
                <a:ext uri="{FF2B5EF4-FFF2-40B4-BE49-F238E27FC236}">
                  <a16:creationId xmlns:a16="http://schemas.microsoft.com/office/drawing/2014/main" id="{87426A15-301B-34DD-E4F7-33E6EFACB7C2}"/>
                </a:ext>
              </a:extLst>
            </xdr:cNvPr>
            <xdr:cNvSpPr txBox="1"/>
          </xdr:nvSpPr>
          <xdr:spPr>
            <a:xfrm>
              <a:off x="13518303647" y="473565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21</xdr:row>
      <xdr:rowOff>184538</xdr:rowOff>
    </xdr:from>
    <xdr:ext cx="1119218"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2BEDEFE-61B3-179E-3D66-0C7E3BF31C88}"/>
                </a:ext>
              </a:extLst>
            </xdr:cNvPr>
            <xdr:cNvSpPr txBox="1"/>
          </xdr:nvSpPr>
          <xdr:spPr>
            <a:xfrm>
              <a:off x="13517023539" y="382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2</xdr:col>
      <xdr:colOff>87587</xdr:colOff>
      <xdr:row>19</xdr:row>
      <xdr:rowOff>107799</xdr:rowOff>
    </xdr:from>
    <xdr:to>
      <xdr:col>2</xdr:col>
      <xdr:colOff>97693</xdr:colOff>
      <xdr:row>21</xdr:row>
      <xdr:rowOff>178542</xdr:rowOff>
    </xdr:to>
    <xdr:cxnSp macro="">
      <xdr:nvCxnSpPr>
        <xdr:cNvPr id="34" name="Straight Arrow Connector 33">
          <a:extLst>
            <a:ext uri="{FF2B5EF4-FFF2-40B4-BE49-F238E27FC236}">
              <a16:creationId xmlns:a16="http://schemas.microsoft.com/office/drawing/2014/main" id="{BCD85487-09B9-1D35-C5D9-590AAEBF8B05}"/>
            </a:ext>
          </a:extLst>
        </xdr:cNvPr>
        <xdr:cNvCxnSpPr/>
      </xdr:nvCxnSpPr>
      <xdr:spPr>
        <a:xfrm flipH="1" flipV="1">
          <a:off x="13518833342" y="3543873"/>
          <a:ext cx="10106" cy="474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279602</xdr:colOff>
      <xdr:row>20</xdr:row>
      <xdr:rowOff>90213</xdr:rowOff>
    </xdr:from>
    <xdr:ext cx="1119218"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E5ECBCBD-1E22-B565-5AD4-5ADFB3BC6032}"/>
                </a:ext>
              </a:extLst>
            </xdr:cNvPr>
            <xdr:cNvSpPr txBox="1"/>
          </xdr:nvSpPr>
          <xdr:spPr>
            <a:xfrm>
              <a:off x="13518357546" y="37284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xdr:col>
      <xdr:colOff>296445</xdr:colOff>
      <xdr:row>17</xdr:row>
      <xdr:rowOff>13475</xdr:rowOff>
    </xdr:from>
    <xdr:to>
      <xdr:col>3</xdr:col>
      <xdr:colOff>434562</xdr:colOff>
      <xdr:row>23</xdr:row>
      <xdr:rowOff>90955</xdr:rowOff>
    </xdr:to>
    <xdr:cxnSp macro="">
      <xdr:nvCxnSpPr>
        <xdr:cNvPr id="36" name="Straight Connector 35">
          <a:extLst>
            <a:ext uri="{FF2B5EF4-FFF2-40B4-BE49-F238E27FC236}">
              <a16:creationId xmlns:a16="http://schemas.microsoft.com/office/drawing/2014/main" id="{2743D0AE-D953-9047-88A7-F4DC3F02877A}"/>
            </a:ext>
          </a:extLst>
        </xdr:cNvPr>
        <xdr:cNvCxnSpPr/>
      </xdr:nvCxnSpPr>
      <xdr:spPr>
        <a:xfrm flipV="1">
          <a:off x="13517671141" y="3045305"/>
          <a:ext cx="1788780" cy="129021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16</xdr:row>
      <xdr:rowOff>107057</xdr:rowOff>
    </xdr:from>
    <xdr:ext cx="111921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37" name="TextBox 36">
              <a:extLst>
                <a:ext uri="{FF2B5EF4-FFF2-40B4-BE49-F238E27FC236}">
                  <a16:creationId xmlns:a16="http://schemas.microsoft.com/office/drawing/2014/main" id="{B07768E5-2794-D4B6-EF8B-3F623140D61E}"/>
                </a:ext>
              </a:extLst>
            </xdr:cNvPr>
            <xdr:cNvSpPr txBox="1"/>
          </xdr:nvSpPr>
          <xdr:spPr>
            <a:xfrm>
              <a:off x="13518990862" y="293676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474988</xdr:colOff>
      <xdr:row>20</xdr:row>
      <xdr:rowOff>104430</xdr:rowOff>
    </xdr:from>
    <xdr:to>
      <xdr:col>2</xdr:col>
      <xdr:colOff>629948</xdr:colOff>
      <xdr:row>21</xdr:row>
      <xdr:rowOff>50531</xdr:rowOff>
    </xdr:to>
    <xdr:sp macro="" textlink="">
      <xdr:nvSpPr>
        <xdr:cNvPr id="39" name="Oval 38">
          <a:extLst>
            <a:ext uri="{FF2B5EF4-FFF2-40B4-BE49-F238E27FC236}">
              <a16:creationId xmlns:a16="http://schemas.microsoft.com/office/drawing/2014/main" id="{AACED90A-C686-B50D-4917-7BB9028F88C2}"/>
            </a:ext>
          </a:extLst>
        </xdr:cNvPr>
        <xdr:cNvSpPr/>
      </xdr:nvSpPr>
      <xdr:spPr>
        <a:xfrm>
          <a:off x="13518301087" y="414687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20</xdr:row>
      <xdr:rowOff>80108</xdr:rowOff>
    </xdr:from>
    <xdr:ext cx="1119218" cy="197811"/>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8613D1C-2E92-7382-DCED-EF6B789E408E}"/>
                </a:ext>
              </a:extLst>
            </xdr:cNvPr>
            <xdr:cNvSpPr txBox="1"/>
          </xdr:nvSpPr>
          <xdr:spPr>
            <a:xfrm>
              <a:off x="13516821418" y="41225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twoCellAnchor>
    <xdr:from>
      <xdr:col>2</xdr:col>
      <xdr:colOff>538993</xdr:colOff>
      <xdr:row>21</xdr:row>
      <xdr:rowOff>60637</xdr:rowOff>
    </xdr:from>
    <xdr:to>
      <xdr:col>2</xdr:col>
      <xdr:colOff>549099</xdr:colOff>
      <xdr:row>23</xdr:row>
      <xdr:rowOff>154960</xdr:rowOff>
    </xdr:to>
    <xdr:cxnSp macro="">
      <xdr:nvCxnSpPr>
        <xdr:cNvPr id="41" name="Straight Arrow Connector 40">
          <a:extLst>
            <a:ext uri="{FF2B5EF4-FFF2-40B4-BE49-F238E27FC236}">
              <a16:creationId xmlns:a16="http://schemas.microsoft.com/office/drawing/2014/main" id="{951F45E8-C7BA-BB2F-980F-C651D90CF031}"/>
            </a:ext>
          </a:extLst>
        </xdr:cNvPr>
        <xdr:cNvCxnSpPr/>
      </xdr:nvCxnSpPr>
      <xdr:spPr>
        <a:xfrm>
          <a:off x="13518381936" y="4305199"/>
          <a:ext cx="10106" cy="49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57268</xdr:colOff>
      <xdr:row>22</xdr:row>
      <xdr:rowOff>9364</xdr:rowOff>
    </xdr:from>
    <xdr:ext cx="1119218"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15747BAB-B1D0-21A7-8EC6-59C1ACA632EE}"/>
                </a:ext>
              </a:extLst>
            </xdr:cNvPr>
            <xdr:cNvSpPr txBox="1"/>
          </xdr:nvSpPr>
          <xdr:spPr>
            <a:xfrm>
              <a:off x="13517754549" y="44560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458144</xdr:colOff>
      <xdr:row>23</xdr:row>
      <xdr:rowOff>138117</xdr:rowOff>
    </xdr:from>
    <xdr:to>
      <xdr:col>2</xdr:col>
      <xdr:colOff>613104</xdr:colOff>
      <xdr:row>24</xdr:row>
      <xdr:rowOff>84218</xdr:rowOff>
    </xdr:to>
    <xdr:sp macro="" textlink="">
      <xdr:nvSpPr>
        <xdr:cNvPr id="45" name="Oval 44">
          <a:extLst>
            <a:ext uri="{FF2B5EF4-FFF2-40B4-BE49-F238E27FC236}">
              <a16:creationId xmlns:a16="http://schemas.microsoft.com/office/drawing/2014/main" id="{9189E7CF-8999-545E-9BAC-F361AFDC5137}"/>
            </a:ext>
          </a:extLst>
        </xdr:cNvPr>
        <xdr:cNvSpPr/>
      </xdr:nvSpPr>
      <xdr:spPr>
        <a:xfrm>
          <a:off x="13518317931" y="478692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346978</xdr:colOff>
      <xdr:row>23</xdr:row>
      <xdr:rowOff>171062</xdr:rowOff>
    </xdr:from>
    <xdr:ext cx="1691086" cy="197811"/>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r>
                      <a:rPr lang="he-IL" sz="1100" b="0" i="1">
                        <a:latin typeface="Cambria Math" panose="02040503050406030204" pitchFamily="18" charset="0"/>
                      </a:rPr>
                      <m:t> </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024D740B-077D-81EA-3B87-C865C3A0F13D}"/>
                </a:ext>
              </a:extLst>
            </xdr:cNvPr>
            <xdr:cNvSpPr txBox="1"/>
          </xdr:nvSpPr>
          <xdr:spPr>
            <a:xfrm>
              <a:off x="13516067639" y="4819868"/>
              <a:ext cx="16910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𝑇</a:t>
              </a:r>
              <a:r>
                <a:rPr lang="he-IL" sz="1100" b="0" i="0">
                  <a:latin typeface="Cambria Math" panose="02040503050406030204" pitchFamily="18" charset="0"/>
                </a:rPr>
                <a:t> </a:t>
              </a:r>
              <a:endParaRPr lang="en-US" sz="1100"/>
            </a:p>
          </xdr:txBody>
        </xdr:sp>
      </mc:Fallback>
    </mc:AlternateContent>
    <xdr:clientData/>
  </xdr:oneCellAnchor>
  <xdr:oneCellAnchor>
    <xdr:from>
      <xdr:col>1</xdr:col>
      <xdr:colOff>764695</xdr:colOff>
      <xdr:row>26</xdr:row>
      <xdr:rowOff>107063</xdr:rowOff>
    </xdr:from>
    <xdr:ext cx="1119218"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48" name="TextBox 47">
              <a:extLst>
                <a:ext uri="{FF2B5EF4-FFF2-40B4-BE49-F238E27FC236}">
                  <a16:creationId xmlns:a16="http://schemas.microsoft.com/office/drawing/2014/main" id="{7D712D35-2B41-A7E2-5B3A-9AF6635F57F9}"/>
                </a:ext>
              </a:extLst>
            </xdr:cNvPr>
            <xdr:cNvSpPr txBox="1"/>
          </xdr:nvSpPr>
          <xdr:spPr>
            <a:xfrm>
              <a:off x="13517872453" y="536223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8</xdr:col>
      <xdr:colOff>117906</xdr:colOff>
      <xdr:row>14</xdr:row>
      <xdr:rowOff>198012</xdr:rowOff>
    </xdr:from>
    <xdr:ext cx="647599"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53B06BE0-FF16-D4FD-7CD1-58C490CEF778}"/>
                </a:ext>
              </a:extLst>
            </xdr:cNvPr>
            <xdr:cNvSpPr txBox="1"/>
          </xdr:nvSpPr>
          <xdr:spPr>
            <a:xfrm>
              <a:off x="13514864203" y="302772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8</xdr:col>
      <xdr:colOff>107799</xdr:colOff>
      <xdr:row>17</xdr:row>
      <xdr:rowOff>16102</xdr:rowOff>
    </xdr:from>
    <xdr:ext cx="647599"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044F5811-9A73-5565-DCEC-CDA6DBC7509C}"/>
                </a:ext>
              </a:extLst>
            </xdr:cNvPr>
            <xdr:cNvSpPr txBox="1"/>
          </xdr:nvSpPr>
          <xdr:spPr>
            <a:xfrm>
              <a:off x="13514874310" y="3452176"/>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〖↓𝑄〗_𝐵∗𝑃_𝐵↑</a:t>
              </a:r>
              <a:endParaRPr lang="en-US" sz="1100"/>
            </a:p>
          </xdr:txBody>
        </xdr:sp>
      </mc:Fallback>
    </mc:AlternateContent>
    <xdr:clientData/>
  </xdr:oneCellAnchor>
  <xdr:oneCellAnchor>
    <xdr:from>
      <xdr:col>8</xdr:col>
      <xdr:colOff>84219</xdr:colOff>
      <xdr:row>25</xdr:row>
      <xdr:rowOff>22840</xdr:rowOff>
    </xdr:from>
    <xdr:ext cx="647599"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51" name="TextBox 50">
              <a:extLst>
                <a:ext uri="{FF2B5EF4-FFF2-40B4-BE49-F238E27FC236}">
                  <a16:creationId xmlns:a16="http://schemas.microsoft.com/office/drawing/2014/main" id="{B0ACF577-1D63-C685-E1D1-52670AAC6546}"/>
                </a:ext>
              </a:extLst>
            </xdr:cNvPr>
            <xdr:cNvSpPr txBox="1"/>
          </xdr:nvSpPr>
          <xdr:spPr>
            <a:xfrm>
              <a:off x="13514897890" y="5075890"/>
              <a:ext cx="6475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𝑄_𝐴∗𝑃_𝐴</a:t>
              </a:r>
              <a:endParaRPr lang="en-US" sz="1100"/>
            </a:p>
          </xdr:txBody>
        </xdr:sp>
      </mc:Fallback>
    </mc:AlternateContent>
    <xdr:clientData/>
  </xdr:oneCellAnchor>
  <xdr:oneCellAnchor>
    <xdr:from>
      <xdr:col>7</xdr:col>
      <xdr:colOff>552467</xdr:colOff>
      <xdr:row>27</xdr:row>
      <xdr:rowOff>46420</xdr:rowOff>
    </xdr:from>
    <xdr:ext cx="1223649"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736AF1B9-5731-9A2A-1B86-81FB29536E66}"/>
                </a:ext>
              </a:extLst>
            </xdr:cNvPr>
            <xdr:cNvSpPr txBox="1"/>
          </xdr:nvSpPr>
          <xdr:spPr>
            <a:xfrm>
              <a:off x="13514678924" y="5503714"/>
              <a:ext cx="12236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↓𝑄_𝐶∗𝑃_𝐶↓</a:t>
              </a:r>
              <a:endParaRPr lang="en-US" sz="1100"/>
            </a:p>
          </xdr:txBody>
        </xdr:sp>
      </mc:Fallback>
    </mc:AlternateContent>
    <xdr:clientData/>
  </xdr:oneCellAnchor>
  <xdr:twoCellAnchor>
    <xdr:from>
      <xdr:col>3</xdr:col>
      <xdr:colOff>434562</xdr:colOff>
      <xdr:row>35</xdr:row>
      <xdr:rowOff>70743</xdr:rowOff>
    </xdr:from>
    <xdr:to>
      <xdr:col>3</xdr:col>
      <xdr:colOff>437931</xdr:colOff>
      <xdr:row>46</xdr:row>
      <xdr:rowOff>70743</xdr:rowOff>
    </xdr:to>
    <xdr:cxnSp macro="">
      <xdr:nvCxnSpPr>
        <xdr:cNvPr id="53" name="Straight Arrow Connector 52">
          <a:extLst>
            <a:ext uri="{FF2B5EF4-FFF2-40B4-BE49-F238E27FC236}">
              <a16:creationId xmlns:a16="http://schemas.microsoft.com/office/drawing/2014/main" id="{FCB36FCA-18FC-BB4F-9452-C93CF9243785}"/>
            </a:ext>
          </a:extLst>
        </xdr:cNvPr>
        <xdr:cNvCxnSpPr/>
      </xdr:nvCxnSpPr>
      <xdr:spPr>
        <a:xfrm flipH="1" flipV="1">
          <a:off x="13537602845" y="3346206"/>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45</xdr:row>
      <xdr:rowOff>94324</xdr:rowOff>
    </xdr:from>
    <xdr:to>
      <xdr:col>3</xdr:col>
      <xdr:colOff>562573</xdr:colOff>
      <xdr:row>45</xdr:row>
      <xdr:rowOff>97692</xdr:rowOff>
    </xdr:to>
    <xdr:cxnSp macro="">
      <xdr:nvCxnSpPr>
        <xdr:cNvPr id="54" name="Straight Arrow Connector 53">
          <a:extLst>
            <a:ext uri="{FF2B5EF4-FFF2-40B4-BE49-F238E27FC236}">
              <a16:creationId xmlns:a16="http://schemas.microsoft.com/office/drawing/2014/main" id="{AA9F559A-F44B-A049-9384-10C59AAA0B34}"/>
            </a:ext>
          </a:extLst>
        </xdr:cNvPr>
        <xdr:cNvCxnSpPr/>
      </xdr:nvCxnSpPr>
      <xdr:spPr>
        <a:xfrm flipV="1">
          <a:off x="13537478203" y="5416951"/>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77C13356-1562-BC40-AAA8-D4C378D72A45}"/>
                </a:ext>
              </a:extLst>
            </xdr:cNvPr>
            <xdr:cNvSpPr txBox="1"/>
          </xdr:nvSpPr>
          <xdr:spPr>
            <a:xfrm>
              <a:off x="13537057422" y="31104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913EEA1-1429-184B-853F-850AF1C8E811}"/>
                </a:ext>
              </a:extLst>
            </xdr:cNvPr>
            <xdr:cNvSpPr txBox="1"/>
          </xdr:nvSpPr>
          <xdr:spPr>
            <a:xfrm>
              <a:off x="13538733899" y="530918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6737</xdr:colOff>
      <xdr:row>38</xdr:row>
      <xdr:rowOff>23581</xdr:rowOff>
    </xdr:from>
    <xdr:to>
      <xdr:col>3</xdr:col>
      <xdr:colOff>144854</xdr:colOff>
      <xdr:row>44</xdr:row>
      <xdr:rowOff>101061</xdr:rowOff>
    </xdr:to>
    <xdr:cxnSp macro="">
      <xdr:nvCxnSpPr>
        <xdr:cNvPr id="57" name="Straight Connector 56">
          <a:extLst>
            <a:ext uri="{FF2B5EF4-FFF2-40B4-BE49-F238E27FC236}">
              <a16:creationId xmlns:a16="http://schemas.microsoft.com/office/drawing/2014/main" id="{39C8EDDD-C26B-C440-B133-DD4F9F2C79C2}"/>
            </a:ext>
          </a:extLst>
        </xdr:cNvPr>
        <xdr:cNvCxnSpPr/>
      </xdr:nvCxnSpPr>
      <xdr:spPr>
        <a:xfrm flipV="1">
          <a:off x="13537895922" y="3913193"/>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58" name="TextBox 57">
              <a:extLst>
                <a:ext uri="{FF2B5EF4-FFF2-40B4-BE49-F238E27FC236}">
                  <a16:creationId xmlns:a16="http://schemas.microsoft.com/office/drawing/2014/main" id="{75EA5299-6219-2345-A5ED-509963F790B7}"/>
                </a:ext>
              </a:extLst>
            </xdr:cNvPr>
            <xdr:cNvSpPr txBox="1"/>
          </xdr:nvSpPr>
          <xdr:spPr>
            <a:xfrm>
              <a:off x="13539175198" y="37650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37</xdr:row>
      <xdr:rowOff>79612</xdr:rowOff>
    </xdr:from>
    <xdr:to>
      <xdr:col>3</xdr:col>
      <xdr:colOff>409433</xdr:colOff>
      <xdr:row>43</xdr:row>
      <xdr:rowOff>192016</xdr:rowOff>
    </xdr:to>
    <xdr:cxnSp macro="">
      <xdr:nvCxnSpPr>
        <xdr:cNvPr id="59" name="Straight Connector 58">
          <a:extLst>
            <a:ext uri="{FF2B5EF4-FFF2-40B4-BE49-F238E27FC236}">
              <a16:creationId xmlns:a16="http://schemas.microsoft.com/office/drawing/2014/main" id="{B4233FC2-73CA-A744-B83B-A1B0AAF4393A}"/>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21FFD660-DCC6-2C47-BA57-AC4A5B81EF87}"/>
                </a:ext>
              </a:extLst>
            </xdr:cNvPr>
            <xdr:cNvSpPr txBox="1"/>
          </xdr:nvSpPr>
          <xdr:spPr>
            <a:xfrm>
              <a:off x="13539134773" y="50067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41</xdr:row>
      <xdr:rowOff>3369</xdr:rowOff>
    </xdr:from>
    <xdr:to>
      <xdr:col>2</xdr:col>
      <xdr:colOff>165067</xdr:colOff>
      <xdr:row>41</xdr:row>
      <xdr:rowOff>151592</xdr:rowOff>
    </xdr:to>
    <xdr:sp macro="" textlink="">
      <xdr:nvSpPr>
        <xdr:cNvPr id="61" name="Oval 60">
          <a:extLst>
            <a:ext uri="{FF2B5EF4-FFF2-40B4-BE49-F238E27FC236}">
              <a16:creationId xmlns:a16="http://schemas.microsoft.com/office/drawing/2014/main" id="{05901328-7A00-0D4E-9BA0-E9B716E35F89}"/>
            </a:ext>
          </a:extLst>
        </xdr:cNvPr>
        <xdr:cNvSpPr/>
      </xdr:nvSpPr>
      <xdr:spPr>
        <a:xfrm>
          <a:off x="13538702156" y="4507130"/>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2" name="TextBox 61">
              <a:extLst>
                <a:ext uri="{FF2B5EF4-FFF2-40B4-BE49-F238E27FC236}">
                  <a16:creationId xmlns:a16="http://schemas.microsoft.com/office/drawing/2014/main" id="{C8D62B0F-5851-9749-8495-2464AA0C8A8F}"/>
                </a:ext>
              </a:extLst>
            </xdr:cNvPr>
            <xdr:cNvSpPr txBox="1"/>
          </xdr:nvSpPr>
          <xdr:spPr>
            <a:xfrm>
              <a:off x="13538240952" y="540947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F22D79D3-26D2-C048-9D01-886FBF406368}"/>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36</xdr:row>
      <xdr:rowOff>13475</xdr:rowOff>
    </xdr:from>
    <xdr:to>
      <xdr:col>3</xdr:col>
      <xdr:colOff>434562</xdr:colOff>
      <xdr:row>42</xdr:row>
      <xdr:rowOff>90955</xdr:rowOff>
    </xdr:to>
    <xdr:cxnSp macro="">
      <xdr:nvCxnSpPr>
        <xdr:cNvPr id="66" name="Straight Connector 65">
          <a:extLst>
            <a:ext uri="{FF2B5EF4-FFF2-40B4-BE49-F238E27FC236}">
              <a16:creationId xmlns:a16="http://schemas.microsoft.com/office/drawing/2014/main" id="{4687BE4E-7A77-8F4B-BD6E-5A51D0E24535}"/>
            </a:ext>
          </a:extLst>
        </xdr:cNvPr>
        <xdr:cNvCxnSpPr/>
      </xdr:nvCxnSpPr>
      <xdr:spPr>
        <a:xfrm flipV="1">
          <a:off x="13537606214" y="3493654"/>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7" name="TextBox 66">
              <a:extLst>
                <a:ext uri="{FF2B5EF4-FFF2-40B4-BE49-F238E27FC236}">
                  <a16:creationId xmlns:a16="http://schemas.microsoft.com/office/drawing/2014/main" id="{7D34C587-6864-5542-BCB8-FFFD5D5973D9}"/>
                </a:ext>
              </a:extLst>
            </xdr:cNvPr>
            <xdr:cNvSpPr txBox="1"/>
          </xdr:nvSpPr>
          <xdr:spPr>
            <a:xfrm>
              <a:off x="13538929283" y="338252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440869</xdr:colOff>
      <xdr:row>39</xdr:row>
      <xdr:rowOff>77893</xdr:rowOff>
    </xdr:from>
    <xdr:to>
      <xdr:col>2</xdr:col>
      <xdr:colOff>595829</xdr:colOff>
      <xdr:row>40</xdr:row>
      <xdr:rowOff>23994</xdr:rowOff>
    </xdr:to>
    <xdr:sp macro="" textlink="">
      <xdr:nvSpPr>
        <xdr:cNvPr id="68" name="Oval 67">
          <a:extLst>
            <a:ext uri="{FF2B5EF4-FFF2-40B4-BE49-F238E27FC236}">
              <a16:creationId xmlns:a16="http://schemas.microsoft.com/office/drawing/2014/main" id="{BDA09D9D-2025-CC47-B244-F484DF2C7347}"/>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0879E014-AACC-944D-A4BC-3EC7321BED4E}"/>
                </a:ext>
              </a:extLst>
            </xdr:cNvPr>
            <xdr:cNvSpPr txBox="1"/>
          </xdr:nvSpPr>
          <xdr:spPr>
            <a:xfrm>
              <a:off x="13536756491" y="4174436"/>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1</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74" name="TextBox 73">
              <a:extLst>
                <a:ext uri="{FF2B5EF4-FFF2-40B4-BE49-F238E27FC236}">
                  <a16:creationId xmlns:a16="http://schemas.microsoft.com/office/drawing/2014/main" id="{5C085CA0-2C95-3042-9F76-8BD7933C44CA}"/>
                </a:ext>
              </a:extLst>
            </xdr:cNvPr>
            <xdr:cNvSpPr txBox="1"/>
          </xdr:nvSpPr>
          <xdr:spPr>
            <a:xfrm>
              <a:off x="13537809758" y="54296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185760</xdr:colOff>
      <xdr:row>41</xdr:row>
      <xdr:rowOff>117523</xdr:rowOff>
    </xdr:from>
    <xdr:to>
      <xdr:col>3</xdr:col>
      <xdr:colOff>439761</xdr:colOff>
      <xdr:row>41</xdr:row>
      <xdr:rowOff>144060</xdr:rowOff>
    </xdr:to>
    <xdr:cxnSp macro="">
      <xdr:nvCxnSpPr>
        <xdr:cNvPr id="77" name="Straight Connector 76">
          <a:extLst>
            <a:ext uri="{FF2B5EF4-FFF2-40B4-BE49-F238E27FC236}">
              <a16:creationId xmlns:a16="http://schemas.microsoft.com/office/drawing/2014/main" id="{9FCA3732-62E3-3133-17BB-09609B8FD22F}"/>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636895</xdr:colOff>
      <xdr:row>39</xdr:row>
      <xdr:rowOff>189552</xdr:rowOff>
    </xdr:from>
    <xdr:to>
      <xdr:col>3</xdr:col>
      <xdr:colOff>432178</xdr:colOff>
      <xdr:row>39</xdr:row>
      <xdr:rowOff>193344</xdr:rowOff>
    </xdr:to>
    <xdr:cxnSp macro="">
      <xdr:nvCxnSpPr>
        <xdr:cNvPr id="78" name="Straight Connector 77">
          <a:extLst>
            <a:ext uri="{FF2B5EF4-FFF2-40B4-BE49-F238E27FC236}">
              <a16:creationId xmlns:a16="http://schemas.microsoft.com/office/drawing/2014/main" id="{BB0782EE-C58D-A04A-143B-1EBA21454924}"/>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102357</xdr:colOff>
      <xdr:row>37</xdr:row>
      <xdr:rowOff>117523</xdr:rowOff>
    </xdr:from>
    <xdr:to>
      <xdr:col>3</xdr:col>
      <xdr:colOff>428388</xdr:colOff>
      <xdr:row>41</xdr:row>
      <xdr:rowOff>79612</xdr:rowOff>
    </xdr:to>
    <xdr:sp macro="" textlink="">
      <xdr:nvSpPr>
        <xdr:cNvPr id="87" name="Triangle 86">
          <a:extLst>
            <a:ext uri="{FF2B5EF4-FFF2-40B4-BE49-F238E27FC236}">
              <a16:creationId xmlns:a16="http://schemas.microsoft.com/office/drawing/2014/main" id="{326A3C43-DD55-445B-4F0E-47DD497C80B3}"/>
            </a:ext>
          </a:extLst>
        </xdr:cNvPr>
        <xdr:cNvSpPr/>
      </xdr:nvSpPr>
      <xdr:spPr>
        <a:xfrm>
          <a:off x="13537612388" y="7692030"/>
          <a:ext cx="1152478" cy="780955"/>
        </a:xfrm>
        <a:prstGeom prst="triangle">
          <a:avLst>
            <a:gd name="adj" fmla="val 1705"/>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434562</xdr:colOff>
      <xdr:row>35</xdr:row>
      <xdr:rowOff>70743</xdr:rowOff>
    </xdr:from>
    <xdr:to>
      <xdr:col>9</xdr:col>
      <xdr:colOff>437931</xdr:colOff>
      <xdr:row>46</xdr:row>
      <xdr:rowOff>70743</xdr:rowOff>
    </xdr:to>
    <xdr:cxnSp macro="">
      <xdr:nvCxnSpPr>
        <xdr:cNvPr id="88" name="Straight Arrow Connector 87">
          <a:extLst>
            <a:ext uri="{FF2B5EF4-FFF2-40B4-BE49-F238E27FC236}">
              <a16:creationId xmlns:a16="http://schemas.microsoft.com/office/drawing/2014/main" id="{D608549C-795D-A643-9A21-DA4654BED920}"/>
            </a:ext>
          </a:extLst>
        </xdr:cNvPr>
        <xdr:cNvCxnSpPr/>
      </xdr:nvCxnSpPr>
      <xdr:spPr>
        <a:xfrm flipH="1" flipV="1">
          <a:off x="13537602845" y="7235818"/>
          <a:ext cx="3369" cy="225188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45</xdr:row>
      <xdr:rowOff>94324</xdr:rowOff>
    </xdr:from>
    <xdr:to>
      <xdr:col>9</xdr:col>
      <xdr:colOff>562573</xdr:colOff>
      <xdr:row>45</xdr:row>
      <xdr:rowOff>97692</xdr:rowOff>
    </xdr:to>
    <xdr:cxnSp macro="">
      <xdr:nvCxnSpPr>
        <xdr:cNvPr id="89" name="Straight Arrow Connector 88">
          <a:extLst>
            <a:ext uri="{FF2B5EF4-FFF2-40B4-BE49-F238E27FC236}">
              <a16:creationId xmlns:a16="http://schemas.microsoft.com/office/drawing/2014/main" id="{1F206E05-5582-0D48-8FF3-E0864BA9A0C7}"/>
            </a:ext>
          </a:extLst>
        </xdr:cNvPr>
        <xdr:cNvCxnSpPr/>
      </xdr:nvCxnSpPr>
      <xdr:spPr>
        <a:xfrm flipV="1">
          <a:off x="13537478203" y="9306563"/>
          <a:ext cx="245913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34</xdr:row>
      <xdr:rowOff>39683</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334A506D-BFC6-6D44-BF62-3E666EC89D7C}"/>
                </a:ext>
              </a:extLst>
            </xdr:cNvPr>
            <xdr:cNvSpPr txBox="1"/>
          </xdr:nvSpPr>
          <xdr:spPr>
            <a:xfrm>
              <a:off x="13537057422" y="700004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6</xdr:col>
      <xdr:colOff>667002</xdr:colOff>
      <xdr:row>44</xdr:row>
      <xdr:rowOff>191274</xdr:rowOff>
    </xdr:from>
    <xdr:ext cx="1119218"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3531DE0C-3D3A-1C40-97E3-AAAAB04ADB82}"/>
                </a:ext>
              </a:extLst>
            </xdr:cNvPr>
            <xdr:cNvSpPr txBox="1"/>
          </xdr:nvSpPr>
          <xdr:spPr>
            <a:xfrm>
              <a:off x="13538733899" y="919879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7</xdr:col>
      <xdr:colOff>6737</xdr:colOff>
      <xdr:row>38</xdr:row>
      <xdr:rowOff>23581</xdr:rowOff>
    </xdr:from>
    <xdr:to>
      <xdr:col>9</xdr:col>
      <xdr:colOff>144854</xdr:colOff>
      <xdr:row>44</xdr:row>
      <xdr:rowOff>101061</xdr:rowOff>
    </xdr:to>
    <xdr:cxnSp macro="">
      <xdr:nvCxnSpPr>
        <xdr:cNvPr id="92" name="Straight Connector 91">
          <a:extLst>
            <a:ext uri="{FF2B5EF4-FFF2-40B4-BE49-F238E27FC236}">
              <a16:creationId xmlns:a16="http://schemas.microsoft.com/office/drawing/2014/main" id="{8CDE7F0F-C47C-B24E-BD1C-173D5F475A7F}"/>
            </a:ext>
          </a:extLst>
        </xdr:cNvPr>
        <xdr:cNvCxnSpPr/>
      </xdr:nvCxnSpPr>
      <xdr:spPr>
        <a:xfrm flipV="1">
          <a:off x="13537895922" y="7802805"/>
          <a:ext cx="1791012" cy="130577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37</xdr:row>
      <xdr:rowOff>80107</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77526C3F-B5B3-C941-8F2D-CC2FF55F4F21}"/>
                </a:ext>
              </a:extLst>
            </xdr:cNvPr>
            <xdr:cNvSpPr txBox="1"/>
          </xdr:nvSpPr>
          <xdr:spPr>
            <a:xfrm>
              <a:off x="13539175198" y="76546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37</xdr:row>
      <xdr:rowOff>79612</xdr:rowOff>
    </xdr:from>
    <xdr:to>
      <xdr:col>9</xdr:col>
      <xdr:colOff>409433</xdr:colOff>
      <xdr:row>43</xdr:row>
      <xdr:rowOff>192016</xdr:rowOff>
    </xdr:to>
    <xdr:cxnSp macro="">
      <xdr:nvCxnSpPr>
        <xdr:cNvPr id="94" name="Straight Connector 93">
          <a:extLst>
            <a:ext uri="{FF2B5EF4-FFF2-40B4-BE49-F238E27FC236}">
              <a16:creationId xmlns:a16="http://schemas.microsoft.com/office/drawing/2014/main" id="{72895E6E-4F0C-F84D-8CBC-BF88A949BA76}"/>
            </a:ext>
          </a:extLst>
        </xdr:cNvPr>
        <xdr:cNvCxnSpPr/>
      </xdr:nvCxnSpPr>
      <xdr:spPr>
        <a:xfrm>
          <a:off x="13537631343" y="7654119"/>
          <a:ext cx="1984848" cy="134070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43</xdr:row>
      <xdr:rowOff>93582</xdr:rowOff>
    </xdr:from>
    <xdr:ext cx="111921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08803A00-EF34-2D48-816B-8987C142E7FD}"/>
                </a:ext>
              </a:extLst>
            </xdr:cNvPr>
            <xdr:cNvSpPr txBox="1"/>
          </xdr:nvSpPr>
          <xdr:spPr>
            <a:xfrm>
              <a:off x="13539134773" y="88963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41</xdr:row>
      <xdr:rowOff>3369</xdr:rowOff>
    </xdr:from>
    <xdr:to>
      <xdr:col>8</xdr:col>
      <xdr:colOff>165067</xdr:colOff>
      <xdr:row>41</xdr:row>
      <xdr:rowOff>151592</xdr:rowOff>
    </xdr:to>
    <xdr:sp macro="" textlink="">
      <xdr:nvSpPr>
        <xdr:cNvPr id="96" name="Oval 95">
          <a:extLst>
            <a:ext uri="{FF2B5EF4-FFF2-40B4-BE49-F238E27FC236}">
              <a16:creationId xmlns:a16="http://schemas.microsoft.com/office/drawing/2014/main" id="{2B46C1BC-6E19-0F4B-9F03-95F6602243AF}"/>
            </a:ext>
          </a:extLst>
        </xdr:cNvPr>
        <xdr:cNvSpPr/>
      </xdr:nvSpPr>
      <xdr:spPr>
        <a:xfrm>
          <a:off x="13538702156" y="839674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45</xdr:row>
      <xdr:rowOff>86851</xdr:rowOff>
    </xdr:from>
    <xdr:ext cx="1119218"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7" name="TextBox 96">
              <a:extLst>
                <a:ext uri="{FF2B5EF4-FFF2-40B4-BE49-F238E27FC236}">
                  <a16:creationId xmlns:a16="http://schemas.microsoft.com/office/drawing/2014/main" id="{11C55B11-D014-6B4D-A295-D0056993E78E}"/>
                </a:ext>
              </a:extLst>
            </xdr:cNvPr>
            <xdr:cNvSpPr txBox="1"/>
          </xdr:nvSpPr>
          <xdr:spPr>
            <a:xfrm>
              <a:off x="13538240952" y="92990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140010</xdr:colOff>
      <xdr:row>41</xdr:row>
      <xdr:rowOff>17732</xdr:rowOff>
    </xdr:from>
    <xdr:ext cx="1119218"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8" name="TextBox 97">
              <a:extLst>
                <a:ext uri="{FF2B5EF4-FFF2-40B4-BE49-F238E27FC236}">
                  <a16:creationId xmlns:a16="http://schemas.microsoft.com/office/drawing/2014/main" id="{46AA7B71-B5EA-CC40-8375-6F4D93E728AA}"/>
                </a:ext>
              </a:extLst>
            </xdr:cNvPr>
            <xdr:cNvSpPr txBox="1"/>
          </xdr:nvSpPr>
          <xdr:spPr>
            <a:xfrm>
              <a:off x="13536781548" y="841110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296445</xdr:colOff>
      <xdr:row>36</xdr:row>
      <xdr:rowOff>13475</xdr:rowOff>
    </xdr:from>
    <xdr:to>
      <xdr:col>9</xdr:col>
      <xdr:colOff>434562</xdr:colOff>
      <xdr:row>42</xdr:row>
      <xdr:rowOff>90955</xdr:rowOff>
    </xdr:to>
    <xdr:cxnSp macro="">
      <xdr:nvCxnSpPr>
        <xdr:cNvPr id="99" name="Straight Connector 98">
          <a:extLst>
            <a:ext uri="{FF2B5EF4-FFF2-40B4-BE49-F238E27FC236}">
              <a16:creationId xmlns:a16="http://schemas.microsoft.com/office/drawing/2014/main" id="{C310CC27-1DF6-684A-AFC3-F9E2ED22F86E}"/>
            </a:ext>
          </a:extLst>
        </xdr:cNvPr>
        <xdr:cNvCxnSpPr/>
      </xdr:nvCxnSpPr>
      <xdr:spPr>
        <a:xfrm flipV="1">
          <a:off x="13537606214" y="7383266"/>
          <a:ext cx="1791012" cy="13057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471618</xdr:colOff>
      <xdr:row>35</xdr:row>
      <xdr:rowOff>107057</xdr:rowOff>
    </xdr:from>
    <xdr:ext cx="1119218"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0" name="TextBox 99">
              <a:extLst>
                <a:ext uri="{FF2B5EF4-FFF2-40B4-BE49-F238E27FC236}">
                  <a16:creationId xmlns:a16="http://schemas.microsoft.com/office/drawing/2014/main" id="{0AA0D110-9E26-F442-9DCC-D4679176AACD}"/>
                </a:ext>
              </a:extLst>
            </xdr:cNvPr>
            <xdr:cNvSpPr txBox="1"/>
          </xdr:nvSpPr>
          <xdr:spPr>
            <a:xfrm>
              <a:off x="13538929283" y="727213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440869</xdr:colOff>
      <xdr:row>39</xdr:row>
      <xdr:rowOff>77893</xdr:rowOff>
    </xdr:from>
    <xdr:to>
      <xdr:col>8</xdr:col>
      <xdr:colOff>595829</xdr:colOff>
      <xdr:row>40</xdr:row>
      <xdr:rowOff>23994</xdr:rowOff>
    </xdr:to>
    <xdr:sp macro="" textlink="">
      <xdr:nvSpPr>
        <xdr:cNvPr id="101" name="Oval 100">
          <a:extLst>
            <a:ext uri="{FF2B5EF4-FFF2-40B4-BE49-F238E27FC236}">
              <a16:creationId xmlns:a16="http://schemas.microsoft.com/office/drawing/2014/main" id="{0898FEE9-3E36-134E-AB91-A10AFCCEFC41}"/>
            </a:ext>
          </a:extLst>
        </xdr:cNvPr>
        <xdr:cNvSpPr/>
      </xdr:nvSpPr>
      <xdr:spPr>
        <a:xfrm>
          <a:off x="13538271394" y="8061833"/>
          <a:ext cx="154960" cy="1508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165067</xdr:colOff>
      <xdr:row>39</xdr:row>
      <xdr:rowOff>80108</xdr:rowOff>
    </xdr:from>
    <xdr:ext cx="1119218" cy="197811"/>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 </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9638AB9C-253C-8045-803F-669A060813B5}"/>
                </a:ext>
              </a:extLst>
            </xdr:cNvPr>
            <xdr:cNvSpPr txBox="1"/>
          </xdr:nvSpPr>
          <xdr:spPr>
            <a:xfrm>
              <a:off x="13536756491" y="8064048"/>
              <a:ext cx="111921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  </a:t>
              </a:r>
              <a:endParaRPr lang="en-US" sz="1100"/>
            </a:p>
          </xdr:txBody>
        </xdr:sp>
      </mc:Fallback>
    </mc:AlternateContent>
    <xdr:clientData/>
  </xdr:oneCellAnchor>
  <xdr:oneCellAnchor>
    <xdr:from>
      <xdr:col>7</xdr:col>
      <xdr:colOff>764695</xdr:colOff>
      <xdr:row>45</xdr:row>
      <xdr:rowOff>107063</xdr:rowOff>
    </xdr:from>
    <xdr:ext cx="1119218"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03" name="TextBox 102">
              <a:extLst>
                <a:ext uri="{FF2B5EF4-FFF2-40B4-BE49-F238E27FC236}">
                  <a16:creationId xmlns:a16="http://schemas.microsoft.com/office/drawing/2014/main" id="{578A3279-D16C-3345-93E4-AD196A69EB1B}"/>
                </a:ext>
              </a:extLst>
            </xdr:cNvPr>
            <xdr:cNvSpPr txBox="1"/>
          </xdr:nvSpPr>
          <xdr:spPr>
            <a:xfrm>
              <a:off x="13537809758" y="93193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8</xdr:col>
      <xdr:colOff>185760</xdr:colOff>
      <xdr:row>41</xdr:row>
      <xdr:rowOff>117523</xdr:rowOff>
    </xdr:from>
    <xdr:to>
      <xdr:col>9</xdr:col>
      <xdr:colOff>439761</xdr:colOff>
      <xdr:row>41</xdr:row>
      <xdr:rowOff>144060</xdr:rowOff>
    </xdr:to>
    <xdr:cxnSp macro="">
      <xdr:nvCxnSpPr>
        <xdr:cNvPr id="104" name="Straight Connector 103">
          <a:extLst>
            <a:ext uri="{FF2B5EF4-FFF2-40B4-BE49-F238E27FC236}">
              <a16:creationId xmlns:a16="http://schemas.microsoft.com/office/drawing/2014/main" id="{D6C73FE3-159A-D24E-94D2-DCA16FEE81CE}"/>
            </a:ext>
          </a:extLst>
        </xdr:cNvPr>
        <xdr:cNvCxnSpPr/>
      </xdr:nvCxnSpPr>
      <xdr:spPr>
        <a:xfrm flipV="1">
          <a:off x="13537601015" y="8510896"/>
          <a:ext cx="1080448" cy="2653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636895</xdr:colOff>
      <xdr:row>39</xdr:row>
      <xdr:rowOff>189552</xdr:rowOff>
    </xdr:from>
    <xdr:to>
      <xdr:col>9</xdr:col>
      <xdr:colOff>432178</xdr:colOff>
      <xdr:row>39</xdr:row>
      <xdr:rowOff>193344</xdr:rowOff>
    </xdr:to>
    <xdr:cxnSp macro="">
      <xdr:nvCxnSpPr>
        <xdr:cNvPr id="105" name="Straight Connector 104">
          <a:extLst>
            <a:ext uri="{FF2B5EF4-FFF2-40B4-BE49-F238E27FC236}">
              <a16:creationId xmlns:a16="http://schemas.microsoft.com/office/drawing/2014/main" id="{D8F59684-740B-D348-99BE-2E023A603580}"/>
            </a:ext>
          </a:extLst>
        </xdr:cNvPr>
        <xdr:cNvCxnSpPr/>
      </xdr:nvCxnSpPr>
      <xdr:spPr>
        <a:xfrm>
          <a:off x="13537608598" y="8173492"/>
          <a:ext cx="621730" cy="379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580029</xdr:colOff>
      <xdr:row>37</xdr:row>
      <xdr:rowOff>113731</xdr:rowOff>
    </xdr:from>
    <xdr:to>
      <xdr:col>9</xdr:col>
      <xdr:colOff>417014</xdr:colOff>
      <xdr:row>39</xdr:row>
      <xdr:rowOff>155433</xdr:rowOff>
    </xdr:to>
    <xdr:sp macro="" textlink="">
      <xdr:nvSpPr>
        <xdr:cNvPr id="106" name="Triangle 105">
          <a:extLst>
            <a:ext uri="{FF2B5EF4-FFF2-40B4-BE49-F238E27FC236}">
              <a16:creationId xmlns:a16="http://schemas.microsoft.com/office/drawing/2014/main" id="{B928322F-5857-804F-A80B-0F45130AB224}"/>
            </a:ext>
          </a:extLst>
        </xdr:cNvPr>
        <xdr:cNvSpPr/>
      </xdr:nvSpPr>
      <xdr:spPr>
        <a:xfrm>
          <a:off x="13532665075" y="7688238"/>
          <a:ext cx="663433" cy="451135"/>
        </a:xfrm>
        <a:prstGeom prst="triangle">
          <a:avLst>
            <a:gd name="adj" fmla="val 1705"/>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434562</xdr:colOff>
      <xdr:row>55</xdr:row>
      <xdr:rowOff>70743</xdr:rowOff>
    </xdr:from>
    <xdr:to>
      <xdr:col>3</xdr:col>
      <xdr:colOff>437931</xdr:colOff>
      <xdr:row>66</xdr:row>
      <xdr:rowOff>70743</xdr:rowOff>
    </xdr:to>
    <xdr:cxnSp macro="">
      <xdr:nvCxnSpPr>
        <xdr:cNvPr id="107" name="Straight Arrow Connector 106">
          <a:extLst>
            <a:ext uri="{FF2B5EF4-FFF2-40B4-BE49-F238E27FC236}">
              <a16:creationId xmlns:a16="http://schemas.microsoft.com/office/drawing/2014/main" id="{31ECFB3C-8E6D-CD47-B408-2B4DB421DCEE}"/>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65</xdr:row>
      <xdr:rowOff>94324</xdr:rowOff>
    </xdr:from>
    <xdr:to>
      <xdr:col>3</xdr:col>
      <xdr:colOff>562573</xdr:colOff>
      <xdr:row>65</xdr:row>
      <xdr:rowOff>97692</xdr:rowOff>
    </xdr:to>
    <xdr:cxnSp macro="">
      <xdr:nvCxnSpPr>
        <xdr:cNvPr id="108" name="Straight Arrow Connector 107">
          <a:extLst>
            <a:ext uri="{FF2B5EF4-FFF2-40B4-BE49-F238E27FC236}">
              <a16:creationId xmlns:a16="http://schemas.microsoft.com/office/drawing/2014/main" id="{0CAA1582-FC59-4C44-9EF1-BA204AA924B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E02931AC-53E0-7C4D-A5AF-89F2EED5ABC9}"/>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58</xdr:row>
      <xdr:rowOff>23581</xdr:rowOff>
    </xdr:from>
    <xdr:to>
      <xdr:col>3</xdr:col>
      <xdr:colOff>419263</xdr:colOff>
      <xdr:row>65</xdr:row>
      <xdr:rowOff>93621</xdr:rowOff>
    </xdr:to>
    <xdr:cxnSp macro="">
      <xdr:nvCxnSpPr>
        <xdr:cNvPr id="111" name="Straight Connector 110">
          <a:extLst>
            <a:ext uri="{FF2B5EF4-FFF2-40B4-BE49-F238E27FC236}">
              <a16:creationId xmlns:a16="http://schemas.microsoft.com/office/drawing/2014/main" id="{A82D6784-CFE2-E846-8EB3-A32040067B46}"/>
            </a:ext>
          </a:extLst>
        </xdr:cNvPr>
        <xdr:cNvCxnSpPr/>
      </xdr:nvCxnSpPr>
      <xdr:spPr>
        <a:xfrm flipV="1">
          <a:off x="13535432051" y="11828068"/>
          <a:ext cx="2065154"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12" name="TextBox 111">
              <a:extLst>
                <a:ext uri="{FF2B5EF4-FFF2-40B4-BE49-F238E27FC236}">
                  <a16:creationId xmlns:a16="http://schemas.microsoft.com/office/drawing/2014/main" id="{71C07FCB-736A-594E-BBA8-B142DFBDF05A}"/>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58</xdr:row>
      <xdr:rowOff>121273</xdr:rowOff>
    </xdr:from>
    <xdr:to>
      <xdr:col>3</xdr:col>
      <xdr:colOff>168435</xdr:colOff>
      <xdr:row>63</xdr:row>
      <xdr:rowOff>192016</xdr:rowOff>
    </xdr:to>
    <xdr:cxnSp macro="">
      <xdr:nvCxnSpPr>
        <xdr:cNvPr id="113" name="Straight Connector 112">
          <a:extLst>
            <a:ext uri="{FF2B5EF4-FFF2-40B4-BE49-F238E27FC236}">
              <a16:creationId xmlns:a16="http://schemas.microsoft.com/office/drawing/2014/main" id="{B436EB8B-E6A0-1343-AC31-8C29C0E4B8DA}"/>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C1110E0-0063-564A-826D-EBE171F74D6B}"/>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61</xdr:row>
      <xdr:rowOff>3369</xdr:rowOff>
    </xdr:from>
    <xdr:to>
      <xdr:col>2</xdr:col>
      <xdr:colOff>165067</xdr:colOff>
      <xdr:row>61</xdr:row>
      <xdr:rowOff>151592</xdr:rowOff>
    </xdr:to>
    <xdr:sp macro="" textlink="">
      <xdr:nvSpPr>
        <xdr:cNvPr id="115" name="Oval 114">
          <a:extLst>
            <a:ext uri="{FF2B5EF4-FFF2-40B4-BE49-F238E27FC236}">
              <a16:creationId xmlns:a16="http://schemas.microsoft.com/office/drawing/2014/main" id="{41C97DDD-2508-0943-8FBC-B821A9652768}"/>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65</xdr:row>
      <xdr:rowOff>86851</xdr:rowOff>
    </xdr:from>
    <xdr:ext cx="1119218"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6" name="TextBox 115">
              <a:extLst>
                <a:ext uri="{FF2B5EF4-FFF2-40B4-BE49-F238E27FC236}">
                  <a16:creationId xmlns:a16="http://schemas.microsoft.com/office/drawing/2014/main" id="{7A41A37F-D322-564C-B116-F16A0E45CC19}"/>
                </a:ext>
              </a:extLst>
            </xdr:cNvPr>
            <xdr:cNvSpPr txBox="1"/>
          </xdr:nvSpPr>
          <xdr:spPr>
            <a:xfrm>
              <a:off x="13536051223" y="537851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788278</xdr:colOff>
      <xdr:row>60</xdr:row>
      <xdr:rowOff>184538</xdr:rowOff>
    </xdr:from>
    <xdr:ext cx="111921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DB3C55D0-2481-0148-B923-C3A812D8D228}"/>
                </a:ext>
              </a:extLst>
            </xdr:cNvPr>
            <xdr:cNvSpPr txBox="1"/>
          </xdr:nvSpPr>
          <xdr:spPr>
            <a:xfrm>
              <a:off x="13534770132" y="4458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1</xdr:col>
      <xdr:colOff>296445</xdr:colOff>
      <xdr:row>56</xdr:row>
      <xdr:rowOff>13475</xdr:rowOff>
    </xdr:from>
    <xdr:to>
      <xdr:col>3</xdr:col>
      <xdr:colOff>434562</xdr:colOff>
      <xdr:row>62</xdr:row>
      <xdr:rowOff>90955</xdr:rowOff>
    </xdr:to>
    <xdr:cxnSp macro="">
      <xdr:nvCxnSpPr>
        <xdr:cNvPr id="120" name="Straight Connector 119">
          <a:extLst>
            <a:ext uri="{FF2B5EF4-FFF2-40B4-BE49-F238E27FC236}">
              <a16:creationId xmlns:a16="http://schemas.microsoft.com/office/drawing/2014/main" id="{BC67E1EC-6ECF-F84E-87BC-BEF8D9FD56F5}"/>
            </a:ext>
          </a:extLst>
        </xdr:cNvPr>
        <xdr:cNvCxnSpPr/>
      </xdr:nvCxnSpPr>
      <xdr:spPr>
        <a:xfrm flipV="1">
          <a:off x="13535416752" y="3473411"/>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471618</xdr:colOff>
      <xdr:row>55</xdr:row>
      <xdr:rowOff>107057</xdr:rowOff>
    </xdr:from>
    <xdr:ext cx="111921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1" name="TextBox 120">
              <a:extLst>
                <a:ext uri="{FF2B5EF4-FFF2-40B4-BE49-F238E27FC236}">
                  <a16:creationId xmlns:a16="http://schemas.microsoft.com/office/drawing/2014/main" id="{B0DC8A63-A4EA-0047-B5CC-FBF92D3EBD64}"/>
                </a:ext>
              </a:extLst>
            </xdr:cNvPr>
            <xdr:cNvSpPr txBox="1"/>
          </xdr:nvSpPr>
          <xdr:spPr>
            <a:xfrm>
              <a:off x="13536739420" y="336346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434562</xdr:colOff>
      <xdr:row>55</xdr:row>
      <xdr:rowOff>70743</xdr:rowOff>
    </xdr:from>
    <xdr:to>
      <xdr:col>9</xdr:col>
      <xdr:colOff>437931</xdr:colOff>
      <xdr:row>66</xdr:row>
      <xdr:rowOff>70743</xdr:rowOff>
    </xdr:to>
    <xdr:cxnSp macro="">
      <xdr:nvCxnSpPr>
        <xdr:cNvPr id="129" name="Straight Arrow Connector 128">
          <a:extLst>
            <a:ext uri="{FF2B5EF4-FFF2-40B4-BE49-F238E27FC236}">
              <a16:creationId xmlns:a16="http://schemas.microsoft.com/office/drawing/2014/main" id="{BBC3483A-5B01-7A4D-A983-A4109F79C07D}"/>
            </a:ext>
          </a:extLst>
        </xdr:cNvPr>
        <xdr:cNvCxnSpPr/>
      </xdr:nvCxnSpPr>
      <xdr:spPr>
        <a:xfrm flipH="1" flipV="1">
          <a:off x="13535413383" y="3327153"/>
          <a:ext cx="3369" cy="223878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65</xdr:row>
      <xdr:rowOff>94324</xdr:rowOff>
    </xdr:from>
    <xdr:to>
      <xdr:col>9</xdr:col>
      <xdr:colOff>562573</xdr:colOff>
      <xdr:row>65</xdr:row>
      <xdr:rowOff>97692</xdr:rowOff>
    </xdr:to>
    <xdr:cxnSp macro="">
      <xdr:nvCxnSpPr>
        <xdr:cNvPr id="130" name="Straight Arrow Connector 129">
          <a:extLst>
            <a:ext uri="{FF2B5EF4-FFF2-40B4-BE49-F238E27FC236}">
              <a16:creationId xmlns:a16="http://schemas.microsoft.com/office/drawing/2014/main" id="{BA025C14-377F-1C45-8C1E-F0C01E972420}"/>
            </a:ext>
          </a:extLst>
        </xdr:cNvPr>
        <xdr:cNvCxnSpPr/>
      </xdr:nvCxnSpPr>
      <xdr:spPr>
        <a:xfrm flipV="1">
          <a:off x="13535288741" y="5385991"/>
          <a:ext cx="2458729"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54</xdr:row>
      <xdr:rowOff>39683</xdr:rowOff>
    </xdr:from>
    <xdr:ext cx="111921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4D701FD5-34E8-2142-A113-111EFBDCFC1D}"/>
                </a:ext>
              </a:extLst>
            </xdr:cNvPr>
            <xdr:cNvSpPr txBox="1"/>
          </xdr:nvSpPr>
          <xdr:spPr>
            <a:xfrm>
              <a:off x="13534867827" y="309256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58</xdr:row>
      <xdr:rowOff>23581</xdr:rowOff>
    </xdr:from>
    <xdr:to>
      <xdr:col>9</xdr:col>
      <xdr:colOff>455897</xdr:colOff>
      <xdr:row>65</xdr:row>
      <xdr:rowOff>93621</xdr:rowOff>
    </xdr:to>
    <xdr:cxnSp macro="">
      <xdr:nvCxnSpPr>
        <xdr:cNvPr id="133" name="Straight Connector 132">
          <a:extLst>
            <a:ext uri="{FF2B5EF4-FFF2-40B4-BE49-F238E27FC236}">
              <a16:creationId xmlns:a16="http://schemas.microsoft.com/office/drawing/2014/main" id="{073C736D-5AA2-D948-B06C-68EB57321F03}"/>
            </a:ext>
          </a:extLst>
        </xdr:cNvPr>
        <xdr:cNvCxnSpPr/>
      </xdr:nvCxnSpPr>
      <xdr:spPr>
        <a:xfrm flipV="1">
          <a:off x="13530437532" y="11828068"/>
          <a:ext cx="2101788" cy="1494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225703</xdr:colOff>
      <xdr:row>57</xdr:row>
      <xdr:rowOff>80107</xdr:rowOff>
    </xdr:from>
    <xdr:ext cx="1119218"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34" name="TextBox 133">
              <a:extLst>
                <a:ext uri="{FF2B5EF4-FFF2-40B4-BE49-F238E27FC236}">
                  <a16:creationId xmlns:a16="http://schemas.microsoft.com/office/drawing/2014/main" id="{DECEC5A5-3E0F-0A43-AC14-0D05582B4F00}"/>
                </a:ext>
              </a:extLst>
            </xdr:cNvPr>
            <xdr:cNvSpPr txBox="1"/>
          </xdr:nvSpPr>
          <xdr:spPr>
            <a:xfrm>
              <a:off x="13536985335" y="37435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7</xdr:col>
      <xdr:colOff>77480</xdr:colOff>
      <xdr:row>58</xdr:row>
      <xdr:rowOff>121273</xdr:rowOff>
    </xdr:from>
    <xdr:to>
      <xdr:col>9</xdr:col>
      <xdr:colOff>168435</xdr:colOff>
      <xdr:row>63</xdr:row>
      <xdr:rowOff>192016</xdr:rowOff>
    </xdr:to>
    <xdr:cxnSp macro="">
      <xdr:nvCxnSpPr>
        <xdr:cNvPr id="135" name="Straight Connector 134">
          <a:extLst>
            <a:ext uri="{FF2B5EF4-FFF2-40B4-BE49-F238E27FC236}">
              <a16:creationId xmlns:a16="http://schemas.microsoft.com/office/drawing/2014/main" id="{CA950293-8430-8444-A8E6-18A2E6ECB235}"/>
            </a:ext>
          </a:extLst>
        </xdr:cNvPr>
        <xdr:cNvCxnSpPr/>
      </xdr:nvCxnSpPr>
      <xdr:spPr>
        <a:xfrm>
          <a:off x="13535682879" y="3988260"/>
          <a:ext cx="1743583" cy="108837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63</xdr:row>
      <xdr:rowOff>93582</xdr:rowOff>
    </xdr:from>
    <xdr:ext cx="1119218"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D07C4231-986F-3C48-8242-74B8B1A1E86D}"/>
                </a:ext>
              </a:extLst>
            </xdr:cNvPr>
            <xdr:cNvSpPr txBox="1"/>
          </xdr:nvSpPr>
          <xdr:spPr>
            <a:xfrm>
              <a:off x="13536944910" y="497819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61</xdr:row>
      <xdr:rowOff>3369</xdr:rowOff>
    </xdr:from>
    <xdr:to>
      <xdr:col>8</xdr:col>
      <xdr:colOff>165067</xdr:colOff>
      <xdr:row>61</xdr:row>
      <xdr:rowOff>151592</xdr:rowOff>
    </xdr:to>
    <xdr:sp macro="" textlink="">
      <xdr:nvSpPr>
        <xdr:cNvPr id="137" name="Oval 136">
          <a:extLst>
            <a:ext uri="{FF2B5EF4-FFF2-40B4-BE49-F238E27FC236}">
              <a16:creationId xmlns:a16="http://schemas.microsoft.com/office/drawing/2014/main" id="{5703EDA4-32D7-B54A-A523-9EB375DC4B36}"/>
            </a:ext>
          </a:extLst>
        </xdr:cNvPr>
        <xdr:cNvSpPr/>
      </xdr:nvSpPr>
      <xdr:spPr>
        <a:xfrm>
          <a:off x="13536512561" y="448093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207315</xdr:colOff>
      <xdr:row>65</xdr:row>
      <xdr:rowOff>78710</xdr:rowOff>
    </xdr:from>
    <xdr:ext cx="1119218"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8" name="TextBox 137">
              <a:extLst>
                <a:ext uri="{FF2B5EF4-FFF2-40B4-BE49-F238E27FC236}">
                  <a16:creationId xmlns:a16="http://schemas.microsoft.com/office/drawing/2014/main" id="{B770660C-2A07-7441-A782-52D2B8B5A68E}"/>
                </a:ext>
              </a:extLst>
            </xdr:cNvPr>
            <xdr:cNvSpPr txBox="1"/>
          </xdr:nvSpPr>
          <xdr:spPr>
            <a:xfrm>
              <a:off x="13531219524" y="1330787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18950</xdr:colOff>
      <xdr:row>60</xdr:row>
      <xdr:rowOff>180468</xdr:rowOff>
    </xdr:from>
    <xdr:ext cx="1119218" cy="172227"/>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39" name="TextBox 138">
              <a:extLst>
                <a:ext uri="{FF2B5EF4-FFF2-40B4-BE49-F238E27FC236}">
                  <a16:creationId xmlns:a16="http://schemas.microsoft.com/office/drawing/2014/main" id="{917B289C-0C56-C14A-BF5A-0806C9778DE4}"/>
                </a:ext>
              </a:extLst>
            </xdr:cNvPr>
            <xdr:cNvSpPr txBox="1"/>
          </xdr:nvSpPr>
          <xdr:spPr>
            <a:xfrm>
              <a:off x="13529755261" y="1239200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7</xdr:col>
      <xdr:colOff>300514</xdr:colOff>
      <xdr:row>57</xdr:row>
      <xdr:rowOff>115237</xdr:rowOff>
    </xdr:from>
    <xdr:to>
      <xdr:col>9</xdr:col>
      <xdr:colOff>438631</xdr:colOff>
      <xdr:row>63</xdr:row>
      <xdr:rowOff>192718</xdr:rowOff>
    </xdr:to>
    <xdr:cxnSp macro="">
      <xdr:nvCxnSpPr>
        <xdr:cNvPr id="142" name="Straight Connector 141">
          <a:extLst>
            <a:ext uri="{FF2B5EF4-FFF2-40B4-BE49-F238E27FC236}">
              <a16:creationId xmlns:a16="http://schemas.microsoft.com/office/drawing/2014/main" id="{F15C9B59-B406-A24A-8A8E-02FBDAB78AFD}"/>
            </a:ext>
          </a:extLst>
        </xdr:cNvPr>
        <xdr:cNvCxnSpPr/>
      </xdr:nvCxnSpPr>
      <xdr:spPr>
        <a:xfrm flipV="1">
          <a:off x="13530454798" y="11716199"/>
          <a:ext cx="1790745" cy="129863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504182</xdr:colOff>
      <xdr:row>56</xdr:row>
      <xdr:rowOff>188466</xdr:rowOff>
    </xdr:from>
    <xdr:ext cx="111921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9C4C4C95-7E2E-304D-9D88-FCF88232133A}"/>
                </a:ext>
              </a:extLst>
            </xdr:cNvPr>
            <xdr:cNvSpPr txBox="1"/>
          </xdr:nvSpPr>
          <xdr:spPr>
            <a:xfrm>
              <a:off x="13531748971" y="1158590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283674</xdr:colOff>
      <xdr:row>60</xdr:row>
      <xdr:rowOff>39303</xdr:rowOff>
    </xdr:from>
    <xdr:to>
      <xdr:col>8</xdr:col>
      <xdr:colOff>438634</xdr:colOff>
      <xdr:row>60</xdr:row>
      <xdr:rowOff>188929</xdr:rowOff>
    </xdr:to>
    <xdr:sp macro="" textlink="">
      <xdr:nvSpPr>
        <xdr:cNvPr id="144" name="Oval 143">
          <a:extLst>
            <a:ext uri="{FF2B5EF4-FFF2-40B4-BE49-F238E27FC236}">
              <a16:creationId xmlns:a16="http://schemas.microsoft.com/office/drawing/2014/main" id="{52C458C2-43C9-9245-B6B4-B987BB6B1634}"/>
            </a:ext>
          </a:extLst>
        </xdr:cNvPr>
        <xdr:cNvSpPr/>
      </xdr:nvSpPr>
      <xdr:spPr>
        <a:xfrm>
          <a:off x="13531281109" y="12250841"/>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8</xdr:col>
      <xdr:colOff>287182</xdr:colOff>
      <xdr:row>61</xdr:row>
      <xdr:rowOff>166611</xdr:rowOff>
    </xdr:from>
    <xdr:to>
      <xdr:col>8</xdr:col>
      <xdr:colOff>442142</xdr:colOff>
      <xdr:row>62</xdr:row>
      <xdr:rowOff>112711</xdr:rowOff>
    </xdr:to>
    <xdr:sp macro="" textlink="">
      <xdr:nvSpPr>
        <xdr:cNvPr id="148" name="Oval 147">
          <a:extLst>
            <a:ext uri="{FF2B5EF4-FFF2-40B4-BE49-F238E27FC236}">
              <a16:creationId xmlns:a16="http://schemas.microsoft.com/office/drawing/2014/main" id="{B44939B4-0EC4-5D4E-BE06-D053470461E3}"/>
            </a:ext>
          </a:extLst>
        </xdr:cNvPr>
        <xdr:cNvSpPr/>
      </xdr:nvSpPr>
      <xdr:spPr>
        <a:xfrm>
          <a:off x="13531277601" y="12581675"/>
          <a:ext cx="154960" cy="149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8</xdr:col>
      <xdr:colOff>688901</xdr:colOff>
      <xdr:row>61</xdr:row>
      <xdr:rowOff>150710</xdr:rowOff>
    </xdr:from>
    <xdr:ext cx="1691086" cy="190758"/>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996F00DF-05DD-3A40-AE98-3F52CAA28916}"/>
                </a:ext>
              </a:extLst>
            </xdr:cNvPr>
            <xdr:cNvSpPr txBox="1"/>
          </xdr:nvSpPr>
          <xdr:spPr>
            <a:xfrm>
              <a:off x="13529339756" y="12565774"/>
              <a:ext cx="169108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679775</xdr:colOff>
      <xdr:row>65</xdr:row>
      <xdr:rowOff>70428</xdr:rowOff>
    </xdr:from>
    <xdr:ext cx="890708"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50" name="TextBox 149">
              <a:extLst>
                <a:ext uri="{FF2B5EF4-FFF2-40B4-BE49-F238E27FC236}">
                  <a16:creationId xmlns:a16="http://schemas.microsoft.com/office/drawing/2014/main" id="{6649A922-892F-064A-BA86-CFAEA8B6CA37}"/>
                </a:ext>
              </a:extLst>
            </xdr:cNvPr>
            <xdr:cNvSpPr txBox="1"/>
          </xdr:nvSpPr>
          <xdr:spPr>
            <a:xfrm>
              <a:off x="13530975574" y="13299595"/>
              <a:ext cx="89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2</xdr:col>
      <xdr:colOff>165067</xdr:colOff>
      <xdr:row>61</xdr:row>
      <xdr:rowOff>77481</xdr:rowOff>
    </xdr:from>
    <xdr:to>
      <xdr:col>3</xdr:col>
      <xdr:colOff>415192</xdr:colOff>
      <xdr:row>61</xdr:row>
      <xdr:rowOff>85481</xdr:rowOff>
    </xdr:to>
    <xdr:cxnSp macro="">
      <xdr:nvCxnSpPr>
        <xdr:cNvPr id="152" name="Straight Connector 151">
          <a:extLst>
            <a:ext uri="{FF2B5EF4-FFF2-40B4-BE49-F238E27FC236}">
              <a16:creationId xmlns:a16="http://schemas.microsoft.com/office/drawing/2014/main" id="{D0979ACA-41FF-949C-3C15-F7E2A413FEFE}"/>
            </a:ext>
          </a:extLst>
        </xdr:cNvPr>
        <xdr:cNvCxnSpPr>
          <a:endCxn id="115" idx="2"/>
        </xdr:cNvCxnSpPr>
      </xdr:nvCxnSpPr>
      <xdr:spPr>
        <a:xfrm flipV="1">
          <a:off x="13535436122" y="12085494"/>
          <a:ext cx="1076439" cy="800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606693</xdr:colOff>
      <xdr:row>63</xdr:row>
      <xdr:rowOff>48847</xdr:rowOff>
    </xdr:from>
    <xdr:to>
      <xdr:col>3</xdr:col>
      <xdr:colOff>407051</xdr:colOff>
      <xdr:row>63</xdr:row>
      <xdr:rowOff>50095</xdr:rowOff>
    </xdr:to>
    <xdr:cxnSp macro="">
      <xdr:nvCxnSpPr>
        <xdr:cNvPr id="155" name="Straight Connector 154">
          <a:extLst>
            <a:ext uri="{FF2B5EF4-FFF2-40B4-BE49-F238E27FC236}">
              <a16:creationId xmlns:a16="http://schemas.microsoft.com/office/drawing/2014/main" id="{E2D2FA9C-AE81-A3A8-0E6B-509BA9159663}"/>
            </a:ext>
          </a:extLst>
        </xdr:cNvPr>
        <xdr:cNvCxnSpPr/>
      </xdr:nvCxnSpPr>
      <xdr:spPr>
        <a:xfrm>
          <a:off x="13535444263" y="12463911"/>
          <a:ext cx="626672" cy="1248"/>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195385</xdr:colOff>
      <xdr:row>61</xdr:row>
      <xdr:rowOff>113974</xdr:rowOff>
    </xdr:from>
    <xdr:to>
      <xdr:col>3</xdr:col>
      <xdr:colOff>402982</xdr:colOff>
      <xdr:row>65</xdr:row>
      <xdr:rowOff>40705</xdr:rowOff>
    </xdr:to>
    <xdr:sp macro="" textlink="">
      <xdr:nvSpPr>
        <xdr:cNvPr id="168" name="Right Triangle 167">
          <a:extLst>
            <a:ext uri="{FF2B5EF4-FFF2-40B4-BE49-F238E27FC236}">
              <a16:creationId xmlns:a16="http://schemas.microsoft.com/office/drawing/2014/main" id="{7CEC8062-79BD-5F4E-3C95-9D1C1CD943AE}"/>
            </a:ext>
          </a:extLst>
        </xdr:cNvPr>
        <xdr:cNvSpPr/>
      </xdr:nvSpPr>
      <xdr:spPr>
        <a:xfrm rot="5400000">
          <a:off x="13535594871" y="12382499"/>
          <a:ext cx="740834" cy="1033911"/>
        </a:xfrm>
        <a:prstGeom prst="rtTriangl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402979</xdr:colOff>
      <xdr:row>62</xdr:row>
      <xdr:rowOff>69198</xdr:rowOff>
    </xdr:from>
    <xdr:to>
      <xdr:col>9</xdr:col>
      <xdr:colOff>435544</xdr:colOff>
      <xdr:row>62</xdr:row>
      <xdr:rowOff>69199</xdr:rowOff>
    </xdr:to>
    <xdr:cxnSp macro="">
      <xdr:nvCxnSpPr>
        <xdr:cNvPr id="169" name="Straight Connector 168">
          <a:extLst>
            <a:ext uri="{FF2B5EF4-FFF2-40B4-BE49-F238E27FC236}">
              <a16:creationId xmlns:a16="http://schemas.microsoft.com/office/drawing/2014/main" id="{DB602FA3-0B52-3E1F-3634-81288B4A64BC}"/>
            </a:ext>
          </a:extLst>
        </xdr:cNvPr>
        <xdr:cNvCxnSpPr/>
      </xdr:nvCxnSpPr>
      <xdr:spPr>
        <a:xfrm>
          <a:off x="13530457885" y="12687788"/>
          <a:ext cx="858879" cy="1"/>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195384</xdr:colOff>
      <xdr:row>61</xdr:row>
      <xdr:rowOff>105833</xdr:rowOff>
    </xdr:from>
    <xdr:to>
      <xdr:col>9</xdr:col>
      <xdr:colOff>407051</xdr:colOff>
      <xdr:row>61</xdr:row>
      <xdr:rowOff>109903</xdr:rowOff>
    </xdr:to>
    <xdr:cxnSp macro="">
      <xdr:nvCxnSpPr>
        <xdr:cNvPr id="172" name="Straight Connector 171">
          <a:extLst>
            <a:ext uri="{FF2B5EF4-FFF2-40B4-BE49-F238E27FC236}">
              <a16:creationId xmlns:a16="http://schemas.microsoft.com/office/drawing/2014/main" id="{D0BDC753-BE91-B379-BE28-D491F83C64A7}"/>
            </a:ext>
          </a:extLst>
        </xdr:cNvPr>
        <xdr:cNvCxnSpPr/>
      </xdr:nvCxnSpPr>
      <xdr:spPr>
        <a:xfrm flipV="1">
          <a:off x="13530486378" y="12520897"/>
          <a:ext cx="1037981" cy="407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435545</xdr:colOff>
      <xdr:row>62</xdr:row>
      <xdr:rowOff>81413</xdr:rowOff>
    </xdr:from>
    <xdr:to>
      <xdr:col>9</xdr:col>
      <xdr:colOff>419263</xdr:colOff>
      <xdr:row>65</xdr:row>
      <xdr:rowOff>40705</xdr:rowOff>
    </xdr:to>
    <xdr:sp macro="" textlink="">
      <xdr:nvSpPr>
        <xdr:cNvPr id="175" name="Right Triangle 174">
          <a:extLst>
            <a:ext uri="{FF2B5EF4-FFF2-40B4-BE49-F238E27FC236}">
              <a16:creationId xmlns:a16="http://schemas.microsoft.com/office/drawing/2014/main" id="{34262379-6A4F-029E-7736-DD7B110263A2}"/>
            </a:ext>
          </a:extLst>
        </xdr:cNvPr>
        <xdr:cNvSpPr/>
      </xdr:nvSpPr>
      <xdr:spPr>
        <a:xfrm rot="5400000">
          <a:off x="13530594247" y="12579922"/>
          <a:ext cx="569869" cy="810032"/>
        </a:xfrm>
        <a:prstGeom prst="rtTriangle">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750818</xdr:colOff>
      <xdr:row>85</xdr:row>
      <xdr:rowOff>135786</xdr:rowOff>
    </xdr:from>
    <xdr:to>
      <xdr:col>4</xdr:col>
      <xdr:colOff>766041</xdr:colOff>
      <xdr:row>97</xdr:row>
      <xdr:rowOff>126655</xdr:rowOff>
    </xdr:to>
    <xdr:cxnSp macro="">
      <xdr:nvCxnSpPr>
        <xdr:cNvPr id="176" name="Straight Arrow Connector 175">
          <a:extLst>
            <a:ext uri="{FF2B5EF4-FFF2-40B4-BE49-F238E27FC236}">
              <a16:creationId xmlns:a16="http://schemas.microsoft.com/office/drawing/2014/main" id="{8DD2C320-2EB0-5F4F-A053-988E059EB905}"/>
            </a:ext>
          </a:extLst>
        </xdr:cNvPr>
        <xdr:cNvCxnSpPr/>
      </xdr:nvCxnSpPr>
      <xdr:spPr>
        <a:xfrm flipV="1">
          <a:off x="13540549054" y="16837484"/>
          <a:ext cx="15223" cy="243502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123806</xdr:colOff>
      <xdr:row>96</xdr:row>
      <xdr:rowOff>99842</xdr:rowOff>
    </xdr:from>
    <xdr:to>
      <xdr:col>5</xdr:col>
      <xdr:colOff>171188</xdr:colOff>
      <xdr:row>96</xdr:row>
      <xdr:rowOff>121654</xdr:rowOff>
    </xdr:to>
    <xdr:cxnSp macro="">
      <xdr:nvCxnSpPr>
        <xdr:cNvPr id="177" name="Straight Arrow Connector 176">
          <a:extLst>
            <a:ext uri="{FF2B5EF4-FFF2-40B4-BE49-F238E27FC236}">
              <a16:creationId xmlns:a16="http://schemas.microsoft.com/office/drawing/2014/main" id="{9DB1BBAA-D987-4F4A-884B-AD2484E4CDD5}"/>
            </a:ext>
          </a:extLst>
        </xdr:cNvPr>
        <xdr:cNvCxnSpPr/>
      </xdr:nvCxnSpPr>
      <xdr:spPr>
        <a:xfrm flipV="1">
          <a:off x="13540317208" y="19042012"/>
          <a:ext cx="3354175" cy="2181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189877</xdr:colOff>
      <xdr:row>84</xdr:row>
      <xdr:rowOff>141750</xdr:rowOff>
    </xdr:from>
    <xdr:ext cx="1119218" cy="172227"/>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B9496E20-9697-2549-BAE3-960AC433EEB9}"/>
                </a:ext>
              </a:extLst>
            </xdr:cNvPr>
            <xdr:cNvSpPr txBox="1"/>
          </xdr:nvSpPr>
          <xdr:spPr>
            <a:xfrm>
              <a:off x="13540006000" y="1684344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239623</xdr:colOff>
      <xdr:row>96</xdr:row>
      <xdr:rowOff>11557</xdr:rowOff>
    </xdr:from>
    <xdr:ext cx="111921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mlns="">
        <xdr:sp macro="" textlink="">
          <xdr:nvSpPr>
            <xdr:cNvPr id="179" name="TextBox 178">
              <a:extLst>
                <a:ext uri="{FF2B5EF4-FFF2-40B4-BE49-F238E27FC236}">
                  <a16:creationId xmlns:a16="http://schemas.microsoft.com/office/drawing/2014/main" id="{E811CC8D-26EC-234E-813D-DB4CC5E10D2F}"/>
                </a:ext>
              </a:extLst>
            </xdr:cNvPr>
            <xdr:cNvSpPr txBox="1"/>
          </xdr:nvSpPr>
          <xdr:spPr>
            <a:xfrm>
              <a:off x="13543263046" y="189537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730849</xdr:colOff>
      <xdr:row>86</xdr:row>
      <xdr:rowOff>191698</xdr:rowOff>
    </xdr:from>
    <xdr:to>
      <xdr:col>4</xdr:col>
      <xdr:colOff>619026</xdr:colOff>
      <xdr:row>95</xdr:row>
      <xdr:rowOff>39937</xdr:rowOff>
    </xdr:to>
    <xdr:cxnSp macro="">
      <xdr:nvCxnSpPr>
        <xdr:cNvPr id="183" name="Straight Connector 182">
          <a:extLst>
            <a:ext uri="{FF2B5EF4-FFF2-40B4-BE49-F238E27FC236}">
              <a16:creationId xmlns:a16="http://schemas.microsoft.com/office/drawing/2014/main" id="{793C2C35-CE9E-0BF1-F649-1A8AC196F9CD}"/>
            </a:ext>
          </a:extLst>
        </xdr:cNvPr>
        <xdr:cNvCxnSpPr/>
      </xdr:nvCxnSpPr>
      <xdr:spPr>
        <a:xfrm>
          <a:off x="13540696069" y="17300755"/>
          <a:ext cx="2368271" cy="168135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734843</xdr:colOff>
      <xdr:row>86</xdr:row>
      <xdr:rowOff>103836</xdr:rowOff>
    </xdr:from>
    <xdr:to>
      <xdr:col>4</xdr:col>
      <xdr:colOff>623020</xdr:colOff>
      <xdr:row>95</xdr:row>
      <xdr:rowOff>35943</xdr:rowOff>
    </xdr:to>
    <xdr:cxnSp macro="">
      <xdr:nvCxnSpPr>
        <xdr:cNvPr id="184" name="Straight Connector 183">
          <a:extLst>
            <a:ext uri="{FF2B5EF4-FFF2-40B4-BE49-F238E27FC236}">
              <a16:creationId xmlns:a16="http://schemas.microsoft.com/office/drawing/2014/main" id="{BD600AAD-0447-4D63-A123-7CEC159AE863}"/>
            </a:ext>
          </a:extLst>
        </xdr:cNvPr>
        <xdr:cNvCxnSpPr/>
      </xdr:nvCxnSpPr>
      <xdr:spPr>
        <a:xfrm flipV="1">
          <a:off x="13540692075" y="17212893"/>
          <a:ext cx="2368271" cy="17652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74059</xdr:colOff>
      <xdr:row>94</xdr:row>
      <xdr:rowOff>161718</xdr:rowOff>
    </xdr:from>
    <xdr:ext cx="1119218"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F97FF89C-7403-9215-88C6-07FBA64238D8}"/>
                </a:ext>
              </a:extLst>
            </xdr:cNvPr>
            <xdr:cNvSpPr txBox="1"/>
          </xdr:nvSpPr>
          <xdr:spPr>
            <a:xfrm>
              <a:off x="13542601912" y="1890020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xdr:col>
      <xdr:colOff>58085</xdr:colOff>
      <xdr:row>86</xdr:row>
      <xdr:rowOff>37913</xdr:rowOff>
    </xdr:from>
    <xdr:ext cx="1119218" cy="172227"/>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88" name="TextBox 187">
              <a:extLst>
                <a:ext uri="{FF2B5EF4-FFF2-40B4-BE49-F238E27FC236}">
                  <a16:creationId xmlns:a16="http://schemas.microsoft.com/office/drawing/2014/main" id="{28CF8929-4A88-554F-29EC-3A3DC81A6263}"/>
                </a:ext>
              </a:extLst>
            </xdr:cNvPr>
            <xdr:cNvSpPr txBox="1"/>
          </xdr:nvSpPr>
          <xdr:spPr>
            <a:xfrm>
              <a:off x="13542617886" y="171469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3</xdr:col>
      <xdr:colOff>191699</xdr:colOff>
      <xdr:row>90</xdr:row>
      <xdr:rowOff>107830</xdr:rowOff>
    </xdr:from>
    <xdr:to>
      <xdr:col>3</xdr:col>
      <xdr:colOff>367422</xdr:colOff>
      <xdr:row>91</xdr:row>
      <xdr:rowOff>95849</xdr:rowOff>
    </xdr:to>
    <xdr:sp macro="" textlink="">
      <xdr:nvSpPr>
        <xdr:cNvPr id="189" name="Oval 188">
          <a:extLst>
            <a:ext uri="{FF2B5EF4-FFF2-40B4-BE49-F238E27FC236}">
              <a16:creationId xmlns:a16="http://schemas.microsoft.com/office/drawing/2014/main" id="{D2519277-72E8-9C4A-2853-98FCDA501E7A}"/>
            </a:ext>
          </a:extLst>
        </xdr:cNvPr>
        <xdr:cNvSpPr/>
      </xdr:nvSpPr>
      <xdr:spPr>
        <a:xfrm>
          <a:off x="13541774371" y="1803160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191699</xdr:colOff>
      <xdr:row>84</xdr:row>
      <xdr:rowOff>35943</xdr:rowOff>
    </xdr:from>
    <xdr:to>
      <xdr:col>4</xdr:col>
      <xdr:colOff>678931</xdr:colOff>
      <xdr:row>91</xdr:row>
      <xdr:rowOff>195692</xdr:rowOff>
    </xdr:to>
    <xdr:cxnSp macro="">
      <xdr:nvCxnSpPr>
        <xdr:cNvPr id="190" name="Straight Connector 189">
          <a:extLst>
            <a:ext uri="{FF2B5EF4-FFF2-40B4-BE49-F238E27FC236}">
              <a16:creationId xmlns:a16="http://schemas.microsoft.com/office/drawing/2014/main" id="{57862CCD-3401-63DC-ABED-617D0F7FF03B}"/>
            </a:ext>
          </a:extLst>
        </xdr:cNvPr>
        <xdr:cNvCxnSpPr/>
      </xdr:nvCxnSpPr>
      <xdr:spPr>
        <a:xfrm flipV="1">
          <a:off x="13540636164" y="17145000"/>
          <a:ext cx="2140628" cy="15855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353620</xdr:colOff>
      <xdr:row>83</xdr:row>
      <xdr:rowOff>125775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0493F7DC-567E-1819-3DDD-E924AC255EE2}"/>
                </a:ext>
              </a:extLst>
            </xdr:cNvPr>
            <xdr:cNvSpPr txBox="1"/>
          </xdr:nvSpPr>
          <xdr:spPr>
            <a:xfrm>
              <a:off x="13542322351" y="1703115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670944</xdr:colOff>
      <xdr:row>88</xdr:row>
      <xdr:rowOff>143773</xdr:rowOff>
    </xdr:from>
    <xdr:to>
      <xdr:col>4</xdr:col>
      <xdr:colOff>19969</xdr:colOff>
      <xdr:row>89</xdr:row>
      <xdr:rowOff>131792</xdr:rowOff>
    </xdr:to>
    <xdr:sp macro="" textlink="">
      <xdr:nvSpPr>
        <xdr:cNvPr id="193" name="Oval 192">
          <a:extLst>
            <a:ext uri="{FF2B5EF4-FFF2-40B4-BE49-F238E27FC236}">
              <a16:creationId xmlns:a16="http://schemas.microsoft.com/office/drawing/2014/main" id="{9309C6C3-399C-2EB3-6639-5FBCA3196164}"/>
            </a:ext>
          </a:extLst>
        </xdr:cNvPr>
        <xdr:cNvSpPr/>
      </xdr:nvSpPr>
      <xdr:spPr>
        <a:xfrm>
          <a:off x="13541295126" y="18067547"/>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3</xdr:col>
      <xdr:colOff>650976</xdr:colOff>
      <xdr:row>92</xdr:row>
      <xdr:rowOff>35943</xdr:rowOff>
    </xdr:from>
    <xdr:to>
      <xdr:col>4</xdr:col>
      <xdr:colOff>1</xdr:colOff>
      <xdr:row>93</xdr:row>
      <xdr:rowOff>23962</xdr:rowOff>
    </xdr:to>
    <xdr:sp macro="" textlink="">
      <xdr:nvSpPr>
        <xdr:cNvPr id="194" name="Oval 193">
          <a:extLst>
            <a:ext uri="{FF2B5EF4-FFF2-40B4-BE49-F238E27FC236}">
              <a16:creationId xmlns:a16="http://schemas.microsoft.com/office/drawing/2014/main" id="{97088358-8BAB-C230-6DEA-2F21F77A1378}"/>
            </a:ext>
          </a:extLst>
        </xdr:cNvPr>
        <xdr:cNvSpPr/>
      </xdr:nvSpPr>
      <xdr:spPr>
        <a:xfrm>
          <a:off x="13541315094" y="18774434"/>
          <a:ext cx="175723" cy="191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331478</xdr:colOff>
      <xdr:row>86</xdr:row>
      <xdr:rowOff>151760</xdr:rowOff>
    </xdr:from>
    <xdr:to>
      <xdr:col>4</xdr:col>
      <xdr:colOff>722862</xdr:colOff>
      <xdr:row>90</xdr:row>
      <xdr:rowOff>195691</xdr:rowOff>
    </xdr:to>
    <xdr:sp macro="" textlink="">
      <xdr:nvSpPr>
        <xdr:cNvPr id="195" name="Right Triangle 194">
          <a:extLst>
            <a:ext uri="{FF2B5EF4-FFF2-40B4-BE49-F238E27FC236}">
              <a16:creationId xmlns:a16="http://schemas.microsoft.com/office/drawing/2014/main" id="{BFFE226D-561C-261B-1E10-FAD446C0EBE7}"/>
            </a:ext>
          </a:extLst>
        </xdr:cNvPr>
        <xdr:cNvSpPr/>
      </xdr:nvSpPr>
      <xdr:spPr>
        <a:xfrm>
          <a:off x="13540592233" y="17668175"/>
          <a:ext cx="1218082" cy="858648"/>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658962</xdr:colOff>
      <xdr:row>83</xdr:row>
      <xdr:rowOff>19968</xdr:rowOff>
    </xdr:from>
    <xdr:to>
      <xdr:col>6</xdr:col>
      <xdr:colOff>794748</xdr:colOff>
      <xdr:row>83</xdr:row>
      <xdr:rowOff>175724</xdr:rowOff>
    </xdr:to>
    <xdr:sp macro="" textlink="">
      <xdr:nvSpPr>
        <xdr:cNvPr id="196" name="Right Triangle 195">
          <a:extLst>
            <a:ext uri="{FF2B5EF4-FFF2-40B4-BE49-F238E27FC236}">
              <a16:creationId xmlns:a16="http://schemas.microsoft.com/office/drawing/2014/main" id="{6F877899-B345-A45D-67F0-E0A8C296AD4D}"/>
            </a:ext>
          </a:extLst>
        </xdr:cNvPr>
        <xdr:cNvSpPr/>
      </xdr:nvSpPr>
      <xdr:spPr>
        <a:xfrm>
          <a:off x="13538866950" y="16925345"/>
          <a:ext cx="135786" cy="155756"/>
        </a:xfrm>
        <a:prstGeom prst="r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379403</xdr:colOff>
      <xdr:row>91</xdr:row>
      <xdr:rowOff>27956</xdr:rowOff>
    </xdr:from>
    <xdr:to>
      <xdr:col>4</xdr:col>
      <xdr:colOff>730850</xdr:colOff>
      <xdr:row>95</xdr:row>
      <xdr:rowOff>87862</xdr:rowOff>
    </xdr:to>
    <xdr:sp macro="" textlink="">
      <xdr:nvSpPr>
        <xdr:cNvPr id="197" name="Right Triangle 196">
          <a:extLst>
            <a:ext uri="{FF2B5EF4-FFF2-40B4-BE49-F238E27FC236}">
              <a16:creationId xmlns:a16="http://schemas.microsoft.com/office/drawing/2014/main" id="{40997AF5-2221-0BA1-7BC6-7342F05BF2BE}"/>
            </a:ext>
          </a:extLst>
        </xdr:cNvPr>
        <xdr:cNvSpPr/>
      </xdr:nvSpPr>
      <xdr:spPr>
        <a:xfrm rot="5400000">
          <a:off x="13540736006" y="18411006"/>
          <a:ext cx="874623" cy="1178145"/>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627012</xdr:colOff>
      <xdr:row>86</xdr:row>
      <xdr:rowOff>7987</xdr:rowOff>
    </xdr:from>
    <xdr:to>
      <xdr:col>6</xdr:col>
      <xdr:colOff>762798</xdr:colOff>
      <xdr:row>86</xdr:row>
      <xdr:rowOff>163743</xdr:rowOff>
    </xdr:to>
    <xdr:sp macro="" textlink="">
      <xdr:nvSpPr>
        <xdr:cNvPr id="198" name="Right Triangle 197">
          <a:extLst>
            <a:ext uri="{FF2B5EF4-FFF2-40B4-BE49-F238E27FC236}">
              <a16:creationId xmlns:a16="http://schemas.microsoft.com/office/drawing/2014/main" id="{D4F726D6-A540-9B65-9E1E-95FB4F3E079C}"/>
            </a:ext>
          </a:extLst>
        </xdr:cNvPr>
        <xdr:cNvSpPr/>
      </xdr:nvSpPr>
      <xdr:spPr>
        <a:xfrm>
          <a:off x="13538898900" y="17524402"/>
          <a:ext cx="135786" cy="155756"/>
        </a:xfrm>
        <a:prstGeom prst="rtTriangle">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67893</xdr:colOff>
      <xdr:row>87</xdr:row>
      <xdr:rowOff>3994</xdr:rowOff>
    </xdr:from>
    <xdr:to>
      <xdr:col>4</xdr:col>
      <xdr:colOff>698900</xdr:colOff>
      <xdr:row>89</xdr:row>
      <xdr:rowOff>35943</xdr:rowOff>
    </xdr:to>
    <xdr:sp macro="" textlink="">
      <xdr:nvSpPr>
        <xdr:cNvPr id="199" name="Right Triangle 198">
          <a:extLst>
            <a:ext uri="{FF2B5EF4-FFF2-40B4-BE49-F238E27FC236}">
              <a16:creationId xmlns:a16="http://schemas.microsoft.com/office/drawing/2014/main" id="{671DBAE6-8A8F-AA83-51AD-A2271C4E9550}"/>
            </a:ext>
          </a:extLst>
        </xdr:cNvPr>
        <xdr:cNvSpPr/>
      </xdr:nvSpPr>
      <xdr:spPr>
        <a:xfrm>
          <a:off x="13540616195" y="17724088"/>
          <a:ext cx="631007" cy="439308"/>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591068</xdr:colOff>
      <xdr:row>88</xdr:row>
      <xdr:rowOff>179716</xdr:rowOff>
    </xdr:from>
    <xdr:to>
      <xdr:col>6</xdr:col>
      <xdr:colOff>758804</xdr:colOff>
      <xdr:row>89</xdr:row>
      <xdr:rowOff>159748</xdr:rowOff>
    </xdr:to>
    <xdr:sp macro="" textlink="">
      <xdr:nvSpPr>
        <xdr:cNvPr id="200" name="Right Triangle 199">
          <a:extLst>
            <a:ext uri="{FF2B5EF4-FFF2-40B4-BE49-F238E27FC236}">
              <a16:creationId xmlns:a16="http://schemas.microsoft.com/office/drawing/2014/main" id="{F58B017A-C102-E7E3-7D03-28CC8920E4F1}"/>
            </a:ext>
          </a:extLst>
        </xdr:cNvPr>
        <xdr:cNvSpPr/>
      </xdr:nvSpPr>
      <xdr:spPr>
        <a:xfrm>
          <a:off x="13538902894" y="18103490"/>
          <a:ext cx="167736" cy="183711"/>
        </a:xfrm>
        <a:prstGeom prst="rtTriangl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3997</xdr:colOff>
      <xdr:row>92</xdr:row>
      <xdr:rowOff>115817</xdr:rowOff>
    </xdr:from>
    <xdr:to>
      <xdr:col>4</xdr:col>
      <xdr:colOff>710882</xdr:colOff>
      <xdr:row>95</xdr:row>
      <xdr:rowOff>39937</xdr:rowOff>
    </xdr:to>
    <xdr:sp macro="" textlink="">
      <xdr:nvSpPr>
        <xdr:cNvPr id="201" name="Right Triangle 200">
          <a:extLst>
            <a:ext uri="{FF2B5EF4-FFF2-40B4-BE49-F238E27FC236}">
              <a16:creationId xmlns:a16="http://schemas.microsoft.com/office/drawing/2014/main" id="{DB17134C-DE54-9A06-6E21-3448BE476917}"/>
            </a:ext>
          </a:extLst>
        </xdr:cNvPr>
        <xdr:cNvSpPr/>
      </xdr:nvSpPr>
      <xdr:spPr>
        <a:xfrm rot="5400000">
          <a:off x="13540690077" y="18768444"/>
          <a:ext cx="535157" cy="706885"/>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563113</xdr:colOff>
      <xdr:row>91</xdr:row>
      <xdr:rowOff>195693</xdr:rowOff>
    </xdr:from>
    <xdr:to>
      <xdr:col>6</xdr:col>
      <xdr:colOff>776776</xdr:colOff>
      <xdr:row>92</xdr:row>
      <xdr:rowOff>195693</xdr:rowOff>
    </xdr:to>
    <xdr:sp macro="" textlink="">
      <xdr:nvSpPr>
        <xdr:cNvPr id="202" name="Right Triangle 201">
          <a:extLst>
            <a:ext uri="{FF2B5EF4-FFF2-40B4-BE49-F238E27FC236}">
              <a16:creationId xmlns:a16="http://schemas.microsoft.com/office/drawing/2014/main" id="{C56E8B11-7CFD-6D9C-81CF-459529E94C94}"/>
            </a:ext>
          </a:extLst>
        </xdr:cNvPr>
        <xdr:cNvSpPr/>
      </xdr:nvSpPr>
      <xdr:spPr>
        <a:xfrm>
          <a:off x="13538884922" y="18730504"/>
          <a:ext cx="213663" cy="203680"/>
        </a:xfrm>
        <a:prstGeom prst="rtTriangle">
          <a:avLst/>
        </a:prstGeom>
        <a:solidFill>
          <a:srgbClr val="D88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39937</xdr:colOff>
      <xdr:row>89</xdr:row>
      <xdr:rowOff>67893</xdr:rowOff>
    </xdr:from>
    <xdr:to>
      <xdr:col>4</xdr:col>
      <xdr:colOff>690913</xdr:colOff>
      <xdr:row>92</xdr:row>
      <xdr:rowOff>71886</xdr:rowOff>
    </xdr:to>
    <xdr:sp macro="" textlink="">
      <xdr:nvSpPr>
        <xdr:cNvPr id="203" name="Rounded Rectangle 202">
          <a:extLst>
            <a:ext uri="{FF2B5EF4-FFF2-40B4-BE49-F238E27FC236}">
              <a16:creationId xmlns:a16="http://schemas.microsoft.com/office/drawing/2014/main" id="{D43E9690-B82B-7935-AEC2-CFA416B3BE6E}"/>
            </a:ext>
          </a:extLst>
        </xdr:cNvPr>
        <xdr:cNvSpPr/>
      </xdr:nvSpPr>
      <xdr:spPr>
        <a:xfrm>
          <a:off x="13540624182" y="18195346"/>
          <a:ext cx="650976" cy="615031"/>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810724</xdr:colOff>
      <xdr:row>89</xdr:row>
      <xdr:rowOff>79874</xdr:rowOff>
    </xdr:from>
    <xdr:to>
      <xdr:col>5</xdr:col>
      <xdr:colOff>119811</xdr:colOff>
      <xdr:row>92</xdr:row>
      <xdr:rowOff>111823</xdr:rowOff>
    </xdr:to>
    <xdr:sp macro="" textlink="">
      <xdr:nvSpPr>
        <xdr:cNvPr id="204" name="Left Brace 203">
          <a:extLst>
            <a:ext uri="{FF2B5EF4-FFF2-40B4-BE49-F238E27FC236}">
              <a16:creationId xmlns:a16="http://schemas.microsoft.com/office/drawing/2014/main" id="{8EDA8D7D-EA28-04E8-F5D2-04F288FA92F1}"/>
            </a:ext>
          </a:extLst>
        </xdr:cNvPr>
        <xdr:cNvSpPr/>
      </xdr:nvSpPr>
      <xdr:spPr>
        <a:xfrm>
          <a:off x="13540368585" y="18207327"/>
          <a:ext cx="135786" cy="64298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509374</xdr:colOff>
      <xdr:row>90</xdr:row>
      <xdr:rowOff>121782</xdr:rowOff>
    </xdr:from>
    <xdr:ext cx="1119218" cy="17222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05" name="TextBox 204">
              <a:extLst>
                <a:ext uri="{FF2B5EF4-FFF2-40B4-BE49-F238E27FC236}">
                  <a16:creationId xmlns:a16="http://schemas.microsoft.com/office/drawing/2014/main" id="{750A0367-43AE-296F-FADE-6B0E3C1F0F94}"/>
                </a:ext>
              </a:extLst>
            </xdr:cNvPr>
            <xdr:cNvSpPr txBox="1"/>
          </xdr:nvSpPr>
          <xdr:spPr>
            <a:xfrm>
              <a:off x="13539686503" y="184529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567107</xdr:colOff>
      <xdr:row>94</xdr:row>
      <xdr:rowOff>203679</xdr:rowOff>
    </xdr:from>
    <xdr:to>
      <xdr:col>6</xdr:col>
      <xdr:colOff>806730</xdr:colOff>
      <xdr:row>96</xdr:row>
      <xdr:rowOff>3993</xdr:rowOff>
    </xdr:to>
    <xdr:sp macro="" textlink="">
      <xdr:nvSpPr>
        <xdr:cNvPr id="206" name="Rounded Rectangle 205">
          <a:extLst>
            <a:ext uri="{FF2B5EF4-FFF2-40B4-BE49-F238E27FC236}">
              <a16:creationId xmlns:a16="http://schemas.microsoft.com/office/drawing/2014/main" id="{8DDED80E-DBD3-896C-798D-D711B25A81DE}"/>
            </a:ext>
          </a:extLst>
        </xdr:cNvPr>
        <xdr:cNvSpPr/>
      </xdr:nvSpPr>
      <xdr:spPr>
        <a:xfrm>
          <a:off x="13538854968" y="19349528"/>
          <a:ext cx="239623" cy="207673"/>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411354</xdr:colOff>
      <xdr:row>89</xdr:row>
      <xdr:rowOff>155755</xdr:rowOff>
    </xdr:from>
    <xdr:to>
      <xdr:col>3</xdr:col>
      <xdr:colOff>786763</xdr:colOff>
      <xdr:row>92</xdr:row>
      <xdr:rowOff>23962</xdr:rowOff>
    </xdr:to>
    <xdr:sp macro="" textlink="">
      <xdr:nvSpPr>
        <xdr:cNvPr id="207" name="Triangle 206">
          <a:extLst>
            <a:ext uri="{FF2B5EF4-FFF2-40B4-BE49-F238E27FC236}">
              <a16:creationId xmlns:a16="http://schemas.microsoft.com/office/drawing/2014/main" id="{8B70CBAF-507A-7DD9-4E8D-D7BCDBC827F9}"/>
            </a:ext>
          </a:extLst>
        </xdr:cNvPr>
        <xdr:cNvSpPr/>
      </xdr:nvSpPr>
      <xdr:spPr>
        <a:xfrm rot="5400000">
          <a:off x="13541303112" y="18335126"/>
          <a:ext cx="479245" cy="375409"/>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559119</xdr:colOff>
      <xdr:row>97</xdr:row>
      <xdr:rowOff>163743</xdr:rowOff>
    </xdr:from>
    <xdr:to>
      <xdr:col>6</xdr:col>
      <xdr:colOff>758807</xdr:colOff>
      <xdr:row>99</xdr:row>
      <xdr:rowOff>35945</xdr:rowOff>
    </xdr:to>
    <xdr:sp macro="" textlink="">
      <xdr:nvSpPr>
        <xdr:cNvPr id="208" name="Triangle 207">
          <a:extLst>
            <a:ext uri="{FF2B5EF4-FFF2-40B4-BE49-F238E27FC236}">
              <a16:creationId xmlns:a16="http://schemas.microsoft.com/office/drawing/2014/main" id="{C0837A1B-0184-3202-3C30-48D6FDD66FDB}"/>
            </a:ext>
          </a:extLst>
        </xdr:cNvPr>
        <xdr:cNvSpPr/>
      </xdr:nvSpPr>
      <xdr:spPr>
        <a:xfrm rot="5400000">
          <a:off x="13538862955" y="19960566"/>
          <a:ext cx="279560" cy="199688"/>
        </a:xfrm>
        <a:prstGeom prst="triangle">
          <a:avLst/>
        </a:prstGeom>
        <a:solidFill>
          <a:srgbClr val="FFFF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347454</xdr:colOff>
      <xdr:row>99</xdr:row>
      <xdr:rowOff>50002</xdr:rowOff>
    </xdr:from>
    <xdr:ext cx="964479" cy="316882"/>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09" name="TextBox 208">
              <a:extLst>
                <a:ext uri="{FF2B5EF4-FFF2-40B4-BE49-F238E27FC236}">
                  <a16:creationId xmlns:a16="http://schemas.microsoft.com/office/drawing/2014/main" id="{29F86DF2-013C-A153-6B03-47D7F59BCBFE}"/>
                </a:ext>
              </a:extLst>
            </xdr:cNvPr>
            <xdr:cNvSpPr txBox="1"/>
          </xdr:nvSpPr>
          <xdr:spPr>
            <a:xfrm>
              <a:off x="13536696369" y="20214247"/>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44</xdr:row>
      <xdr:rowOff>53211</xdr:rowOff>
    </xdr:from>
    <xdr:to>
      <xdr:col>6</xdr:col>
      <xdr:colOff>606620</xdr:colOff>
      <xdr:row>50</xdr:row>
      <xdr:rowOff>154594</xdr:rowOff>
    </xdr:to>
    <xdr:pic>
      <xdr:nvPicPr>
        <xdr:cNvPr id="2" name="Picture 1">
          <a:extLst>
            <a:ext uri="{FF2B5EF4-FFF2-40B4-BE49-F238E27FC236}">
              <a16:creationId xmlns:a16="http://schemas.microsoft.com/office/drawing/2014/main" id="{CF29D45C-A26A-3AE3-8429-3E07D2D0693F}"/>
            </a:ext>
          </a:extLst>
        </xdr:cNvPr>
        <xdr:cNvPicPr>
          <a:picLocks noChangeAspect="1"/>
        </xdr:cNvPicPr>
      </xdr:nvPicPr>
      <xdr:blipFill>
        <a:blip xmlns:r="http://schemas.openxmlformats.org/officeDocument/2006/relationships" r:embed="rId1"/>
        <a:stretch>
          <a:fillRect/>
        </a:stretch>
      </xdr:blipFill>
      <xdr:spPr>
        <a:xfrm>
          <a:off x="13536862598" y="6321619"/>
          <a:ext cx="5566005" cy="1314623"/>
        </a:xfrm>
        <a:prstGeom prst="rect">
          <a:avLst/>
        </a:prstGeom>
      </xdr:spPr>
    </xdr:pic>
    <xdr:clientData/>
  </xdr:twoCellAnchor>
  <xdr:oneCellAnchor>
    <xdr:from>
      <xdr:col>7</xdr:col>
      <xdr:colOff>461173</xdr:colOff>
      <xdr:row>4</xdr:row>
      <xdr:rowOff>23484</xdr:rowOff>
    </xdr:from>
    <xdr:ext cx="1406944"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𝑡</m:t>
                    </m:r>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D0B93958-6D06-553B-9217-79AE025B6A61}"/>
                </a:ext>
              </a:extLst>
            </xdr:cNvPr>
            <xdr:cNvSpPr txBox="1"/>
          </xdr:nvSpPr>
          <xdr:spPr>
            <a:xfrm>
              <a:off x="13534774536" y="8323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𝑄∗𝑡</a:t>
              </a:r>
              <a:endParaRPr lang="en-US" sz="1100" kern="1200"/>
            </a:p>
          </xdr:txBody>
        </xdr:sp>
      </mc:Fallback>
    </mc:AlternateContent>
    <xdr:clientData/>
  </xdr:oneCellAnchor>
  <xdr:twoCellAnchor editAs="oneCell">
    <xdr:from>
      <xdr:col>0</xdr:col>
      <xdr:colOff>0</xdr:colOff>
      <xdr:row>67</xdr:row>
      <xdr:rowOff>113519</xdr:rowOff>
    </xdr:from>
    <xdr:to>
      <xdr:col>6</xdr:col>
      <xdr:colOff>541705</xdr:colOff>
      <xdr:row>73</xdr:row>
      <xdr:rowOff>158346</xdr:rowOff>
    </xdr:to>
    <xdr:pic>
      <xdr:nvPicPr>
        <xdr:cNvPr id="4" name="Picture 3">
          <a:extLst>
            <a:ext uri="{FF2B5EF4-FFF2-40B4-BE49-F238E27FC236}">
              <a16:creationId xmlns:a16="http://schemas.microsoft.com/office/drawing/2014/main" id="{8927C012-295A-CD09-B920-F1A39BEFA3CA}"/>
            </a:ext>
          </a:extLst>
        </xdr:cNvPr>
        <xdr:cNvPicPr>
          <a:picLocks noChangeAspect="1"/>
        </xdr:cNvPicPr>
      </xdr:nvPicPr>
      <xdr:blipFill>
        <a:blip xmlns:r="http://schemas.openxmlformats.org/officeDocument/2006/relationships" r:embed="rId2"/>
        <a:stretch>
          <a:fillRect/>
        </a:stretch>
      </xdr:blipFill>
      <xdr:spPr>
        <a:xfrm>
          <a:off x="13495680432" y="13753901"/>
          <a:ext cx="5485980" cy="1266353"/>
        </a:xfrm>
        <a:prstGeom prst="rect">
          <a:avLst/>
        </a:prstGeom>
      </xdr:spPr>
    </xdr:pic>
    <xdr:clientData/>
  </xdr:twoCellAnchor>
  <xdr:oneCellAnchor>
    <xdr:from>
      <xdr:col>0</xdr:col>
      <xdr:colOff>539217</xdr:colOff>
      <xdr:row>92</xdr:row>
      <xdr:rowOff>78044</xdr:rowOff>
    </xdr:from>
    <xdr:ext cx="1406944" cy="43832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79012457-C1E9-824C-8775-3BCB9DE03A53}"/>
                </a:ext>
              </a:extLst>
            </xdr:cNvPr>
            <xdr:cNvSpPr txBox="1"/>
          </xdr:nvSpPr>
          <xdr:spPr>
            <a:xfrm>
              <a:off x="13540482442" y="6548659"/>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92</xdr:row>
      <xdr:rowOff>81593</xdr:rowOff>
    </xdr:from>
    <xdr:ext cx="821609" cy="43832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8D0A9DD0-B484-2896-A54A-D2AB1BB906BA}"/>
                </a:ext>
              </a:extLst>
            </xdr:cNvPr>
            <xdr:cNvSpPr txBox="1"/>
          </xdr:nvSpPr>
          <xdr:spPr>
            <a:xfrm>
              <a:off x="13539971603" y="655220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92</xdr:row>
      <xdr:rowOff>21285</xdr:rowOff>
    </xdr:from>
    <xdr:ext cx="140694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2AAFB9AB-4756-3844-11F0-B0C744B9E1DE}"/>
                </a:ext>
              </a:extLst>
            </xdr:cNvPr>
            <xdr:cNvSpPr txBox="1"/>
          </xdr:nvSpPr>
          <xdr:spPr>
            <a:xfrm>
              <a:off x="13538889620" y="64919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93</xdr:row>
      <xdr:rowOff>21287</xdr:rowOff>
    </xdr:from>
    <xdr:ext cx="1406944"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2BC36D9B-B0C9-9B6E-11B1-FB23C8061CFC}"/>
                </a:ext>
              </a:extLst>
            </xdr:cNvPr>
            <xdr:cNvSpPr txBox="1"/>
          </xdr:nvSpPr>
          <xdr:spPr>
            <a:xfrm>
              <a:off x="13538886073" y="669410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482459</xdr:colOff>
      <xdr:row>94</xdr:row>
      <xdr:rowOff>42571</xdr:rowOff>
    </xdr:from>
    <xdr:ext cx="1406944"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E725C31B-BB34-30A4-51BA-DDFF5717443A}"/>
                </a:ext>
              </a:extLst>
            </xdr:cNvPr>
            <xdr:cNvSpPr txBox="1"/>
          </xdr:nvSpPr>
          <xdr:spPr>
            <a:xfrm>
              <a:off x="13538886072" y="691759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92</xdr:row>
      <xdr:rowOff>7096</xdr:rowOff>
    </xdr:from>
    <xdr:ext cx="140694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4" name="TextBox 13">
              <a:extLst>
                <a:ext uri="{FF2B5EF4-FFF2-40B4-BE49-F238E27FC236}">
                  <a16:creationId xmlns:a16="http://schemas.microsoft.com/office/drawing/2014/main" id="{CF1239BB-D4FA-12A0-0F48-64036999506C}"/>
                </a:ext>
              </a:extLst>
            </xdr:cNvPr>
            <xdr:cNvSpPr txBox="1"/>
          </xdr:nvSpPr>
          <xdr:spPr>
            <a:xfrm>
              <a:off x="13537257776" y="647771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93</xdr:row>
      <xdr:rowOff>31929</xdr:rowOff>
    </xdr:from>
    <xdr:ext cx="1406944"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A80FFDA5-F544-CB67-B476-7B744BD56532}"/>
                </a:ext>
              </a:extLst>
            </xdr:cNvPr>
            <xdr:cNvSpPr txBox="1"/>
          </xdr:nvSpPr>
          <xdr:spPr>
            <a:xfrm>
              <a:off x="13537264871" y="670475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94</xdr:row>
      <xdr:rowOff>24834</xdr:rowOff>
    </xdr:from>
    <xdr:ext cx="1406944"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C65CBC61-042E-50A8-384A-779F64C9DB0B}"/>
                </a:ext>
              </a:extLst>
            </xdr:cNvPr>
            <xdr:cNvSpPr txBox="1"/>
          </xdr:nvSpPr>
          <xdr:spPr>
            <a:xfrm>
              <a:off x="13537264871" y="68998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92</xdr:row>
      <xdr:rowOff>60308</xdr:rowOff>
    </xdr:from>
    <xdr:ext cx="821609" cy="438325"/>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 name="TextBox 16">
              <a:extLst>
                <a:ext uri="{FF2B5EF4-FFF2-40B4-BE49-F238E27FC236}">
                  <a16:creationId xmlns:a16="http://schemas.microsoft.com/office/drawing/2014/main" id="{058888D2-3430-F04D-975F-6BE3F7E4E85F}"/>
                </a:ext>
              </a:extLst>
            </xdr:cNvPr>
            <xdr:cNvSpPr txBox="1"/>
          </xdr:nvSpPr>
          <xdr:spPr>
            <a:xfrm rot="10800000">
              <a:off x="13538305693" y="653092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14</xdr:row>
      <xdr:rowOff>70743</xdr:rowOff>
    </xdr:from>
    <xdr:to>
      <xdr:col>3</xdr:col>
      <xdr:colOff>437931</xdr:colOff>
      <xdr:row>25</xdr:row>
      <xdr:rowOff>70743</xdr:rowOff>
    </xdr:to>
    <xdr:cxnSp macro="">
      <xdr:nvCxnSpPr>
        <xdr:cNvPr id="18" name="Straight Arrow Connector 17">
          <a:extLst>
            <a:ext uri="{FF2B5EF4-FFF2-40B4-BE49-F238E27FC236}">
              <a16:creationId xmlns:a16="http://schemas.microsoft.com/office/drawing/2014/main" id="{52CC0507-8EB2-B647-BC76-9E7160554D98}"/>
            </a:ext>
          </a:extLst>
        </xdr:cNvPr>
        <xdr:cNvCxnSpPr/>
      </xdr:nvCxnSpPr>
      <xdr:spPr>
        <a:xfrm flipH="1" flipV="1">
          <a:off x="13522077569" y="3321943"/>
          <a:ext cx="3369" cy="22352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xdr:row>
      <xdr:rowOff>94324</xdr:rowOff>
    </xdr:from>
    <xdr:to>
      <xdr:col>3</xdr:col>
      <xdr:colOff>562573</xdr:colOff>
      <xdr:row>24</xdr:row>
      <xdr:rowOff>97692</xdr:rowOff>
    </xdr:to>
    <xdr:cxnSp macro="">
      <xdr:nvCxnSpPr>
        <xdr:cNvPr id="19" name="Straight Arrow Connector 18">
          <a:extLst>
            <a:ext uri="{FF2B5EF4-FFF2-40B4-BE49-F238E27FC236}">
              <a16:creationId xmlns:a16="http://schemas.microsoft.com/office/drawing/2014/main" id="{993E2CE8-304F-6446-A7D4-38F0D7EB471A}"/>
            </a:ext>
          </a:extLst>
        </xdr:cNvPr>
        <xdr:cNvCxnSpPr/>
      </xdr:nvCxnSpPr>
      <xdr:spPr>
        <a:xfrm flipV="1">
          <a:off x="13521952927" y="5377524"/>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B6819C70-1C13-E747-A0B7-669EA9DB4FFB}"/>
                </a:ext>
              </a:extLst>
            </xdr:cNvPr>
            <xdr:cNvSpPr txBox="1"/>
          </xdr:nvSpPr>
          <xdr:spPr>
            <a:xfrm>
              <a:off x="13521531199" y="308768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17</xdr:row>
      <xdr:rowOff>23581</xdr:rowOff>
    </xdr:from>
    <xdr:to>
      <xdr:col>3</xdr:col>
      <xdr:colOff>144854</xdr:colOff>
      <xdr:row>23</xdr:row>
      <xdr:rowOff>101061</xdr:rowOff>
    </xdr:to>
    <xdr:cxnSp macro="">
      <xdr:nvCxnSpPr>
        <xdr:cNvPr id="22" name="Straight Connector 21">
          <a:extLst>
            <a:ext uri="{FF2B5EF4-FFF2-40B4-BE49-F238E27FC236}">
              <a16:creationId xmlns:a16="http://schemas.microsoft.com/office/drawing/2014/main" id="{30C5E569-A9B2-4847-931F-772729469A57}"/>
            </a:ext>
          </a:extLst>
        </xdr:cNvPr>
        <xdr:cNvCxnSpPr/>
      </xdr:nvCxnSpPr>
      <xdr:spPr>
        <a:xfrm flipV="1">
          <a:off x="13522370646" y="3884381"/>
          <a:ext cx="1789117" cy="12966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16</xdr:row>
      <xdr:rowOff>80107</xdr:rowOff>
    </xdr:from>
    <xdr:ext cx="111921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23" name="TextBox 22">
              <a:extLst>
                <a:ext uri="{FF2B5EF4-FFF2-40B4-BE49-F238E27FC236}">
                  <a16:creationId xmlns:a16="http://schemas.microsoft.com/office/drawing/2014/main" id="{65B3E24E-51EF-A54B-AFA4-52CE4AB65CBB}"/>
                </a:ext>
              </a:extLst>
            </xdr:cNvPr>
            <xdr:cNvSpPr txBox="1"/>
          </xdr:nvSpPr>
          <xdr:spPr>
            <a:xfrm>
              <a:off x="13523647079" y="373770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17</xdr:row>
      <xdr:rowOff>121273</xdr:rowOff>
    </xdr:from>
    <xdr:to>
      <xdr:col>3</xdr:col>
      <xdr:colOff>168435</xdr:colOff>
      <xdr:row>22</xdr:row>
      <xdr:rowOff>192016</xdr:rowOff>
    </xdr:to>
    <xdr:cxnSp macro="">
      <xdr:nvCxnSpPr>
        <xdr:cNvPr id="24" name="Straight Connector 23">
          <a:extLst>
            <a:ext uri="{FF2B5EF4-FFF2-40B4-BE49-F238E27FC236}">
              <a16:creationId xmlns:a16="http://schemas.microsoft.com/office/drawing/2014/main" id="{6EFC7ADF-06D1-2245-B73A-0C63597760A4}"/>
            </a:ext>
          </a:extLst>
        </xdr:cNvPr>
        <xdr:cNvCxnSpPr/>
      </xdr:nvCxnSpPr>
      <xdr:spPr>
        <a:xfrm>
          <a:off x="13522347065" y="3982073"/>
          <a:ext cx="1741955" cy="108674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0642F5E3-D5FA-954F-9A01-9130B2564250}"/>
                </a:ext>
              </a:extLst>
            </xdr:cNvPr>
            <xdr:cNvSpPr txBox="1"/>
          </xdr:nvSpPr>
          <xdr:spPr>
            <a:xfrm>
              <a:off x="13523606654" y="497038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20</xdr:row>
      <xdr:rowOff>3369</xdr:rowOff>
    </xdr:from>
    <xdr:to>
      <xdr:col>2</xdr:col>
      <xdr:colOff>165067</xdr:colOff>
      <xdr:row>20</xdr:row>
      <xdr:rowOff>151592</xdr:rowOff>
    </xdr:to>
    <xdr:sp macro="" textlink="">
      <xdr:nvSpPr>
        <xdr:cNvPr id="26" name="Oval 25">
          <a:extLst>
            <a:ext uri="{FF2B5EF4-FFF2-40B4-BE49-F238E27FC236}">
              <a16:creationId xmlns:a16="http://schemas.microsoft.com/office/drawing/2014/main" id="{A35F3EEF-A3BA-8844-B474-DDD2E0319BEE}"/>
            </a:ext>
          </a:extLst>
        </xdr:cNvPr>
        <xdr:cNvSpPr/>
      </xdr:nvSpPr>
      <xdr:spPr>
        <a:xfrm>
          <a:off x="13523175933" y="4473769"/>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27" name="TextBox 26">
              <a:extLst>
                <a:ext uri="{FF2B5EF4-FFF2-40B4-BE49-F238E27FC236}">
                  <a16:creationId xmlns:a16="http://schemas.microsoft.com/office/drawing/2014/main" id="{3965501B-4397-9D49-A680-3C79507BDF04}"/>
                </a:ext>
              </a:extLst>
            </xdr:cNvPr>
            <xdr:cNvSpPr txBox="1"/>
          </xdr:nvSpPr>
          <xdr:spPr>
            <a:xfrm>
              <a:off x="13522713781" y="537005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19</xdr:row>
      <xdr:rowOff>199298</xdr:rowOff>
    </xdr:from>
    <xdr:ext cx="1119218"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0" name="TextBox 39">
              <a:extLst>
                <a:ext uri="{FF2B5EF4-FFF2-40B4-BE49-F238E27FC236}">
                  <a16:creationId xmlns:a16="http://schemas.microsoft.com/office/drawing/2014/main" id="{1F8C8DFE-038D-9B18-DC6E-E515DBD2E701}"/>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9</xdr:col>
      <xdr:colOff>434562</xdr:colOff>
      <xdr:row>14</xdr:row>
      <xdr:rowOff>70743</xdr:rowOff>
    </xdr:from>
    <xdr:to>
      <xdr:col>9</xdr:col>
      <xdr:colOff>437931</xdr:colOff>
      <xdr:row>25</xdr:row>
      <xdr:rowOff>70743</xdr:rowOff>
    </xdr:to>
    <xdr:cxnSp macro="">
      <xdr:nvCxnSpPr>
        <xdr:cNvPr id="41" name="Straight Arrow Connector 40">
          <a:extLst>
            <a:ext uri="{FF2B5EF4-FFF2-40B4-BE49-F238E27FC236}">
              <a16:creationId xmlns:a16="http://schemas.microsoft.com/office/drawing/2014/main" id="{7855FDEC-AC1A-524D-A257-CBCEEE44E6A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582786</xdr:colOff>
      <xdr:row>24</xdr:row>
      <xdr:rowOff>94324</xdr:rowOff>
    </xdr:from>
    <xdr:to>
      <xdr:col>9</xdr:col>
      <xdr:colOff>562573</xdr:colOff>
      <xdr:row>24</xdr:row>
      <xdr:rowOff>97692</xdr:rowOff>
    </xdr:to>
    <xdr:cxnSp macro="">
      <xdr:nvCxnSpPr>
        <xdr:cNvPr id="42" name="Straight Arrow Connector 41">
          <a:extLst>
            <a:ext uri="{FF2B5EF4-FFF2-40B4-BE49-F238E27FC236}">
              <a16:creationId xmlns:a16="http://schemas.microsoft.com/office/drawing/2014/main" id="{81877695-C6BA-BE45-85F1-5C340312C2D6}"/>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8</xdr:col>
      <xdr:colOff>690583</xdr:colOff>
      <xdr:row>13</xdr:row>
      <xdr:rowOff>39683</xdr:rowOff>
    </xdr:from>
    <xdr:ext cx="1119218"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1DBA939C-AB90-4E43-B2F5-61C66249E123}"/>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7</xdr:col>
      <xdr:colOff>6737</xdr:colOff>
      <xdr:row>17</xdr:row>
      <xdr:rowOff>23581</xdr:rowOff>
    </xdr:from>
    <xdr:to>
      <xdr:col>9</xdr:col>
      <xdr:colOff>434585</xdr:colOff>
      <xdr:row>24</xdr:row>
      <xdr:rowOff>101262</xdr:rowOff>
    </xdr:to>
    <xdr:cxnSp macro="">
      <xdr:nvCxnSpPr>
        <xdr:cNvPr id="44" name="Straight Connector 43">
          <a:extLst>
            <a:ext uri="{FF2B5EF4-FFF2-40B4-BE49-F238E27FC236}">
              <a16:creationId xmlns:a16="http://schemas.microsoft.com/office/drawing/2014/main" id="{26CC395D-29C4-3B46-956E-D35C77D123F0}"/>
            </a:ext>
          </a:extLst>
        </xdr:cNvPr>
        <xdr:cNvCxnSpPr/>
      </xdr:nvCxnSpPr>
      <xdr:spPr>
        <a:xfrm flipV="1">
          <a:off x="13541309601" y="3466505"/>
          <a:ext cx="2081802" cy="14953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186680</xdr:colOff>
      <xdr:row>16</xdr:row>
      <xdr:rowOff>83655</xdr:rowOff>
    </xdr:from>
    <xdr:ext cx="1119218"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45" name="TextBox 44">
              <a:extLst>
                <a:ext uri="{FF2B5EF4-FFF2-40B4-BE49-F238E27FC236}">
                  <a16:creationId xmlns:a16="http://schemas.microsoft.com/office/drawing/2014/main" id="{CFBF46D6-739F-0E4E-BADE-AC5B65768A64}"/>
                </a:ext>
              </a:extLst>
            </xdr:cNvPr>
            <xdr:cNvSpPr txBox="1"/>
          </xdr:nvSpPr>
          <xdr:spPr>
            <a:xfrm>
              <a:off x="13536163320" y="331896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8</xdr:col>
      <xdr:colOff>81592</xdr:colOff>
      <xdr:row>14</xdr:row>
      <xdr:rowOff>117067</xdr:rowOff>
    </xdr:from>
    <xdr:to>
      <xdr:col>8</xdr:col>
      <xdr:colOff>81592</xdr:colOff>
      <xdr:row>23</xdr:row>
      <xdr:rowOff>156090</xdr:rowOff>
    </xdr:to>
    <xdr:cxnSp macro="">
      <xdr:nvCxnSpPr>
        <xdr:cNvPr id="46" name="Straight Connector 45">
          <a:extLst>
            <a:ext uri="{FF2B5EF4-FFF2-40B4-BE49-F238E27FC236}">
              <a16:creationId xmlns:a16="http://schemas.microsoft.com/office/drawing/2014/main" id="{D3E82944-890D-3541-8728-C0C294B4E375}"/>
            </a:ext>
          </a:extLst>
        </xdr:cNvPr>
        <xdr:cNvCxnSpPr/>
      </xdr:nvCxnSpPr>
      <xdr:spPr>
        <a:xfrm>
          <a:off x="13535734497" y="2947961"/>
          <a:ext cx="0" cy="1858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6</xdr:col>
      <xdr:colOff>266128</xdr:colOff>
      <xdr:row>22</xdr:row>
      <xdr:rowOff>93582</xdr:rowOff>
    </xdr:from>
    <xdr:ext cx="1119218"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47" name="TextBox 46">
              <a:extLst>
                <a:ext uri="{FF2B5EF4-FFF2-40B4-BE49-F238E27FC236}">
                  <a16:creationId xmlns:a16="http://schemas.microsoft.com/office/drawing/2014/main" id="{9443921A-20FE-2748-859D-E1E08FF3DA72}"/>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8</xdr:col>
      <xdr:colOff>10107</xdr:colOff>
      <xdr:row>20</xdr:row>
      <xdr:rowOff>3369</xdr:rowOff>
    </xdr:from>
    <xdr:to>
      <xdr:col>8</xdr:col>
      <xdr:colOff>165067</xdr:colOff>
      <xdr:row>20</xdr:row>
      <xdr:rowOff>151592</xdr:rowOff>
    </xdr:to>
    <xdr:sp macro="" textlink="">
      <xdr:nvSpPr>
        <xdr:cNvPr id="48" name="Oval 47">
          <a:extLst>
            <a:ext uri="{FF2B5EF4-FFF2-40B4-BE49-F238E27FC236}">
              <a16:creationId xmlns:a16="http://schemas.microsoft.com/office/drawing/2014/main" id="{B6211BA5-0EB0-284D-9B79-EA3B89FEC0D5}"/>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7</xdr:col>
      <xdr:colOff>333501</xdr:colOff>
      <xdr:row>24</xdr:row>
      <xdr:rowOff>86851</xdr:rowOff>
    </xdr:from>
    <xdr:ext cx="1119218"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49" name="TextBox 48">
              <a:extLst>
                <a:ext uri="{FF2B5EF4-FFF2-40B4-BE49-F238E27FC236}">
                  <a16:creationId xmlns:a16="http://schemas.microsoft.com/office/drawing/2014/main" id="{FF6944E7-C975-444C-BB60-2C2C1DB402E6}"/>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9</xdr:col>
      <xdr:colOff>366929</xdr:colOff>
      <xdr:row>20</xdr:row>
      <xdr:rowOff>30524</xdr:rowOff>
    </xdr:from>
    <xdr:ext cx="1119218" cy="19075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5A42FE5-A258-E344-82A7-01D5A7446675}"/>
                </a:ext>
              </a:extLst>
            </xdr:cNvPr>
            <xdr:cNvSpPr txBox="1"/>
          </xdr:nvSpPr>
          <xdr:spPr>
            <a:xfrm>
              <a:off x="13540258039" y="4081022"/>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328579</xdr:colOff>
      <xdr:row>13</xdr:row>
      <xdr:rowOff>104940</xdr:rowOff>
    </xdr:from>
    <xdr:ext cx="1119218"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A4D31FB3-7345-8538-52E2-272914E2E848}"/>
                </a:ext>
              </a:extLst>
            </xdr:cNvPr>
            <xdr:cNvSpPr txBox="1"/>
          </xdr:nvSpPr>
          <xdr:spPr>
            <a:xfrm>
              <a:off x="13535194856" y="27336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434562</xdr:colOff>
      <xdr:row>76</xdr:row>
      <xdr:rowOff>70743</xdr:rowOff>
    </xdr:from>
    <xdr:to>
      <xdr:col>3</xdr:col>
      <xdr:colOff>437931</xdr:colOff>
      <xdr:row>87</xdr:row>
      <xdr:rowOff>70743</xdr:rowOff>
    </xdr:to>
    <xdr:cxnSp macro="">
      <xdr:nvCxnSpPr>
        <xdr:cNvPr id="71" name="Straight Arrow Connector 70">
          <a:extLst>
            <a:ext uri="{FF2B5EF4-FFF2-40B4-BE49-F238E27FC236}">
              <a16:creationId xmlns:a16="http://schemas.microsoft.com/office/drawing/2014/main" id="{20E8F7FF-E4CC-AE48-A0E0-7441B111F93F}"/>
            </a:ext>
          </a:extLst>
        </xdr:cNvPr>
        <xdr:cNvCxnSpPr/>
      </xdr:nvCxnSpPr>
      <xdr:spPr>
        <a:xfrm flipH="1" flipV="1">
          <a:off x="13539510979" y="2901637"/>
          <a:ext cx="3369" cy="222427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86</xdr:row>
      <xdr:rowOff>94324</xdr:rowOff>
    </xdr:from>
    <xdr:to>
      <xdr:col>3</xdr:col>
      <xdr:colOff>562573</xdr:colOff>
      <xdr:row>86</xdr:row>
      <xdr:rowOff>97692</xdr:rowOff>
    </xdr:to>
    <xdr:cxnSp macro="">
      <xdr:nvCxnSpPr>
        <xdr:cNvPr id="72" name="Straight Arrow Connector 71">
          <a:extLst>
            <a:ext uri="{FF2B5EF4-FFF2-40B4-BE49-F238E27FC236}">
              <a16:creationId xmlns:a16="http://schemas.microsoft.com/office/drawing/2014/main" id="{E3B2593E-BEE0-CC45-93DA-D2DEFEE9D204}"/>
            </a:ext>
          </a:extLst>
        </xdr:cNvPr>
        <xdr:cNvCxnSpPr/>
      </xdr:nvCxnSpPr>
      <xdr:spPr>
        <a:xfrm flipV="1">
          <a:off x="13539386337" y="4947285"/>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75</xdr:row>
      <xdr:rowOff>39683</xdr:rowOff>
    </xdr:from>
    <xdr:ext cx="1119218"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2C4E381E-23B7-2C48-8237-5929AB04A492}"/>
                </a:ext>
              </a:extLst>
            </xdr:cNvPr>
            <xdr:cNvSpPr txBox="1"/>
          </xdr:nvSpPr>
          <xdr:spPr>
            <a:xfrm>
              <a:off x="13538965674" y="266837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79</xdr:row>
      <xdr:rowOff>23581</xdr:rowOff>
    </xdr:from>
    <xdr:to>
      <xdr:col>3</xdr:col>
      <xdr:colOff>144854</xdr:colOff>
      <xdr:row>85</xdr:row>
      <xdr:rowOff>101061</xdr:rowOff>
    </xdr:to>
    <xdr:cxnSp macro="">
      <xdr:nvCxnSpPr>
        <xdr:cNvPr id="74" name="Straight Connector 73">
          <a:extLst>
            <a:ext uri="{FF2B5EF4-FFF2-40B4-BE49-F238E27FC236}">
              <a16:creationId xmlns:a16="http://schemas.microsoft.com/office/drawing/2014/main" id="{E9058464-4287-AE4D-AAC5-A9B27C1542CB}"/>
            </a:ext>
          </a:extLst>
        </xdr:cNvPr>
        <xdr:cNvCxnSpPr/>
      </xdr:nvCxnSpPr>
      <xdr:spPr>
        <a:xfrm flipV="1">
          <a:off x="13539804056" y="3461095"/>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78</xdr:row>
      <xdr:rowOff>80107</xdr:rowOff>
    </xdr:from>
    <xdr:ext cx="1119218"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75" name="TextBox 74">
              <a:extLst>
                <a:ext uri="{FF2B5EF4-FFF2-40B4-BE49-F238E27FC236}">
                  <a16:creationId xmlns:a16="http://schemas.microsoft.com/office/drawing/2014/main" id="{EF40BD3D-0BBD-BA4C-A8B1-671002ABA211}"/>
                </a:ext>
              </a:extLst>
            </xdr:cNvPr>
            <xdr:cNvSpPr txBox="1"/>
          </xdr:nvSpPr>
          <xdr:spPr>
            <a:xfrm>
              <a:off x="13541083682" y="33154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79</xdr:row>
      <xdr:rowOff>121273</xdr:rowOff>
    </xdr:from>
    <xdr:to>
      <xdr:col>3</xdr:col>
      <xdr:colOff>168435</xdr:colOff>
      <xdr:row>84</xdr:row>
      <xdr:rowOff>192016</xdr:rowOff>
    </xdr:to>
    <xdr:cxnSp macro="">
      <xdr:nvCxnSpPr>
        <xdr:cNvPr id="76" name="Straight Connector 75">
          <a:extLst>
            <a:ext uri="{FF2B5EF4-FFF2-40B4-BE49-F238E27FC236}">
              <a16:creationId xmlns:a16="http://schemas.microsoft.com/office/drawing/2014/main" id="{6CB9B217-489C-3C4C-B1B4-8919A612D697}"/>
            </a:ext>
          </a:extLst>
        </xdr:cNvPr>
        <xdr:cNvCxnSpPr/>
      </xdr:nvCxnSpPr>
      <xdr:spPr>
        <a:xfrm>
          <a:off x="13539780475" y="3558787"/>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84</xdr:row>
      <xdr:rowOff>93582</xdr:rowOff>
    </xdr:from>
    <xdr:ext cx="1119218"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B82A7D74-95D8-AF42-8AAA-23D1FDEC940E}"/>
                </a:ext>
              </a:extLst>
            </xdr:cNvPr>
            <xdr:cNvSpPr txBox="1"/>
          </xdr:nvSpPr>
          <xdr:spPr>
            <a:xfrm>
              <a:off x="13541043257" y="454212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82</xdr:row>
      <xdr:rowOff>3369</xdr:rowOff>
    </xdr:from>
    <xdr:to>
      <xdr:col>2</xdr:col>
      <xdr:colOff>165067</xdr:colOff>
      <xdr:row>82</xdr:row>
      <xdr:rowOff>151592</xdr:rowOff>
    </xdr:to>
    <xdr:sp macro="" textlink="">
      <xdr:nvSpPr>
        <xdr:cNvPr id="78" name="Oval 77">
          <a:extLst>
            <a:ext uri="{FF2B5EF4-FFF2-40B4-BE49-F238E27FC236}">
              <a16:creationId xmlns:a16="http://schemas.microsoft.com/office/drawing/2014/main" id="{225EBFAD-9B5F-0848-9D7F-5B3693985F9D}"/>
            </a:ext>
          </a:extLst>
        </xdr:cNvPr>
        <xdr:cNvSpPr/>
      </xdr:nvSpPr>
      <xdr:spPr>
        <a:xfrm>
          <a:off x="13540610408" y="4047503"/>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86</xdr:row>
      <xdr:rowOff>86851</xdr:rowOff>
    </xdr:from>
    <xdr:ext cx="1119218"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79" name="TextBox 78">
              <a:extLst>
                <a:ext uri="{FF2B5EF4-FFF2-40B4-BE49-F238E27FC236}">
                  <a16:creationId xmlns:a16="http://schemas.microsoft.com/office/drawing/2014/main" id="{98CF5BCC-FAA3-B944-B268-46F119E13D0F}"/>
                </a:ext>
              </a:extLst>
            </xdr:cNvPr>
            <xdr:cNvSpPr txBox="1"/>
          </xdr:nvSpPr>
          <xdr:spPr>
            <a:xfrm>
              <a:off x="13540149320" y="493981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81</xdr:row>
      <xdr:rowOff>199298</xdr:rowOff>
    </xdr:from>
    <xdr:ext cx="1119218"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80" name="TextBox 79">
              <a:extLst>
                <a:ext uri="{FF2B5EF4-FFF2-40B4-BE49-F238E27FC236}">
                  <a16:creationId xmlns:a16="http://schemas.microsoft.com/office/drawing/2014/main" id="{CE38390E-4620-BA46-90AF-91B9C4590927}"/>
                </a:ext>
              </a:extLst>
            </xdr:cNvPr>
            <xdr:cNvSpPr txBox="1"/>
          </xdr:nvSpPr>
          <xdr:spPr>
            <a:xfrm>
              <a:off x="13538863182" y="404122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editAs="oneCell">
    <xdr:from>
      <xdr:col>0</xdr:col>
      <xdr:colOff>0</xdr:colOff>
      <xdr:row>114</xdr:row>
      <xdr:rowOff>25356</xdr:rowOff>
    </xdr:from>
    <xdr:to>
      <xdr:col>7</xdr:col>
      <xdr:colOff>606397</xdr:colOff>
      <xdr:row>120</xdr:row>
      <xdr:rowOff>81277</xdr:rowOff>
    </xdr:to>
    <xdr:pic>
      <xdr:nvPicPr>
        <xdr:cNvPr id="81" name="Picture 80">
          <a:extLst>
            <a:ext uri="{FF2B5EF4-FFF2-40B4-BE49-F238E27FC236}">
              <a16:creationId xmlns:a16="http://schemas.microsoft.com/office/drawing/2014/main" id="{73E34099-9074-D833-9C9F-6F124CFDE3A4}"/>
            </a:ext>
          </a:extLst>
        </xdr:cNvPr>
        <xdr:cNvPicPr>
          <a:picLocks noChangeAspect="1"/>
        </xdr:cNvPicPr>
      </xdr:nvPicPr>
      <xdr:blipFill>
        <a:blip xmlns:r="http://schemas.openxmlformats.org/officeDocument/2006/relationships" r:embed="rId3"/>
        <a:stretch>
          <a:fillRect/>
        </a:stretch>
      </xdr:blipFill>
      <xdr:spPr>
        <a:xfrm>
          <a:off x="13490500631" y="23068419"/>
          <a:ext cx="6372883" cy="1268714"/>
        </a:xfrm>
        <a:prstGeom prst="rect">
          <a:avLst/>
        </a:prstGeom>
      </xdr:spPr>
    </xdr:pic>
    <xdr:clientData/>
  </xdr:twoCellAnchor>
  <xdr:oneCellAnchor>
    <xdr:from>
      <xdr:col>4</xdr:col>
      <xdr:colOff>319274</xdr:colOff>
      <xdr:row>121</xdr:row>
      <xdr:rowOff>21285</xdr:rowOff>
    </xdr:from>
    <xdr:ext cx="964479" cy="316882"/>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82" name="TextBox 81">
              <a:extLst>
                <a:ext uri="{FF2B5EF4-FFF2-40B4-BE49-F238E27FC236}">
                  <a16:creationId xmlns:a16="http://schemas.microsoft.com/office/drawing/2014/main" id="{9B1AE147-C07C-2646-A24E-D0E449D7F618}"/>
                </a:ext>
              </a:extLst>
            </xdr:cNvPr>
            <xdr:cNvSpPr txBox="1"/>
          </xdr:nvSpPr>
          <xdr:spPr>
            <a:xfrm>
              <a:off x="13537838593" y="20444162"/>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twoCellAnchor editAs="oneCell">
    <xdr:from>
      <xdr:col>0</xdr:col>
      <xdr:colOff>95782</xdr:colOff>
      <xdr:row>142</xdr:row>
      <xdr:rowOff>74499</xdr:rowOff>
    </xdr:from>
    <xdr:to>
      <xdr:col>5</xdr:col>
      <xdr:colOff>681117</xdr:colOff>
      <xdr:row>148</xdr:row>
      <xdr:rowOff>54110</xdr:rowOff>
    </xdr:to>
    <xdr:pic>
      <xdr:nvPicPr>
        <xdr:cNvPr id="83" name="Picture 82">
          <a:extLst>
            <a:ext uri="{FF2B5EF4-FFF2-40B4-BE49-F238E27FC236}">
              <a16:creationId xmlns:a16="http://schemas.microsoft.com/office/drawing/2014/main" id="{D661A0EE-909F-C7A1-7F31-8165C9FA4315}"/>
            </a:ext>
          </a:extLst>
        </xdr:cNvPr>
        <xdr:cNvPicPr>
          <a:picLocks noChangeAspect="1"/>
        </xdr:cNvPicPr>
      </xdr:nvPicPr>
      <xdr:blipFill>
        <a:blip xmlns:r="http://schemas.openxmlformats.org/officeDocument/2006/relationships" r:embed="rId4"/>
        <a:stretch>
          <a:fillRect/>
        </a:stretch>
      </xdr:blipFill>
      <xdr:spPr>
        <a:xfrm>
          <a:off x="13537614665" y="24137097"/>
          <a:ext cx="4718156" cy="1192852"/>
        </a:xfrm>
        <a:prstGeom prst="rect">
          <a:avLst/>
        </a:prstGeom>
      </xdr:spPr>
    </xdr:pic>
    <xdr:clientData/>
  </xdr:twoCellAnchor>
  <xdr:twoCellAnchor>
    <xdr:from>
      <xdr:col>3</xdr:col>
      <xdr:colOff>434562</xdr:colOff>
      <xdr:row>153</xdr:row>
      <xdr:rowOff>70743</xdr:rowOff>
    </xdr:from>
    <xdr:to>
      <xdr:col>3</xdr:col>
      <xdr:colOff>437931</xdr:colOff>
      <xdr:row>164</xdr:row>
      <xdr:rowOff>70743</xdr:rowOff>
    </xdr:to>
    <xdr:cxnSp macro="">
      <xdr:nvCxnSpPr>
        <xdr:cNvPr id="84" name="Straight Arrow Connector 83">
          <a:extLst>
            <a:ext uri="{FF2B5EF4-FFF2-40B4-BE49-F238E27FC236}">
              <a16:creationId xmlns:a16="http://schemas.microsoft.com/office/drawing/2014/main" id="{A2772C37-AFB0-2444-A5AF-7DE562CB7D3C}"/>
            </a:ext>
          </a:extLst>
        </xdr:cNvPr>
        <xdr:cNvCxnSpPr/>
      </xdr:nvCxnSpPr>
      <xdr:spPr>
        <a:xfrm flipH="1" flipV="1">
          <a:off x="13539510979" y="12000939"/>
          <a:ext cx="3369" cy="2224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163</xdr:row>
      <xdr:rowOff>94324</xdr:rowOff>
    </xdr:from>
    <xdr:to>
      <xdr:col>3</xdr:col>
      <xdr:colOff>562573</xdr:colOff>
      <xdr:row>163</xdr:row>
      <xdr:rowOff>97692</xdr:rowOff>
    </xdr:to>
    <xdr:cxnSp macro="">
      <xdr:nvCxnSpPr>
        <xdr:cNvPr id="85" name="Straight Arrow Connector 84">
          <a:extLst>
            <a:ext uri="{FF2B5EF4-FFF2-40B4-BE49-F238E27FC236}">
              <a16:creationId xmlns:a16="http://schemas.microsoft.com/office/drawing/2014/main" id="{77AA51C9-9D58-4045-A5FE-931770ED8C93}"/>
            </a:ext>
          </a:extLst>
        </xdr:cNvPr>
        <xdr:cNvCxnSpPr/>
      </xdr:nvCxnSpPr>
      <xdr:spPr>
        <a:xfrm flipV="1">
          <a:off x="13539386337" y="14046587"/>
          <a:ext cx="2459480"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152</xdr:row>
      <xdr:rowOff>39683</xdr:rowOff>
    </xdr:from>
    <xdr:ext cx="1119218"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0EF98CA0-1009-AC47-ADDE-264161B88DA4}"/>
                </a:ext>
              </a:extLst>
            </xdr:cNvPr>
            <xdr:cNvSpPr txBox="1"/>
          </xdr:nvSpPr>
          <xdr:spPr>
            <a:xfrm>
              <a:off x="13538965674" y="1176767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156</xdr:row>
      <xdr:rowOff>23581</xdr:rowOff>
    </xdr:from>
    <xdr:to>
      <xdr:col>3</xdr:col>
      <xdr:colOff>144854</xdr:colOff>
      <xdr:row>162</xdr:row>
      <xdr:rowOff>101061</xdr:rowOff>
    </xdr:to>
    <xdr:cxnSp macro="">
      <xdr:nvCxnSpPr>
        <xdr:cNvPr id="87" name="Straight Connector 86">
          <a:extLst>
            <a:ext uri="{FF2B5EF4-FFF2-40B4-BE49-F238E27FC236}">
              <a16:creationId xmlns:a16="http://schemas.microsoft.com/office/drawing/2014/main" id="{3B3D764B-58CF-864B-81A3-0530A9F4832F}"/>
            </a:ext>
          </a:extLst>
        </xdr:cNvPr>
        <xdr:cNvCxnSpPr/>
      </xdr:nvCxnSpPr>
      <xdr:spPr>
        <a:xfrm flipV="1">
          <a:off x="13539804056" y="12560397"/>
          <a:ext cx="1791246" cy="12907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225703</xdr:colOff>
      <xdr:row>155</xdr:row>
      <xdr:rowOff>80107</xdr:rowOff>
    </xdr:from>
    <xdr:ext cx="1119218" cy="172227"/>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88" name="TextBox 87">
              <a:extLst>
                <a:ext uri="{FF2B5EF4-FFF2-40B4-BE49-F238E27FC236}">
                  <a16:creationId xmlns:a16="http://schemas.microsoft.com/office/drawing/2014/main" id="{8BFFC3B0-32AC-884E-9597-768EAAE677C9}"/>
                </a:ext>
              </a:extLst>
            </xdr:cNvPr>
            <xdr:cNvSpPr txBox="1"/>
          </xdr:nvSpPr>
          <xdr:spPr>
            <a:xfrm>
              <a:off x="13541083682" y="1241471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1</xdr:col>
      <xdr:colOff>77480</xdr:colOff>
      <xdr:row>156</xdr:row>
      <xdr:rowOff>121273</xdr:rowOff>
    </xdr:from>
    <xdr:to>
      <xdr:col>3</xdr:col>
      <xdr:colOff>168435</xdr:colOff>
      <xdr:row>161</xdr:row>
      <xdr:rowOff>192016</xdr:rowOff>
    </xdr:to>
    <xdr:cxnSp macro="">
      <xdr:nvCxnSpPr>
        <xdr:cNvPr id="89" name="Straight Connector 88">
          <a:extLst>
            <a:ext uri="{FF2B5EF4-FFF2-40B4-BE49-F238E27FC236}">
              <a16:creationId xmlns:a16="http://schemas.microsoft.com/office/drawing/2014/main" id="{37D1504A-E093-DA4A-9E25-E95604AB87FE}"/>
            </a:ext>
          </a:extLst>
        </xdr:cNvPr>
        <xdr:cNvCxnSpPr/>
      </xdr:nvCxnSpPr>
      <xdr:spPr>
        <a:xfrm>
          <a:off x="13539780475" y="12658089"/>
          <a:ext cx="1744084" cy="108177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161</xdr:row>
      <xdr:rowOff>93582</xdr:rowOff>
    </xdr:from>
    <xdr:ext cx="1119218"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90" name="TextBox 89">
              <a:extLst>
                <a:ext uri="{FF2B5EF4-FFF2-40B4-BE49-F238E27FC236}">
                  <a16:creationId xmlns:a16="http://schemas.microsoft.com/office/drawing/2014/main" id="{6CBED8CE-EB49-1D40-8DCF-895A72BC62AE}"/>
                </a:ext>
              </a:extLst>
            </xdr:cNvPr>
            <xdr:cNvSpPr txBox="1"/>
          </xdr:nvSpPr>
          <xdr:spPr>
            <a:xfrm>
              <a:off x="13541043257" y="13641431"/>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159</xdr:row>
      <xdr:rowOff>3369</xdr:rowOff>
    </xdr:from>
    <xdr:to>
      <xdr:col>2</xdr:col>
      <xdr:colOff>165067</xdr:colOff>
      <xdr:row>159</xdr:row>
      <xdr:rowOff>151592</xdr:rowOff>
    </xdr:to>
    <xdr:sp macro="" textlink="">
      <xdr:nvSpPr>
        <xdr:cNvPr id="91" name="Oval 90">
          <a:extLst>
            <a:ext uri="{FF2B5EF4-FFF2-40B4-BE49-F238E27FC236}">
              <a16:creationId xmlns:a16="http://schemas.microsoft.com/office/drawing/2014/main" id="{A1332C25-3307-8F43-A447-405720621F71}"/>
            </a:ext>
          </a:extLst>
        </xdr:cNvPr>
        <xdr:cNvSpPr/>
      </xdr:nvSpPr>
      <xdr:spPr>
        <a:xfrm>
          <a:off x="13540610408" y="1314680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163</xdr:row>
      <xdr:rowOff>86851</xdr:rowOff>
    </xdr:from>
    <xdr:ext cx="1119218"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2" name="TextBox 91">
              <a:extLst>
                <a:ext uri="{FF2B5EF4-FFF2-40B4-BE49-F238E27FC236}">
                  <a16:creationId xmlns:a16="http://schemas.microsoft.com/office/drawing/2014/main" id="{D808491B-56C4-7245-A1CA-7D09757CF23F}"/>
                </a:ext>
              </a:extLst>
            </xdr:cNvPr>
            <xdr:cNvSpPr txBox="1"/>
          </xdr:nvSpPr>
          <xdr:spPr>
            <a:xfrm>
              <a:off x="13540149320" y="1403911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2</xdr:col>
      <xdr:colOff>793075</xdr:colOff>
      <xdr:row>158</xdr:row>
      <xdr:rowOff>199298</xdr:rowOff>
    </xdr:from>
    <xdr:ext cx="1119218"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93" name="TextBox 92">
              <a:extLst>
                <a:ext uri="{FF2B5EF4-FFF2-40B4-BE49-F238E27FC236}">
                  <a16:creationId xmlns:a16="http://schemas.microsoft.com/office/drawing/2014/main" id="{FD98269A-77C0-F842-8441-37102E08E26D}"/>
                </a:ext>
              </a:extLst>
            </xdr:cNvPr>
            <xdr:cNvSpPr txBox="1"/>
          </xdr:nvSpPr>
          <xdr:spPr>
            <a:xfrm>
              <a:off x="13538863182" y="1314052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0</xdr:col>
      <xdr:colOff>539217</xdr:colOff>
      <xdr:row>99</xdr:row>
      <xdr:rowOff>78044</xdr:rowOff>
    </xdr:from>
    <xdr:ext cx="1406944" cy="438325"/>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4" name="TextBox 93">
              <a:extLst>
                <a:ext uri="{FF2B5EF4-FFF2-40B4-BE49-F238E27FC236}">
                  <a16:creationId xmlns:a16="http://schemas.microsoft.com/office/drawing/2014/main" id="{804CF4FA-BA67-944C-85C3-5ED0D91835B6}"/>
                </a:ext>
              </a:extLst>
            </xdr:cNvPr>
            <xdr:cNvSpPr txBox="1"/>
          </xdr:nvSpPr>
          <xdr:spPr>
            <a:xfrm rot="10800000">
              <a:off x="13540482442" y="18478854"/>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99</xdr:row>
      <xdr:rowOff>81593</xdr:rowOff>
    </xdr:from>
    <xdr:ext cx="821609" cy="438325"/>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95" name="TextBox 94">
              <a:extLst>
                <a:ext uri="{FF2B5EF4-FFF2-40B4-BE49-F238E27FC236}">
                  <a16:creationId xmlns:a16="http://schemas.microsoft.com/office/drawing/2014/main" id="{2066D9A1-67BC-D344-AE75-FD353D0F97DF}"/>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99</xdr:row>
      <xdr:rowOff>21285</xdr:rowOff>
    </xdr:from>
    <xdr:ext cx="140694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6" name="TextBox 95">
              <a:extLst>
                <a:ext uri="{FF2B5EF4-FFF2-40B4-BE49-F238E27FC236}">
                  <a16:creationId xmlns:a16="http://schemas.microsoft.com/office/drawing/2014/main" id="{0DE38B26-579A-9444-895D-1AAB8919CCAB}"/>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100</xdr:row>
      <xdr:rowOff>21287</xdr:rowOff>
    </xdr:from>
    <xdr:ext cx="1406944"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97" name="TextBox 96">
              <a:extLst>
                <a:ext uri="{FF2B5EF4-FFF2-40B4-BE49-F238E27FC236}">
                  <a16:creationId xmlns:a16="http://schemas.microsoft.com/office/drawing/2014/main" id="{D57C86F9-77B1-2E4D-A6D5-0B69F40B3153}"/>
                </a:ext>
              </a:extLst>
            </xdr:cNvPr>
            <xdr:cNvSpPr txBox="1"/>
          </xdr:nvSpPr>
          <xdr:spPr>
            <a:xfrm>
              <a:off x="13538886073" y="172088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99</xdr:row>
      <xdr:rowOff>7096</xdr:rowOff>
    </xdr:from>
    <xdr:ext cx="140694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99" name="TextBox 98">
              <a:extLst>
                <a:ext uri="{FF2B5EF4-FFF2-40B4-BE49-F238E27FC236}">
                  <a16:creationId xmlns:a16="http://schemas.microsoft.com/office/drawing/2014/main" id="{AE9124A0-38CF-DA4B-B370-06E6EF3D968C}"/>
                </a:ext>
              </a:extLst>
            </xdr:cNvPr>
            <xdr:cNvSpPr txBox="1"/>
          </xdr:nvSpPr>
          <xdr:spPr>
            <a:xfrm>
              <a:off x="13537257776" y="1699245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100</xdr:row>
      <xdr:rowOff>31929</xdr:rowOff>
    </xdr:from>
    <xdr:ext cx="140694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0" name="TextBox 99">
              <a:extLst>
                <a:ext uri="{FF2B5EF4-FFF2-40B4-BE49-F238E27FC236}">
                  <a16:creationId xmlns:a16="http://schemas.microsoft.com/office/drawing/2014/main" id="{CB86F56F-AA8F-534A-9913-81762BDC13E5}"/>
                </a:ext>
              </a:extLst>
            </xdr:cNvPr>
            <xdr:cNvSpPr txBox="1"/>
          </xdr:nvSpPr>
          <xdr:spPr>
            <a:xfrm rot="10800000">
              <a:off x="13537264871" y="1863494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101</xdr:row>
      <xdr:rowOff>24834</xdr:rowOff>
    </xdr:from>
    <xdr:ext cx="140694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1" name="TextBox 100">
              <a:extLst>
                <a:ext uri="{FF2B5EF4-FFF2-40B4-BE49-F238E27FC236}">
                  <a16:creationId xmlns:a16="http://schemas.microsoft.com/office/drawing/2014/main" id="{3339ECC5-7C55-5A46-B8FE-96EB37D375F6}"/>
                </a:ext>
              </a:extLst>
            </xdr:cNvPr>
            <xdr:cNvSpPr txBox="1"/>
          </xdr:nvSpPr>
          <xdr:spPr>
            <a:xfrm rot="10800000">
              <a:off x="13537264871" y="1883005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99</xdr:row>
      <xdr:rowOff>60308</xdr:rowOff>
    </xdr:from>
    <xdr:ext cx="821609" cy="438325"/>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2" name="TextBox 101">
              <a:extLst>
                <a:ext uri="{FF2B5EF4-FFF2-40B4-BE49-F238E27FC236}">
                  <a16:creationId xmlns:a16="http://schemas.microsoft.com/office/drawing/2014/main" id="{C08CB94C-D86D-AF40-82B1-F2780DD1C8CC}"/>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101</xdr:row>
      <xdr:rowOff>7095</xdr:rowOff>
    </xdr:from>
    <xdr:ext cx="1406944"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3" name="TextBox 102">
              <a:extLst>
                <a:ext uri="{FF2B5EF4-FFF2-40B4-BE49-F238E27FC236}">
                  <a16:creationId xmlns:a16="http://schemas.microsoft.com/office/drawing/2014/main" id="{72DF62BC-7EE1-0B41-A704-A35363E64C41}"/>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0</xdr:col>
      <xdr:colOff>539217</xdr:colOff>
      <xdr:row>106</xdr:row>
      <xdr:rowOff>78044</xdr:rowOff>
    </xdr:from>
    <xdr:ext cx="1406944" cy="438325"/>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4" name="TextBox 103">
              <a:extLst>
                <a:ext uri="{FF2B5EF4-FFF2-40B4-BE49-F238E27FC236}">
                  <a16:creationId xmlns:a16="http://schemas.microsoft.com/office/drawing/2014/main" id="{A919580A-068C-D74B-BEED-EF7B80357609}"/>
                </a:ext>
              </a:extLst>
            </xdr:cNvPr>
            <xdr:cNvSpPr txBox="1"/>
          </xdr:nvSpPr>
          <xdr:spPr>
            <a:xfrm>
              <a:off x="13540482442" y="198943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106</xdr:row>
      <xdr:rowOff>81593</xdr:rowOff>
    </xdr:from>
    <xdr:ext cx="821609" cy="438325"/>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05" name="TextBox 104">
              <a:extLst>
                <a:ext uri="{FF2B5EF4-FFF2-40B4-BE49-F238E27FC236}">
                  <a16:creationId xmlns:a16="http://schemas.microsoft.com/office/drawing/2014/main" id="{3A0918DB-5315-824B-B42C-9E8A1843A623}"/>
                </a:ext>
              </a:extLst>
            </xdr:cNvPr>
            <xdr:cNvSpPr txBox="1"/>
          </xdr:nvSpPr>
          <xdr:spPr>
            <a:xfrm rot="10800000">
              <a:off x="13539971603" y="18482403"/>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106</xdr:row>
      <xdr:rowOff>21285</xdr:rowOff>
    </xdr:from>
    <xdr:ext cx="140694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6" name="TextBox 105">
              <a:extLst>
                <a:ext uri="{FF2B5EF4-FFF2-40B4-BE49-F238E27FC236}">
                  <a16:creationId xmlns:a16="http://schemas.microsoft.com/office/drawing/2014/main" id="{069E5791-5BFE-0C43-8A1D-CCC196D786B7}"/>
                </a:ext>
              </a:extLst>
            </xdr:cNvPr>
            <xdr:cNvSpPr txBox="1"/>
          </xdr:nvSpPr>
          <xdr:spPr>
            <a:xfrm rot="10800000">
              <a:off x="13538889620" y="18422095"/>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107</xdr:row>
      <xdr:rowOff>21287</xdr:rowOff>
    </xdr:from>
    <xdr:ext cx="140694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07" name="TextBox 106">
              <a:extLst>
                <a:ext uri="{FF2B5EF4-FFF2-40B4-BE49-F238E27FC236}">
                  <a16:creationId xmlns:a16="http://schemas.microsoft.com/office/drawing/2014/main" id="{09A889E3-28A6-2449-A42C-0568CCFF4C28}"/>
                </a:ext>
              </a:extLst>
            </xdr:cNvPr>
            <xdr:cNvSpPr txBox="1"/>
          </xdr:nvSpPr>
          <xdr:spPr>
            <a:xfrm>
              <a:off x="13538886073" y="18624304"/>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106</xdr:row>
      <xdr:rowOff>7096</xdr:rowOff>
    </xdr:from>
    <xdr:ext cx="140694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08" name="TextBox 107">
              <a:extLst>
                <a:ext uri="{FF2B5EF4-FFF2-40B4-BE49-F238E27FC236}">
                  <a16:creationId xmlns:a16="http://schemas.microsoft.com/office/drawing/2014/main" id="{8ADE5590-69B1-3548-A5A4-865BF8473BD2}"/>
                </a:ext>
              </a:extLst>
            </xdr:cNvPr>
            <xdr:cNvSpPr txBox="1"/>
          </xdr:nvSpPr>
          <xdr:spPr>
            <a:xfrm>
              <a:off x="13537257776" y="1840790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106</xdr:row>
      <xdr:rowOff>60308</xdr:rowOff>
    </xdr:from>
    <xdr:ext cx="821609" cy="438325"/>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11" name="TextBox 110">
              <a:extLst>
                <a:ext uri="{FF2B5EF4-FFF2-40B4-BE49-F238E27FC236}">
                  <a16:creationId xmlns:a16="http://schemas.microsoft.com/office/drawing/2014/main" id="{C42D41C6-7199-5143-A6AE-15BCE68CB898}"/>
                </a:ext>
              </a:extLst>
            </xdr:cNvPr>
            <xdr:cNvSpPr txBox="1"/>
          </xdr:nvSpPr>
          <xdr:spPr>
            <a:xfrm>
              <a:off x="13538305693" y="18461118"/>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108</xdr:row>
      <xdr:rowOff>7095</xdr:rowOff>
    </xdr:from>
    <xdr:ext cx="1406944"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2" name="TextBox 111">
              <a:extLst>
                <a:ext uri="{FF2B5EF4-FFF2-40B4-BE49-F238E27FC236}">
                  <a16:creationId xmlns:a16="http://schemas.microsoft.com/office/drawing/2014/main" id="{1D8B0A35-772B-F747-BAF8-61606DC0D545}"/>
                </a:ext>
              </a:extLst>
            </xdr:cNvPr>
            <xdr:cNvSpPr txBox="1"/>
          </xdr:nvSpPr>
          <xdr:spPr>
            <a:xfrm rot="10800000">
              <a:off x="13538896714" y="18812318"/>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107</xdr:row>
      <xdr:rowOff>10643</xdr:rowOff>
    </xdr:from>
    <xdr:ext cx="140694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3" name="TextBox 112">
              <a:extLst>
                <a:ext uri="{FF2B5EF4-FFF2-40B4-BE49-F238E27FC236}">
                  <a16:creationId xmlns:a16="http://schemas.microsoft.com/office/drawing/2014/main" id="{56033ABF-BDC2-D449-A48D-208C2FC18818}"/>
                </a:ext>
              </a:extLst>
            </xdr:cNvPr>
            <xdr:cNvSpPr txBox="1"/>
          </xdr:nvSpPr>
          <xdr:spPr>
            <a:xfrm rot="10800000">
              <a:off x="13537254229" y="20029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108</xdr:row>
      <xdr:rowOff>10642</xdr:rowOff>
    </xdr:from>
    <xdr:ext cx="140694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14" name="TextBox 113">
              <a:extLst>
                <a:ext uri="{FF2B5EF4-FFF2-40B4-BE49-F238E27FC236}">
                  <a16:creationId xmlns:a16="http://schemas.microsoft.com/office/drawing/2014/main" id="{166E9A58-3739-B449-82C9-CD725B9FA5AF}"/>
                </a:ext>
              </a:extLst>
            </xdr:cNvPr>
            <xdr:cNvSpPr txBox="1"/>
          </xdr:nvSpPr>
          <xdr:spPr>
            <a:xfrm rot="10800000">
              <a:off x="13537250681" y="2023131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editAs="oneCell">
    <xdr:from>
      <xdr:col>0</xdr:col>
      <xdr:colOff>7629</xdr:colOff>
      <xdr:row>184</xdr:row>
      <xdr:rowOff>65624</xdr:rowOff>
    </xdr:from>
    <xdr:to>
      <xdr:col>7</xdr:col>
      <xdr:colOff>22884</xdr:colOff>
      <xdr:row>190</xdr:row>
      <xdr:rowOff>150459</xdr:rowOff>
    </xdr:to>
    <xdr:pic>
      <xdr:nvPicPr>
        <xdr:cNvPr id="115" name="Picture 114">
          <a:extLst>
            <a:ext uri="{FF2B5EF4-FFF2-40B4-BE49-F238E27FC236}">
              <a16:creationId xmlns:a16="http://schemas.microsoft.com/office/drawing/2014/main" id="{E794A735-E886-7D20-9565-D2954A2404B8}"/>
            </a:ext>
          </a:extLst>
        </xdr:cNvPr>
        <xdr:cNvPicPr>
          <a:picLocks noChangeAspect="1"/>
        </xdr:cNvPicPr>
      </xdr:nvPicPr>
      <xdr:blipFill>
        <a:blip xmlns:r="http://schemas.openxmlformats.org/officeDocument/2006/relationships" r:embed="rId5"/>
        <a:stretch>
          <a:fillRect/>
        </a:stretch>
      </xdr:blipFill>
      <xdr:spPr>
        <a:xfrm>
          <a:off x="13491084144" y="36853672"/>
          <a:ext cx="5781741" cy="1297628"/>
        </a:xfrm>
        <a:prstGeom prst="rect">
          <a:avLst/>
        </a:prstGeom>
      </xdr:spPr>
    </xdr:pic>
    <xdr:clientData/>
  </xdr:twoCellAnchor>
  <xdr:twoCellAnchor editAs="oneCell">
    <xdr:from>
      <xdr:col>0</xdr:col>
      <xdr:colOff>0</xdr:colOff>
      <xdr:row>215</xdr:row>
      <xdr:rowOff>0</xdr:rowOff>
    </xdr:from>
    <xdr:to>
      <xdr:col>7</xdr:col>
      <xdr:colOff>560502</xdr:colOff>
      <xdr:row>222</xdr:row>
      <xdr:rowOff>53688</xdr:rowOff>
    </xdr:to>
    <xdr:pic>
      <xdr:nvPicPr>
        <xdr:cNvPr id="116" name="Picture 115">
          <a:extLst>
            <a:ext uri="{FF2B5EF4-FFF2-40B4-BE49-F238E27FC236}">
              <a16:creationId xmlns:a16="http://schemas.microsoft.com/office/drawing/2014/main" id="{A4760B3F-845A-5AED-AC29-A2414D007F0F}"/>
            </a:ext>
          </a:extLst>
        </xdr:cNvPr>
        <xdr:cNvPicPr>
          <a:picLocks noChangeAspect="1"/>
        </xdr:cNvPicPr>
      </xdr:nvPicPr>
      <xdr:blipFill>
        <a:blip xmlns:r="http://schemas.openxmlformats.org/officeDocument/2006/relationships" r:embed="rId6"/>
        <a:stretch>
          <a:fillRect/>
        </a:stretch>
      </xdr:blipFill>
      <xdr:spPr>
        <a:xfrm>
          <a:off x="13536082151" y="32959693"/>
          <a:ext cx="6346452" cy="1469135"/>
        </a:xfrm>
        <a:prstGeom prst="rect">
          <a:avLst/>
        </a:prstGeom>
      </xdr:spPr>
    </xdr:pic>
    <xdr:clientData/>
  </xdr:twoCellAnchor>
  <xdr:twoCellAnchor editAs="oneCell">
    <xdr:from>
      <xdr:col>0</xdr:col>
      <xdr:colOff>0</xdr:colOff>
      <xdr:row>246</xdr:row>
      <xdr:rowOff>1</xdr:rowOff>
    </xdr:from>
    <xdr:to>
      <xdr:col>7</xdr:col>
      <xdr:colOff>588882</xdr:colOff>
      <xdr:row>252</xdr:row>
      <xdr:rowOff>200655</xdr:rowOff>
    </xdr:to>
    <xdr:pic>
      <xdr:nvPicPr>
        <xdr:cNvPr id="117" name="Picture 116">
          <a:extLst>
            <a:ext uri="{FF2B5EF4-FFF2-40B4-BE49-F238E27FC236}">
              <a16:creationId xmlns:a16="http://schemas.microsoft.com/office/drawing/2014/main" id="{114B1451-4537-4022-5620-11C53B4EC6B5}"/>
            </a:ext>
          </a:extLst>
        </xdr:cNvPr>
        <xdr:cNvPicPr>
          <a:picLocks noChangeAspect="1"/>
        </xdr:cNvPicPr>
      </xdr:nvPicPr>
      <xdr:blipFill>
        <a:blip xmlns:r="http://schemas.openxmlformats.org/officeDocument/2006/relationships" r:embed="rId7"/>
        <a:stretch>
          <a:fillRect/>
        </a:stretch>
      </xdr:blipFill>
      <xdr:spPr>
        <a:xfrm>
          <a:off x="13536053771" y="36195001"/>
          <a:ext cx="6374832" cy="1413892"/>
        </a:xfrm>
        <a:prstGeom prst="rect">
          <a:avLst/>
        </a:prstGeom>
      </xdr:spPr>
    </xdr:pic>
    <xdr:clientData/>
  </xdr:twoCellAnchor>
  <xdr:twoCellAnchor editAs="oneCell">
    <xdr:from>
      <xdr:col>0</xdr:col>
      <xdr:colOff>0</xdr:colOff>
      <xdr:row>263</xdr:row>
      <xdr:rowOff>203061</xdr:rowOff>
    </xdr:from>
    <xdr:to>
      <xdr:col>7</xdr:col>
      <xdr:colOff>152114</xdr:colOff>
      <xdr:row>274</xdr:row>
      <xdr:rowOff>110134</xdr:rowOff>
    </xdr:to>
    <xdr:pic>
      <xdr:nvPicPr>
        <xdr:cNvPr id="118" name="Picture 117">
          <a:extLst>
            <a:ext uri="{FF2B5EF4-FFF2-40B4-BE49-F238E27FC236}">
              <a16:creationId xmlns:a16="http://schemas.microsoft.com/office/drawing/2014/main" id="{8E57532F-3ACC-02BD-1AA5-7E444D06613F}"/>
            </a:ext>
          </a:extLst>
        </xdr:cNvPr>
        <xdr:cNvPicPr>
          <a:picLocks noChangeAspect="1"/>
        </xdr:cNvPicPr>
      </xdr:nvPicPr>
      <xdr:blipFill>
        <a:blip xmlns:r="http://schemas.openxmlformats.org/officeDocument/2006/relationships" r:embed="rId8"/>
        <a:stretch>
          <a:fillRect/>
        </a:stretch>
      </xdr:blipFill>
      <xdr:spPr>
        <a:xfrm>
          <a:off x="13527516179" y="53608454"/>
          <a:ext cx="5934228" cy="2140759"/>
        </a:xfrm>
        <a:prstGeom prst="rect">
          <a:avLst/>
        </a:prstGeom>
      </xdr:spPr>
    </xdr:pic>
    <xdr:clientData/>
  </xdr:twoCellAnchor>
  <xdr:twoCellAnchor editAs="oneCell">
    <xdr:from>
      <xdr:col>0</xdr:col>
      <xdr:colOff>0</xdr:colOff>
      <xdr:row>296</xdr:row>
      <xdr:rowOff>106424</xdr:rowOff>
    </xdr:from>
    <xdr:to>
      <xdr:col>7</xdr:col>
      <xdr:colOff>539217</xdr:colOff>
      <xdr:row>304</xdr:row>
      <xdr:rowOff>33001</xdr:rowOff>
    </xdr:to>
    <xdr:pic>
      <xdr:nvPicPr>
        <xdr:cNvPr id="119" name="Picture 118">
          <a:extLst>
            <a:ext uri="{FF2B5EF4-FFF2-40B4-BE49-F238E27FC236}">
              <a16:creationId xmlns:a16="http://schemas.microsoft.com/office/drawing/2014/main" id="{54838912-E031-AF24-CEB4-DBAEA307AC8F}"/>
            </a:ext>
          </a:extLst>
        </xdr:cNvPr>
        <xdr:cNvPicPr>
          <a:picLocks noChangeAspect="1"/>
        </xdr:cNvPicPr>
      </xdr:nvPicPr>
      <xdr:blipFill>
        <a:blip xmlns:r="http://schemas.openxmlformats.org/officeDocument/2006/relationships" r:embed="rId9"/>
        <a:stretch>
          <a:fillRect/>
        </a:stretch>
      </xdr:blipFill>
      <xdr:spPr>
        <a:xfrm>
          <a:off x="13536103436" y="55713268"/>
          <a:ext cx="6325167" cy="1544230"/>
        </a:xfrm>
        <a:prstGeom prst="rect">
          <a:avLst/>
        </a:prstGeom>
      </xdr:spPr>
    </xdr:pic>
    <xdr:clientData/>
  </xdr:twoCellAnchor>
  <xdr:twoCellAnchor editAs="oneCell">
    <xdr:from>
      <xdr:col>0</xdr:col>
      <xdr:colOff>0</xdr:colOff>
      <xdr:row>322</xdr:row>
      <xdr:rowOff>120614</xdr:rowOff>
    </xdr:from>
    <xdr:to>
      <xdr:col>6</xdr:col>
      <xdr:colOff>106424</xdr:colOff>
      <xdr:row>329</xdr:row>
      <xdr:rowOff>85219</xdr:rowOff>
    </xdr:to>
    <xdr:pic>
      <xdr:nvPicPr>
        <xdr:cNvPr id="120" name="Picture 119">
          <a:extLst>
            <a:ext uri="{FF2B5EF4-FFF2-40B4-BE49-F238E27FC236}">
              <a16:creationId xmlns:a16="http://schemas.microsoft.com/office/drawing/2014/main" id="{69C0F447-F962-BEC8-0DEF-E6A5CA9EE73B}"/>
            </a:ext>
          </a:extLst>
        </xdr:cNvPr>
        <xdr:cNvPicPr>
          <a:picLocks noChangeAspect="1"/>
        </xdr:cNvPicPr>
      </xdr:nvPicPr>
      <xdr:blipFill>
        <a:blip xmlns:r="http://schemas.openxmlformats.org/officeDocument/2006/relationships" r:embed="rId10"/>
        <a:stretch>
          <a:fillRect/>
        </a:stretch>
      </xdr:blipFill>
      <xdr:spPr>
        <a:xfrm>
          <a:off x="13537362794" y="60984832"/>
          <a:ext cx="5065809" cy="1380054"/>
        </a:xfrm>
        <a:prstGeom prst="rect">
          <a:avLst/>
        </a:prstGeom>
      </xdr:spPr>
    </xdr:pic>
    <xdr:clientData/>
  </xdr:twoCellAnchor>
  <xdr:twoCellAnchor editAs="oneCell">
    <xdr:from>
      <xdr:col>0</xdr:col>
      <xdr:colOff>1</xdr:colOff>
      <xdr:row>340</xdr:row>
      <xdr:rowOff>202206</xdr:rowOff>
    </xdr:from>
    <xdr:to>
      <xdr:col>5</xdr:col>
      <xdr:colOff>365391</xdr:colOff>
      <xdr:row>348</xdr:row>
      <xdr:rowOff>184317</xdr:rowOff>
    </xdr:to>
    <xdr:pic>
      <xdr:nvPicPr>
        <xdr:cNvPr id="121" name="Picture 120">
          <a:extLst>
            <a:ext uri="{FF2B5EF4-FFF2-40B4-BE49-F238E27FC236}">
              <a16:creationId xmlns:a16="http://schemas.microsoft.com/office/drawing/2014/main" id="{9740E966-B204-9294-382F-0F9D8AA811B0}"/>
            </a:ext>
          </a:extLst>
        </xdr:cNvPr>
        <xdr:cNvPicPr>
          <a:picLocks noChangeAspect="1"/>
        </xdr:cNvPicPr>
      </xdr:nvPicPr>
      <xdr:blipFill>
        <a:blip xmlns:r="http://schemas.openxmlformats.org/officeDocument/2006/relationships" r:embed="rId11"/>
        <a:stretch>
          <a:fillRect/>
        </a:stretch>
      </xdr:blipFill>
      <xdr:spPr>
        <a:xfrm>
          <a:off x="13537930391" y="64706145"/>
          <a:ext cx="4498211" cy="1599766"/>
        </a:xfrm>
        <a:prstGeom prst="rect">
          <a:avLst/>
        </a:prstGeom>
      </xdr:spPr>
    </xdr:pic>
    <xdr:clientData/>
  </xdr:twoCellAnchor>
  <xdr:twoCellAnchor>
    <xdr:from>
      <xdr:col>7</xdr:col>
      <xdr:colOff>133315</xdr:colOff>
      <xdr:row>14</xdr:row>
      <xdr:rowOff>2485</xdr:rowOff>
    </xdr:from>
    <xdr:to>
      <xdr:col>9</xdr:col>
      <xdr:colOff>308007</xdr:colOff>
      <xdr:row>20</xdr:row>
      <xdr:rowOff>97044</xdr:rowOff>
    </xdr:to>
    <xdr:cxnSp macro="">
      <xdr:nvCxnSpPr>
        <xdr:cNvPr id="5" name="Straight Connector 4">
          <a:extLst>
            <a:ext uri="{FF2B5EF4-FFF2-40B4-BE49-F238E27FC236}">
              <a16:creationId xmlns:a16="http://schemas.microsoft.com/office/drawing/2014/main" id="{E63D599B-5A7E-D69B-A312-A31764293764}"/>
            </a:ext>
          </a:extLst>
        </xdr:cNvPr>
        <xdr:cNvCxnSpPr/>
      </xdr:nvCxnSpPr>
      <xdr:spPr>
        <a:xfrm flipV="1">
          <a:off x="13541436179" y="2837834"/>
          <a:ext cx="1828646" cy="130970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304820</xdr:colOff>
      <xdr:row>13</xdr:row>
      <xdr:rowOff>104752</xdr:rowOff>
    </xdr:from>
    <xdr:ext cx="1119218"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 name="TextBox 10">
              <a:extLst>
                <a:ext uri="{FF2B5EF4-FFF2-40B4-BE49-F238E27FC236}">
                  <a16:creationId xmlns:a16="http://schemas.microsoft.com/office/drawing/2014/main" id="{ED722838-9B2A-957B-C7F2-853FE7B6A218}"/>
                </a:ext>
              </a:extLst>
            </xdr:cNvPr>
            <xdr:cNvSpPr txBox="1"/>
          </xdr:nvSpPr>
          <xdr:spPr>
            <a:xfrm>
              <a:off x="13542801079" y="27375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8</xdr:col>
      <xdr:colOff>10107</xdr:colOff>
      <xdr:row>16</xdr:row>
      <xdr:rowOff>79315</xdr:rowOff>
    </xdr:from>
    <xdr:to>
      <xdr:col>8</xdr:col>
      <xdr:colOff>165067</xdr:colOff>
      <xdr:row>17</xdr:row>
      <xdr:rowOff>25013</xdr:rowOff>
    </xdr:to>
    <xdr:sp macro="" textlink="">
      <xdr:nvSpPr>
        <xdr:cNvPr id="12" name="Oval 11">
          <a:extLst>
            <a:ext uri="{FF2B5EF4-FFF2-40B4-BE49-F238E27FC236}">
              <a16:creationId xmlns:a16="http://schemas.microsoft.com/office/drawing/2014/main" id="{937E50BB-F265-C16F-F05E-0737D7AA9B46}"/>
            </a:ext>
          </a:extLst>
        </xdr:cNvPr>
        <xdr:cNvSpPr/>
      </xdr:nvSpPr>
      <xdr:spPr>
        <a:xfrm>
          <a:off x="13542406096" y="3319714"/>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7</xdr:col>
      <xdr:colOff>780565</xdr:colOff>
      <xdr:row>16</xdr:row>
      <xdr:rowOff>122358</xdr:rowOff>
    </xdr:from>
    <xdr:to>
      <xdr:col>7</xdr:col>
      <xdr:colOff>780565</xdr:colOff>
      <xdr:row>19</xdr:row>
      <xdr:rowOff>130798</xdr:rowOff>
    </xdr:to>
    <xdr:cxnSp macro="">
      <xdr:nvCxnSpPr>
        <xdr:cNvPr id="21" name="Straight Arrow Connector 20">
          <a:extLst>
            <a:ext uri="{FF2B5EF4-FFF2-40B4-BE49-F238E27FC236}">
              <a16:creationId xmlns:a16="http://schemas.microsoft.com/office/drawing/2014/main" id="{77875B4C-2890-434A-30C4-092774646644}"/>
            </a:ext>
          </a:extLst>
        </xdr:cNvPr>
        <xdr:cNvCxnSpPr/>
      </xdr:nvCxnSpPr>
      <xdr:spPr>
        <a:xfrm flipV="1">
          <a:off x="13542617575" y="3362757"/>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333174</xdr:colOff>
      <xdr:row>16</xdr:row>
      <xdr:rowOff>30527</xdr:rowOff>
    </xdr:from>
    <xdr:ext cx="1658321" cy="197811"/>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F1A78D0E-B3E2-EAF2-7EC2-A0264CE86F3B}"/>
                </a:ext>
              </a:extLst>
            </xdr:cNvPr>
            <xdr:cNvSpPr txBox="1"/>
          </xdr:nvSpPr>
          <xdr:spPr>
            <a:xfrm>
              <a:off x="13539752691" y="3270926"/>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oneCellAnchor>
    <xdr:from>
      <xdr:col>7</xdr:col>
      <xdr:colOff>121835</xdr:colOff>
      <xdr:row>17</xdr:row>
      <xdr:rowOff>142913</xdr:rowOff>
    </xdr:from>
    <xdr:ext cx="1119218"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49DE4641-0382-8B51-AEDE-D86F90B0FAFB}"/>
                </a:ext>
              </a:extLst>
            </xdr:cNvPr>
            <xdr:cNvSpPr txBox="1"/>
          </xdr:nvSpPr>
          <xdr:spPr>
            <a:xfrm>
              <a:off x="13542157087" y="3585837"/>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11</xdr:col>
      <xdr:colOff>223622</xdr:colOff>
      <xdr:row>15</xdr:row>
      <xdr:rowOff>172990</xdr:rowOff>
    </xdr:from>
    <xdr:to>
      <xdr:col>11</xdr:col>
      <xdr:colOff>468340</xdr:colOff>
      <xdr:row>22</xdr:row>
      <xdr:rowOff>46413</xdr:rowOff>
    </xdr:to>
    <xdr:sp macro="" textlink="">
      <xdr:nvSpPr>
        <xdr:cNvPr id="32" name="Left Brace 31">
          <a:extLst>
            <a:ext uri="{FF2B5EF4-FFF2-40B4-BE49-F238E27FC236}">
              <a16:creationId xmlns:a16="http://schemas.microsoft.com/office/drawing/2014/main" id="{755F0120-92DB-242A-48C1-B31787ECA201}"/>
            </a:ext>
          </a:extLst>
        </xdr:cNvPr>
        <xdr:cNvSpPr/>
      </xdr:nvSpPr>
      <xdr:spPr>
        <a:xfrm>
          <a:off x="13539621893" y="3210864"/>
          <a:ext cx="244718" cy="129109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11</xdr:col>
      <xdr:colOff>33230</xdr:colOff>
      <xdr:row>18</xdr:row>
      <xdr:rowOff>109159</xdr:rowOff>
    </xdr:from>
    <xdr:ext cx="1119218"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348A7BC2-295B-184D-B03E-E527F5A91A40}"/>
                </a:ext>
              </a:extLst>
            </xdr:cNvPr>
            <xdr:cNvSpPr txBox="1"/>
          </xdr:nvSpPr>
          <xdr:spPr>
            <a:xfrm>
              <a:off x="13538937785" y="375460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9</xdr:col>
      <xdr:colOff>624454</xdr:colOff>
      <xdr:row>26</xdr:row>
      <xdr:rowOff>11137</xdr:rowOff>
    </xdr:from>
    <xdr:ext cx="1127359"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mlns="">
        <xdr:sp macro="" textlink="">
          <xdr:nvSpPr>
            <xdr:cNvPr id="34" name="TextBox 33">
              <a:extLst>
                <a:ext uri="{FF2B5EF4-FFF2-40B4-BE49-F238E27FC236}">
                  <a16:creationId xmlns:a16="http://schemas.microsoft.com/office/drawing/2014/main" id="{8E148604-F2F4-3E71-D781-36D092D0F52A}"/>
                </a:ext>
              </a:extLst>
            </xdr:cNvPr>
            <xdr:cNvSpPr txBox="1"/>
          </xdr:nvSpPr>
          <xdr:spPr>
            <a:xfrm>
              <a:off x="13539992373" y="5276785"/>
              <a:ext cx="11273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𝑄_𝐴=𝑄_𝐵</a:t>
              </a:r>
              <a:endParaRPr lang="en-US" sz="1100" kern="1200"/>
            </a:p>
          </xdr:txBody>
        </xdr:sp>
      </mc:Fallback>
    </mc:AlternateContent>
    <xdr:clientData/>
  </xdr:oneCellAnchor>
  <xdr:oneCellAnchor>
    <xdr:from>
      <xdr:col>9</xdr:col>
      <xdr:colOff>4071</xdr:colOff>
      <xdr:row>27</xdr:row>
      <xdr:rowOff>992</xdr:rowOff>
    </xdr:from>
    <xdr:ext cx="1658321" cy="197811"/>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3A615571-0C03-3798-29E2-8E4765399FEB}"/>
                </a:ext>
              </a:extLst>
            </xdr:cNvPr>
            <xdr:cNvSpPr txBox="1"/>
          </xdr:nvSpPr>
          <xdr:spPr>
            <a:xfrm>
              <a:off x="13540081794" y="5469165"/>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𝑃_𝐴+𝑇</a:t>
              </a:r>
              <a:endParaRPr lang="en-US" sz="1100"/>
            </a:p>
          </xdr:txBody>
        </xdr:sp>
      </mc:Fallback>
    </mc:AlternateContent>
    <xdr:clientData/>
  </xdr:oneCellAnchor>
  <xdr:twoCellAnchor>
    <xdr:from>
      <xdr:col>8</xdr:col>
      <xdr:colOff>142374</xdr:colOff>
      <xdr:row>20</xdr:row>
      <xdr:rowOff>125903</xdr:rowOff>
    </xdr:from>
    <xdr:to>
      <xdr:col>9</xdr:col>
      <xdr:colOff>366929</xdr:colOff>
      <xdr:row>20</xdr:row>
      <xdr:rowOff>129885</xdr:rowOff>
    </xdr:to>
    <xdr:cxnSp macro="">
      <xdr:nvCxnSpPr>
        <xdr:cNvPr id="39" name="Straight Connector 38">
          <a:extLst>
            <a:ext uri="{FF2B5EF4-FFF2-40B4-BE49-F238E27FC236}">
              <a16:creationId xmlns:a16="http://schemas.microsoft.com/office/drawing/2014/main" id="{53309DBD-7B97-B124-346C-B20111FD9D02}"/>
            </a:ext>
          </a:extLst>
        </xdr:cNvPr>
        <xdr:cNvCxnSpPr>
          <a:stCxn id="50" idx="3"/>
          <a:endCxn id="48" idx="3"/>
        </xdr:cNvCxnSpPr>
      </xdr:nvCxnSpPr>
      <xdr:spPr>
        <a:xfrm>
          <a:off x="13541377257" y="4176401"/>
          <a:ext cx="1051532"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282691</xdr:colOff>
      <xdr:row>20</xdr:row>
      <xdr:rowOff>164551</xdr:rowOff>
    </xdr:from>
    <xdr:to>
      <xdr:col>9</xdr:col>
      <xdr:colOff>379734</xdr:colOff>
      <xdr:row>24</xdr:row>
      <xdr:rowOff>16876</xdr:rowOff>
    </xdr:to>
    <xdr:sp macro="" textlink="">
      <xdr:nvSpPr>
        <xdr:cNvPr id="52" name="Triangle 51">
          <a:extLst>
            <a:ext uri="{FF2B5EF4-FFF2-40B4-BE49-F238E27FC236}">
              <a16:creationId xmlns:a16="http://schemas.microsoft.com/office/drawing/2014/main" id="{4BFECF27-82FF-FEE3-F032-5D5443B1DB25}"/>
            </a:ext>
          </a:extLst>
        </xdr:cNvPr>
        <xdr:cNvSpPr/>
      </xdr:nvSpPr>
      <xdr:spPr>
        <a:xfrm rot="10800000">
          <a:off x="13541364452" y="4215049"/>
          <a:ext cx="924020" cy="662425"/>
        </a:xfrm>
        <a:prstGeom prst="triangle">
          <a:avLst>
            <a:gd name="adj" fmla="val 10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עודף</a:t>
          </a:r>
          <a:r>
            <a:rPr lang="he-IL" sz="700" kern="1200" baseline="0"/>
            <a:t> היצרן</a:t>
          </a:r>
          <a:endParaRPr lang="en-US" sz="700" kern="1200"/>
        </a:p>
      </xdr:txBody>
    </xdr:sp>
    <xdr:clientData/>
  </xdr:twoCellAnchor>
  <xdr:twoCellAnchor>
    <xdr:from>
      <xdr:col>1</xdr:col>
      <xdr:colOff>293648</xdr:colOff>
      <xdr:row>14</xdr:row>
      <xdr:rowOff>95309</xdr:rowOff>
    </xdr:from>
    <xdr:to>
      <xdr:col>3</xdr:col>
      <xdr:colOff>431765</xdr:colOff>
      <xdr:row>20</xdr:row>
      <xdr:rowOff>172789</xdr:rowOff>
    </xdr:to>
    <xdr:cxnSp macro="">
      <xdr:nvCxnSpPr>
        <xdr:cNvPr id="53" name="Straight Connector 52">
          <a:extLst>
            <a:ext uri="{FF2B5EF4-FFF2-40B4-BE49-F238E27FC236}">
              <a16:creationId xmlns:a16="http://schemas.microsoft.com/office/drawing/2014/main" id="{9D14CD53-7C5A-CA61-8C22-2DF5D34BB70E}"/>
            </a:ext>
          </a:extLst>
        </xdr:cNvPr>
        <xdr:cNvCxnSpPr/>
      </xdr:nvCxnSpPr>
      <xdr:spPr>
        <a:xfrm flipV="1">
          <a:off x="13546274282" y="2930658"/>
          <a:ext cx="1792070" cy="129262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71728</xdr:colOff>
      <xdr:row>16</xdr:row>
      <xdr:rowOff>164551</xdr:rowOff>
    </xdr:from>
    <xdr:to>
      <xdr:col>2</xdr:col>
      <xdr:colOff>71728</xdr:colOff>
      <xdr:row>19</xdr:row>
      <xdr:rowOff>172991</xdr:rowOff>
    </xdr:to>
    <xdr:cxnSp macro="">
      <xdr:nvCxnSpPr>
        <xdr:cNvPr id="54" name="Straight Arrow Connector 53">
          <a:extLst>
            <a:ext uri="{FF2B5EF4-FFF2-40B4-BE49-F238E27FC236}">
              <a16:creationId xmlns:a16="http://schemas.microsoft.com/office/drawing/2014/main" id="{699B9228-6E91-DFB9-ADE4-26A389557EDA}"/>
            </a:ext>
          </a:extLst>
        </xdr:cNvPr>
        <xdr:cNvCxnSpPr/>
      </xdr:nvCxnSpPr>
      <xdr:spPr>
        <a:xfrm flipV="1">
          <a:off x="13547461296" y="3404950"/>
          <a:ext cx="0" cy="6160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239974</xdr:colOff>
      <xdr:row>17</xdr:row>
      <xdr:rowOff>185106</xdr:rowOff>
    </xdr:from>
    <xdr:ext cx="1119218"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55" name="TextBox 54">
              <a:extLst>
                <a:ext uri="{FF2B5EF4-FFF2-40B4-BE49-F238E27FC236}">
                  <a16:creationId xmlns:a16="http://schemas.microsoft.com/office/drawing/2014/main" id="{57EC10BC-0F15-4685-6578-866D93CCAD68}"/>
                </a:ext>
              </a:extLst>
            </xdr:cNvPr>
            <xdr:cNvSpPr txBox="1"/>
          </xdr:nvSpPr>
          <xdr:spPr>
            <a:xfrm>
              <a:off x="13547000808" y="362803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2</xdr:col>
      <xdr:colOff>558612</xdr:colOff>
      <xdr:row>18</xdr:row>
      <xdr:rowOff>70876</xdr:rowOff>
    </xdr:from>
    <xdr:to>
      <xdr:col>2</xdr:col>
      <xdr:colOff>713572</xdr:colOff>
      <xdr:row>19</xdr:row>
      <xdr:rowOff>16575</xdr:rowOff>
    </xdr:to>
    <xdr:sp macro="" textlink="">
      <xdr:nvSpPr>
        <xdr:cNvPr id="56" name="Oval 55">
          <a:extLst>
            <a:ext uri="{FF2B5EF4-FFF2-40B4-BE49-F238E27FC236}">
              <a16:creationId xmlns:a16="http://schemas.microsoft.com/office/drawing/2014/main" id="{218A836E-40EE-857C-65C3-F5DBF86D06BA}"/>
            </a:ext>
          </a:extLst>
        </xdr:cNvPr>
        <xdr:cNvSpPr/>
      </xdr:nvSpPr>
      <xdr:spPr>
        <a:xfrm>
          <a:off x="13546819452" y="3716325"/>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12510</xdr:colOff>
      <xdr:row>18</xdr:row>
      <xdr:rowOff>51623</xdr:rowOff>
    </xdr:from>
    <xdr:ext cx="1658321" cy="19781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oMath>
                </m:oMathPara>
              </a14:m>
              <a:endParaRPr lang="en-US" sz="1100"/>
            </a:p>
          </xdr:txBody>
        </xdr:sp>
      </mc:Choice>
      <mc:Fallback xmlns="">
        <xdr:sp macro="" textlink="">
          <xdr:nvSpPr>
            <xdr:cNvPr id="57" name="TextBox 56">
              <a:extLst>
                <a:ext uri="{FF2B5EF4-FFF2-40B4-BE49-F238E27FC236}">
                  <a16:creationId xmlns:a16="http://schemas.microsoft.com/office/drawing/2014/main" id="{8FDBC7E7-1051-9326-9439-3C5C1BB038C9}"/>
                </a:ext>
              </a:extLst>
            </xdr:cNvPr>
            <xdr:cNvSpPr txBox="1"/>
          </xdr:nvSpPr>
          <xdr:spPr>
            <a:xfrm>
              <a:off x="13545035216" y="3697072"/>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endParaRPr lang="en-US" sz="1100"/>
            </a:p>
          </xdr:txBody>
        </xdr:sp>
      </mc:Fallback>
    </mc:AlternateContent>
    <xdr:clientData/>
  </xdr:oneCellAnchor>
  <xdr:twoCellAnchor>
    <xdr:from>
      <xdr:col>4</xdr:col>
      <xdr:colOff>438806</xdr:colOff>
      <xdr:row>18</xdr:row>
      <xdr:rowOff>59069</xdr:rowOff>
    </xdr:from>
    <xdr:to>
      <xdr:col>4</xdr:col>
      <xdr:colOff>645549</xdr:colOff>
      <xdr:row>22</xdr:row>
      <xdr:rowOff>97043</xdr:rowOff>
    </xdr:to>
    <xdr:sp macro="" textlink="">
      <xdr:nvSpPr>
        <xdr:cNvPr id="59" name="Left Brace 58">
          <a:extLst>
            <a:ext uri="{FF2B5EF4-FFF2-40B4-BE49-F238E27FC236}">
              <a16:creationId xmlns:a16="http://schemas.microsoft.com/office/drawing/2014/main" id="{0C6974CA-C8A2-51AB-B2FC-3EE7568456C1}"/>
            </a:ext>
          </a:extLst>
        </xdr:cNvPr>
        <xdr:cNvSpPr/>
      </xdr:nvSpPr>
      <xdr:spPr>
        <a:xfrm>
          <a:off x="13545233521" y="3704518"/>
          <a:ext cx="206743" cy="8480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20949</xdr:colOff>
      <xdr:row>22</xdr:row>
      <xdr:rowOff>992</xdr:rowOff>
    </xdr:from>
    <xdr:ext cx="165832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F9F2244-125D-AFD9-B622-D9D0C53ABFC0}"/>
                </a:ext>
              </a:extLst>
            </xdr:cNvPr>
            <xdr:cNvSpPr txBox="1"/>
          </xdr:nvSpPr>
          <xdr:spPr>
            <a:xfrm>
              <a:off x="13545026777" y="4456540"/>
              <a:ext cx="16583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𝑃_𝐶=𝑃_𝐵−𝑇</a:t>
              </a:r>
              <a:endParaRPr lang="en-US" sz="1100"/>
            </a:p>
          </xdr:txBody>
        </xdr:sp>
      </mc:Fallback>
    </mc:AlternateContent>
    <xdr:clientData/>
  </xdr:oneCellAnchor>
  <xdr:twoCellAnchor>
    <xdr:from>
      <xdr:col>2</xdr:col>
      <xdr:colOff>550173</xdr:colOff>
      <xdr:row>21</xdr:row>
      <xdr:rowOff>193235</xdr:rowOff>
    </xdr:from>
    <xdr:to>
      <xdr:col>2</xdr:col>
      <xdr:colOff>705133</xdr:colOff>
      <xdr:row>22</xdr:row>
      <xdr:rowOff>138933</xdr:rowOff>
    </xdr:to>
    <xdr:sp macro="" textlink="">
      <xdr:nvSpPr>
        <xdr:cNvPr id="61" name="Oval 60">
          <a:extLst>
            <a:ext uri="{FF2B5EF4-FFF2-40B4-BE49-F238E27FC236}">
              <a16:creationId xmlns:a16="http://schemas.microsoft.com/office/drawing/2014/main" id="{3D04995F-67B4-8B31-7862-55EDB10A9050}"/>
            </a:ext>
          </a:extLst>
        </xdr:cNvPr>
        <xdr:cNvSpPr/>
      </xdr:nvSpPr>
      <xdr:spPr>
        <a:xfrm>
          <a:off x="13546827891" y="444625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159808</xdr:colOff>
      <xdr:row>19</xdr:row>
      <xdr:rowOff>189326</xdr:rowOff>
    </xdr:from>
    <xdr:ext cx="111921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42F9E923-367E-3AB7-5441-1B4BFAD110CC}"/>
                </a:ext>
              </a:extLst>
            </xdr:cNvPr>
            <xdr:cNvSpPr txBox="1"/>
          </xdr:nvSpPr>
          <xdr:spPr>
            <a:xfrm>
              <a:off x="13544600044" y="403729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oneCellAnchor>
    <xdr:from>
      <xdr:col>0</xdr:col>
      <xdr:colOff>478859</xdr:colOff>
      <xdr:row>13</xdr:row>
      <xdr:rowOff>202466</xdr:rowOff>
    </xdr:from>
    <xdr:ext cx="1119218"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63" name="TextBox 62">
              <a:extLst>
                <a:ext uri="{FF2B5EF4-FFF2-40B4-BE49-F238E27FC236}">
                  <a16:creationId xmlns:a16="http://schemas.microsoft.com/office/drawing/2014/main" id="{333917F0-B6E2-49DD-D03B-1C2BF7584706}"/>
                </a:ext>
              </a:extLst>
            </xdr:cNvPr>
            <xdr:cNvSpPr txBox="1"/>
          </xdr:nvSpPr>
          <xdr:spPr>
            <a:xfrm>
              <a:off x="13547588900" y="283529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8</xdr:col>
      <xdr:colOff>219402</xdr:colOff>
      <xdr:row>35</xdr:row>
      <xdr:rowOff>11138</xdr:rowOff>
    </xdr:from>
    <xdr:ext cx="1355200"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4" name="TextBox 63">
              <a:extLst>
                <a:ext uri="{FF2B5EF4-FFF2-40B4-BE49-F238E27FC236}">
                  <a16:creationId xmlns:a16="http://schemas.microsoft.com/office/drawing/2014/main" id="{C4EC193D-39D7-735F-E97B-5573B5C4E5EA}"/>
                </a:ext>
              </a:extLst>
            </xdr:cNvPr>
            <xdr:cNvSpPr txBox="1"/>
          </xdr:nvSpPr>
          <xdr:spPr>
            <a:xfrm>
              <a:off x="13540996561" y="7099510"/>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𝑄∗𝑇</a:t>
              </a:r>
              <a:endParaRPr lang="en-US" sz="1100" kern="1200"/>
            </a:p>
          </xdr:txBody>
        </xdr:sp>
      </mc:Fallback>
    </mc:AlternateContent>
    <xdr:clientData/>
  </xdr:oneCellAnchor>
  <xdr:twoCellAnchor>
    <xdr:from>
      <xdr:col>8</xdr:col>
      <xdr:colOff>122359</xdr:colOff>
      <xdr:row>16</xdr:row>
      <xdr:rowOff>139236</xdr:rowOff>
    </xdr:from>
    <xdr:to>
      <xdr:col>9</xdr:col>
      <xdr:colOff>426146</xdr:colOff>
      <xdr:row>20</xdr:row>
      <xdr:rowOff>67509</xdr:rowOff>
    </xdr:to>
    <xdr:sp macro="" textlink="">
      <xdr:nvSpPr>
        <xdr:cNvPr id="65" name="Rounded Rectangle 64">
          <a:extLst>
            <a:ext uri="{FF2B5EF4-FFF2-40B4-BE49-F238E27FC236}">
              <a16:creationId xmlns:a16="http://schemas.microsoft.com/office/drawing/2014/main" id="{0328DD54-44CF-E855-F903-95AB663E456F}"/>
            </a:ext>
          </a:extLst>
        </xdr:cNvPr>
        <xdr:cNvSpPr/>
      </xdr:nvSpPr>
      <xdr:spPr>
        <a:xfrm>
          <a:off x="13541318040" y="3379635"/>
          <a:ext cx="1130764"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twoCellAnchor>
    <xdr:from>
      <xdr:col>2</xdr:col>
      <xdr:colOff>713057</xdr:colOff>
      <xdr:row>18</xdr:row>
      <xdr:rowOff>139236</xdr:rowOff>
    </xdr:from>
    <xdr:to>
      <xdr:col>3</xdr:col>
      <xdr:colOff>375516</xdr:colOff>
      <xdr:row>22</xdr:row>
      <xdr:rowOff>67509</xdr:rowOff>
    </xdr:to>
    <xdr:sp macro="" textlink="">
      <xdr:nvSpPr>
        <xdr:cNvPr id="66" name="Rounded Rectangle 65">
          <a:extLst>
            <a:ext uri="{FF2B5EF4-FFF2-40B4-BE49-F238E27FC236}">
              <a16:creationId xmlns:a16="http://schemas.microsoft.com/office/drawing/2014/main" id="{A2373A45-6EEE-6788-2ACE-A17EE91C17FE}"/>
            </a:ext>
          </a:extLst>
        </xdr:cNvPr>
        <xdr:cNvSpPr/>
      </xdr:nvSpPr>
      <xdr:spPr>
        <a:xfrm>
          <a:off x="13546330531" y="3784685"/>
          <a:ext cx="489436" cy="7383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r" rtl="1"/>
          <a:r>
            <a:rPr lang="he-IL" sz="1100" kern="1200"/>
            <a:t>תקבולי</a:t>
          </a:r>
          <a:r>
            <a:rPr lang="he-IL" sz="1100" kern="1200" baseline="0"/>
            <a:t> הממשלה ממסים</a:t>
          </a:r>
          <a:endParaRPr lang="en-US" sz="1100" kern="1200"/>
        </a:p>
      </xdr:txBody>
    </xdr:sp>
    <xdr:clientData/>
  </xdr:twoCellAnchor>
  <xdr:oneCellAnchor>
    <xdr:from>
      <xdr:col>9</xdr:col>
      <xdr:colOff>485215</xdr:colOff>
      <xdr:row>36</xdr:row>
      <xdr:rowOff>15358</xdr:rowOff>
    </xdr:from>
    <xdr:ext cx="1355200"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7" name="TextBox 66">
              <a:extLst>
                <a:ext uri="{FF2B5EF4-FFF2-40B4-BE49-F238E27FC236}">
                  <a16:creationId xmlns:a16="http://schemas.microsoft.com/office/drawing/2014/main" id="{5E92050E-9447-A36B-2B41-5DFE21968713}"/>
                </a:ext>
              </a:extLst>
            </xdr:cNvPr>
            <xdr:cNvSpPr txBox="1"/>
          </xdr:nvSpPr>
          <xdr:spPr>
            <a:xfrm>
              <a:off x="13539903771" y="7306255"/>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10</xdr:col>
      <xdr:colOff>493654</xdr:colOff>
      <xdr:row>37</xdr:row>
      <xdr:rowOff>6919</xdr:rowOff>
    </xdr:from>
    <xdr:ext cx="1355200" cy="17222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solidFill>
                          <a:srgbClr val="FF0000"/>
                        </a:solidFill>
                        <a:latin typeface="Cambria Math" panose="02040503050406030204" pitchFamily="18" charset="0"/>
                      </a:rPr>
                      <m:t>(=)</m:t>
                    </m:r>
                    <m:r>
                      <a:rPr lang="en-US" sz="1100" b="0" i="1" kern="1200">
                        <a:solidFill>
                          <a:srgbClr val="FF0000"/>
                        </a:solidFill>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𝑇</m:t>
                    </m:r>
                  </m:oMath>
                </m:oMathPara>
              </a14:m>
              <a:endParaRPr lang="en-US" sz="1100" kern="1200"/>
            </a:p>
          </xdr:txBody>
        </xdr:sp>
      </mc:Choice>
      <mc:Fallback xmlns="">
        <xdr:sp macro="" textlink="">
          <xdr:nvSpPr>
            <xdr:cNvPr id="68" name="TextBox 67">
              <a:extLst>
                <a:ext uri="{FF2B5EF4-FFF2-40B4-BE49-F238E27FC236}">
                  <a16:creationId xmlns:a16="http://schemas.microsoft.com/office/drawing/2014/main" id="{9A0D092E-1619-93FF-B3DE-76152655CD9C}"/>
                </a:ext>
              </a:extLst>
            </xdr:cNvPr>
            <xdr:cNvSpPr txBox="1"/>
          </xdr:nvSpPr>
          <xdr:spPr>
            <a:xfrm>
              <a:off x="13539068356" y="7500341"/>
              <a:ext cx="13552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solidFill>
                    <a:srgbClr val="FF0000"/>
                  </a:solidFill>
                  <a:latin typeface="Cambria Math" panose="02040503050406030204" pitchFamily="18" charset="0"/>
                </a:rPr>
                <a:t>(=)</a:t>
              </a:r>
              <a:r>
                <a:rPr lang="en-US" sz="1100" b="0" i="0" kern="1200">
                  <a:solidFill>
                    <a:srgbClr val="FF0000"/>
                  </a:solidFill>
                  <a:latin typeface="Cambria Math" panose="02040503050406030204" pitchFamily="18" charset="0"/>
                </a:rPr>
                <a:t>𝑄</a:t>
              </a:r>
              <a:r>
                <a:rPr lang="en-US" sz="1100" b="0" i="0" kern="1200">
                  <a:latin typeface="Cambria Math" panose="02040503050406030204" pitchFamily="18" charset="0"/>
                </a:rPr>
                <a:t>∗𝑇</a:t>
              </a:r>
              <a:endParaRPr lang="en-US" sz="1100" kern="1200"/>
            </a:p>
          </xdr:txBody>
        </xdr:sp>
      </mc:Fallback>
    </mc:AlternateContent>
    <xdr:clientData/>
  </xdr:oneCellAnchor>
  <xdr:oneCellAnchor>
    <xdr:from>
      <xdr:col>2</xdr:col>
      <xdr:colOff>643079</xdr:colOff>
      <xdr:row>62</xdr:row>
      <xdr:rowOff>59849</xdr:rowOff>
    </xdr:from>
    <xdr:ext cx="1074108"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69" name="TextBox 68">
              <a:extLst>
                <a:ext uri="{FF2B5EF4-FFF2-40B4-BE49-F238E27FC236}">
                  <a16:creationId xmlns:a16="http://schemas.microsoft.com/office/drawing/2014/main" id="{02798BBF-89DB-60C0-5208-2B7E1EFA77ED}"/>
                </a:ext>
              </a:extLst>
            </xdr:cNvPr>
            <xdr:cNvSpPr txBox="1"/>
          </xdr:nvSpPr>
          <xdr:spPr>
            <a:xfrm>
              <a:off x="13497801133" y="12682292"/>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𝑇∗𝑄_𝐴↓</a:t>
              </a:r>
              <a:endParaRPr lang="en-US" sz="1100" kern="1200"/>
            </a:p>
          </xdr:txBody>
        </xdr:sp>
      </mc:Fallback>
    </mc:AlternateContent>
    <xdr:clientData/>
  </xdr:oneCellAnchor>
  <xdr:oneCellAnchor>
    <xdr:from>
      <xdr:col>4</xdr:col>
      <xdr:colOff>733563</xdr:colOff>
      <xdr:row>62</xdr:row>
      <xdr:rowOff>59850</xdr:rowOff>
    </xdr:from>
    <xdr:ext cx="1074108"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70" name="TextBox 69">
              <a:extLst>
                <a:ext uri="{FF2B5EF4-FFF2-40B4-BE49-F238E27FC236}">
                  <a16:creationId xmlns:a16="http://schemas.microsoft.com/office/drawing/2014/main" id="{419183EB-A3C5-72DE-B9C5-EB036CF9F14A}"/>
                </a:ext>
              </a:extLst>
            </xdr:cNvPr>
            <xdr:cNvSpPr txBox="1"/>
          </xdr:nvSpPr>
          <xdr:spPr>
            <a:xfrm>
              <a:off x="13496062558" y="12682293"/>
              <a:ext cx="10741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𝑇∗𝑄_𝐵↓↓↓↓↓↓</a:t>
              </a:r>
              <a:endParaRPr lang="en-US" sz="1100" kern="1200"/>
            </a:p>
          </xdr:txBody>
        </xdr:sp>
      </mc:Fallback>
    </mc:AlternateContent>
    <xdr:clientData/>
  </xdr:oneCellAnchor>
  <xdr:oneCellAnchor>
    <xdr:from>
      <xdr:col>6</xdr:col>
      <xdr:colOff>25854</xdr:colOff>
      <xdr:row>78</xdr:row>
      <xdr:rowOff>33997</xdr:rowOff>
    </xdr:from>
    <xdr:ext cx="1545915"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r>
                      <a:rPr lang="en-US" sz="1100" b="0" i="1" kern="1200">
                        <a:latin typeface="Cambria Math" panose="02040503050406030204" pitchFamily="18" charset="0"/>
                      </a:rPr>
                      <m:t>𝑄</m:t>
                    </m:r>
                  </m:oMath>
                </m:oMathPara>
              </a14:m>
              <a:endParaRPr lang="en-US" sz="1100" kern="1200"/>
            </a:p>
          </xdr:txBody>
        </xdr:sp>
      </mc:Choice>
      <mc:Fallback xmlns="">
        <xdr:sp macro="" textlink="">
          <xdr:nvSpPr>
            <xdr:cNvPr id="110" name="TextBox 109">
              <a:extLst>
                <a:ext uri="{FF2B5EF4-FFF2-40B4-BE49-F238E27FC236}">
                  <a16:creationId xmlns:a16="http://schemas.microsoft.com/office/drawing/2014/main" id="{9755D838-D3A1-AAE4-5B82-A6510268CE1A}"/>
                </a:ext>
              </a:extLst>
            </xdr:cNvPr>
            <xdr:cNvSpPr txBox="1"/>
          </xdr:nvSpPr>
          <xdr:spPr>
            <a:xfrm>
              <a:off x="13494650368" y="15913844"/>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𝑇∗𝑄</a:t>
              </a:r>
              <a:endParaRPr lang="en-US" sz="1100" kern="1200"/>
            </a:p>
          </xdr:txBody>
        </xdr:sp>
      </mc:Fallback>
    </mc:AlternateContent>
    <xdr:clientData/>
  </xdr:oneCellAnchor>
  <xdr:oneCellAnchor>
    <xdr:from>
      <xdr:col>6</xdr:col>
      <xdr:colOff>12928</xdr:colOff>
      <xdr:row>80</xdr:row>
      <xdr:rowOff>24302</xdr:rowOff>
    </xdr:from>
    <xdr:ext cx="1545915"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3</m:t>
                    </m:r>
                    <m:r>
                      <a:rPr lang="en-US" sz="1100" b="0" i="1" kern="1200">
                        <a:latin typeface="Cambria Math" panose="02040503050406030204" pitchFamily="18" charset="0"/>
                      </a:rPr>
                      <m:t>∗</m:t>
                    </m:r>
                    <m:sSub>
                      <m:sSubPr>
                        <m:ctrlPr>
                          <a:rPr lang="he-IL"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oMath>
                </m:oMathPara>
              </a14:m>
              <a:endParaRPr lang="en-US" sz="1100" kern="1200"/>
            </a:p>
          </xdr:txBody>
        </xdr:sp>
      </mc:Choice>
      <mc:Fallback xmlns="">
        <xdr:sp macro="" textlink="">
          <xdr:nvSpPr>
            <xdr:cNvPr id="122" name="TextBox 121">
              <a:extLst>
                <a:ext uri="{FF2B5EF4-FFF2-40B4-BE49-F238E27FC236}">
                  <a16:creationId xmlns:a16="http://schemas.microsoft.com/office/drawing/2014/main" id="{3FFA6948-4F47-16C9-D1DF-2B384CEE2201}"/>
                </a:ext>
              </a:extLst>
            </xdr:cNvPr>
            <xdr:cNvSpPr txBox="1"/>
          </xdr:nvSpPr>
          <xdr:spPr>
            <a:xfrm>
              <a:off x="13494663294" y="16311325"/>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3</a:t>
              </a:r>
              <a:r>
                <a:rPr lang="en-US" sz="1100" b="0" i="0" kern="1200">
                  <a:latin typeface="Cambria Math" panose="02040503050406030204" pitchFamily="18" charset="0"/>
                </a:rPr>
                <a:t>∗𝑄</a:t>
              </a:r>
              <a:r>
                <a:rPr lang="he-IL" sz="1100" b="0" i="0" kern="1200">
                  <a:latin typeface="Cambria Math" panose="02040503050406030204" pitchFamily="18" charset="0"/>
                </a:rPr>
                <a:t>_</a:t>
              </a:r>
              <a:r>
                <a:rPr lang="en-US" sz="1100" b="0" i="0" kern="1200">
                  <a:latin typeface="Cambria Math" panose="02040503050406030204" pitchFamily="18" charset="0"/>
                </a:rPr>
                <a:t>𝐴</a:t>
              </a:r>
              <a:endParaRPr lang="en-US" sz="1100" kern="1200"/>
            </a:p>
          </xdr:txBody>
        </xdr:sp>
      </mc:Fallback>
    </mc:AlternateContent>
    <xdr:clientData/>
  </xdr:oneCellAnchor>
  <xdr:oneCellAnchor>
    <xdr:from>
      <xdr:col>6</xdr:col>
      <xdr:colOff>16159</xdr:colOff>
      <xdr:row>81</xdr:row>
      <xdr:rowOff>40460</xdr:rowOff>
    </xdr:from>
    <xdr:ext cx="1545915" cy="172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4</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oMath>
                </m:oMathPara>
              </a14:m>
              <a:endParaRPr lang="en-US" sz="1100" kern="1200"/>
            </a:p>
          </xdr:txBody>
        </xdr:sp>
      </mc:Choice>
      <mc:Fallback xmlns="">
        <xdr:sp macro="" textlink="">
          <xdr:nvSpPr>
            <xdr:cNvPr id="123" name="TextBox 122">
              <a:extLst>
                <a:ext uri="{FF2B5EF4-FFF2-40B4-BE49-F238E27FC236}">
                  <a16:creationId xmlns:a16="http://schemas.microsoft.com/office/drawing/2014/main" id="{FE39E125-9E86-4F37-3FE6-69AD3C95DDEE}"/>
                </a:ext>
              </a:extLst>
            </xdr:cNvPr>
            <xdr:cNvSpPr txBox="1"/>
          </xdr:nvSpPr>
          <xdr:spPr>
            <a:xfrm>
              <a:off x="13494660063" y="16531071"/>
              <a:ext cx="15459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4</a:t>
              </a:r>
              <a:r>
                <a:rPr lang="en-US" sz="1100" b="0" i="0" kern="1200">
                  <a:latin typeface="Cambria Math" panose="02040503050406030204" pitchFamily="18" charset="0"/>
                </a:rPr>
                <a:t>∗𝑄_𝐵</a:t>
              </a:r>
              <a:endParaRPr lang="en-US" sz="1100" kern="1200"/>
            </a:p>
          </xdr:txBody>
        </xdr:sp>
      </mc:Fallback>
    </mc:AlternateContent>
    <xdr:clientData/>
  </xdr:oneCellAnchor>
  <xdr:twoCellAnchor>
    <xdr:from>
      <xdr:col>1</xdr:col>
      <xdr:colOff>274956</xdr:colOff>
      <xdr:row>77</xdr:row>
      <xdr:rowOff>120527</xdr:rowOff>
    </xdr:from>
    <xdr:to>
      <xdr:col>3</xdr:col>
      <xdr:colOff>413073</xdr:colOff>
      <xdr:row>83</xdr:row>
      <xdr:rowOff>198008</xdr:rowOff>
    </xdr:to>
    <xdr:cxnSp macro="">
      <xdr:nvCxnSpPr>
        <xdr:cNvPr id="124" name="Straight Connector 123">
          <a:extLst>
            <a:ext uri="{FF2B5EF4-FFF2-40B4-BE49-F238E27FC236}">
              <a16:creationId xmlns:a16="http://schemas.microsoft.com/office/drawing/2014/main" id="{8A89B632-78A0-7D35-5604-AD4B2A3F2AEE}"/>
            </a:ext>
          </a:extLst>
        </xdr:cNvPr>
        <xdr:cNvCxnSpPr/>
      </xdr:nvCxnSpPr>
      <xdr:spPr>
        <a:xfrm flipV="1">
          <a:off x="13498281202" y="15796787"/>
          <a:ext cx="1786208" cy="12990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474533</xdr:colOff>
      <xdr:row>77</xdr:row>
      <xdr:rowOff>21938</xdr:rowOff>
    </xdr:from>
    <xdr:ext cx="1119218" cy="172227"/>
    <mc:AlternateContent xmlns:mc="http://schemas.openxmlformats.org/markup-compatibility/2006" xmlns:a14="http://schemas.microsoft.com/office/drawing/2010/main">
      <mc:Choice Requires="a14">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25" name="TextBox 124">
              <a:extLst>
                <a:ext uri="{FF2B5EF4-FFF2-40B4-BE49-F238E27FC236}">
                  <a16:creationId xmlns:a16="http://schemas.microsoft.com/office/drawing/2014/main" id="{1788C890-5800-0687-E05D-D794B972C852}"/>
                </a:ext>
              </a:extLst>
            </xdr:cNvPr>
            <xdr:cNvSpPr txBox="1"/>
          </xdr:nvSpPr>
          <xdr:spPr>
            <a:xfrm>
              <a:off x="13499572661" y="156981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384967</xdr:colOff>
      <xdr:row>80</xdr:row>
      <xdr:rowOff>168178</xdr:rowOff>
    </xdr:from>
    <xdr:to>
      <xdr:col>2</xdr:col>
      <xdr:colOff>539927</xdr:colOff>
      <xdr:row>81</xdr:row>
      <xdr:rowOff>112813</xdr:rowOff>
    </xdr:to>
    <xdr:sp macro="" textlink="">
      <xdr:nvSpPr>
        <xdr:cNvPr id="126" name="Oval 125">
          <a:extLst>
            <a:ext uri="{FF2B5EF4-FFF2-40B4-BE49-F238E27FC236}">
              <a16:creationId xmlns:a16="http://schemas.microsoft.com/office/drawing/2014/main" id="{AB1AEE7A-C115-A0CE-926C-1449D8D9A7EF}"/>
            </a:ext>
          </a:extLst>
        </xdr:cNvPr>
        <xdr:cNvSpPr/>
      </xdr:nvSpPr>
      <xdr:spPr>
        <a:xfrm>
          <a:off x="13498978393" y="16455201"/>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539217</xdr:colOff>
      <xdr:row>202</xdr:row>
      <xdr:rowOff>78044</xdr:rowOff>
    </xdr:from>
    <xdr:ext cx="1406944" cy="438325"/>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28" name="TextBox 127">
              <a:extLst>
                <a:ext uri="{FF2B5EF4-FFF2-40B4-BE49-F238E27FC236}">
                  <a16:creationId xmlns:a16="http://schemas.microsoft.com/office/drawing/2014/main" id="{B04FBE99-4E14-DB41-951F-7AB952E2A903}"/>
                </a:ext>
              </a:extLst>
            </xdr:cNvPr>
            <xdr:cNvSpPr txBox="1"/>
          </xdr:nvSpPr>
          <xdr:spPr>
            <a:xfrm rot="10800000">
              <a:off x="13494927353" y="2008912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202</xdr:row>
      <xdr:rowOff>81593</xdr:rowOff>
    </xdr:from>
    <xdr:ext cx="821609" cy="438325"/>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29" name="TextBox 128">
              <a:extLst>
                <a:ext uri="{FF2B5EF4-FFF2-40B4-BE49-F238E27FC236}">
                  <a16:creationId xmlns:a16="http://schemas.microsoft.com/office/drawing/2014/main" id="{B31167C7-5116-F74D-8197-649E209A6133}"/>
                </a:ext>
              </a:extLst>
            </xdr:cNvPr>
            <xdr:cNvSpPr txBox="1"/>
          </xdr:nvSpPr>
          <xdr:spPr>
            <a:xfrm rot="10800000">
              <a:off x="13494419294" y="2009267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202</xdr:row>
      <xdr:rowOff>21285</xdr:rowOff>
    </xdr:from>
    <xdr:ext cx="1406944" cy="172227"/>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0" name="TextBox 129">
              <a:extLst>
                <a:ext uri="{FF2B5EF4-FFF2-40B4-BE49-F238E27FC236}">
                  <a16:creationId xmlns:a16="http://schemas.microsoft.com/office/drawing/2014/main" id="{C3DDF447-B26A-0F41-8464-AB4F4D7F9C27}"/>
                </a:ext>
              </a:extLst>
            </xdr:cNvPr>
            <xdr:cNvSpPr txBox="1"/>
          </xdr:nvSpPr>
          <xdr:spPr>
            <a:xfrm rot="10800000">
              <a:off x="13493340091" y="200323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203</xdr:row>
      <xdr:rowOff>21287</xdr:rowOff>
    </xdr:from>
    <xdr:ext cx="140694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1" name="TextBox 130">
              <a:extLst>
                <a:ext uri="{FF2B5EF4-FFF2-40B4-BE49-F238E27FC236}">
                  <a16:creationId xmlns:a16="http://schemas.microsoft.com/office/drawing/2014/main" id="{8170084B-6847-DA42-ABEC-1767A0B4988B}"/>
                </a:ext>
              </a:extLst>
            </xdr:cNvPr>
            <xdr:cNvSpPr txBox="1"/>
          </xdr:nvSpPr>
          <xdr:spPr>
            <a:xfrm>
              <a:off x="13493336544" y="2023450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202</xdr:row>
      <xdr:rowOff>7096</xdr:rowOff>
    </xdr:from>
    <xdr:ext cx="140694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32" name="TextBox 131">
              <a:extLst>
                <a:ext uri="{FF2B5EF4-FFF2-40B4-BE49-F238E27FC236}">
                  <a16:creationId xmlns:a16="http://schemas.microsoft.com/office/drawing/2014/main" id="{E90D70F4-0491-C547-9E38-910FF413757A}"/>
                </a:ext>
              </a:extLst>
            </xdr:cNvPr>
            <xdr:cNvSpPr txBox="1"/>
          </xdr:nvSpPr>
          <xdr:spPr>
            <a:xfrm>
              <a:off x="13491713809" y="2001817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203</xdr:row>
      <xdr:rowOff>31929</xdr:rowOff>
    </xdr:from>
    <xdr:ext cx="140694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3" name="TextBox 132">
              <a:extLst>
                <a:ext uri="{FF2B5EF4-FFF2-40B4-BE49-F238E27FC236}">
                  <a16:creationId xmlns:a16="http://schemas.microsoft.com/office/drawing/2014/main" id="{41AADB8A-7B7D-834E-BA68-8F82A808DD74}"/>
                </a:ext>
              </a:extLst>
            </xdr:cNvPr>
            <xdr:cNvSpPr txBox="1"/>
          </xdr:nvSpPr>
          <xdr:spPr>
            <a:xfrm rot="10800000">
              <a:off x="13491720904" y="202451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204</xdr:row>
      <xdr:rowOff>24834</xdr:rowOff>
    </xdr:from>
    <xdr:ext cx="14069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4" name="TextBox 133">
              <a:extLst>
                <a:ext uri="{FF2B5EF4-FFF2-40B4-BE49-F238E27FC236}">
                  <a16:creationId xmlns:a16="http://schemas.microsoft.com/office/drawing/2014/main" id="{E4B13351-2590-7E49-8A79-504B5615291D}"/>
                </a:ext>
              </a:extLst>
            </xdr:cNvPr>
            <xdr:cNvSpPr txBox="1"/>
          </xdr:nvSpPr>
          <xdr:spPr>
            <a:xfrm rot="10800000">
              <a:off x="13491720904" y="2044017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202</xdr:row>
      <xdr:rowOff>60308</xdr:rowOff>
    </xdr:from>
    <xdr:ext cx="821609" cy="438325"/>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35" name="TextBox 134">
              <a:extLst>
                <a:ext uri="{FF2B5EF4-FFF2-40B4-BE49-F238E27FC236}">
                  <a16:creationId xmlns:a16="http://schemas.microsoft.com/office/drawing/2014/main" id="{9EE16AC1-3EB6-D244-AADA-D232F252386C}"/>
                </a:ext>
              </a:extLst>
            </xdr:cNvPr>
            <xdr:cNvSpPr txBox="1"/>
          </xdr:nvSpPr>
          <xdr:spPr>
            <a:xfrm>
              <a:off x="13492758946" y="2007138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204</xdr:row>
      <xdr:rowOff>7095</xdr:rowOff>
    </xdr:from>
    <xdr:ext cx="1406944"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36" name="TextBox 135">
              <a:extLst>
                <a:ext uri="{FF2B5EF4-FFF2-40B4-BE49-F238E27FC236}">
                  <a16:creationId xmlns:a16="http://schemas.microsoft.com/office/drawing/2014/main" id="{F7615C75-F810-F24B-A018-825B70DA2FA4}"/>
                </a:ext>
              </a:extLst>
            </xdr:cNvPr>
            <xdr:cNvSpPr txBox="1"/>
          </xdr:nvSpPr>
          <xdr:spPr>
            <a:xfrm rot="10800000">
              <a:off x="13493347185" y="2042244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2</xdr:col>
      <xdr:colOff>564444</xdr:colOff>
      <xdr:row>207</xdr:row>
      <xdr:rowOff>38138</xdr:rowOff>
    </xdr:from>
    <xdr:to>
      <xdr:col>4</xdr:col>
      <xdr:colOff>91532</xdr:colOff>
      <xdr:row>212</xdr:row>
      <xdr:rowOff>3814</xdr:rowOff>
    </xdr:to>
    <xdr:sp macro="" textlink="">
      <xdr:nvSpPr>
        <xdr:cNvPr id="137" name="Oval 136">
          <a:extLst>
            <a:ext uri="{FF2B5EF4-FFF2-40B4-BE49-F238E27FC236}">
              <a16:creationId xmlns:a16="http://schemas.microsoft.com/office/drawing/2014/main" id="{CBAEEC67-0F90-12B8-6E5E-4522855CFEDC}"/>
            </a:ext>
          </a:extLst>
        </xdr:cNvPr>
        <xdr:cNvSpPr/>
      </xdr:nvSpPr>
      <xdr:spPr>
        <a:xfrm>
          <a:off x="13493486847" y="41475225"/>
          <a:ext cx="1174655" cy="9763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twoCellAnchor>
    <xdr:from>
      <xdr:col>3</xdr:col>
      <xdr:colOff>324175</xdr:colOff>
      <xdr:row>207</xdr:row>
      <xdr:rowOff>38138</xdr:rowOff>
    </xdr:from>
    <xdr:to>
      <xdr:col>3</xdr:col>
      <xdr:colOff>327988</xdr:colOff>
      <xdr:row>209</xdr:row>
      <xdr:rowOff>137298</xdr:rowOff>
    </xdr:to>
    <xdr:cxnSp macro="">
      <xdr:nvCxnSpPr>
        <xdr:cNvPr id="140" name="Straight Connector 139">
          <a:extLst>
            <a:ext uri="{FF2B5EF4-FFF2-40B4-BE49-F238E27FC236}">
              <a16:creationId xmlns:a16="http://schemas.microsoft.com/office/drawing/2014/main" id="{FF34071C-9B35-8D54-4E7F-D66F84536F81}"/>
            </a:ext>
          </a:extLst>
        </xdr:cNvPr>
        <xdr:cNvCxnSpPr>
          <a:stCxn id="137" idx="0"/>
        </xdr:cNvCxnSpPr>
      </xdr:nvCxnSpPr>
      <xdr:spPr>
        <a:xfrm>
          <a:off x="13494074175" y="41475225"/>
          <a:ext cx="3813" cy="50342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812745</xdr:colOff>
      <xdr:row>209</xdr:row>
      <xdr:rowOff>125856</xdr:rowOff>
    </xdr:from>
    <xdr:to>
      <xdr:col>3</xdr:col>
      <xdr:colOff>335616</xdr:colOff>
      <xdr:row>211</xdr:row>
      <xdr:rowOff>112544</xdr:rowOff>
    </xdr:to>
    <xdr:cxnSp macro="">
      <xdr:nvCxnSpPr>
        <xdr:cNvPr id="141" name="Straight Connector 140">
          <a:extLst>
            <a:ext uri="{FF2B5EF4-FFF2-40B4-BE49-F238E27FC236}">
              <a16:creationId xmlns:a16="http://schemas.microsoft.com/office/drawing/2014/main" id="{527D817A-4BFB-27EC-21A5-0F1E3D1B164E}"/>
            </a:ext>
          </a:extLst>
        </xdr:cNvPr>
        <xdr:cNvCxnSpPr/>
      </xdr:nvCxnSpPr>
      <xdr:spPr>
        <a:xfrm flipH="1" flipV="1">
          <a:off x="13494066547" y="41967207"/>
          <a:ext cx="346654" cy="390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690300</xdr:colOff>
      <xdr:row>207</xdr:row>
      <xdr:rowOff>194504</xdr:rowOff>
    </xdr:from>
    <xdr:to>
      <xdr:col>3</xdr:col>
      <xdr:colOff>217388</xdr:colOff>
      <xdr:row>210</xdr:row>
      <xdr:rowOff>61021</xdr:rowOff>
    </xdr:to>
    <xdr:sp macro="" textlink="">
      <xdr:nvSpPr>
        <xdr:cNvPr id="149" name="Rounded Rectangle 148">
          <a:extLst>
            <a:ext uri="{FF2B5EF4-FFF2-40B4-BE49-F238E27FC236}">
              <a16:creationId xmlns:a16="http://schemas.microsoft.com/office/drawing/2014/main" id="{21F364C3-4552-56D7-AAD6-9749EFF5A9C5}"/>
            </a:ext>
          </a:extLst>
        </xdr:cNvPr>
        <xdr:cNvSpPr/>
      </xdr:nvSpPr>
      <xdr:spPr>
        <a:xfrm>
          <a:off x="13494184775" y="41631591"/>
          <a:ext cx="350871" cy="4729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700" kern="1200"/>
            <a:t>ממשלה</a:t>
          </a:r>
          <a:endParaRPr lang="en-US" sz="700" kern="1200"/>
        </a:p>
      </xdr:txBody>
    </xdr:sp>
    <xdr:clientData/>
  </xdr:twoCellAnchor>
  <xdr:oneCellAnchor>
    <xdr:from>
      <xdr:col>4</xdr:col>
      <xdr:colOff>212489</xdr:colOff>
      <xdr:row>131</xdr:row>
      <xdr:rowOff>200536</xdr:rowOff>
    </xdr:from>
    <xdr:ext cx="964479" cy="316882"/>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151" name="TextBox 150">
              <a:extLst>
                <a:ext uri="{FF2B5EF4-FFF2-40B4-BE49-F238E27FC236}">
                  <a16:creationId xmlns:a16="http://schemas.microsoft.com/office/drawing/2014/main" id="{C359C6C8-E7A7-C7C6-BD9D-76DEBCA475A0}"/>
                </a:ext>
              </a:extLst>
            </xdr:cNvPr>
            <xdr:cNvSpPr txBox="1"/>
          </xdr:nvSpPr>
          <xdr:spPr>
            <a:xfrm>
              <a:off x="13492401411" y="26679845"/>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0</xdr:col>
      <xdr:colOff>693029</xdr:colOff>
      <xdr:row>126</xdr:row>
      <xdr:rowOff>2216</xdr:rowOff>
    </xdr:from>
    <xdr:ext cx="964479" cy="172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ea typeface="Cambria Math" panose="02040503050406030204" pitchFamily="18" charset="0"/>
                      </a:rPr>
                      <m:t>𝑇</m:t>
                    </m:r>
                  </m:oMath>
                </m:oMathPara>
              </a14:m>
              <a:endParaRPr lang="en-US" sz="1100"/>
            </a:p>
          </xdr:txBody>
        </xdr:sp>
      </mc:Choice>
      <mc:Fallback xmlns="">
        <xdr:sp macro="" textlink="">
          <xdr:nvSpPr>
            <xdr:cNvPr id="152" name="TextBox 151">
              <a:extLst>
                <a:ext uri="{FF2B5EF4-FFF2-40B4-BE49-F238E27FC236}">
                  <a16:creationId xmlns:a16="http://schemas.microsoft.com/office/drawing/2014/main" id="{919C5F4D-7D01-6511-D9F6-F239D564022A}"/>
                </a:ext>
              </a:extLst>
            </xdr:cNvPr>
            <xdr:cNvSpPr txBox="1"/>
          </xdr:nvSpPr>
          <xdr:spPr>
            <a:xfrm>
              <a:off x="13495216006" y="25470865"/>
              <a:ext cx="9644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𝑇</a:t>
              </a:r>
              <a:endParaRPr lang="en-US" sz="1100"/>
            </a:p>
          </xdr:txBody>
        </xdr:sp>
      </mc:Fallback>
    </mc:AlternateContent>
    <xdr:clientData/>
  </xdr:oneCellAnchor>
  <xdr:twoCellAnchor editAs="oneCell">
    <xdr:from>
      <xdr:col>6</xdr:col>
      <xdr:colOff>808528</xdr:colOff>
      <xdr:row>119</xdr:row>
      <xdr:rowOff>102974</xdr:rowOff>
    </xdr:from>
    <xdr:to>
      <xdr:col>16</xdr:col>
      <xdr:colOff>343090</xdr:colOff>
      <xdr:row>136</xdr:row>
      <xdr:rowOff>123382</xdr:rowOff>
    </xdr:to>
    <xdr:pic>
      <xdr:nvPicPr>
        <xdr:cNvPr id="154" name="Picture 153">
          <a:extLst>
            <a:ext uri="{FF2B5EF4-FFF2-40B4-BE49-F238E27FC236}">
              <a16:creationId xmlns:a16="http://schemas.microsoft.com/office/drawing/2014/main" id="{73B7110A-D399-6644-E104-F8ED6D62FE72}"/>
            </a:ext>
          </a:extLst>
        </xdr:cNvPr>
        <xdr:cNvPicPr>
          <a:picLocks noChangeAspect="1"/>
        </xdr:cNvPicPr>
      </xdr:nvPicPr>
      <xdr:blipFill>
        <a:blip xmlns:r="http://schemas.openxmlformats.org/officeDocument/2006/relationships" r:embed="rId12"/>
        <a:stretch>
          <a:fillRect/>
        </a:stretch>
      </xdr:blipFill>
      <xdr:spPr>
        <a:xfrm>
          <a:off x="13483349883" y="24156698"/>
          <a:ext cx="7772400" cy="3456654"/>
        </a:xfrm>
        <a:prstGeom prst="rect">
          <a:avLst/>
        </a:prstGeom>
      </xdr:spPr>
    </xdr:pic>
    <xdr:clientData/>
  </xdr:twoCellAnchor>
  <xdr:twoCellAnchor>
    <xdr:from>
      <xdr:col>0</xdr:col>
      <xdr:colOff>460581</xdr:colOff>
      <xdr:row>157</xdr:row>
      <xdr:rowOff>88416</xdr:rowOff>
    </xdr:from>
    <xdr:to>
      <xdr:col>2</xdr:col>
      <xdr:colOff>598697</xdr:colOff>
      <xdr:row>163</xdr:row>
      <xdr:rowOff>165895</xdr:rowOff>
    </xdr:to>
    <xdr:cxnSp macro="">
      <xdr:nvCxnSpPr>
        <xdr:cNvPr id="156" name="Straight Connector 155">
          <a:extLst>
            <a:ext uri="{FF2B5EF4-FFF2-40B4-BE49-F238E27FC236}">
              <a16:creationId xmlns:a16="http://schemas.microsoft.com/office/drawing/2014/main" id="{50D4EFE1-A069-4274-2EBC-BB60EC78D126}"/>
            </a:ext>
          </a:extLst>
        </xdr:cNvPr>
        <xdr:cNvCxnSpPr/>
      </xdr:nvCxnSpPr>
      <xdr:spPr>
        <a:xfrm flipV="1">
          <a:off x="13494627249" y="31823161"/>
          <a:ext cx="1785684" cy="129027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41953</xdr:colOff>
      <xdr:row>156</xdr:row>
      <xdr:rowOff>175451</xdr:rowOff>
    </xdr:from>
    <xdr:ext cx="61021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157" name="TextBox 156">
              <a:extLst>
                <a:ext uri="{FF2B5EF4-FFF2-40B4-BE49-F238E27FC236}">
                  <a16:creationId xmlns:a16="http://schemas.microsoft.com/office/drawing/2014/main" id="{F154A561-B070-79AA-A2B2-0C9AD018FB1C}"/>
                </a:ext>
              </a:extLst>
            </xdr:cNvPr>
            <xdr:cNvSpPr txBox="1"/>
          </xdr:nvSpPr>
          <xdr:spPr>
            <a:xfrm>
              <a:off x="13496221350" y="31708064"/>
              <a:ext cx="6102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2</xdr:col>
      <xdr:colOff>87587</xdr:colOff>
      <xdr:row>159</xdr:row>
      <xdr:rowOff>151592</xdr:rowOff>
    </xdr:from>
    <xdr:to>
      <xdr:col>2</xdr:col>
      <xdr:colOff>87718</xdr:colOff>
      <xdr:row>162</xdr:row>
      <xdr:rowOff>7628</xdr:rowOff>
    </xdr:to>
    <xdr:cxnSp macro="">
      <xdr:nvCxnSpPr>
        <xdr:cNvPr id="159" name="Straight Arrow Connector 158">
          <a:extLst>
            <a:ext uri="{FF2B5EF4-FFF2-40B4-BE49-F238E27FC236}">
              <a16:creationId xmlns:a16="http://schemas.microsoft.com/office/drawing/2014/main" id="{C3A9C847-F6F3-0291-2BA0-A96BF8D4DD52}"/>
            </a:ext>
          </a:extLst>
        </xdr:cNvPr>
        <xdr:cNvCxnSpPr>
          <a:stCxn id="91" idx="4"/>
        </xdr:cNvCxnSpPr>
      </xdr:nvCxnSpPr>
      <xdr:spPr>
        <a:xfrm flipH="1">
          <a:off x="13495138228" y="32290601"/>
          <a:ext cx="131" cy="4624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202820</xdr:colOff>
      <xdr:row>160</xdr:row>
      <xdr:rowOff>41969</xdr:rowOff>
    </xdr:from>
    <xdr:ext cx="1119218"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957D169-7661-30F0-1D29-C08CBB9230C1}"/>
                </a:ext>
              </a:extLst>
            </xdr:cNvPr>
            <xdr:cNvSpPr txBox="1"/>
          </xdr:nvSpPr>
          <xdr:spPr>
            <a:xfrm>
              <a:off x="13494727692" y="32383110"/>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1</xdr:col>
      <xdr:colOff>410558</xdr:colOff>
      <xdr:row>160</xdr:row>
      <xdr:rowOff>45321</xdr:rowOff>
    </xdr:from>
    <xdr:to>
      <xdr:col>1</xdr:col>
      <xdr:colOff>565518</xdr:colOff>
      <xdr:row>160</xdr:row>
      <xdr:rowOff>193544</xdr:rowOff>
    </xdr:to>
    <xdr:sp macro="" textlink="">
      <xdr:nvSpPr>
        <xdr:cNvPr id="161" name="Oval 160">
          <a:extLst>
            <a:ext uri="{FF2B5EF4-FFF2-40B4-BE49-F238E27FC236}">
              <a16:creationId xmlns:a16="http://schemas.microsoft.com/office/drawing/2014/main" id="{1F1EF54E-651F-7BCF-F271-A50D69A49246}"/>
            </a:ext>
          </a:extLst>
        </xdr:cNvPr>
        <xdr:cNvSpPr/>
      </xdr:nvSpPr>
      <xdr:spPr>
        <a:xfrm>
          <a:off x="13495484212" y="3238646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144727</xdr:colOff>
      <xdr:row>160</xdr:row>
      <xdr:rowOff>103953</xdr:rowOff>
    </xdr:from>
    <xdr:ext cx="1119218" cy="190758"/>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E9FB225E-CC7F-928F-B9B2-99A9B18AC768}"/>
                </a:ext>
              </a:extLst>
            </xdr:cNvPr>
            <xdr:cNvSpPr txBox="1"/>
          </xdr:nvSpPr>
          <xdr:spPr>
            <a:xfrm>
              <a:off x="13493138218" y="32445094"/>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1</xdr:col>
      <xdr:colOff>441068</xdr:colOff>
      <xdr:row>157</xdr:row>
      <xdr:rowOff>117783</xdr:rowOff>
    </xdr:from>
    <xdr:to>
      <xdr:col>1</xdr:col>
      <xdr:colOff>596028</xdr:colOff>
      <xdr:row>158</xdr:row>
      <xdr:rowOff>63874</xdr:rowOff>
    </xdr:to>
    <xdr:sp macro="" textlink="">
      <xdr:nvSpPr>
        <xdr:cNvPr id="163" name="Oval 162">
          <a:extLst>
            <a:ext uri="{FF2B5EF4-FFF2-40B4-BE49-F238E27FC236}">
              <a16:creationId xmlns:a16="http://schemas.microsoft.com/office/drawing/2014/main" id="{6A4D33A0-E35C-95DC-E247-3D39DD2B74AC}"/>
            </a:ext>
          </a:extLst>
        </xdr:cNvPr>
        <xdr:cNvSpPr/>
      </xdr:nvSpPr>
      <xdr:spPr>
        <a:xfrm>
          <a:off x="13495453702" y="31852528"/>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125657</xdr:colOff>
      <xdr:row>157</xdr:row>
      <xdr:rowOff>96325</xdr:rowOff>
    </xdr:from>
    <xdr:ext cx="1119218" cy="190758"/>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FE5A076E-D462-7ABB-9AFA-59409D7E1C7F}"/>
                </a:ext>
              </a:extLst>
            </xdr:cNvPr>
            <xdr:cNvSpPr txBox="1"/>
          </xdr:nvSpPr>
          <xdr:spPr>
            <a:xfrm>
              <a:off x="13493157288" y="31831070"/>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194505</xdr:colOff>
      <xdr:row>157</xdr:row>
      <xdr:rowOff>76276</xdr:rowOff>
    </xdr:from>
    <xdr:to>
      <xdr:col>4</xdr:col>
      <xdr:colOff>369941</xdr:colOff>
      <xdr:row>161</xdr:row>
      <xdr:rowOff>106787</xdr:rowOff>
    </xdr:to>
    <xdr:sp macro="" textlink="">
      <xdr:nvSpPr>
        <xdr:cNvPr id="165" name="Left Brace 164">
          <a:extLst>
            <a:ext uri="{FF2B5EF4-FFF2-40B4-BE49-F238E27FC236}">
              <a16:creationId xmlns:a16="http://schemas.microsoft.com/office/drawing/2014/main" id="{7FBE8A6A-92F5-3D80-06C8-76C2946D7A85}"/>
            </a:ext>
          </a:extLst>
        </xdr:cNvPr>
        <xdr:cNvSpPr/>
      </xdr:nvSpPr>
      <xdr:spPr>
        <a:xfrm>
          <a:off x="13493208438" y="31811021"/>
          <a:ext cx="175436" cy="83903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3</xdr:col>
      <xdr:colOff>793962</xdr:colOff>
      <xdr:row>158</xdr:row>
      <xdr:rowOff>194521</xdr:rowOff>
    </xdr:from>
    <xdr:ext cx="1119218"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0955B559-9089-1C7F-0917-76E86739F6DB}"/>
                </a:ext>
              </a:extLst>
            </xdr:cNvPr>
            <xdr:cNvSpPr txBox="1"/>
          </xdr:nvSpPr>
          <xdr:spPr>
            <a:xfrm>
              <a:off x="13492488983" y="3213139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oneCellAnchor>
    <xdr:from>
      <xdr:col>6</xdr:col>
      <xdr:colOff>652162</xdr:colOff>
      <xdr:row>156</xdr:row>
      <xdr:rowOff>158731</xdr:rowOff>
    </xdr:from>
    <xdr:ext cx="873272" cy="190758"/>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𝑄</m:t>
                    </m:r>
                    <m:r>
                      <a:rPr lang="en-US" sz="1100" b="0" i="1" kern="1200">
                        <a:latin typeface="Cambria Math" panose="02040503050406030204" pitchFamily="18" charset="0"/>
                      </a:rPr>
                      <m:t>∗</m:t>
                    </m:r>
                    <m:r>
                      <a:rPr lang="en-US" sz="1100" b="0" i="1" kern="1200">
                        <a:latin typeface="Cambria Math" panose="02040503050406030204" pitchFamily="18" charset="0"/>
                      </a:rPr>
                      <m:t>𝑃</m:t>
                    </m:r>
                    <m:r>
                      <a:rPr lang="en-US" sz="1100" b="0" i="1" kern="1200">
                        <a:latin typeface="Cambria Math" panose="02040503050406030204" pitchFamily="18" charset="0"/>
                      </a:rPr>
                      <m:t>(</m:t>
                    </m:r>
                    <m:r>
                      <a:rPr lang="he-IL" sz="1100" b="0" i="1" kern="1200">
                        <a:latin typeface="Cambria Math" panose="02040503050406030204" pitchFamily="18" charset="0"/>
                      </a:rPr>
                      <m:t>צרכן</m:t>
                    </m:r>
                    <m:r>
                      <a:rPr lang="he-IL" sz="1100" b="0" i="1" kern="1200">
                        <a:latin typeface="Cambria Math" panose="02040503050406030204" pitchFamily="18" charset="0"/>
                      </a:rPr>
                      <m:t>)</m:t>
                    </m:r>
                  </m:oMath>
                </m:oMathPara>
              </a14:m>
              <a:endParaRPr lang="en-US" sz="1100" kern="1200"/>
            </a:p>
          </xdr:txBody>
        </xdr:sp>
      </mc:Choice>
      <mc:Fallback xmlns="">
        <xdr:sp macro="" textlink="">
          <xdr:nvSpPr>
            <xdr:cNvPr id="167" name="TextBox 166">
              <a:extLst>
                <a:ext uri="{FF2B5EF4-FFF2-40B4-BE49-F238E27FC236}">
                  <a16:creationId xmlns:a16="http://schemas.microsoft.com/office/drawing/2014/main" id="{2C3D47EB-670B-7ABB-E520-5C4444661880}"/>
                </a:ext>
              </a:extLst>
            </xdr:cNvPr>
            <xdr:cNvSpPr txBox="1"/>
          </xdr:nvSpPr>
          <xdr:spPr>
            <a:xfrm>
              <a:off x="13490405377" y="31691344"/>
              <a:ext cx="87327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𝑄∗𝑃(</a:t>
              </a:r>
              <a:r>
                <a:rPr lang="he-IL" sz="1100" b="0" i="0" kern="1200">
                  <a:latin typeface="Cambria Math" panose="02040503050406030204" pitchFamily="18" charset="0"/>
                </a:rPr>
                <a:t>צרכן)</a:t>
              </a:r>
              <a:endParaRPr lang="en-US" sz="1100" kern="1200"/>
            </a:p>
          </xdr:txBody>
        </xdr:sp>
      </mc:Fallback>
    </mc:AlternateContent>
    <xdr:clientData/>
  </xdr:oneCellAnchor>
  <xdr:oneCellAnchor>
    <xdr:from>
      <xdr:col>6</xdr:col>
      <xdr:colOff>686486</xdr:colOff>
      <xdr:row>159</xdr:row>
      <xdr:rowOff>2365</xdr:rowOff>
    </xdr:from>
    <xdr:ext cx="873272"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𝑄</m:t>
                        </m:r>
                      </m:e>
                      <m:sub>
                        <m:r>
                          <a:rPr lang="en-US" sz="1100" b="0" i="1" kern="1200">
                            <a:latin typeface="Cambria Math" panose="02040503050406030204" pitchFamily="18" charset="0"/>
                          </a:rPr>
                          <m:t>𝐴</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𝐴</m:t>
                        </m:r>
                      </m:sub>
                    </m:sSub>
                  </m:oMath>
                </m:oMathPara>
              </a14:m>
              <a:endParaRPr lang="en-US" sz="1100" kern="1200"/>
            </a:p>
          </xdr:txBody>
        </xdr:sp>
      </mc:Choice>
      <mc:Fallback xmlns="">
        <xdr:sp macro="" textlink="">
          <xdr:nvSpPr>
            <xdr:cNvPr id="168" name="TextBox 167">
              <a:extLst>
                <a:ext uri="{FF2B5EF4-FFF2-40B4-BE49-F238E27FC236}">
                  <a16:creationId xmlns:a16="http://schemas.microsoft.com/office/drawing/2014/main" id="{31AE5EBF-1FD5-73EA-7709-A8E1D7C1359F}"/>
                </a:ext>
              </a:extLst>
            </xdr:cNvPr>
            <xdr:cNvSpPr txBox="1"/>
          </xdr:nvSpPr>
          <xdr:spPr>
            <a:xfrm>
              <a:off x="13490371053" y="32141374"/>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𝑄_𝐴∗𝑃_𝐴</a:t>
              </a:r>
              <a:endParaRPr lang="en-US" sz="1100" kern="1200"/>
            </a:p>
          </xdr:txBody>
        </xdr:sp>
      </mc:Fallback>
    </mc:AlternateContent>
    <xdr:clientData/>
  </xdr:oneCellAnchor>
  <xdr:oneCellAnchor>
    <xdr:from>
      <xdr:col>0</xdr:col>
      <xdr:colOff>691999</xdr:colOff>
      <xdr:row>163</xdr:row>
      <xdr:rowOff>90665</xdr:rowOff>
    </xdr:from>
    <xdr:ext cx="1119218"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mlns="">
        <xdr:sp macro="" textlink="">
          <xdr:nvSpPr>
            <xdr:cNvPr id="169" name="TextBox 168">
              <a:extLst>
                <a:ext uri="{FF2B5EF4-FFF2-40B4-BE49-F238E27FC236}">
                  <a16:creationId xmlns:a16="http://schemas.microsoft.com/office/drawing/2014/main" id="{9E043C1B-C0DD-26D9-116F-7F00853FBAAD}"/>
                </a:ext>
              </a:extLst>
            </xdr:cNvPr>
            <xdr:cNvSpPr txBox="1"/>
          </xdr:nvSpPr>
          <xdr:spPr>
            <a:xfrm>
              <a:off x="13495062297" y="3303820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6</xdr:col>
      <xdr:colOff>743693</xdr:colOff>
      <xdr:row>161</xdr:row>
      <xdr:rowOff>2365</xdr:rowOff>
    </xdr:from>
    <xdr:ext cx="873272"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m:t>
                        </m:r>
                        <m:r>
                          <a:rPr lang="en-US" sz="1100" b="0" i="1" kern="1200">
                            <a:latin typeface="Cambria Math" panose="02040503050406030204" pitchFamily="18" charset="0"/>
                          </a:rPr>
                          <m:t>𝑄</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𝐵</m:t>
                        </m:r>
                      </m:sub>
                    </m:sSub>
                    <m:r>
                      <a:rPr lang="en-US" sz="1100" b="0" i="1" kern="1200">
                        <a:latin typeface="Cambria Math" panose="02040503050406030204" pitchFamily="18" charset="0"/>
                      </a:rPr>
                      <m:t>↓</m:t>
                    </m:r>
                  </m:oMath>
                </m:oMathPara>
              </a14:m>
              <a:endParaRPr lang="en-US" sz="1100" kern="1200"/>
            </a:p>
          </xdr:txBody>
        </xdr:sp>
      </mc:Choice>
      <mc:Fallback xmlns="">
        <xdr:sp macro="" textlink="">
          <xdr:nvSpPr>
            <xdr:cNvPr id="170" name="TextBox 169">
              <a:extLst>
                <a:ext uri="{FF2B5EF4-FFF2-40B4-BE49-F238E27FC236}">
                  <a16:creationId xmlns:a16="http://schemas.microsoft.com/office/drawing/2014/main" id="{A20641D8-244C-D868-1584-9AF8BB668D51}"/>
                </a:ext>
              </a:extLst>
            </xdr:cNvPr>
            <xdr:cNvSpPr txBox="1"/>
          </xdr:nvSpPr>
          <xdr:spPr>
            <a:xfrm>
              <a:off x="13490313846" y="32545638"/>
              <a:ext cx="8732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〖↑𝑄〗_𝐵∗𝑃_𝐵↓</a:t>
              </a:r>
              <a:endParaRPr lang="en-US" sz="1100" kern="1200"/>
            </a:p>
          </xdr:txBody>
        </xdr:sp>
      </mc:Fallback>
    </mc:AlternateContent>
    <xdr:clientData/>
  </xdr:oneCellAnchor>
  <xdr:twoCellAnchor>
    <xdr:from>
      <xdr:col>6</xdr:col>
      <xdr:colOff>579700</xdr:colOff>
      <xdr:row>162</xdr:row>
      <xdr:rowOff>53394</xdr:rowOff>
    </xdr:from>
    <xdr:to>
      <xdr:col>7</xdr:col>
      <xdr:colOff>118229</xdr:colOff>
      <xdr:row>163</xdr:row>
      <xdr:rowOff>160180</xdr:rowOff>
    </xdr:to>
    <xdr:cxnSp macro="">
      <xdr:nvCxnSpPr>
        <xdr:cNvPr id="172" name="Straight Arrow Connector 171">
          <a:extLst>
            <a:ext uri="{FF2B5EF4-FFF2-40B4-BE49-F238E27FC236}">
              <a16:creationId xmlns:a16="http://schemas.microsoft.com/office/drawing/2014/main" id="{F32E585E-89AB-3514-532C-510DE4086AC3}"/>
            </a:ext>
          </a:extLst>
        </xdr:cNvPr>
        <xdr:cNvCxnSpPr/>
      </xdr:nvCxnSpPr>
      <xdr:spPr>
        <a:xfrm>
          <a:off x="13490988799" y="32798799"/>
          <a:ext cx="362312" cy="308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434776</xdr:colOff>
      <xdr:row>162</xdr:row>
      <xdr:rowOff>49580</xdr:rowOff>
    </xdr:from>
    <xdr:to>
      <xdr:col>7</xdr:col>
      <xdr:colOff>438590</xdr:colOff>
      <xdr:row>164</xdr:row>
      <xdr:rowOff>64835</xdr:rowOff>
    </xdr:to>
    <xdr:cxnSp macro="">
      <xdr:nvCxnSpPr>
        <xdr:cNvPr id="173" name="Straight Arrow Connector 172">
          <a:extLst>
            <a:ext uri="{FF2B5EF4-FFF2-40B4-BE49-F238E27FC236}">
              <a16:creationId xmlns:a16="http://schemas.microsoft.com/office/drawing/2014/main" id="{A5520B13-1101-9676-2D05-B95AD747A8DA}"/>
            </a:ext>
          </a:extLst>
        </xdr:cNvPr>
        <xdr:cNvCxnSpPr/>
      </xdr:nvCxnSpPr>
      <xdr:spPr>
        <a:xfrm>
          <a:off x="13490668438" y="32794985"/>
          <a:ext cx="3814" cy="4195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705557</xdr:colOff>
      <xdr:row>162</xdr:row>
      <xdr:rowOff>11442</xdr:rowOff>
    </xdr:from>
    <xdr:to>
      <xdr:col>8</xdr:col>
      <xdr:colOff>442403</xdr:colOff>
      <xdr:row>163</xdr:row>
      <xdr:rowOff>175435</xdr:rowOff>
    </xdr:to>
    <xdr:cxnSp macro="">
      <xdr:nvCxnSpPr>
        <xdr:cNvPr id="175" name="Straight Arrow Connector 174">
          <a:extLst>
            <a:ext uri="{FF2B5EF4-FFF2-40B4-BE49-F238E27FC236}">
              <a16:creationId xmlns:a16="http://schemas.microsoft.com/office/drawing/2014/main" id="{2C4F2A03-7672-0D41-612B-477E2E66A345}"/>
            </a:ext>
          </a:extLst>
        </xdr:cNvPr>
        <xdr:cNvCxnSpPr/>
      </xdr:nvCxnSpPr>
      <xdr:spPr>
        <a:xfrm flipH="1">
          <a:off x="13489840841" y="32756847"/>
          <a:ext cx="560630" cy="3661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335643</xdr:colOff>
      <xdr:row>166</xdr:row>
      <xdr:rowOff>27213</xdr:rowOff>
    </xdr:from>
    <xdr:to>
      <xdr:col>6</xdr:col>
      <xdr:colOff>503464</xdr:colOff>
      <xdr:row>167</xdr:row>
      <xdr:rowOff>149677</xdr:rowOff>
    </xdr:to>
    <xdr:sp macro="" textlink="">
      <xdr:nvSpPr>
        <xdr:cNvPr id="178" name="Down Arrow 177">
          <a:extLst>
            <a:ext uri="{FF2B5EF4-FFF2-40B4-BE49-F238E27FC236}">
              <a16:creationId xmlns:a16="http://schemas.microsoft.com/office/drawing/2014/main" id="{A88360CF-3535-C3BC-175D-7E0A02436DB8}"/>
            </a:ext>
          </a:extLst>
        </xdr:cNvPr>
        <xdr:cNvSpPr/>
      </xdr:nvSpPr>
      <xdr:spPr>
        <a:xfrm>
          <a:off x="13519535536" y="33908999"/>
          <a:ext cx="167821" cy="3265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kern="1200"/>
        </a:p>
      </xdr:txBody>
    </xdr:sp>
    <xdr:clientData/>
  </xdr:twoCellAnchor>
  <xdr:oneCellAnchor>
    <xdr:from>
      <xdr:col>0</xdr:col>
      <xdr:colOff>539217</xdr:colOff>
      <xdr:row>178</xdr:row>
      <xdr:rowOff>78044</xdr:rowOff>
    </xdr:from>
    <xdr:ext cx="1406944" cy="438325"/>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79" name="TextBox 178">
              <a:extLst>
                <a:ext uri="{FF2B5EF4-FFF2-40B4-BE49-F238E27FC236}">
                  <a16:creationId xmlns:a16="http://schemas.microsoft.com/office/drawing/2014/main" id="{E53D995B-CB7C-934D-94E3-3ED278D8765A}"/>
                </a:ext>
              </a:extLst>
            </xdr:cNvPr>
            <xdr:cNvSpPr txBox="1"/>
          </xdr:nvSpPr>
          <xdr:spPr>
            <a:xfrm>
              <a:off x="13523045839" y="21713401"/>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178</xdr:row>
      <xdr:rowOff>81593</xdr:rowOff>
    </xdr:from>
    <xdr:ext cx="821609" cy="438325"/>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80" name="TextBox 179">
              <a:extLst>
                <a:ext uri="{FF2B5EF4-FFF2-40B4-BE49-F238E27FC236}">
                  <a16:creationId xmlns:a16="http://schemas.microsoft.com/office/drawing/2014/main" id="{CE4B1F6B-83ED-FD4C-9EAF-D8A1E306C491}"/>
                </a:ext>
              </a:extLst>
            </xdr:cNvPr>
            <xdr:cNvSpPr txBox="1"/>
          </xdr:nvSpPr>
          <xdr:spPr>
            <a:xfrm rot="10800000">
              <a:off x="13522536064" y="21716950"/>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178</xdr:row>
      <xdr:rowOff>21285</xdr:rowOff>
    </xdr:from>
    <xdr:ext cx="140694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1" name="TextBox 180">
              <a:extLst>
                <a:ext uri="{FF2B5EF4-FFF2-40B4-BE49-F238E27FC236}">
                  <a16:creationId xmlns:a16="http://schemas.microsoft.com/office/drawing/2014/main" id="{84AA02C6-824A-DC47-BF34-D57FDB7B7173}"/>
                </a:ext>
              </a:extLst>
            </xdr:cNvPr>
            <xdr:cNvSpPr txBox="1"/>
          </xdr:nvSpPr>
          <xdr:spPr>
            <a:xfrm rot="10800000">
              <a:off x="13521455145" y="2165664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179</xdr:row>
      <xdr:rowOff>21287</xdr:rowOff>
    </xdr:from>
    <xdr:ext cx="140694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2" name="TextBox 181">
              <a:extLst>
                <a:ext uri="{FF2B5EF4-FFF2-40B4-BE49-F238E27FC236}">
                  <a16:creationId xmlns:a16="http://schemas.microsoft.com/office/drawing/2014/main" id="{174719DF-8955-DD4F-9C76-8BCD3C8C60DB}"/>
                </a:ext>
              </a:extLst>
            </xdr:cNvPr>
            <xdr:cNvSpPr txBox="1"/>
          </xdr:nvSpPr>
          <xdr:spPr>
            <a:xfrm>
              <a:off x="13521451598" y="21860751"/>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178</xdr:row>
      <xdr:rowOff>7096</xdr:rowOff>
    </xdr:from>
    <xdr:ext cx="1406944"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183" name="TextBox 182">
              <a:extLst>
                <a:ext uri="{FF2B5EF4-FFF2-40B4-BE49-F238E27FC236}">
                  <a16:creationId xmlns:a16="http://schemas.microsoft.com/office/drawing/2014/main" id="{31585056-AF56-814F-8B6D-88B410525B86}"/>
                </a:ext>
              </a:extLst>
            </xdr:cNvPr>
            <xdr:cNvSpPr txBox="1"/>
          </xdr:nvSpPr>
          <xdr:spPr>
            <a:xfrm>
              <a:off x="13519825430" y="2164245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178</xdr:row>
      <xdr:rowOff>60308</xdr:rowOff>
    </xdr:from>
    <xdr:ext cx="821609" cy="438325"/>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184" name="TextBox 183">
              <a:extLst>
                <a:ext uri="{FF2B5EF4-FFF2-40B4-BE49-F238E27FC236}">
                  <a16:creationId xmlns:a16="http://schemas.microsoft.com/office/drawing/2014/main" id="{B010B2B9-9529-8446-AE64-DF2915921723}"/>
                </a:ext>
              </a:extLst>
            </xdr:cNvPr>
            <xdr:cNvSpPr txBox="1"/>
          </xdr:nvSpPr>
          <xdr:spPr>
            <a:xfrm>
              <a:off x="13520872283" y="21695665"/>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180</xdr:row>
      <xdr:rowOff>7095</xdr:rowOff>
    </xdr:from>
    <xdr:ext cx="1406944"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5" name="TextBox 184">
              <a:extLst>
                <a:ext uri="{FF2B5EF4-FFF2-40B4-BE49-F238E27FC236}">
                  <a16:creationId xmlns:a16="http://schemas.microsoft.com/office/drawing/2014/main" id="{BF0824F7-14C5-9F46-A9A9-8AD450FD35FB}"/>
                </a:ext>
              </a:extLst>
            </xdr:cNvPr>
            <xdr:cNvSpPr txBox="1"/>
          </xdr:nvSpPr>
          <xdr:spPr>
            <a:xfrm rot="10800000">
              <a:off x="13521462239" y="2205066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461173</xdr:colOff>
      <xdr:row>179</xdr:row>
      <xdr:rowOff>10643</xdr:rowOff>
    </xdr:from>
    <xdr:ext cx="140694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6" name="TextBox 185">
              <a:extLst>
                <a:ext uri="{FF2B5EF4-FFF2-40B4-BE49-F238E27FC236}">
                  <a16:creationId xmlns:a16="http://schemas.microsoft.com/office/drawing/2014/main" id="{1BE79411-DF1B-6247-9E2E-394B686B75F8}"/>
                </a:ext>
              </a:extLst>
            </xdr:cNvPr>
            <xdr:cNvSpPr txBox="1"/>
          </xdr:nvSpPr>
          <xdr:spPr>
            <a:xfrm rot="10800000">
              <a:off x="13519821883" y="2185010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464721</xdr:colOff>
      <xdr:row>180</xdr:row>
      <xdr:rowOff>10642</xdr:rowOff>
    </xdr:from>
    <xdr:ext cx="1406944"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187" name="TextBox 186">
              <a:extLst>
                <a:ext uri="{FF2B5EF4-FFF2-40B4-BE49-F238E27FC236}">
                  <a16:creationId xmlns:a16="http://schemas.microsoft.com/office/drawing/2014/main" id="{82F6C596-47DC-AB46-8D47-E2F1BAC75C76}"/>
                </a:ext>
              </a:extLst>
            </xdr:cNvPr>
            <xdr:cNvSpPr txBox="1"/>
          </xdr:nvSpPr>
          <xdr:spPr>
            <a:xfrm rot="10800000">
              <a:off x="13519818335" y="22054213"/>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twoCellAnchor>
    <xdr:from>
      <xdr:col>3</xdr:col>
      <xdr:colOff>434562</xdr:colOff>
      <xdr:row>231</xdr:row>
      <xdr:rowOff>70743</xdr:rowOff>
    </xdr:from>
    <xdr:to>
      <xdr:col>3</xdr:col>
      <xdr:colOff>437931</xdr:colOff>
      <xdr:row>242</xdr:row>
      <xdr:rowOff>70743</xdr:rowOff>
    </xdr:to>
    <xdr:cxnSp macro="">
      <xdr:nvCxnSpPr>
        <xdr:cNvPr id="188" name="Straight Arrow Connector 187">
          <a:extLst>
            <a:ext uri="{FF2B5EF4-FFF2-40B4-BE49-F238E27FC236}">
              <a16:creationId xmlns:a16="http://schemas.microsoft.com/office/drawing/2014/main" id="{D2F24EA7-F05B-CF4B-AC71-AF6FF0A27059}"/>
            </a:ext>
          </a:extLst>
        </xdr:cNvPr>
        <xdr:cNvCxnSpPr/>
      </xdr:nvCxnSpPr>
      <xdr:spPr>
        <a:xfrm flipH="1" flipV="1">
          <a:off x="13517124569" y="2928243"/>
          <a:ext cx="3369" cy="224517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582786</xdr:colOff>
      <xdr:row>241</xdr:row>
      <xdr:rowOff>94324</xdr:rowOff>
    </xdr:from>
    <xdr:to>
      <xdr:col>3</xdr:col>
      <xdr:colOff>562573</xdr:colOff>
      <xdr:row>241</xdr:row>
      <xdr:rowOff>97692</xdr:rowOff>
    </xdr:to>
    <xdr:cxnSp macro="">
      <xdr:nvCxnSpPr>
        <xdr:cNvPr id="189" name="Straight Arrow Connector 188">
          <a:extLst>
            <a:ext uri="{FF2B5EF4-FFF2-40B4-BE49-F238E27FC236}">
              <a16:creationId xmlns:a16="http://schemas.microsoft.com/office/drawing/2014/main" id="{714FE56E-788E-7241-83D1-09DB7AD1FE2B}"/>
            </a:ext>
          </a:extLst>
        </xdr:cNvPr>
        <xdr:cNvCxnSpPr/>
      </xdr:nvCxnSpPr>
      <xdr:spPr>
        <a:xfrm flipV="1">
          <a:off x="13516999927" y="4992895"/>
          <a:ext cx="2456287" cy="3368"/>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690583</xdr:colOff>
      <xdr:row>230</xdr:row>
      <xdr:rowOff>39683</xdr:rowOff>
    </xdr:from>
    <xdr:ext cx="11192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24A4922F-7AEB-974F-BDCB-EAFF0813FC67}"/>
                </a:ext>
              </a:extLst>
            </xdr:cNvPr>
            <xdr:cNvSpPr txBox="1"/>
          </xdr:nvSpPr>
          <xdr:spPr>
            <a:xfrm>
              <a:off x="13516578199" y="2693076"/>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6737</xdr:colOff>
      <xdr:row>234</xdr:row>
      <xdr:rowOff>23581</xdr:rowOff>
    </xdr:from>
    <xdr:to>
      <xdr:col>3</xdr:col>
      <xdr:colOff>434585</xdr:colOff>
      <xdr:row>241</xdr:row>
      <xdr:rowOff>101262</xdr:rowOff>
    </xdr:to>
    <xdr:cxnSp macro="">
      <xdr:nvCxnSpPr>
        <xdr:cNvPr id="191" name="Straight Connector 190">
          <a:extLst>
            <a:ext uri="{FF2B5EF4-FFF2-40B4-BE49-F238E27FC236}">
              <a16:creationId xmlns:a16="http://schemas.microsoft.com/office/drawing/2014/main" id="{F8590C91-0072-9741-A183-4BB79D08D411}"/>
            </a:ext>
          </a:extLst>
        </xdr:cNvPr>
        <xdr:cNvCxnSpPr/>
      </xdr:nvCxnSpPr>
      <xdr:spPr>
        <a:xfrm flipV="1">
          <a:off x="13517127915" y="3493402"/>
          <a:ext cx="2078848" cy="150643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186680</xdr:colOff>
      <xdr:row>233</xdr:row>
      <xdr:rowOff>83655</xdr:rowOff>
    </xdr:from>
    <xdr:ext cx="111921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mlns="">
        <xdr:sp macro="" textlink="">
          <xdr:nvSpPr>
            <xdr:cNvPr id="192" name="TextBox 191">
              <a:extLst>
                <a:ext uri="{FF2B5EF4-FFF2-40B4-BE49-F238E27FC236}">
                  <a16:creationId xmlns:a16="http://schemas.microsoft.com/office/drawing/2014/main" id="{7F4CF1DC-64D1-F343-97EE-3FA0157FC95C}"/>
                </a:ext>
              </a:extLst>
            </xdr:cNvPr>
            <xdr:cNvSpPr txBox="1"/>
          </xdr:nvSpPr>
          <xdr:spPr>
            <a:xfrm>
              <a:off x="13518733102" y="334936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2</xdr:col>
      <xdr:colOff>81592</xdr:colOff>
      <xdr:row>231</xdr:row>
      <xdr:rowOff>117067</xdr:rowOff>
    </xdr:from>
    <xdr:to>
      <xdr:col>2</xdr:col>
      <xdr:colOff>81592</xdr:colOff>
      <xdr:row>240</xdr:row>
      <xdr:rowOff>156090</xdr:rowOff>
    </xdr:to>
    <xdr:cxnSp macro="">
      <xdr:nvCxnSpPr>
        <xdr:cNvPr id="193" name="Straight Connector 192">
          <a:extLst>
            <a:ext uri="{FF2B5EF4-FFF2-40B4-BE49-F238E27FC236}">
              <a16:creationId xmlns:a16="http://schemas.microsoft.com/office/drawing/2014/main" id="{3B526046-B14D-E94D-80F0-28B4FC16CED2}"/>
            </a:ext>
          </a:extLst>
        </xdr:cNvPr>
        <xdr:cNvCxnSpPr/>
      </xdr:nvCxnSpPr>
      <xdr:spPr>
        <a:xfrm>
          <a:off x="13518306408" y="2974567"/>
          <a:ext cx="0" cy="187598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266128</xdr:colOff>
      <xdr:row>239</xdr:row>
      <xdr:rowOff>93582</xdr:rowOff>
    </xdr:from>
    <xdr:ext cx="1119218"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57759908-0744-474B-B6B4-8445C717CD39}"/>
                </a:ext>
              </a:extLst>
            </xdr:cNvPr>
            <xdr:cNvSpPr txBox="1"/>
          </xdr:nvSpPr>
          <xdr:spPr>
            <a:xfrm>
              <a:off x="13518653654" y="4583939"/>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10107</xdr:colOff>
      <xdr:row>237</xdr:row>
      <xdr:rowOff>3369</xdr:rowOff>
    </xdr:from>
    <xdr:to>
      <xdr:col>2</xdr:col>
      <xdr:colOff>165067</xdr:colOff>
      <xdr:row>237</xdr:row>
      <xdr:rowOff>151592</xdr:rowOff>
    </xdr:to>
    <xdr:sp macro="" textlink="">
      <xdr:nvSpPr>
        <xdr:cNvPr id="195" name="Oval 194">
          <a:extLst>
            <a:ext uri="{FF2B5EF4-FFF2-40B4-BE49-F238E27FC236}">
              <a16:creationId xmlns:a16="http://schemas.microsoft.com/office/drawing/2014/main" id="{5550D45A-491F-4442-82E6-E038E480974C}"/>
            </a:ext>
          </a:extLst>
        </xdr:cNvPr>
        <xdr:cNvSpPr/>
      </xdr:nvSpPr>
      <xdr:spPr>
        <a:xfrm>
          <a:off x="13518222933" y="4085512"/>
          <a:ext cx="154960" cy="14822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333501</xdr:colOff>
      <xdr:row>241</xdr:row>
      <xdr:rowOff>86851</xdr:rowOff>
    </xdr:from>
    <xdr:ext cx="1119218"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mlns="">
        <xdr:sp macro="" textlink="">
          <xdr:nvSpPr>
            <xdr:cNvPr id="196" name="TextBox 195">
              <a:extLst>
                <a:ext uri="{FF2B5EF4-FFF2-40B4-BE49-F238E27FC236}">
                  <a16:creationId xmlns:a16="http://schemas.microsoft.com/office/drawing/2014/main" id="{7812A5C7-00D3-CC48-84AA-4E69AC2A5C5F}"/>
                </a:ext>
              </a:extLst>
            </xdr:cNvPr>
            <xdr:cNvSpPr txBox="1"/>
          </xdr:nvSpPr>
          <xdr:spPr>
            <a:xfrm>
              <a:off x="13517760781" y="4985422"/>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366929</xdr:colOff>
      <xdr:row>237</xdr:row>
      <xdr:rowOff>30524</xdr:rowOff>
    </xdr:from>
    <xdr:ext cx="1119218" cy="190758"/>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0">
                        <a:latin typeface="Cambria Math" panose="02040503050406030204" pitchFamily="18" charset="0"/>
                      </a:rPr>
                      <m:t>=</m:t>
                    </m:r>
                    <m:r>
                      <m:rPr>
                        <m:sty m:val="p"/>
                      </m:rPr>
                      <a:rPr lang="en-US" sz="1100" b="0" i="0">
                        <a:latin typeface="Cambria Math" panose="02040503050406030204" pitchFamily="18" charset="0"/>
                      </a:rPr>
                      <m:t>P</m:t>
                    </m:r>
                    <m:r>
                      <a:rPr lang="en-US" sz="1100" b="0" i="0">
                        <a:latin typeface="Cambria Math" panose="02040503050406030204" pitchFamily="18" charset="0"/>
                      </a:rPr>
                      <m:t>(</m:t>
                    </m:r>
                    <m:r>
                      <a:rPr lang="he-IL" sz="1100" b="0" i="0">
                        <a:latin typeface="Cambria Math" panose="02040503050406030204" pitchFamily="18" charset="0"/>
                      </a:rPr>
                      <m:t>יצרן</m:t>
                    </m:r>
                    <m:r>
                      <a:rPr lang="he-IL" sz="1100" b="0" i="0">
                        <a:latin typeface="Cambria Math" panose="02040503050406030204" pitchFamily="18" charset="0"/>
                      </a:rPr>
                      <m:t>)</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0121A9B2-92A3-3B40-8EB7-AA5A75B8F8F5}"/>
                </a:ext>
              </a:extLst>
            </xdr:cNvPr>
            <xdr:cNvSpPr txBox="1"/>
          </xdr:nvSpPr>
          <xdr:spPr>
            <a:xfrm>
              <a:off x="13516076353" y="4112667"/>
              <a:ext cx="111921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𝑃_𝐴=P(</a:t>
              </a:r>
              <a:r>
                <a:rPr lang="he-IL" sz="1100" b="0" i="0">
                  <a:latin typeface="Cambria Math" panose="02040503050406030204" pitchFamily="18" charset="0"/>
                </a:rPr>
                <a:t>יצרן)</a:t>
              </a:r>
              <a:endParaRPr lang="en-US" sz="1100"/>
            </a:p>
          </xdr:txBody>
        </xdr:sp>
      </mc:Fallback>
    </mc:AlternateContent>
    <xdr:clientData/>
  </xdr:oneCellAnchor>
  <xdr:oneCellAnchor>
    <xdr:from>
      <xdr:col>1</xdr:col>
      <xdr:colOff>328579</xdr:colOff>
      <xdr:row>230</xdr:row>
      <xdr:rowOff>104940</xdr:rowOff>
    </xdr:from>
    <xdr:ext cx="1119218"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DAE4EB9A-F771-834D-972D-7B57766DE83A}"/>
                </a:ext>
              </a:extLst>
            </xdr:cNvPr>
            <xdr:cNvSpPr txBox="1"/>
          </xdr:nvSpPr>
          <xdr:spPr>
            <a:xfrm>
              <a:off x="13517765703" y="2758333"/>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133315</xdr:colOff>
      <xdr:row>231</xdr:row>
      <xdr:rowOff>2485</xdr:rowOff>
    </xdr:from>
    <xdr:to>
      <xdr:col>3</xdr:col>
      <xdr:colOff>308007</xdr:colOff>
      <xdr:row>237</xdr:row>
      <xdr:rowOff>97044</xdr:rowOff>
    </xdr:to>
    <xdr:cxnSp macro="">
      <xdr:nvCxnSpPr>
        <xdr:cNvPr id="199" name="Straight Connector 198">
          <a:extLst>
            <a:ext uri="{FF2B5EF4-FFF2-40B4-BE49-F238E27FC236}">
              <a16:creationId xmlns:a16="http://schemas.microsoft.com/office/drawing/2014/main" id="{F56ED64B-7C2A-1845-B90C-A40ED68A6ACB}"/>
            </a:ext>
          </a:extLst>
        </xdr:cNvPr>
        <xdr:cNvCxnSpPr/>
      </xdr:nvCxnSpPr>
      <xdr:spPr>
        <a:xfrm flipV="1">
          <a:off x="13517254493" y="2859985"/>
          <a:ext cx="1825692" cy="13192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304820</xdr:colOff>
      <xdr:row>230</xdr:row>
      <xdr:rowOff>104752</xdr:rowOff>
    </xdr:from>
    <xdr:ext cx="1119218" cy="17222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200" name="TextBox 199">
              <a:extLst>
                <a:ext uri="{FF2B5EF4-FFF2-40B4-BE49-F238E27FC236}">
                  <a16:creationId xmlns:a16="http://schemas.microsoft.com/office/drawing/2014/main" id="{07052D63-16F3-B241-9C6D-0ABFFA89D857}"/>
                </a:ext>
              </a:extLst>
            </xdr:cNvPr>
            <xdr:cNvSpPr txBox="1"/>
          </xdr:nvSpPr>
          <xdr:spPr>
            <a:xfrm>
              <a:off x="13518614962" y="2758145"/>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10107</xdr:colOff>
      <xdr:row>233</xdr:row>
      <xdr:rowOff>79315</xdr:rowOff>
    </xdr:from>
    <xdr:to>
      <xdr:col>2</xdr:col>
      <xdr:colOff>165067</xdr:colOff>
      <xdr:row>234</xdr:row>
      <xdr:rowOff>25013</xdr:rowOff>
    </xdr:to>
    <xdr:sp macro="" textlink="">
      <xdr:nvSpPr>
        <xdr:cNvPr id="201" name="Oval 200">
          <a:extLst>
            <a:ext uri="{FF2B5EF4-FFF2-40B4-BE49-F238E27FC236}">
              <a16:creationId xmlns:a16="http://schemas.microsoft.com/office/drawing/2014/main" id="{9573A9C2-1B6F-4A43-B47E-C915EB84CB96}"/>
            </a:ext>
          </a:extLst>
        </xdr:cNvPr>
        <xdr:cNvSpPr/>
      </xdr:nvSpPr>
      <xdr:spPr>
        <a:xfrm>
          <a:off x="13518222933" y="3345029"/>
          <a:ext cx="154960" cy="14980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780565</xdr:colOff>
      <xdr:row>233</xdr:row>
      <xdr:rowOff>122358</xdr:rowOff>
    </xdr:from>
    <xdr:to>
      <xdr:col>1</xdr:col>
      <xdr:colOff>780565</xdr:colOff>
      <xdr:row>236</xdr:row>
      <xdr:rowOff>130798</xdr:rowOff>
    </xdr:to>
    <xdr:cxnSp macro="">
      <xdr:nvCxnSpPr>
        <xdr:cNvPr id="202" name="Straight Arrow Connector 201">
          <a:extLst>
            <a:ext uri="{FF2B5EF4-FFF2-40B4-BE49-F238E27FC236}">
              <a16:creationId xmlns:a16="http://schemas.microsoft.com/office/drawing/2014/main" id="{78BC6489-B0A8-2147-A60C-AEB8A6236C63}"/>
            </a:ext>
          </a:extLst>
        </xdr:cNvPr>
        <xdr:cNvCxnSpPr/>
      </xdr:nvCxnSpPr>
      <xdr:spPr>
        <a:xfrm flipV="1">
          <a:off x="13518432935" y="3388072"/>
          <a:ext cx="0" cy="620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333174</xdr:colOff>
      <xdr:row>233</xdr:row>
      <xdr:rowOff>30527</xdr:rowOff>
    </xdr:from>
    <xdr:ext cx="1658321" cy="197811"/>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r>
                      <a:rPr lang="he-IL" sz="1100" b="0" i="1">
                        <a:latin typeface="Cambria Math" panose="02040503050406030204" pitchFamily="18" charset="0"/>
                      </a:rPr>
                      <m:t>3</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482B56BF-8B88-FD4F-A21D-85DFFDAE44A6}"/>
                </a:ext>
              </a:extLst>
            </xdr:cNvPr>
            <xdr:cNvSpPr txBox="1"/>
          </xdr:nvSpPr>
          <xdr:spPr>
            <a:xfrm>
              <a:off x="13515571005" y="3296241"/>
              <a:ext cx="165832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𝑃_𝐵=𝑃(</a:t>
              </a:r>
              <a:r>
                <a:rPr lang="he-IL" sz="1100" b="0" i="0">
                  <a:latin typeface="Cambria Math" panose="02040503050406030204" pitchFamily="18" charset="0"/>
                </a:rPr>
                <a:t>צרכן)=</a:t>
              </a:r>
              <a:r>
                <a:rPr lang="en-US" sz="1100" b="0" i="0">
                  <a:latin typeface="Cambria Math" panose="02040503050406030204" pitchFamily="18" charset="0"/>
                </a:rPr>
                <a:t>𝑃_𝐴+</a:t>
              </a:r>
              <a:r>
                <a:rPr lang="he-IL" sz="1100" b="0" i="0">
                  <a:latin typeface="Cambria Math" panose="02040503050406030204" pitchFamily="18" charset="0"/>
                </a:rPr>
                <a:t>3</a:t>
              </a:r>
              <a:endParaRPr lang="en-US" sz="1100"/>
            </a:p>
          </xdr:txBody>
        </xdr:sp>
      </mc:Fallback>
    </mc:AlternateContent>
    <xdr:clientData/>
  </xdr:oneCellAnchor>
  <xdr:oneCellAnchor>
    <xdr:from>
      <xdr:col>1</xdr:col>
      <xdr:colOff>121835</xdr:colOff>
      <xdr:row>234</xdr:row>
      <xdr:rowOff>142913</xdr:rowOff>
    </xdr:from>
    <xdr:ext cx="1119218"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D174ED1F-34B3-0947-8C28-2B706F18A260}"/>
                </a:ext>
              </a:extLst>
            </xdr:cNvPr>
            <xdr:cNvSpPr txBox="1"/>
          </xdr:nvSpPr>
          <xdr:spPr>
            <a:xfrm>
              <a:off x="13517972447" y="3612734"/>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5</xdr:col>
      <xdr:colOff>223622</xdr:colOff>
      <xdr:row>232</xdr:row>
      <xdr:rowOff>172990</xdr:rowOff>
    </xdr:from>
    <xdr:to>
      <xdr:col>5</xdr:col>
      <xdr:colOff>468340</xdr:colOff>
      <xdr:row>239</xdr:row>
      <xdr:rowOff>46413</xdr:rowOff>
    </xdr:to>
    <xdr:sp macro="" textlink="">
      <xdr:nvSpPr>
        <xdr:cNvPr id="205" name="Left Brace 204">
          <a:extLst>
            <a:ext uri="{FF2B5EF4-FFF2-40B4-BE49-F238E27FC236}">
              <a16:creationId xmlns:a16="http://schemas.microsoft.com/office/drawing/2014/main" id="{C0D1564C-211A-614A-AA2A-551C7EA3A1F5}"/>
            </a:ext>
          </a:extLst>
        </xdr:cNvPr>
        <xdr:cNvSpPr/>
      </xdr:nvSpPr>
      <xdr:spPr>
        <a:xfrm>
          <a:off x="13515443160" y="3234597"/>
          <a:ext cx="244718" cy="13021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kern="1200"/>
        </a:p>
      </xdr:txBody>
    </xdr:sp>
    <xdr:clientData/>
  </xdr:twoCellAnchor>
  <xdr:oneCellAnchor>
    <xdr:from>
      <xdr:col>5</xdr:col>
      <xdr:colOff>33230</xdr:colOff>
      <xdr:row>235</xdr:row>
      <xdr:rowOff>109159</xdr:rowOff>
    </xdr:from>
    <xdr:ext cx="1119218"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120EBC75-4DF3-4942-AD40-224AC75AF847}"/>
                </a:ext>
              </a:extLst>
            </xdr:cNvPr>
            <xdr:cNvSpPr txBox="1"/>
          </xdr:nvSpPr>
          <xdr:spPr>
            <a:xfrm>
              <a:off x="13514759052" y="3783088"/>
              <a:ext cx="11192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a:t>
              </a:r>
              <a:endParaRPr lang="en-US" sz="1100"/>
            </a:p>
          </xdr:txBody>
        </xdr:sp>
      </mc:Fallback>
    </mc:AlternateContent>
    <xdr:clientData/>
  </xdr:oneCellAnchor>
  <xdr:twoCellAnchor>
    <xdr:from>
      <xdr:col>2</xdr:col>
      <xdr:colOff>142374</xdr:colOff>
      <xdr:row>237</xdr:row>
      <xdr:rowOff>125903</xdr:rowOff>
    </xdr:from>
    <xdr:to>
      <xdr:col>3</xdr:col>
      <xdr:colOff>366929</xdr:colOff>
      <xdr:row>237</xdr:row>
      <xdr:rowOff>129885</xdr:rowOff>
    </xdr:to>
    <xdr:cxnSp macro="">
      <xdr:nvCxnSpPr>
        <xdr:cNvPr id="207" name="Straight Connector 206">
          <a:extLst>
            <a:ext uri="{FF2B5EF4-FFF2-40B4-BE49-F238E27FC236}">
              <a16:creationId xmlns:a16="http://schemas.microsoft.com/office/drawing/2014/main" id="{C6E746E6-E5CA-E840-B79B-2E988504335D}"/>
            </a:ext>
          </a:extLst>
        </xdr:cNvPr>
        <xdr:cNvCxnSpPr>
          <a:stCxn id="197" idx="3"/>
          <a:endCxn id="195" idx="3"/>
        </xdr:cNvCxnSpPr>
      </xdr:nvCxnSpPr>
      <xdr:spPr>
        <a:xfrm>
          <a:off x="13517195571" y="4208046"/>
          <a:ext cx="1050055" cy="39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0</xdr:colOff>
      <xdr:row>231</xdr:row>
      <xdr:rowOff>0</xdr:rowOff>
    </xdr:from>
    <xdr:ext cx="964479" cy="316882"/>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rPr>
                          <m:t>𝑇</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𝑄</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10" name="TextBox 209">
              <a:extLst>
                <a:ext uri="{FF2B5EF4-FFF2-40B4-BE49-F238E27FC236}">
                  <a16:creationId xmlns:a16="http://schemas.microsoft.com/office/drawing/2014/main" id="{6CAD688C-C54C-D241-883D-D8B8A6BC877F}"/>
                </a:ext>
              </a:extLst>
            </xdr:cNvPr>
            <xdr:cNvSpPr txBox="1"/>
          </xdr:nvSpPr>
          <xdr:spPr>
            <a:xfrm>
              <a:off x="13484103880" y="46985039"/>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a:t>
              </a:r>
              <a:r>
                <a:rPr lang="en-US" sz="1100" b="0" i="0">
                  <a:latin typeface="Cambria Math" panose="02040503050406030204" pitchFamily="18" charset="0"/>
                  <a:ea typeface="Cambria Math" panose="02040503050406030204" pitchFamily="18" charset="0"/>
                </a:rPr>
                <a:t>𝑄)/2</a:t>
              </a:r>
              <a:endParaRPr lang="en-US" sz="1100"/>
            </a:p>
          </xdr:txBody>
        </xdr:sp>
      </mc:Fallback>
    </mc:AlternateContent>
    <xdr:clientData/>
  </xdr:oneCellAnchor>
  <xdr:oneCellAnchor>
    <xdr:from>
      <xdr:col>8</xdr:col>
      <xdr:colOff>724297</xdr:colOff>
      <xdr:row>233</xdr:row>
      <xdr:rowOff>128984</xdr:rowOff>
    </xdr:from>
    <xdr:ext cx="964479" cy="316882"/>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he-IL" sz="1100" b="0" i="1">
                            <a:latin typeface="Cambria Math" panose="02040503050406030204" pitchFamily="18" charset="0"/>
                          </a:rPr>
                          <m:t>3</m:t>
                        </m:r>
                        <m:r>
                          <a:rPr lang="en-US" sz="1100" b="0" i="1">
                            <a:latin typeface="Cambria Math" panose="02040503050406030204" pitchFamily="18" charset="0"/>
                          </a:rPr>
                          <m:t>∗</m:t>
                        </m:r>
                        <m:r>
                          <a:rPr lang="he-IL" sz="1100" b="0" i="1">
                            <a:latin typeface="Cambria Math" panose="02040503050406030204" pitchFamily="18" charset="0"/>
                          </a:rPr>
                          <m:t>0</m:t>
                        </m:r>
                      </m:num>
                      <m:den>
                        <m:r>
                          <a:rPr lang="en-US" sz="1100" b="0" i="1">
                            <a:latin typeface="Cambria Math" panose="02040503050406030204" pitchFamily="18" charset="0"/>
                            <a:ea typeface="Cambria Math" panose="02040503050406030204" pitchFamily="18" charset="0"/>
                          </a:rPr>
                          <m:t>2</m:t>
                        </m:r>
                      </m:den>
                    </m:f>
                    <m:r>
                      <a:rPr lang="he-IL" sz="1100" b="0" i="0">
                        <a:latin typeface="Cambria Math" panose="02040503050406030204" pitchFamily="18" charset="0"/>
                        <a:ea typeface="Cambria Math" panose="02040503050406030204" pitchFamily="18" charset="0"/>
                      </a:rPr>
                      <m:t>=0</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5A665A20-00AD-693C-DD3A-B0972E76D4FA}"/>
                </a:ext>
              </a:extLst>
            </xdr:cNvPr>
            <xdr:cNvSpPr txBox="1"/>
          </xdr:nvSpPr>
          <xdr:spPr>
            <a:xfrm>
              <a:off x="13484203099" y="47520820"/>
              <a:ext cx="964479"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rPr>
                <a:t>3</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ea typeface="Cambria Math" panose="02040503050406030204" pitchFamily="18" charset="0"/>
                </a:rPr>
                <a:t>)/2</a:t>
              </a:r>
              <a:r>
                <a:rPr lang="he-IL" sz="1100" b="0" i="0">
                  <a:latin typeface="Cambria Math" panose="02040503050406030204" pitchFamily="18" charset="0"/>
                  <a:ea typeface="Cambria Math" panose="02040503050406030204" pitchFamily="18" charset="0"/>
                </a:rPr>
                <a:t>=0</a:t>
              </a:r>
              <a:endParaRPr lang="en-US" sz="1100"/>
            </a:p>
          </xdr:txBody>
        </xdr:sp>
      </mc:Fallback>
    </mc:AlternateContent>
    <xdr:clientData/>
  </xdr:oneCellAnchor>
  <xdr:oneCellAnchor>
    <xdr:from>
      <xdr:col>0</xdr:col>
      <xdr:colOff>539217</xdr:colOff>
      <xdr:row>256</xdr:row>
      <xdr:rowOff>78044</xdr:rowOff>
    </xdr:from>
    <xdr:ext cx="1406944" cy="438325"/>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2" name="TextBox 211">
              <a:extLst>
                <a:ext uri="{FF2B5EF4-FFF2-40B4-BE49-F238E27FC236}">
                  <a16:creationId xmlns:a16="http://schemas.microsoft.com/office/drawing/2014/main" id="{10F75449-6185-A44C-AA23-E5B7200EA07C}"/>
                </a:ext>
              </a:extLst>
            </xdr:cNvPr>
            <xdr:cNvSpPr txBox="1"/>
          </xdr:nvSpPr>
          <xdr:spPr>
            <a:xfrm rot="10800000">
              <a:off x="13531504246" y="20181215"/>
              <a:ext cx="1406944"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1</xdr:col>
      <xdr:colOff>808827</xdr:colOff>
      <xdr:row>256</xdr:row>
      <xdr:rowOff>81593</xdr:rowOff>
    </xdr:from>
    <xdr:ext cx="821609" cy="438325"/>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3" name="TextBox 212">
              <a:extLst>
                <a:ext uri="{FF2B5EF4-FFF2-40B4-BE49-F238E27FC236}">
                  <a16:creationId xmlns:a16="http://schemas.microsoft.com/office/drawing/2014/main" id="{7402770D-5E31-E94C-9E6B-92824C7205D9}"/>
                </a:ext>
              </a:extLst>
            </xdr:cNvPr>
            <xdr:cNvSpPr txBox="1"/>
          </xdr:nvSpPr>
          <xdr:spPr>
            <a:xfrm rot="10800000">
              <a:off x="13530993955" y="20184764"/>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478911</xdr:colOff>
      <xdr:row>256</xdr:row>
      <xdr:rowOff>21285</xdr:rowOff>
    </xdr:from>
    <xdr:ext cx="140694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4" name="TextBox 213">
              <a:extLst>
                <a:ext uri="{FF2B5EF4-FFF2-40B4-BE49-F238E27FC236}">
                  <a16:creationId xmlns:a16="http://schemas.microsoft.com/office/drawing/2014/main" id="{8F3AB6F5-2EC6-FE4B-B55C-EAE561FBBAAA}"/>
                </a:ext>
              </a:extLst>
            </xdr:cNvPr>
            <xdr:cNvSpPr txBox="1"/>
          </xdr:nvSpPr>
          <xdr:spPr>
            <a:xfrm rot="10800000">
              <a:off x="13529912519" y="20124456"/>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2</xdr:col>
      <xdr:colOff>482458</xdr:colOff>
      <xdr:row>257</xdr:row>
      <xdr:rowOff>21287</xdr:rowOff>
    </xdr:from>
    <xdr:ext cx="140694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5" name="TextBox 214">
              <a:extLst>
                <a:ext uri="{FF2B5EF4-FFF2-40B4-BE49-F238E27FC236}">
                  <a16:creationId xmlns:a16="http://schemas.microsoft.com/office/drawing/2014/main" id="{0AFC6CF4-C85F-F948-B22C-37709C592D1D}"/>
                </a:ext>
              </a:extLst>
            </xdr:cNvPr>
            <xdr:cNvSpPr txBox="1"/>
          </xdr:nvSpPr>
          <xdr:spPr>
            <a:xfrm>
              <a:off x="13529908972" y="2032752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457626</xdr:colOff>
      <xdr:row>256</xdr:row>
      <xdr:rowOff>7096</xdr:rowOff>
    </xdr:from>
    <xdr:ext cx="1406944"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kern="1200">
                        <a:latin typeface="Cambria Math" panose="02040503050406030204" pitchFamily="18" charset="0"/>
                      </a:rPr>
                      <m:t>?</m:t>
                    </m:r>
                  </m:oMath>
                </m:oMathPara>
              </a14:m>
              <a:endParaRPr lang="en-US" sz="1100" kern="1200"/>
            </a:p>
          </xdr:txBody>
        </xdr:sp>
      </mc:Choice>
      <mc:Fallback xmlns="">
        <xdr:sp macro="" textlink="">
          <xdr:nvSpPr>
            <xdr:cNvPr id="216" name="TextBox 215">
              <a:extLst>
                <a:ext uri="{FF2B5EF4-FFF2-40B4-BE49-F238E27FC236}">
                  <a16:creationId xmlns:a16="http://schemas.microsoft.com/office/drawing/2014/main" id="{1B7DC536-B38A-4A4B-974F-F57BFD24128C}"/>
                </a:ext>
              </a:extLst>
            </xdr:cNvPr>
            <xdr:cNvSpPr txBox="1"/>
          </xdr:nvSpPr>
          <xdr:spPr>
            <a:xfrm>
              <a:off x="13528281772" y="20110267"/>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257</xdr:row>
      <xdr:rowOff>31929</xdr:rowOff>
    </xdr:from>
    <xdr:ext cx="140694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7" name="TextBox 216">
              <a:extLst>
                <a:ext uri="{FF2B5EF4-FFF2-40B4-BE49-F238E27FC236}">
                  <a16:creationId xmlns:a16="http://schemas.microsoft.com/office/drawing/2014/main" id="{49897BA8-7419-D746-9A14-0F37D88B568F}"/>
                </a:ext>
              </a:extLst>
            </xdr:cNvPr>
            <xdr:cNvSpPr txBox="1"/>
          </xdr:nvSpPr>
          <xdr:spPr>
            <a:xfrm rot="10800000">
              <a:off x="13528288867" y="20338162"/>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4</xdr:col>
      <xdr:colOff>450531</xdr:colOff>
      <xdr:row>258</xdr:row>
      <xdr:rowOff>24834</xdr:rowOff>
    </xdr:from>
    <xdr:ext cx="1406944" cy="172227"/>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18" name="TextBox 217">
              <a:extLst>
                <a:ext uri="{FF2B5EF4-FFF2-40B4-BE49-F238E27FC236}">
                  <a16:creationId xmlns:a16="http://schemas.microsoft.com/office/drawing/2014/main" id="{14557F7E-EB6C-2A40-91F5-806A846D93BD}"/>
                </a:ext>
              </a:extLst>
            </xdr:cNvPr>
            <xdr:cNvSpPr txBox="1"/>
          </xdr:nvSpPr>
          <xdr:spPr>
            <a:xfrm rot="10800000">
              <a:off x="13528288867" y="20534129"/>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oneCellAnchor>
    <xdr:from>
      <xdr:col>3</xdr:col>
      <xdr:colOff>821608</xdr:colOff>
      <xdr:row>256</xdr:row>
      <xdr:rowOff>60308</xdr:rowOff>
    </xdr:from>
    <xdr:ext cx="821609" cy="438325"/>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800" b="0" i="1" kern="1200">
                        <a:latin typeface="Cambria Math" panose="02040503050406030204" pitchFamily="18" charset="0"/>
                      </a:rPr>
                      <m:t>↑</m:t>
                    </m:r>
                  </m:oMath>
                </m:oMathPara>
              </a14:m>
              <a:endParaRPr lang="en-US" sz="1100" kern="1200"/>
            </a:p>
          </xdr:txBody>
        </xdr:sp>
      </mc:Choice>
      <mc:Fallback xmlns="">
        <xdr:sp macro="" textlink="">
          <xdr:nvSpPr>
            <xdr:cNvPr id="219" name="TextBox 218">
              <a:extLst>
                <a:ext uri="{FF2B5EF4-FFF2-40B4-BE49-F238E27FC236}">
                  <a16:creationId xmlns:a16="http://schemas.microsoft.com/office/drawing/2014/main" id="{120AC84F-36A1-8242-80FC-E15EC0372391}"/>
                </a:ext>
              </a:extLst>
            </xdr:cNvPr>
            <xdr:cNvSpPr txBox="1"/>
          </xdr:nvSpPr>
          <xdr:spPr>
            <a:xfrm>
              <a:off x="13529329141" y="20163479"/>
              <a:ext cx="821609"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800" b="0" i="0" kern="1200">
                  <a:latin typeface="Cambria Math" panose="02040503050406030204" pitchFamily="18" charset="0"/>
                </a:rPr>
                <a:t>↑</a:t>
              </a:r>
              <a:endParaRPr lang="en-US" sz="1100" kern="1200"/>
            </a:p>
          </xdr:txBody>
        </xdr:sp>
      </mc:Fallback>
    </mc:AlternateContent>
    <xdr:clientData/>
  </xdr:oneCellAnchor>
  <xdr:oneCellAnchor>
    <xdr:from>
      <xdr:col>2</xdr:col>
      <xdr:colOff>471817</xdr:colOff>
      <xdr:row>258</xdr:row>
      <xdr:rowOff>7095</xdr:rowOff>
    </xdr:from>
    <xdr:ext cx="1406944" cy="172227"/>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m:t>
                    </m:r>
                  </m:oMath>
                </m:oMathPara>
              </a14:m>
              <a:endParaRPr lang="en-US" sz="1100" kern="1200"/>
            </a:p>
          </xdr:txBody>
        </xdr:sp>
      </mc:Choice>
      <mc:Fallback xmlns="">
        <xdr:sp macro="" textlink="">
          <xdr:nvSpPr>
            <xdr:cNvPr id="220" name="TextBox 219">
              <a:extLst>
                <a:ext uri="{FF2B5EF4-FFF2-40B4-BE49-F238E27FC236}">
                  <a16:creationId xmlns:a16="http://schemas.microsoft.com/office/drawing/2014/main" id="{7E3819BF-E77F-0C4C-A421-F561CB209B16}"/>
                </a:ext>
              </a:extLst>
            </xdr:cNvPr>
            <xdr:cNvSpPr txBox="1"/>
          </xdr:nvSpPr>
          <xdr:spPr>
            <a:xfrm rot="10800000">
              <a:off x="13529919613" y="20516390"/>
              <a:ext cx="14069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kern="1200">
                  <a:latin typeface="Cambria Math" panose="02040503050406030204" pitchFamily="18" charset="0"/>
                </a:rPr>
                <a:t>↑</a:t>
              </a:r>
              <a:endParaRPr lang="en-US" sz="1100" kern="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G10"/>
  <sheetViews>
    <sheetView rightToLeft="1" zoomScale="227" workbookViewId="0">
      <selection activeCell="B20" sqref="B20"/>
    </sheetView>
  </sheetViews>
  <sheetFormatPr baseColWidth="10" defaultColWidth="10.83203125" defaultRowHeight="16" x14ac:dyDescent="0.2"/>
  <cols>
    <col min="1" max="16384" width="10.83203125" style="1"/>
  </cols>
  <sheetData>
    <row r="1" spans="1:7" x14ac:dyDescent="0.2">
      <c r="A1" s="357" t="s">
        <v>1857</v>
      </c>
      <c r="B1" s="357"/>
      <c r="C1" s="357"/>
      <c r="D1" s="357"/>
      <c r="E1" s="357"/>
      <c r="F1" s="357"/>
      <c r="G1" s="357"/>
    </row>
    <row r="2" spans="1:7" x14ac:dyDescent="0.2">
      <c r="A2" s="357" t="s">
        <v>3060</v>
      </c>
      <c r="B2" s="357"/>
      <c r="C2" s="357"/>
      <c r="D2" s="357"/>
      <c r="E2" s="357"/>
      <c r="F2" s="357"/>
      <c r="G2" s="357"/>
    </row>
    <row r="3" spans="1:7" x14ac:dyDescent="0.2">
      <c r="A3" s="358" t="s">
        <v>3061</v>
      </c>
      <c r="B3" s="358"/>
      <c r="C3" s="358"/>
      <c r="D3" s="358"/>
      <c r="E3" s="358"/>
      <c r="F3" s="358"/>
      <c r="G3" s="358"/>
    </row>
    <row r="4" spans="1:7" ht="17" thickBot="1" x14ac:dyDescent="0.25"/>
    <row r="5" spans="1:7" x14ac:dyDescent="0.2">
      <c r="A5" s="5" t="s">
        <v>0</v>
      </c>
      <c r="B5" s="6"/>
      <c r="C5" s="6"/>
      <c r="D5" s="6"/>
      <c r="E5" s="6"/>
      <c r="F5" s="6"/>
      <c r="G5" s="7" t="s">
        <v>1</v>
      </c>
    </row>
    <row r="6" spans="1:7" x14ac:dyDescent="0.2">
      <c r="A6" s="8" t="s">
        <v>3062</v>
      </c>
      <c r="G6" s="9"/>
    </row>
    <row r="7" spans="1:7" x14ac:dyDescent="0.2">
      <c r="A7" s="8" t="s">
        <v>2</v>
      </c>
      <c r="G7" s="9" t="s">
        <v>3</v>
      </c>
    </row>
    <row r="8" spans="1:7" x14ac:dyDescent="0.2">
      <c r="A8" s="8" t="s">
        <v>4</v>
      </c>
      <c r="G8" s="9" t="s">
        <v>5</v>
      </c>
    </row>
    <row r="9" spans="1:7" x14ac:dyDescent="0.2">
      <c r="A9" s="8"/>
      <c r="G9" s="9" t="s">
        <v>6</v>
      </c>
    </row>
    <row r="10" spans="1:7" ht="17" thickBot="1" x14ac:dyDescent="0.25">
      <c r="A10" s="10" t="s">
        <v>7</v>
      </c>
      <c r="B10" s="11"/>
      <c r="C10" s="11"/>
      <c r="D10" s="11"/>
      <c r="E10" s="11"/>
      <c r="F10" s="11"/>
      <c r="G10" s="13"/>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2456</v>
      </c>
      <c r="B1" s="4"/>
      <c r="C1" s="4"/>
      <c r="D1" s="4"/>
      <c r="E1" s="4"/>
      <c r="F1" s="4"/>
      <c r="G1" s="14"/>
      <c r="H1" s="140">
        <v>45657</v>
      </c>
    </row>
    <row r="3" spans="1:10" x14ac:dyDescent="0.2">
      <c r="A3" s="1" t="s">
        <v>2454</v>
      </c>
    </row>
    <row r="4" spans="1:10" x14ac:dyDescent="0.2">
      <c r="A4" s="1" t="s">
        <v>2455</v>
      </c>
    </row>
    <row r="7" spans="1:10" x14ac:dyDescent="0.2">
      <c r="A7" s="2" t="s">
        <v>1411</v>
      </c>
      <c r="B7" s="2"/>
      <c r="C7" s="2"/>
      <c r="D7" s="2"/>
      <c r="E7" s="2"/>
      <c r="F7" s="2"/>
      <c r="G7" s="2"/>
      <c r="H7" s="2"/>
      <c r="J7" s="4" t="s">
        <v>2520</v>
      </c>
    </row>
    <row r="8" spans="1:10" x14ac:dyDescent="0.2">
      <c r="A8" s="1" t="s">
        <v>1569</v>
      </c>
    </row>
    <row r="9" spans="1:10" x14ac:dyDescent="0.2">
      <c r="A9" s="1" t="s">
        <v>1570</v>
      </c>
    </row>
    <row r="10" spans="1:10" x14ac:dyDescent="0.2">
      <c r="A10" s="1" t="s">
        <v>1571</v>
      </c>
    </row>
    <row r="11" spans="1:10" x14ac:dyDescent="0.2">
      <c r="A11" s="1" t="s">
        <v>1572</v>
      </c>
    </row>
    <row r="12" spans="1:10" x14ac:dyDescent="0.2">
      <c r="A12" s="1" t="s">
        <v>1573</v>
      </c>
    </row>
    <row r="13" spans="1:10" x14ac:dyDescent="0.2">
      <c r="A13" s="1" t="s">
        <v>1574</v>
      </c>
    </row>
    <row r="14" spans="1:10" x14ac:dyDescent="0.2">
      <c r="A14" s="1" t="s">
        <v>1575</v>
      </c>
    </row>
    <row r="15" spans="1:10" x14ac:dyDescent="0.2">
      <c r="A15" s="1" t="s">
        <v>1576</v>
      </c>
    </row>
    <row r="17" spans="1:8" ht="17" thickBot="1" x14ac:dyDescent="0.25">
      <c r="A17" s="4" t="s">
        <v>341</v>
      </c>
    </row>
    <row r="18" spans="1:8" x14ac:dyDescent="0.2">
      <c r="C18" s="383" t="s">
        <v>1514</v>
      </c>
      <c r="D18" s="384"/>
      <c r="E18" s="383" t="s">
        <v>1515</v>
      </c>
      <c r="F18" s="384"/>
    </row>
    <row r="19" spans="1:8" ht="17" thickBot="1" x14ac:dyDescent="0.25">
      <c r="C19" s="137" t="s">
        <v>1516</v>
      </c>
      <c r="D19" s="138" t="s">
        <v>1517</v>
      </c>
      <c r="E19" s="52" t="s">
        <v>1516</v>
      </c>
      <c r="F19" s="85" t="s">
        <v>1517</v>
      </c>
    </row>
    <row r="20" spans="1:8" x14ac:dyDescent="0.2">
      <c r="A20" s="192" t="s">
        <v>1518</v>
      </c>
      <c r="B20" s="191" t="s">
        <v>1519</v>
      </c>
      <c r="C20" s="219" t="s">
        <v>1520</v>
      </c>
      <c r="D20" s="220" t="s">
        <v>1521</v>
      </c>
      <c r="E20" s="221" t="s">
        <v>1522</v>
      </c>
      <c r="F20" s="222" t="s">
        <v>1521</v>
      </c>
    </row>
    <row r="21" spans="1:8" x14ac:dyDescent="0.2">
      <c r="A21" s="193" t="s">
        <v>1523</v>
      </c>
      <c r="B21" s="15" t="s">
        <v>1524</v>
      </c>
      <c r="C21" s="188" t="s">
        <v>1525</v>
      </c>
      <c r="D21" s="194" t="s">
        <v>1526</v>
      </c>
      <c r="E21" s="189" t="s">
        <v>1527</v>
      </c>
      <c r="F21" s="189" t="s">
        <v>1528</v>
      </c>
    </row>
    <row r="22" spans="1:8" x14ac:dyDescent="0.2">
      <c r="A22" s="193" t="s">
        <v>1529</v>
      </c>
      <c r="B22" s="15" t="s">
        <v>1530</v>
      </c>
      <c r="C22" s="188" t="s">
        <v>1525</v>
      </c>
      <c r="D22" s="189" t="s">
        <v>1528</v>
      </c>
      <c r="E22" s="189" t="s">
        <v>1527</v>
      </c>
      <c r="F22" s="189" t="s">
        <v>1526</v>
      </c>
    </row>
    <row r="23" spans="1:8" x14ac:dyDescent="0.2">
      <c r="A23" s="193" t="s">
        <v>1531</v>
      </c>
      <c r="B23" s="15">
        <v>1</v>
      </c>
      <c r="C23" s="188" t="s">
        <v>1525</v>
      </c>
      <c r="D23" s="15" t="s">
        <v>1532</v>
      </c>
      <c r="E23" s="189" t="s">
        <v>1527</v>
      </c>
      <c r="F23" s="15" t="s">
        <v>1532</v>
      </c>
    </row>
    <row r="24" spans="1:8" x14ac:dyDescent="0.2">
      <c r="A24" s="193" t="s">
        <v>1533</v>
      </c>
      <c r="B24" s="15" t="s">
        <v>1534</v>
      </c>
      <c r="C24" s="188" t="s">
        <v>1535</v>
      </c>
      <c r="D24" s="15">
        <v>0</v>
      </c>
      <c r="E24" s="198" t="s">
        <v>1536</v>
      </c>
      <c r="F24" s="15" t="s">
        <v>1537</v>
      </c>
    </row>
    <row r="25" spans="1:8" ht="31" x14ac:dyDescent="0.2">
      <c r="A25" s="193" t="s">
        <v>1538</v>
      </c>
      <c r="B25" s="15" t="s">
        <v>1539</v>
      </c>
      <c r="C25" s="190" t="s">
        <v>1540</v>
      </c>
      <c r="D25" s="189" t="s">
        <v>1528</v>
      </c>
      <c r="E25" s="190" t="s">
        <v>1540</v>
      </c>
      <c r="F25" s="189" t="s">
        <v>1526</v>
      </c>
    </row>
    <row r="27" spans="1:8" x14ac:dyDescent="0.2">
      <c r="A27" s="1" t="s">
        <v>1577</v>
      </c>
    </row>
    <row r="28" spans="1:8" x14ac:dyDescent="0.2">
      <c r="A28" s="1" t="s">
        <v>1578</v>
      </c>
      <c r="H28" s="28" t="s">
        <v>1523</v>
      </c>
    </row>
    <row r="29" spans="1:8" x14ac:dyDescent="0.2">
      <c r="A29" s="1" t="s">
        <v>1579</v>
      </c>
      <c r="H29" s="28" t="s">
        <v>1580</v>
      </c>
    </row>
    <row r="31" spans="1:8" x14ac:dyDescent="0.2">
      <c r="A31" s="2" t="s">
        <v>1581</v>
      </c>
      <c r="B31" s="2"/>
      <c r="C31" s="2"/>
      <c r="D31" s="2"/>
      <c r="E31" s="2"/>
      <c r="F31" s="2"/>
      <c r="G31" s="2"/>
      <c r="H31" s="2"/>
    </row>
    <row r="32" spans="1:8" x14ac:dyDescent="0.2">
      <c r="A32" s="111" t="s">
        <v>1582</v>
      </c>
    </row>
    <row r="33" spans="1:5" x14ac:dyDescent="0.2">
      <c r="A33" s="1" t="s">
        <v>1583</v>
      </c>
    </row>
    <row r="34" spans="1:5" x14ac:dyDescent="0.2">
      <c r="A34" s="1" t="s">
        <v>1584</v>
      </c>
    </row>
    <row r="35" spans="1:5" x14ac:dyDescent="0.2">
      <c r="A35" s="1" t="s">
        <v>1585</v>
      </c>
    </row>
    <row r="36" spans="1:5" x14ac:dyDescent="0.2">
      <c r="A36" s="1" t="s">
        <v>1586</v>
      </c>
    </row>
    <row r="37" spans="1:5" x14ac:dyDescent="0.2">
      <c r="A37" s="1" t="s">
        <v>1587</v>
      </c>
    </row>
    <row r="38" spans="1:5" x14ac:dyDescent="0.2">
      <c r="E38" s="3" t="s">
        <v>2396</v>
      </c>
    </row>
    <row r="39" spans="1:5" x14ac:dyDescent="0.2">
      <c r="A39" s="1" t="s">
        <v>341</v>
      </c>
      <c r="E39" s="3" t="s">
        <v>1101</v>
      </c>
    </row>
    <row r="41" spans="1:5" x14ac:dyDescent="0.2">
      <c r="A41" s="1" t="s">
        <v>2494</v>
      </c>
    </row>
    <row r="42" spans="1:5" x14ac:dyDescent="0.2">
      <c r="A42" s="1" t="s">
        <v>2495</v>
      </c>
    </row>
    <row r="43" spans="1:5" x14ac:dyDescent="0.2">
      <c r="A43" s="1" t="s">
        <v>2497</v>
      </c>
    </row>
    <row r="44" spans="1:5" x14ac:dyDescent="0.2">
      <c r="A44" s="1" t="s">
        <v>2496</v>
      </c>
    </row>
    <row r="45" spans="1:5" x14ac:dyDescent="0.2">
      <c r="A45" s="4" t="s">
        <v>2498</v>
      </c>
      <c r="C45" s="3" t="s">
        <v>104</v>
      </c>
    </row>
    <row r="46" spans="1:5" x14ac:dyDescent="0.2">
      <c r="A46" s="4" t="s">
        <v>2499</v>
      </c>
      <c r="B46" s="3" t="s">
        <v>1093</v>
      </c>
    </row>
    <row r="47" spans="1:5" x14ac:dyDescent="0.2">
      <c r="A47" s="4" t="s">
        <v>2500</v>
      </c>
      <c r="B47" s="3" t="s">
        <v>1118</v>
      </c>
    </row>
    <row r="48" spans="1:5" x14ac:dyDescent="0.2">
      <c r="A48" s="1" t="s">
        <v>2501</v>
      </c>
    </row>
    <row r="49" spans="1:8" ht="17" thickBot="1" x14ac:dyDescent="0.25"/>
    <row r="50" spans="1:8" x14ac:dyDescent="0.2">
      <c r="C50" s="383" t="s">
        <v>1514</v>
      </c>
      <c r="D50" s="384"/>
      <c r="E50" s="383" t="s">
        <v>1515</v>
      </c>
      <c r="F50" s="384"/>
    </row>
    <row r="51" spans="1:8" ht="17" thickBot="1" x14ac:dyDescent="0.25">
      <c r="C51" s="137" t="s">
        <v>1516</v>
      </c>
      <c r="D51" s="138" t="s">
        <v>1517</v>
      </c>
      <c r="E51" s="52" t="s">
        <v>1516</v>
      </c>
      <c r="F51" s="85" t="s">
        <v>1517</v>
      </c>
    </row>
    <row r="52" spans="1:8" x14ac:dyDescent="0.2">
      <c r="A52" s="192" t="s">
        <v>1518</v>
      </c>
      <c r="B52" s="191" t="s">
        <v>1519</v>
      </c>
      <c r="C52" s="219" t="s">
        <v>1520</v>
      </c>
      <c r="D52" s="220" t="s">
        <v>1521</v>
      </c>
      <c r="E52" s="221" t="s">
        <v>1522</v>
      </c>
      <c r="F52" s="222" t="s">
        <v>1521</v>
      </c>
    </row>
    <row r="53" spans="1:8" x14ac:dyDescent="0.2">
      <c r="A53" s="193" t="s">
        <v>1523</v>
      </c>
      <c r="B53" s="15" t="s">
        <v>1524</v>
      </c>
      <c r="C53" s="188" t="s">
        <v>1525</v>
      </c>
      <c r="D53" s="194" t="s">
        <v>1526</v>
      </c>
      <c r="E53" s="189" t="s">
        <v>1527</v>
      </c>
      <c r="F53" s="189" t="s">
        <v>1528</v>
      </c>
    </row>
    <row r="54" spans="1:8" x14ac:dyDescent="0.2">
      <c r="A54" s="197" t="s">
        <v>1529</v>
      </c>
      <c r="B54" s="15" t="s">
        <v>1530</v>
      </c>
      <c r="C54" s="188" t="s">
        <v>1525</v>
      </c>
      <c r="D54" s="199" t="s">
        <v>1528</v>
      </c>
      <c r="E54" s="189" t="s">
        <v>1527</v>
      </c>
      <c r="F54" s="189" t="s">
        <v>1526</v>
      </c>
    </row>
    <row r="55" spans="1:8" x14ac:dyDescent="0.2">
      <c r="A55" s="193" t="s">
        <v>1531</v>
      </c>
      <c r="B55" s="15">
        <v>1</v>
      </c>
      <c r="C55" s="188" t="s">
        <v>1525</v>
      </c>
      <c r="D55" s="15" t="s">
        <v>1532</v>
      </c>
      <c r="E55" s="189" t="s">
        <v>1527</v>
      </c>
      <c r="F55" s="15" t="s">
        <v>1532</v>
      </c>
    </row>
    <row r="56" spans="1:8" x14ac:dyDescent="0.2">
      <c r="A56" s="193" t="s">
        <v>1533</v>
      </c>
      <c r="B56" s="15" t="s">
        <v>1534</v>
      </c>
      <c r="C56" s="188" t="s">
        <v>1535</v>
      </c>
      <c r="D56" s="15">
        <v>0</v>
      </c>
      <c r="E56" s="188" t="s">
        <v>1536</v>
      </c>
      <c r="F56" s="15" t="s">
        <v>1537</v>
      </c>
    </row>
    <row r="57" spans="1:8" ht="31" x14ac:dyDescent="0.2">
      <c r="A57" s="193" t="s">
        <v>1538</v>
      </c>
      <c r="B57" s="15" t="s">
        <v>1539</v>
      </c>
      <c r="C57" s="190" t="s">
        <v>1540</v>
      </c>
      <c r="D57" s="189" t="s">
        <v>1528</v>
      </c>
      <c r="E57" s="190" t="s">
        <v>1540</v>
      </c>
      <c r="F57" s="189" t="s">
        <v>1526</v>
      </c>
    </row>
    <row r="59" spans="1:8" x14ac:dyDescent="0.2">
      <c r="A59" s="1" t="s">
        <v>1588</v>
      </c>
    </row>
    <row r="60" spans="1:8" x14ac:dyDescent="0.2">
      <c r="A60" s="1" t="s">
        <v>1589</v>
      </c>
    </row>
    <row r="61" spans="1:8" x14ac:dyDescent="0.2">
      <c r="A61" s="1" t="s">
        <v>1590</v>
      </c>
    </row>
    <row r="63" spans="1:8" x14ac:dyDescent="0.2">
      <c r="A63" s="2" t="s">
        <v>1591</v>
      </c>
      <c r="B63" s="2"/>
      <c r="C63" s="2"/>
      <c r="D63" s="2"/>
      <c r="E63" s="2"/>
      <c r="F63" s="2"/>
      <c r="G63" s="2"/>
      <c r="H63" s="2"/>
    </row>
    <row r="64" spans="1:8" x14ac:dyDescent="0.2">
      <c r="A64" s="1" t="s">
        <v>1592</v>
      </c>
    </row>
    <row r="65" spans="1:6" x14ac:dyDescent="0.2">
      <c r="A65" s="1" t="s">
        <v>1593</v>
      </c>
    </row>
    <row r="66" spans="1:6" x14ac:dyDescent="0.2">
      <c r="A66" s="1" t="s">
        <v>1594</v>
      </c>
    </row>
    <row r="67" spans="1:6" x14ac:dyDescent="0.2">
      <c r="A67" s="1" t="s">
        <v>1595</v>
      </c>
    </row>
    <row r="68" spans="1:6" x14ac:dyDescent="0.2">
      <c r="A68" s="1" t="s">
        <v>1596</v>
      </c>
    </row>
    <row r="69" spans="1:6" x14ac:dyDescent="0.2">
      <c r="A69" s="1" t="s">
        <v>1597</v>
      </c>
    </row>
    <row r="70" spans="1:6" x14ac:dyDescent="0.2">
      <c r="A70" s="1" t="s">
        <v>1547</v>
      </c>
    </row>
    <row r="71" spans="1:6" x14ac:dyDescent="0.2">
      <c r="A71" s="1" t="s">
        <v>1548</v>
      </c>
    </row>
    <row r="73" spans="1:6" x14ac:dyDescent="0.2">
      <c r="A73" s="1" t="s">
        <v>341</v>
      </c>
    </row>
    <row r="75" spans="1:6" x14ac:dyDescent="0.2">
      <c r="A75" s="1" t="s">
        <v>1598</v>
      </c>
    </row>
    <row r="76" spans="1:6" x14ac:dyDescent="0.2">
      <c r="A76" s="1" t="s">
        <v>1599</v>
      </c>
    </row>
    <row r="77" spans="1:6" x14ac:dyDescent="0.2">
      <c r="B77" s="3"/>
      <c r="C77" s="3" t="s">
        <v>1600</v>
      </c>
      <c r="D77" s="3" t="s">
        <v>1601</v>
      </c>
      <c r="F77" s="1" t="s">
        <v>1602</v>
      </c>
    </row>
    <row r="78" spans="1:6" x14ac:dyDescent="0.2">
      <c r="B78" s="3" t="s">
        <v>1603</v>
      </c>
      <c r="C78" s="3">
        <v>10</v>
      </c>
      <c r="D78" s="3">
        <v>8</v>
      </c>
      <c r="F78" s="1" t="s">
        <v>1604</v>
      </c>
    </row>
    <row r="79" spans="1:6" x14ac:dyDescent="0.2">
      <c r="B79" s="3" t="s">
        <v>1605</v>
      </c>
      <c r="C79" s="3">
        <v>100</v>
      </c>
      <c r="D79" s="3">
        <v>150</v>
      </c>
      <c r="F79" s="1" t="s">
        <v>1606</v>
      </c>
    </row>
    <row r="80" spans="1:6" x14ac:dyDescent="0.2">
      <c r="B80" s="3" t="s">
        <v>1517</v>
      </c>
      <c r="C80" s="3">
        <f>C78*C79</f>
        <v>1000</v>
      </c>
      <c r="D80" s="3">
        <f>D78*D79</f>
        <v>1200</v>
      </c>
      <c r="F80" s="1" t="s">
        <v>1607</v>
      </c>
    </row>
    <row r="81" spans="1:8" ht="17" thickBot="1" x14ac:dyDescent="0.25">
      <c r="F81" s="1" t="s">
        <v>1608</v>
      </c>
    </row>
    <row r="82" spans="1:8" x14ac:dyDescent="0.2">
      <c r="C82" s="383" t="s">
        <v>1514</v>
      </c>
      <c r="D82" s="384"/>
      <c r="E82" s="383" t="s">
        <v>1515</v>
      </c>
      <c r="F82" s="384"/>
    </row>
    <row r="83" spans="1:8" ht="17" thickBot="1" x14ac:dyDescent="0.25">
      <c r="C83" s="137" t="s">
        <v>1516</v>
      </c>
      <c r="D83" s="138" t="s">
        <v>1517</v>
      </c>
      <c r="E83" s="52" t="s">
        <v>1516</v>
      </c>
      <c r="F83" s="85" t="s">
        <v>1517</v>
      </c>
    </row>
    <row r="84" spans="1:8" x14ac:dyDescent="0.2">
      <c r="A84" s="192" t="s">
        <v>1518</v>
      </c>
      <c r="B84" s="191" t="s">
        <v>1519</v>
      </c>
      <c r="C84" s="219" t="s">
        <v>1520</v>
      </c>
      <c r="D84" s="220" t="s">
        <v>1521</v>
      </c>
      <c r="E84" s="221" t="s">
        <v>1522</v>
      </c>
      <c r="F84" s="222" t="s">
        <v>1521</v>
      </c>
    </row>
    <row r="85" spans="1:8" x14ac:dyDescent="0.2">
      <c r="A85" s="197" t="s">
        <v>1523</v>
      </c>
      <c r="B85" s="15" t="s">
        <v>1524</v>
      </c>
      <c r="C85" s="188" t="s">
        <v>1525</v>
      </c>
      <c r="D85" s="194" t="s">
        <v>1526</v>
      </c>
      <c r="E85" s="189" t="s">
        <v>1527</v>
      </c>
      <c r="F85" s="199" t="s">
        <v>1528</v>
      </c>
    </row>
    <row r="86" spans="1:8" x14ac:dyDescent="0.2">
      <c r="A86" s="193" t="s">
        <v>1529</v>
      </c>
      <c r="B86" s="15" t="s">
        <v>1530</v>
      </c>
      <c r="C86" s="188" t="s">
        <v>1525</v>
      </c>
      <c r="D86" s="189" t="s">
        <v>1528</v>
      </c>
      <c r="E86" s="189" t="s">
        <v>1527</v>
      </c>
      <c r="F86" s="189" t="s">
        <v>1526</v>
      </c>
    </row>
    <row r="87" spans="1:8" x14ac:dyDescent="0.2">
      <c r="A87" s="193" t="s">
        <v>1531</v>
      </c>
      <c r="B87" s="15">
        <v>1</v>
      </c>
      <c r="C87" s="188" t="s">
        <v>1525</v>
      </c>
      <c r="D87" s="15" t="s">
        <v>1532</v>
      </c>
      <c r="E87" s="189" t="s">
        <v>1527</v>
      </c>
      <c r="F87" s="15" t="s">
        <v>1532</v>
      </c>
    </row>
    <row r="88" spans="1:8" x14ac:dyDescent="0.2">
      <c r="A88" s="193" t="s">
        <v>1533</v>
      </c>
      <c r="B88" s="15" t="s">
        <v>1534</v>
      </c>
      <c r="C88" s="188" t="s">
        <v>1535</v>
      </c>
      <c r="D88" s="15">
        <v>0</v>
      </c>
      <c r="E88" s="188" t="s">
        <v>1536</v>
      </c>
      <c r="F88" s="15" t="s">
        <v>1537</v>
      </c>
    </row>
    <row r="89" spans="1:8" ht="31" x14ac:dyDescent="0.2">
      <c r="A89" s="193" t="s">
        <v>1538</v>
      </c>
      <c r="B89" s="15" t="s">
        <v>1539</v>
      </c>
      <c r="C89" s="190" t="s">
        <v>1540</v>
      </c>
      <c r="D89" s="189" t="s">
        <v>1528</v>
      </c>
      <c r="E89" s="190" t="s">
        <v>1540</v>
      </c>
      <c r="F89" s="189" t="s">
        <v>1526</v>
      </c>
    </row>
    <row r="91" spans="1:8" x14ac:dyDescent="0.2">
      <c r="A91" s="1" t="s">
        <v>1609</v>
      </c>
    </row>
    <row r="93" spans="1:8" x14ac:dyDescent="0.2">
      <c r="A93" s="2" t="s">
        <v>1610</v>
      </c>
      <c r="B93" s="2"/>
      <c r="C93" s="2"/>
      <c r="D93" s="2"/>
      <c r="E93" s="2"/>
      <c r="F93" s="2"/>
      <c r="G93" s="2"/>
      <c r="H93" s="2"/>
    </row>
    <row r="94" spans="1:8" x14ac:dyDescent="0.2">
      <c r="A94" s="1" t="s">
        <v>1611</v>
      </c>
    </row>
    <row r="95" spans="1:8" x14ac:dyDescent="0.2">
      <c r="A95" s="1" t="s">
        <v>1612</v>
      </c>
    </row>
    <row r="96" spans="1:8" x14ac:dyDescent="0.2">
      <c r="A96" s="1" t="s">
        <v>1613</v>
      </c>
    </row>
    <row r="97" spans="1:6" x14ac:dyDescent="0.2">
      <c r="A97" s="1" t="s">
        <v>1614</v>
      </c>
    </row>
    <row r="98" spans="1:6" x14ac:dyDescent="0.2">
      <c r="A98" s="1" t="s">
        <v>1615</v>
      </c>
    </row>
    <row r="99" spans="1:6" x14ac:dyDescent="0.2">
      <c r="A99" s="1" t="s">
        <v>1616</v>
      </c>
    </row>
    <row r="100" spans="1:6" x14ac:dyDescent="0.2">
      <c r="A100" s="1" t="s">
        <v>1617</v>
      </c>
    </row>
    <row r="101" spans="1:6" x14ac:dyDescent="0.2">
      <c r="A101" s="1" t="s">
        <v>1618</v>
      </c>
    </row>
    <row r="103" spans="1:6" x14ac:dyDescent="0.2">
      <c r="A103" s="1" t="s">
        <v>341</v>
      </c>
    </row>
    <row r="104" spans="1:6" x14ac:dyDescent="0.2">
      <c r="C104" s="3"/>
      <c r="D104" s="3" t="s">
        <v>1600</v>
      </c>
      <c r="E104" s="3" t="s">
        <v>1601</v>
      </c>
    </row>
    <row r="105" spans="1:6" x14ac:dyDescent="0.2">
      <c r="C105" s="3" t="s">
        <v>1603</v>
      </c>
      <c r="D105" s="3">
        <v>35</v>
      </c>
      <c r="E105" s="3">
        <v>40</v>
      </c>
    </row>
    <row r="106" spans="1:6" x14ac:dyDescent="0.2">
      <c r="C106" s="3" t="s">
        <v>1605</v>
      </c>
      <c r="D106" s="3">
        <v>310</v>
      </c>
      <c r="E106" s="3">
        <v>275</v>
      </c>
    </row>
    <row r="107" spans="1:6" ht="17" thickBot="1" x14ac:dyDescent="0.25">
      <c r="C107" s="3" t="s">
        <v>1517</v>
      </c>
      <c r="D107" s="3">
        <f>D105*D106</f>
        <v>10850</v>
      </c>
      <c r="E107" s="3">
        <f>E105*E106</f>
        <v>11000</v>
      </c>
    </row>
    <row r="108" spans="1:6" x14ac:dyDescent="0.2">
      <c r="C108" s="383" t="s">
        <v>1514</v>
      </c>
      <c r="D108" s="384"/>
      <c r="E108" s="383" t="s">
        <v>1515</v>
      </c>
      <c r="F108" s="384"/>
    </row>
    <row r="109" spans="1:6" ht="17" thickBot="1" x14ac:dyDescent="0.25">
      <c r="C109" s="137" t="s">
        <v>1516</v>
      </c>
      <c r="D109" s="138" t="s">
        <v>1517</v>
      </c>
      <c r="E109" s="52" t="s">
        <v>1516</v>
      </c>
      <c r="F109" s="85" t="s">
        <v>1517</v>
      </c>
    </row>
    <row r="110" spans="1:6" x14ac:dyDescent="0.2">
      <c r="A110" s="192" t="s">
        <v>1518</v>
      </c>
      <c r="B110" s="191" t="s">
        <v>1519</v>
      </c>
      <c r="C110" s="219" t="s">
        <v>1520</v>
      </c>
      <c r="D110" s="220" t="s">
        <v>1521</v>
      </c>
      <c r="E110" s="221" t="s">
        <v>1522</v>
      </c>
      <c r="F110" s="222" t="s">
        <v>1521</v>
      </c>
    </row>
    <row r="111" spans="1:6" x14ac:dyDescent="0.2">
      <c r="A111" s="193" t="s">
        <v>1523</v>
      </c>
      <c r="B111" s="15" t="s">
        <v>1524</v>
      </c>
      <c r="C111" s="188" t="s">
        <v>1525</v>
      </c>
      <c r="D111" s="194" t="s">
        <v>1526</v>
      </c>
      <c r="E111" s="189" t="s">
        <v>1527</v>
      </c>
      <c r="F111" s="189" t="s">
        <v>1528</v>
      </c>
    </row>
    <row r="112" spans="1:6" x14ac:dyDescent="0.2">
      <c r="A112" s="197" t="s">
        <v>1529</v>
      </c>
      <c r="B112" s="15" t="s">
        <v>1530</v>
      </c>
      <c r="C112" s="188" t="s">
        <v>1525</v>
      </c>
      <c r="D112" s="199" t="s">
        <v>1528</v>
      </c>
      <c r="E112" s="189" t="s">
        <v>1527</v>
      </c>
      <c r="F112" s="189" t="s">
        <v>1526</v>
      </c>
    </row>
    <row r="113" spans="1:8" x14ac:dyDescent="0.2">
      <c r="A113" s="193" t="s">
        <v>1531</v>
      </c>
      <c r="B113" s="15">
        <v>1</v>
      </c>
      <c r="C113" s="188" t="s">
        <v>1525</v>
      </c>
      <c r="D113" s="15" t="s">
        <v>1532</v>
      </c>
      <c r="E113" s="189" t="s">
        <v>1527</v>
      </c>
      <c r="F113" s="15" t="s">
        <v>1532</v>
      </c>
    </row>
    <row r="114" spans="1:8" x14ac:dyDescent="0.2">
      <c r="A114" s="193" t="s">
        <v>1533</v>
      </c>
      <c r="B114" s="15" t="s">
        <v>1534</v>
      </c>
      <c r="C114" s="188" t="s">
        <v>1535</v>
      </c>
      <c r="D114" s="15">
        <v>0</v>
      </c>
      <c r="E114" s="188" t="s">
        <v>1536</v>
      </c>
      <c r="F114" s="15" t="s">
        <v>1537</v>
      </c>
    </row>
    <row r="115" spans="1:8" ht="31" x14ac:dyDescent="0.2">
      <c r="A115" s="193" t="s">
        <v>1538</v>
      </c>
      <c r="B115" s="15" t="s">
        <v>1539</v>
      </c>
      <c r="C115" s="190" t="s">
        <v>1540</v>
      </c>
      <c r="D115" s="189" t="s">
        <v>1528</v>
      </c>
      <c r="E115" s="190" t="s">
        <v>1540</v>
      </c>
      <c r="F115" s="189" t="s">
        <v>1526</v>
      </c>
    </row>
    <row r="117" spans="1:8" x14ac:dyDescent="0.2">
      <c r="A117" s="1" t="s">
        <v>2502</v>
      </c>
    </row>
    <row r="118" spans="1:8" x14ac:dyDescent="0.2">
      <c r="A118" s="1" t="s">
        <v>1619</v>
      </c>
    </row>
    <row r="120" spans="1:8" x14ac:dyDescent="0.2">
      <c r="A120" s="2" t="s">
        <v>2503</v>
      </c>
      <c r="B120" s="2"/>
      <c r="C120" s="2"/>
      <c r="D120" s="2"/>
      <c r="E120" s="2"/>
      <c r="F120" s="2"/>
      <c r="G120" s="2"/>
      <c r="H120" s="2"/>
    </row>
    <row r="121" spans="1:8" x14ac:dyDescent="0.2">
      <c r="A121" s="1" t="s">
        <v>2504</v>
      </c>
    </row>
    <row r="122" spans="1:8" x14ac:dyDescent="0.2">
      <c r="A122" s="1" t="s">
        <v>2505</v>
      </c>
    </row>
    <row r="123" spans="1:8" x14ac:dyDescent="0.2">
      <c r="A123" s="1" t="s">
        <v>1613</v>
      </c>
    </row>
    <row r="124" spans="1:8" x14ac:dyDescent="0.2">
      <c r="A124" s="1" t="s">
        <v>1614</v>
      </c>
    </row>
    <row r="125" spans="1:8" x14ac:dyDescent="0.2">
      <c r="A125" s="1" t="s">
        <v>1615</v>
      </c>
    </row>
    <row r="126" spans="1:8" x14ac:dyDescent="0.2">
      <c r="A126" s="1" t="s">
        <v>1616</v>
      </c>
    </row>
    <row r="127" spans="1:8" x14ac:dyDescent="0.2">
      <c r="A127" s="1" t="s">
        <v>1617</v>
      </c>
    </row>
    <row r="128" spans="1:8" x14ac:dyDescent="0.2">
      <c r="A128" s="1" t="s">
        <v>1618</v>
      </c>
    </row>
    <row r="130" spans="1:7" x14ac:dyDescent="0.2">
      <c r="A130" s="1" t="s">
        <v>341</v>
      </c>
    </row>
    <row r="131" spans="1:7" x14ac:dyDescent="0.2">
      <c r="B131" s="1" t="s">
        <v>2506</v>
      </c>
    </row>
    <row r="132" spans="1:7" x14ac:dyDescent="0.2">
      <c r="D132" s="1" t="s">
        <v>2507</v>
      </c>
    </row>
    <row r="133" spans="1:7" x14ac:dyDescent="0.2">
      <c r="D133" s="1" t="s">
        <v>2508</v>
      </c>
    </row>
    <row r="135" spans="1:7" x14ac:dyDescent="0.2">
      <c r="B135" s="1" t="s">
        <v>2509</v>
      </c>
    </row>
    <row r="136" spans="1:7" x14ac:dyDescent="0.2">
      <c r="D136" s="1" t="s">
        <v>2510</v>
      </c>
    </row>
    <row r="137" spans="1:7" x14ac:dyDescent="0.2">
      <c r="D137" s="1" t="s">
        <v>2511</v>
      </c>
    </row>
    <row r="139" spans="1:7" x14ac:dyDescent="0.2">
      <c r="B139" s="1" t="s">
        <v>2512</v>
      </c>
    </row>
    <row r="140" spans="1:7" x14ac:dyDescent="0.2">
      <c r="B140" s="1" t="s">
        <v>2513</v>
      </c>
      <c r="E140" s="1">
        <f>40*275</f>
        <v>11000</v>
      </c>
      <c r="G140" s="1" t="s">
        <v>2514</v>
      </c>
    </row>
    <row r="141" spans="1:7" x14ac:dyDescent="0.2">
      <c r="B141" s="1" t="s">
        <v>2515</v>
      </c>
      <c r="E141" s="1">
        <f>35*310</f>
        <v>10850</v>
      </c>
      <c r="G141" s="1" t="s">
        <v>2516</v>
      </c>
    </row>
    <row r="143" spans="1:7" x14ac:dyDescent="0.2">
      <c r="B143" s="1" t="s">
        <v>2517</v>
      </c>
    </row>
    <row r="144" spans="1:7" x14ac:dyDescent="0.2">
      <c r="B144" s="1" t="s">
        <v>2518</v>
      </c>
      <c r="G144" s="1" t="s">
        <v>1529</v>
      </c>
    </row>
    <row r="145" spans="1:8" ht="17" thickBot="1" x14ac:dyDescent="0.25"/>
    <row r="146" spans="1:8" x14ac:dyDescent="0.2">
      <c r="C146" s="383" t="s">
        <v>1514</v>
      </c>
      <c r="D146" s="384"/>
      <c r="E146" s="383" t="s">
        <v>1515</v>
      </c>
      <c r="F146" s="384"/>
    </row>
    <row r="147" spans="1:8" ht="17" thickBot="1" x14ac:dyDescent="0.25">
      <c r="C147" s="137" t="s">
        <v>1516</v>
      </c>
      <c r="D147" s="138" t="s">
        <v>1517</v>
      </c>
      <c r="E147" s="52" t="s">
        <v>1516</v>
      </c>
      <c r="F147" s="85" t="s">
        <v>1517</v>
      </c>
    </row>
    <row r="148" spans="1:8" x14ac:dyDescent="0.2">
      <c r="A148" s="192" t="s">
        <v>1518</v>
      </c>
      <c r="B148" s="191" t="s">
        <v>1519</v>
      </c>
      <c r="C148" s="219" t="s">
        <v>1520</v>
      </c>
      <c r="D148" s="220" t="s">
        <v>1521</v>
      </c>
      <c r="E148" s="221" t="s">
        <v>1522</v>
      </c>
      <c r="F148" s="222" t="s">
        <v>1521</v>
      </c>
    </row>
    <row r="149" spans="1:8" x14ac:dyDescent="0.2">
      <c r="A149" s="193" t="s">
        <v>1523</v>
      </c>
      <c r="B149" s="15" t="s">
        <v>1524</v>
      </c>
      <c r="C149" s="188" t="s">
        <v>1525</v>
      </c>
      <c r="D149" s="194" t="s">
        <v>1526</v>
      </c>
      <c r="E149" s="189" t="s">
        <v>1527</v>
      </c>
      <c r="F149" s="189" t="s">
        <v>1528</v>
      </c>
    </row>
    <row r="150" spans="1:8" x14ac:dyDescent="0.2">
      <c r="A150" s="197" t="s">
        <v>1529</v>
      </c>
      <c r="B150" s="15" t="s">
        <v>1530</v>
      </c>
      <c r="C150" s="188" t="s">
        <v>1525</v>
      </c>
      <c r="D150" s="189" t="s">
        <v>1528</v>
      </c>
      <c r="E150" s="189" t="s">
        <v>1527</v>
      </c>
      <c r="F150" s="333" t="s">
        <v>1526</v>
      </c>
    </row>
    <row r="151" spans="1:8" x14ac:dyDescent="0.2">
      <c r="A151" s="193" t="s">
        <v>1531</v>
      </c>
      <c r="B151" s="15">
        <v>1</v>
      </c>
      <c r="C151" s="188" t="s">
        <v>1525</v>
      </c>
      <c r="D151" s="15" t="s">
        <v>1532</v>
      </c>
      <c r="E151" s="189" t="s">
        <v>1527</v>
      </c>
      <c r="F151" s="15" t="s">
        <v>1532</v>
      </c>
    </row>
    <row r="152" spans="1:8" x14ac:dyDescent="0.2">
      <c r="A152" s="193" t="s">
        <v>1533</v>
      </c>
      <c r="B152" s="15" t="s">
        <v>1534</v>
      </c>
      <c r="C152" s="188" t="s">
        <v>1535</v>
      </c>
      <c r="D152" s="15">
        <v>0</v>
      </c>
      <c r="E152" s="188" t="s">
        <v>1536</v>
      </c>
      <c r="F152" s="15" t="s">
        <v>1537</v>
      </c>
    </row>
    <row r="153" spans="1:8" ht="31" x14ac:dyDescent="0.2">
      <c r="A153" s="193" t="s">
        <v>1538</v>
      </c>
      <c r="B153" s="15" t="s">
        <v>1539</v>
      </c>
      <c r="C153" s="190" t="s">
        <v>1540</v>
      </c>
      <c r="D153" s="189" t="s">
        <v>1528</v>
      </c>
      <c r="E153" s="190" t="s">
        <v>1540</v>
      </c>
      <c r="F153" s="189" t="s">
        <v>1526</v>
      </c>
    </row>
    <row r="155" spans="1:8" x14ac:dyDescent="0.2">
      <c r="A155" s="2" t="s">
        <v>1620</v>
      </c>
      <c r="B155" s="2"/>
      <c r="C155" s="2"/>
      <c r="D155" s="2"/>
      <c r="E155" s="2"/>
      <c r="F155" s="2"/>
      <c r="G155" s="2"/>
      <c r="H155" s="2"/>
    </row>
    <row r="156" spans="1:8" x14ac:dyDescent="0.2">
      <c r="A156" s="1" t="s">
        <v>1621</v>
      </c>
    </row>
    <row r="157" spans="1:8" x14ac:dyDescent="0.2">
      <c r="A157" s="1" t="s">
        <v>1622</v>
      </c>
    </row>
    <row r="158" spans="1:8" x14ac:dyDescent="0.2">
      <c r="A158" s="1" t="s">
        <v>1623</v>
      </c>
    </row>
    <row r="159" spans="1:8" x14ac:dyDescent="0.2">
      <c r="A159" s="1" t="s">
        <v>1572</v>
      </c>
    </row>
    <row r="160" spans="1:8" x14ac:dyDescent="0.2">
      <c r="A160" s="1" t="s">
        <v>1573</v>
      </c>
    </row>
    <row r="161" spans="1:6" x14ac:dyDescent="0.2">
      <c r="A161" s="1" t="s">
        <v>1616</v>
      </c>
    </row>
    <row r="162" spans="1:6" x14ac:dyDescent="0.2">
      <c r="A162" s="1" t="s">
        <v>1617</v>
      </c>
    </row>
    <row r="163" spans="1:6" x14ac:dyDescent="0.2">
      <c r="A163" s="1" t="s">
        <v>1624</v>
      </c>
    </row>
    <row r="165" spans="1:6" x14ac:dyDescent="0.2">
      <c r="A165" s="1" t="s">
        <v>341</v>
      </c>
    </row>
    <row r="166" spans="1:6" x14ac:dyDescent="0.2">
      <c r="B166" s="1" t="s">
        <v>1625</v>
      </c>
      <c r="E166" s="1">
        <f>35*9</f>
        <v>315</v>
      </c>
      <c r="F166" s="1" t="s">
        <v>1626</v>
      </c>
    </row>
    <row r="167" spans="1:6" x14ac:dyDescent="0.2">
      <c r="B167" s="1" t="s">
        <v>1627</v>
      </c>
      <c r="E167" s="1">
        <f>40*7</f>
        <v>280</v>
      </c>
      <c r="F167" s="1" t="s">
        <v>1628</v>
      </c>
    </row>
    <row r="168" spans="1:6" ht="17" thickBot="1" x14ac:dyDescent="0.25"/>
    <row r="169" spans="1:6" ht="17" thickBot="1" x14ac:dyDescent="0.25">
      <c r="C169" s="385" t="s">
        <v>1629</v>
      </c>
      <c r="D169" s="386"/>
      <c r="E169" s="385" t="s">
        <v>1630</v>
      </c>
      <c r="F169" s="386"/>
    </row>
    <row r="170" spans="1:6" x14ac:dyDescent="0.2">
      <c r="C170" s="8"/>
      <c r="D170" s="201" t="s">
        <v>1631</v>
      </c>
      <c r="E170" s="208"/>
      <c r="F170" s="201" t="s">
        <v>1631</v>
      </c>
    </row>
    <row r="171" spans="1:6" x14ac:dyDescent="0.2">
      <c r="A171" s="192" t="s">
        <v>1518</v>
      </c>
      <c r="B171" s="200" t="s">
        <v>1519</v>
      </c>
      <c r="C171" s="212" t="s">
        <v>1520</v>
      </c>
      <c r="D171" s="213" t="s">
        <v>1521</v>
      </c>
      <c r="E171" s="210" t="s">
        <v>1522</v>
      </c>
      <c r="F171" s="211" t="s">
        <v>1521</v>
      </c>
    </row>
    <row r="172" spans="1:6" x14ac:dyDescent="0.2">
      <c r="A172" s="195" t="s">
        <v>1523</v>
      </c>
      <c r="B172" s="150" t="s">
        <v>1524</v>
      </c>
      <c r="C172" s="202" t="s">
        <v>1525</v>
      </c>
      <c r="D172" s="215" t="s">
        <v>1526</v>
      </c>
      <c r="E172" s="209" t="s">
        <v>1527</v>
      </c>
      <c r="F172" s="207" t="s">
        <v>1528</v>
      </c>
    </row>
    <row r="173" spans="1:6" x14ac:dyDescent="0.2">
      <c r="A173" s="193" t="s">
        <v>1529</v>
      </c>
      <c r="B173" s="150" t="s">
        <v>1530</v>
      </c>
      <c r="C173" s="202" t="s">
        <v>1525</v>
      </c>
      <c r="D173" s="207" t="s">
        <v>1528</v>
      </c>
      <c r="E173" s="209" t="s">
        <v>1527</v>
      </c>
      <c r="F173" s="207" t="s">
        <v>1526</v>
      </c>
    </row>
    <row r="174" spans="1:6" x14ac:dyDescent="0.2">
      <c r="A174" s="193" t="s">
        <v>1531</v>
      </c>
      <c r="B174" s="150">
        <v>1</v>
      </c>
      <c r="C174" s="202" t="s">
        <v>1525</v>
      </c>
      <c r="D174" s="204" t="s">
        <v>1532</v>
      </c>
      <c r="E174" s="209" t="s">
        <v>1527</v>
      </c>
      <c r="F174" s="204" t="s">
        <v>1532</v>
      </c>
    </row>
    <row r="175" spans="1:6" x14ac:dyDescent="0.2">
      <c r="A175" s="193" t="s">
        <v>1533</v>
      </c>
      <c r="B175" s="150" t="s">
        <v>1534</v>
      </c>
      <c r="C175" s="202" t="s">
        <v>1535</v>
      </c>
      <c r="D175" s="204">
        <v>0</v>
      </c>
      <c r="E175" s="202" t="s">
        <v>1536</v>
      </c>
      <c r="F175" s="204" t="s">
        <v>1537</v>
      </c>
    </row>
    <row r="176" spans="1:6" ht="32" thickBot="1" x14ac:dyDescent="0.25">
      <c r="A176" s="193" t="s">
        <v>1538</v>
      </c>
      <c r="B176" s="150" t="s">
        <v>1539</v>
      </c>
      <c r="C176" s="205" t="s">
        <v>1540</v>
      </c>
      <c r="D176" s="206" t="s">
        <v>1528</v>
      </c>
      <c r="E176" s="205" t="s">
        <v>1540</v>
      </c>
      <c r="F176" s="206" t="s">
        <v>1526</v>
      </c>
    </row>
    <row r="178" spans="1:8" x14ac:dyDescent="0.2">
      <c r="A178" s="1" t="s">
        <v>1632</v>
      </c>
    </row>
    <row r="179" spans="1:8" x14ac:dyDescent="0.2">
      <c r="A179" s="1" t="s">
        <v>1633</v>
      </c>
    </row>
    <row r="181" spans="1:8" x14ac:dyDescent="0.2">
      <c r="A181" s="2" t="s">
        <v>1634</v>
      </c>
      <c r="B181" s="2"/>
      <c r="C181" s="2"/>
      <c r="D181" s="2"/>
      <c r="E181" s="2"/>
      <c r="F181" s="2"/>
      <c r="G181" s="2"/>
      <c r="H181" s="2"/>
    </row>
    <row r="182" spans="1:8" x14ac:dyDescent="0.2">
      <c r="A182" s="1" t="s">
        <v>1635</v>
      </c>
    </row>
    <row r="183" spans="1:8" x14ac:dyDescent="0.2">
      <c r="A183" s="1" t="s">
        <v>1636</v>
      </c>
    </row>
    <row r="184" spans="1:8" x14ac:dyDescent="0.2">
      <c r="A184" s="1" t="s">
        <v>1637</v>
      </c>
    </row>
    <row r="185" spans="1:8" x14ac:dyDescent="0.2">
      <c r="A185" s="1" t="s">
        <v>1638</v>
      </c>
    </row>
    <row r="186" spans="1:8" x14ac:dyDescent="0.2">
      <c r="A186" s="1" t="s">
        <v>1639</v>
      </c>
    </row>
    <row r="187" spans="1:8" x14ac:dyDescent="0.2">
      <c r="A187" s="1" t="s">
        <v>1573</v>
      </c>
      <c r="E187"/>
    </row>
    <row r="188" spans="1:8" x14ac:dyDescent="0.2">
      <c r="A188" s="1" t="s">
        <v>1640</v>
      </c>
    </row>
    <row r="189" spans="1:8" x14ac:dyDescent="0.2">
      <c r="A189" s="1" t="s">
        <v>1617</v>
      </c>
    </row>
    <row r="190" spans="1:8" x14ac:dyDescent="0.2">
      <c r="A190" s="1" t="s">
        <v>1618</v>
      </c>
    </row>
    <row r="192" spans="1:8" x14ac:dyDescent="0.2">
      <c r="A192" s="1" t="s">
        <v>341</v>
      </c>
    </row>
    <row r="194" spans="1:8" x14ac:dyDescent="0.2">
      <c r="B194" s="1" t="s">
        <v>1625</v>
      </c>
      <c r="D194" s="1">
        <f>5*75</f>
        <v>375</v>
      </c>
      <c r="F194" s="1" t="s">
        <v>1641</v>
      </c>
    </row>
    <row r="195" spans="1:8" x14ac:dyDescent="0.2">
      <c r="B195" s="1" t="s">
        <v>1627</v>
      </c>
      <c r="D195" s="1">
        <f>4*93.75</f>
        <v>375</v>
      </c>
      <c r="F195" s="1" t="s">
        <v>1642</v>
      </c>
    </row>
    <row r="196" spans="1:8" ht="17" thickBot="1" x14ac:dyDescent="0.25"/>
    <row r="197" spans="1:8" ht="17" thickBot="1" x14ac:dyDescent="0.25">
      <c r="C197" s="385" t="s">
        <v>1629</v>
      </c>
      <c r="D197" s="386"/>
      <c r="E197" s="385" t="s">
        <v>1630</v>
      </c>
      <c r="F197" s="386"/>
    </row>
    <row r="198" spans="1:8" x14ac:dyDescent="0.2">
      <c r="C198" s="8"/>
      <c r="D198" s="201" t="s">
        <v>1631</v>
      </c>
      <c r="E198" s="208"/>
      <c r="F198" s="201" t="s">
        <v>1631</v>
      </c>
    </row>
    <row r="199" spans="1:8" x14ac:dyDescent="0.2">
      <c r="A199" s="192" t="s">
        <v>1518</v>
      </c>
      <c r="B199" s="200" t="s">
        <v>1519</v>
      </c>
      <c r="C199" s="212" t="s">
        <v>1520</v>
      </c>
      <c r="D199" s="213" t="s">
        <v>1521</v>
      </c>
      <c r="E199" s="210" t="s">
        <v>1522</v>
      </c>
      <c r="F199" s="211" t="s">
        <v>1521</v>
      </c>
    </row>
    <row r="200" spans="1:8" x14ac:dyDescent="0.2">
      <c r="A200" s="193" t="s">
        <v>1523</v>
      </c>
      <c r="B200" s="150" t="s">
        <v>1524</v>
      </c>
      <c r="C200" s="202" t="s">
        <v>1525</v>
      </c>
      <c r="D200" s="216" t="s">
        <v>1526</v>
      </c>
      <c r="E200" s="209" t="s">
        <v>1527</v>
      </c>
      <c r="F200" s="207" t="s">
        <v>1528</v>
      </c>
    </row>
    <row r="201" spans="1:8" x14ac:dyDescent="0.2">
      <c r="A201" s="193" t="s">
        <v>1529</v>
      </c>
      <c r="B201" s="150" t="s">
        <v>1530</v>
      </c>
      <c r="C201" s="202" t="s">
        <v>1525</v>
      </c>
      <c r="D201" s="207" t="s">
        <v>1528</v>
      </c>
      <c r="E201" s="209" t="s">
        <v>1527</v>
      </c>
      <c r="F201" s="207" t="s">
        <v>1526</v>
      </c>
    </row>
    <row r="202" spans="1:8" x14ac:dyDescent="0.2">
      <c r="A202" s="193" t="s">
        <v>1531</v>
      </c>
      <c r="B202" s="150">
        <v>1</v>
      </c>
      <c r="C202" s="202" t="s">
        <v>1525</v>
      </c>
      <c r="D202" s="217" t="s">
        <v>1532</v>
      </c>
      <c r="E202" s="209" t="s">
        <v>1527</v>
      </c>
      <c r="F202" s="204" t="s">
        <v>1532</v>
      </c>
    </row>
    <row r="203" spans="1:8" x14ac:dyDescent="0.2">
      <c r="A203" s="193" t="s">
        <v>1533</v>
      </c>
      <c r="B203" s="150" t="s">
        <v>1534</v>
      </c>
      <c r="C203" s="202" t="s">
        <v>1535</v>
      </c>
      <c r="D203" s="204">
        <v>0</v>
      </c>
      <c r="E203" s="202" t="s">
        <v>1536</v>
      </c>
      <c r="F203" s="204" t="s">
        <v>1537</v>
      </c>
    </row>
    <row r="204" spans="1:8" ht="32" thickBot="1" x14ac:dyDescent="0.25">
      <c r="A204" s="193" t="s">
        <v>1538</v>
      </c>
      <c r="B204" s="150" t="s">
        <v>1539</v>
      </c>
      <c r="C204" s="205" t="s">
        <v>1540</v>
      </c>
      <c r="D204" s="206" t="s">
        <v>1528</v>
      </c>
      <c r="E204" s="205" t="s">
        <v>1540</v>
      </c>
      <c r="F204" s="206" t="s">
        <v>1526</v>
      </c>
    </row>
    <row r="206" spans="1:8" x14ac:dyDescent="0.2">
      <c r="A206" s="1" t="s">
        <v>1632</v>
      </c>
    </row>
    <row r="208" spans="1:8" x14ac:dyDescent="0.2">
      <c r="A208" s="2" t="s">
        <v>1482</v>
      </c>
      <c r="B208" s="2"/>
      <c r="C208" s="2"/>
      <c r="D208" s="2"/>
      <c r="E208" s="2"/>
      <c r="F208" s="2"/>
      <c r="G208" s="2"/>
      <c r="H208" s="2"/>
    </row>
    <row r="209" spans="1:8" x14ac:dyDescent="0.2">
      <c r="A209" s="1" t="s">
        <v>1643</v>
      </c>
    </row>
    <row r="210" spans="1:8" x14ac:dyDescent="0.2">
      <c r="A210" s="1" t="s">
        <v>1644</v>
      </c>
      <c r="H210" s="1">
        <f>10*3</f>
        <v>30</v>
      </c>
    </row>
    <row r="211" spans="1:8" x14ac:dyDescent="0.2">
      <c r="A211" s="1" t="s">
        <v>1645</v>
      </c>
      <c r="H211" s="1">
        <f>2*11</f>
        <v>22</v>
      </c>
    </row>
    <row r="212" spans="1:8" x14ac:dyDescent="0.2">
      <c r="A212" s="1" t="s">
        <v>1646</v>
      </c>
    </row>
    <row r="213" spans="1:8" x14ac:dyDescent="0.2">
      <c r="A213" s="1" t="s">
        <v>1639</v>
      </c>
    </row>
    <row r="214" spans="1:8" x14ac:dyDescent="0.2">
      <c r="A214" s="1" t="s">
        <v>1573</v>
      </c>
    </row>
    <row r="215" spans="1:8" x14ac:dyDescent="0.2">
      <c r="A215" s="1" t="s">
        <v>1640</v>
      </c>
    </row>
    <row r="216" spans="1:8" x14ac:dyDescent="0.2">
      <c r="A216" s="1" t="s">
        <v>1575</v>
      </c>
    </row>
    <row r="217" spans="1:8" x14ac:dyDescent="0.2">
      <c r="A217" s="1" t="s">
        <v>1647</v>
      </c>
    </row>
    <row r="219" spans="1:8" x14ac:dyDescent="0.2">
      <c r="A219" s="1" t="s">
        <v>341</v>
      </c>
    </row>
    <row r="221" spans="1:8" x14ac:dyDescent="0.2">
      <c r="B221" s="1" t="s">
        <v>1625</v>
      </c>
      <c r="D221" s="1">
        <v>30</v>
      </c>
      <c r="E221" s="1" t="s">
        <v>1648</v>
      </c>
    </row>
    <row r="222" spans="1:8" x14ac:dyDescent="0.2">
      <c r="B222" s="1" t="s">
        <v>1627</v>
      </c>
      <c r="D222" s="1">
        <v>22</v>
      </c>
      <c r="E222" s="1" t="s">
        <v>1649</v>
      </c>
    </row>
    <row r="223" spans="1:8" ht="17" thickBot="1" x14ac:dyDescent="0.25"/>
    <row r="224" spans="1:8" ht="17" thickBot="1" x14ac:dyDescent="0.25">
      <c r="C224" s="385" t="s">
        <v>1629</v>
      </c>
      <c r="D224" s="386"/>
      <c r="E224" s="385" t="s">
        <v>1630</v>
      </c>
      <c r="F224" s="386"/>
    </row>
    <row r="225" spans="1:8" x14ac:dyDescent="0.2">
      <c r="C225" s="8"/>
      <c r="D225" s="201" t="s">
        <v>1631</v>
      </c>
      <c r="E225" s="208"/>
      <c r="F225" s="201" t="s">
        <v>1631</v>
      </c>
    </row>
    <row r="226" spans="1:8" x14ac:dyDescent="0.2">
      <c r="A226" s="192" t="s">
        <v>1518</v>
      </c>
      <c r="B226" s="200" t="s">
        <v>1519</v>
      </c>
      <c r="C226" s="212" t="s">
        <v>1520</v>
      </c>
      <c r="D226" s="213" t="s">
        <v>1521</v>
      </c>
      <c r="E226" s="210" t="s">
        <v>1522</v>
      </c>
      <c r="F226" s="211" t="s">
        <v>1521</v>
      </c>
    </row>
    <row r="227" spans="1:8" x14ac:dyDescent="0.2">
      <c r="A227" s="193" t="s">
        <v>1523</v>
      </c>
      <c r="B227" s="150" t="s">
        <v>1524</v>
      </c>
      <c r="C227" s="202" t="s">
        <v>1525</v>
      </c>
      <c r="D227" s="216" t="s">
        <v>1526</v>
      </c>
      <c r="E227" s="209" t="s">
        <v>1527</v>
      </c>
      <c r="F227" s="207" t="s">
        <v>1528</v>
      </c>
    </row>
    <row r="228" spans="1:8" x14ac:dyDescent="0.2">
      <c r="A228" s="195" t="s">
        <v>1529</v>
      </c>
      <c r="B228" s="150" t="s">
        <v>1530</v>
      </c>
      <c r="C228" s="202" t="s">
        <v>1525</v>
      </c>
      <c r="D228" s="207" t="s">
        <v>1528</v>
      </c>
      <c r="E228" s="209" t="s">
        <v>1527</v>
      </c>
      <c r="F228" s="218" t="s">
        <v>1526</v>
      </c>
    </row>
    <row r="229" spans="1:8" x14ac:dyDescent="0.2">
      <c r="A229" s="193" t="s">
        <v>1531</v>
      </c>
      <c r="B229" s="150">
        <v>1</v>
      </c>
      <c r="C229" s="202" t="s">
        <v>1525</v>
      </c>
      <c r="D229" s="204" t="s">
        <v>1532</v>
      </c>
      <c r="E229" s="209" t="s">
        <v>1527</v>
      </c>
      <c r="F229" s="204" t="s">
        <v>1532</v>
      </c>
    </row>
    <row r="230" spans="1:8" x14ac:dyDescent="0.2">
      <c r="A230" s="193" t="s">
        <v>1533</v>
      </c>
      <c r="B230" s="150" t="s">
        <v>1534</v>
      </c>
      <c r="C230" s="202" t="s">
        <v>1535</v>
      </c>
      <c r="D230" s="204">
        <v>0</v>
      </c>
      <c r="E230" s="202" t="s">
        <v>1536</v>
      </c>
      <c r="F230" s="204" t="s">
        <v>1537</v>
      </c>
    </row>
    <row r="231" spans="1:8" ht="32" thickBot="1" x14ac:dyDescent="0.25">
      <c r="A231" s="193" t="s">
        <v>1538</v>
      </c>
      <c r="B231" s="150" t="s">
        <v>1539</v>
      </c>
      <c r="C231" s="205" t="s">
        <v>1540</v>
      </c>
      <c r="D231" s="206" t="s">
        <v>1528</v>
      </c>
      <c r="E231" s="205" t="s">
        <v>1540</v>
      </c>
      <c r="F231" s="206" t="s">
        <v>1526</v>
      </c>
    </row>
    <row r="233" spans="1:8" x14ac:dyDescent="0.2">
      <c r="A233" s="1" t="s">
        <v>1650</v>
      </c>
    </row>
    <row r="234" spans="1:8" x14ac:dyDescent="0.2">
      <c r="A234" s="1" t="s">
        <v>1651</v>
      </c>
    </row>
    <row r="236" spans="1:8" x14ac:dyDescent="0.2">
      <c r="A236" s="2" t="s">
        <v>1487</v>
      </c>
      <c r="B236" s="2"/>
      <c r="C236" s="2"/>
      <c r="D236" s="2"/>
      <c r="E236" s="2"/>
      <c r="F236" s="2"/>
      <c r="G236" s="2"/>
      <c r="H236" s="2"/>
    </row>
    <row r="237" spans="1:8" x14ac:dyDescent="0.2">
      <c r="A237" s="1" t="s">
        <v>1652</v>
      </c>
    </row>
    <row r="238" spans="1:8" x14ac:dyDescent="0.2">
      <c r="A238" s="1" t="s">
        <v>1653</v>
      </c>
      <c r="H238" s="1">
        <f>30*85</f>
        <v>2550</v>
      </c>
    </row>
    <row r="239" spans="1:8" x14ac:dyDescent="0.2">
      <c r="A239" s="1" t="s">
        <v>1654</v>
      </c>
      <c r="H239" s="1">
        <f>27*93</f>
        <v>2511</v>
      </c>
    </row>
    <row r="240" spans="1:8" x14ac:dyDescent="0.2">
      <c r="A240" s="1" t="s">
        <v>1655</v>
      </c>
    </row>
    <row r="241" spans="1:6" x14ac:dyDescent="0.2">
      <c r="A241" s="1" t="s">
        <v>1656</v>
      </c>
    </row>
    <row r="243" spans="1:6" x14ac:dyDescent="0.2">
      <c r="A243" s="1" t="s">
        <v>1639</v>
      </c>
    </row>
    <row r="244" spans="1:6" x14ac:dyDescent="0.2">
      <c r="A244" s="1" t="s">
        <v>1573</v>
      </c>
    </row>
    <row r="245" spans="1:6" x14ac:dyDescent="0.2">
      <c r="A245" s="1" t="s">
        <v>1640</v>
      </c>
    </row>
    <row r="246" spans="1:6" x14ac:dyDescent="0.2">
      <c r="A246" s="1" t="s">
        <v>1575</v>
      </c>
    </row>
    <row r="247" spans="1:6" x14ac:dyDescent="0.2">
      <c r="A247" s="1" t="s">
        <v>1647</v>
      </c>
    </row>
    <row r="249" spans="1:6" x14ac:dyDescent="0.2">
      <c r="A249" s="4" t="s">
        <v>341</v>
      </c>
    </row>
    <row r="251" spans="1:6" x14ac:dyDescent="0.2">
      <c r="B251" s="1" t="s">
        <v>1625</v>
      </c>
      <c r="D251" s="1">
        <f>85*30</f>
        <v>2550</v>
      </c>
      <c r="E251" s="1" t="s">
        <v>1657</v>
      </c>
    </row>
    <row r="252" spans="1:6" x14ac:dyDescent="0.2">
      <c r="B252" s="1" t="s">
        <v>1627</v>
      </c>
      <c r="D252" s="1">
        <f>93*27</f>
        <v>2511</v>
      </c>
      <c r="E252" s="1" t="s">
        <v>1658</v>
      </c>
    </row>
    <row r="253" spans="1:6" ht="17" thickBot="1" x14ac:dyDescent="0.25"/>
    <row r="254" spans="1:6" ht="17" thickBot="1" x14ac:dyDescent="0.25">
      <c r="C254" s="385" t="s">
        <v>1629</v>
      </c>
      <c r="D254" s="386"/>
      <c r="E254" s="385" t="s">
        <v>1630</v>
      </c>
      <c r="F254" s="386"/>
    </row>
    <row r="255" spans="1:6" x14ac:dyDescent="0.2">
      <c r="C255" s="8"/>
      <c r="D255" s="201" t="s">
        <v>1631</v>
      </c>
      <c r="E255" s="208"/>
      <c r="F255" s="201" t="s">
        <v>1631</v>
      </c>
    </row>
    <row r="256" spans="1:6" x14ac:dyDescent="0.2">
      <c r="A256" s="192" t="s">
        <v>1518</v>
      </c>
      <c r="B256" s="200" t="s">
        <v>1519</v>
      </c>
      <c r="C256" s="212" t="s">
        <v>1520</v>
      </c>
      <c r="D256" s="213" t="s">
        <v>1521</v>
      </c>
      <c r="E256" s="210" t="s">
        <v>1522</v>
      </c>
      <c r="F256" s="211" t="s">
        <v>1521</v>
      </c>
    </row>
    <row r="257" spans="1:8" x14ac:dyDescent="0.2">
      <c r="A257" s="195" t="s">
        <v>1523</v>
      </c>
      <c r="B257" s="150" t="s">
        <v>1524</v>
      </c>
      <c r="C257" s="202" t="s">
        <v>1525</v>
      </c>
      <c r="D257" s="214" t="s">
        <v>1526</v>
      </c>
      <c r="E257" s="209" t="s">
        <v>1527</v>
      </c>
      <c r="F257" s="207" t="s">
        <v>1528</v>
      </c>
    </row>
    <row r="258" spans="1:8" x14ac:dyDescent="0.2">
      <c r="A258" s="193" t="s">
        <v>1529</v>
      </c>
      <c r="B258" s="150" t="s">
        <v>1530</v>
      </c>
      <c r="C258" s="202" t="s">
        <v>1525</v>
      </c>
      <c r="D258" s="207" t="s">
        <v>1528</v>
      </c>
      <c r="E258" s="209" t="s">
        <v>1527</v>
      </c>
      <c r="F258" s="207" t="s">
        <v>1526</v>
      </c>
    </row>
    <row r="259" spans="1:8" x14ac:dyDescent="0.2">
      <c r="A259" s="193" t="s">
        <v>1531</v>
      </c>
      <c r="B259" s="150">
        <v>1</v>
      </c>
      <c r="C259" s="202" t="s">
        <v>1525</v>
      </c>
      <c r="D259" s="204" t="s">
        <v>1532</v>
      </c>
      <c r="E259" s="209" t="s">
        <v>1527</v>
      </c>
      <c r="F259" s="204" t="s">
        <v>1532</v>
      </c>
    </row>
    <row r="260" spans="1:8" x14ac:dyDescent="0.2">
      <c r="A260" s="193" t="s">
        <v>1533</v>
      </c>
      <c r="B260" s="150" t="s">
        <v>1534</v>
      </c>
      <c r="C260" s="202" t="s">
        <v>1535</v>
      </c>
      <c r="D260" s="204">
        <v>0</v>
      </c>
      <c r="E260" s="202" t="s">
        <v>1536</v>
      </c>
      <c r="F260" s="204" t="s">
        <v>1537</v>
      </c>
    </row>
    <row r="261" spans="1:8" ht="32" thickBot="1" x14ac:dyDescent="0.25">
      <c r="A261" s="193" t="s">
        <v>1538</v>
      </c>
      <c r="B261" s="150" t="s">
        <v>1539</v>
      </c>
      <c r="C261" s="205" t="s">
        <v>1540</v>
      </c>
      <c r="D261" s="206" t="s">
        <v>1528</v>
      </c>
      <c r="E261" s="205" t="s">
        <v>1540</v>
      </c>
      <c r="F261" s="206" t="s">
        <v>1526</v>
      </c>
    </row>
    <row r="263" spans="1:8" x14ac:dyDescent="0.2">
      <c r="A263" s="1" t="s">
        <v>1659</v>
      </c>
    </row>
    <row r="265" spans="1:8" x14ac:dyDescent="0.2">
      <c r="A265" s="2" t="s">
        <v>1490</v>
      </c>
      <c r="B265" s="2"/>
      <c r="C265" s="2"/>
      <c r="D265" s="2"/>
      <c r="E265" s="2"/>
      <c r="F265" s="2"/>
      <c r="G265" s="2"/>
      <c r="H265" s="2"/>
    </row>
    <row r="266" spans="1:8" x14ac:dyDescent="0.2">
      <c r="A266" s="1" t="s">
        <v>1660</v>
      </c>
    </row>
    <row r="267" spans="1:8" x14ac:dyDescent="0.2">
      <c r="A267" s="1" t="s">
        <v>1661</v>
      </c>
    </row>
    <row r="268" spans="1:8" x14ac:dyDescent="0.2">
      <c r="A268" s="1" t="s">
        <v>1662</v>
      </c>
    </row>
    <row r="269" spans="1:8" x14ac:dyDescent="0.2">
      <c r="A269" s="1" t="s">
        <v>1639</v>
      </c>
    </row>
    <row r="270" spans="1:8" x14ac:dyDescent="0.2">
      <c r="A270" s="1" t="s">
        <v>1573</v>
      </c>
    </row>
    <row r="271" spans="1:8" x14ac:dyDescent="0.2">
      <c r="A271" s="1" t="s">
        <v>1640</v>
      </c>
    </row>
    <row r="272" spans="1:8" x14ac:dyDescent="0.2">
      <c r="A272" s="1" t="s">
        <v>1575</v>
      </c>
    </row>
    <row r="273" spans="1:7" x14ac:dyDescent="0.2">
      <c r="A273" s="1" t="s">
        <v>1647</v>
      </c>
    </row>
    <row r="275" spans="1:7" x14ac:dyDescent="0.2">
      <c r="A275" s="1" t="s">
        <v>341</v>
      </c>
    </row>
    <row r="277" spans="1:7" x14ac:dyDescent="0.2">
      <c r="A277" s="1" t="s">
        <v>1625</v>
      </c>
      <c r="E277" s="1" t="s">
        <v>1663</v>
      </c>
    </row>
    <row r="278" spans="1:7" x14ac:dyDescent="0.2">
      <c r="A278" s="1" t="s">
        <v>1627</v>
      </c>
      <c r="C278" s="3" t="s">
        <v>1664</v>
      </c>
      <c r="E278" s="1" t="s">
        <v>1665</v>
      </c>
    </row>
    <row r="280" spans="1:7" x14ac:dyDescent="0.2">
      <c r="B280" s="1" t="s">
        <v>1666</v>
      </c>
      <c r="E280" s="1" t="s">
        <v>1667</v>
      </c>
    </row>
    <row r="281" spans="1:7" x14ac:dyDescent="0.2">
      <c r="D281" s="1" t="s">
        <v>1668</v>
      </c>
      <c r="G281" s="1" t="s">
        <v>1669</v>
      </c>
    </row>
    <row r="283" spans="1:7" x14ac:dyDescent="0.2">
      <c r="A283" s="1" t="s">
        <v>1670</v>
      </c>
    </row>
    <row r="284" spans="1:7" x14ac:dyDescent="0.2">
      <c r="A284" s="1" t="s">
        <v>1671</v>
      </c>
    </row>
    <row r="285" spans="1:7" ht="17" thickBot="1" x14ac:dyDescent="0.25"/>
    <row r="286" spans="1:7" ht="17" thickBot="1" x14ac:dyDescent="0.25">
      <c r="C286" s="385" t="s">
        <v>1629</v>
      </c>
      <c r="D286" s="386"/>
      <c r="E286" s="385" t="s">
        <v>1630</v>
      </c>
      <c r="F286" s="386"/>
    </row>
    <row r="287" spans="1:7" x14ac:dyDescent="0.2">
      <c r="C287" s="8"/>
      <c r="D287" s="201" t="s">
        <v>1631</v>
      </c>
      <c r="E287" s="208"/>
      <c r="F287" s="201" t="s">
        <v>1631</v>
      </c>
    </row>
    <row r="288" spans="1:7" x14ac:dyDescent="0.2">
      <c r="A288" s="192" t="s">
        <v>1518</v>
      </c>
      <c r="B288" s="200" t="s">
        <v>1519</v>
      </c>
      <c r="C288" s="212" t="s">
        <v>1520</v>
      </c>
      <c r="D288" s="213" t="s">
        <v>1521</v>
      </c>
      <c r="E288" s="210" t="s">
        <v>1522</v>
      </c>
      <c r="F288" s="211" t="s">
        <v>1521</v>
      </c>
    </row>
    <row r="289" spans="1:8" x14ac:dyDescent="0.2">
      <c r="A289" s="193" t="s">
        <v>1523</v>
      </c>
      <c r="B289" s="150" t="s">
        <v>1524</v>
      </c>
      <c r="C289" s="202" t="s">
        <v>1525</v>
      </c>
      <c r="D289" s="203" t="s">
        <v>1526</v>
      </c>
      <c r="E289" s="209" t="s">
        <v>1527</v>
      </c>
      <c r="F289" s="207" t="s">
        <v>1528</v>
      </c>
    </row>
    <row r="290" spans="1:8" x14ac:dyDescent="0.2">
      <c r="A290" s="195" t="s">
        <v>1529</v>
      </c>
      <c r="B290" s="150" t="s">
        <v>1530</v>
      </c>
      <c r="C290" s="202" t="s">
        <v>1525</v>
      </c>
      <c r="D290" s="218" t="s">
        <v>1528</v>
      </c>
      <c r="E290" s="209" t="s">
        <v>1527</v>
      </c>
      <c r="F290" s="207" t="s">
        <v>1526</v>
      </c>
    </row>
    <row r="291" spans="1:8" x14ac:dyDescent="0.2">
      <c r="A291" s="193" t="s">
        <v>1531</v>
      </c>
      <c r="B291" s="150">
        <v>1</v>
      </c>
      <c r="C291" s="202" t="s">
        <v>1525</v>
      </c>
      <c r="D291" s="204" t="s">
        <v>1532</v>
      </c>
      <c r="E291" s="209" t="s">
        <v>1527</v>
      </c>
      <c r="F291" s="204" t="s">
        <v>1532</v>
      </c>
    </row>
    <row r="292" spans="1:8" x14ac:dyDescent="0.2">
      <c r="A292" s="193" t="s">
        <v>1533</v>
      </c>
      <c r="B292" s="150" t="s">
        <v>1534</v>
      </c>
      <c r="C292" s="202" t="s">
        <v>1535</v>
      </c>
      <c r="D292" s="204">
        <v>0</v>
      </c>
      <c r="E292" s="202" t="s">
        <v>1536</v>
      </c>
      <c r="F292" s="204" t="s">
        <v>1537</v>
      </c>
    </row>
    <row r="293" spans="1:8" ht="32" thickBot="1" x14ac:dyDescent="0.25">
      <c r="A293" s="193" t="s">
        <v>1538</v>
      </c>
      <c r="B293" s="150" t="s">
        <v>1539</v>
      </c>
      <c r="C293" s="205" t="s">
        <v>1540</v>
      </c>
      <c r="D293" s="206" t="s">
        <v>1528</v>
      </c>
      <c r="E293" s="205" t="s">
        <v>1540</v>
      </c>
      <c r="F293" s="206" t="s">
        <v>1526</v>
      </c>
    </row>
    <row r="295" spans="1:8" x14ac:dyDescent="0.2">
      <c r="A295" s="1" t="s">
        <v>1233</v>
      </c>
    </row>
    <row r="297" spans="1:8" x14ac:dyDescent="0.2">
      <c r="A297" s="2" t="s">
        <v>1492</v>
      </c>
      <c r="B297" s="2"/>
      <c r="C297" s="2"/>
      <c r="D297" s="2"/>
      <c r="E297" s="2"/>
      <c r="F297" s="2"/>
      <c r="G297" s="2"/>
      <c r="H297" s="2"/>
    </row>
    <row r="298" spans="1:8" x14ac:dyDescent="0.2">
      <c r="A298" s="1" t="s">
        <v>1672</v>
      </c>
    </row>
    <row r="299" spans="1:8" x14ac:dyDescent="0.2">
      <c r="A299" s="1" t="s">
        <v>1673</v>
      </c>
    </row>
    <row r="300" spans="1:8" x14ac:dyDescent="0.2">
      <c r="A300" s="1" t="s">
        <v>1674</v>
      </c>
    </row>
    <row r="301" spans="1:8" x14ac:dyDescent="0.2">
      <c r="A301" s="1" t="s">
        <v>1639</v>
      </c>
    </row>
    <row r="302" spans="1:8" x14ac:dyDescent="0.2">
      <c r="A302" s="1" t="s">
        <v>1573</v>
      </c>
    </row>
    <row r="303" spans="1:8" x14ac:dyDescent="0.2">
      <c r="A303" s="1" t="s">
        <v>1640</v>
      </c>
    </row>
    <row r="304" spans="1:8" x14ac:dyDescent="0.2">
      <c r="A304" s="1" t="s">
        <v>1575</v>
      </c>
    </row>
    <row r="305" spans="1:6" x14ac:dyDescent="0.2">
      <c r="A305" s="1" t="s">
        <v>1647</v>
      </c>
    </row>
    <row r="306" spans="1:6" ht="17" thickBot="1" x14ac:dyDescent="0.25"/>
    <row r="307" spans="1:6" ht="17" thickBot="1" x14ac:dyDescent="0.25">
      <c r="C307" s="385" t="s">
        <v>1629</v>
      </c>
      <c r="D307" s="386"/>
      <c r="E307" s="385" t="s">
        <v>1630</v>
      </c>
      <c r="F307" s="386"/>
    </row>
    <row r="308" spans="1:6" x14ac:dyDescent="0.2">
      <c r="C308" s="8"/>
      <c r="D308" s="201" t="s">
        <v>1631</v>
      </c>
      <c r="E308" s="208"/>
      <c r="F308" s="201" t="s">
        <v>1631</v>
      </c>
    </row>
    <row r="309" spans="1:6" x14ac:dyDescent="0.2">
      <c r="A309" s="192" t="s">
        <v>1518</v>
      </c>
      <c r="B309" s="200" t="s">
        <v>1519</v>
      </c>
      <c r="C309" s="212" t="s">
        <v>1520</v>
      </c>
      <c r="D309" s="213" t="s">
        <v>1521</v>
      </c>
      <c r="E309" s="210" t="s">
        <v>1522</v>
      </c>
      <c r="F309" s="211" t="s">
        <v>1521</v>
      </c>
    </row>
    <row r="310" spans="1:6" x14ac:dyDescent="0.2">
      <c r="A310" s="193" t="s">
        <v>1523</v>
      </c>
      <c r="B310" s="150" t="s">
        <v>1524</v>
      </c>
      <c r="C310" s="202" t="s">
        <v>1525</v>
      </c>
      <c r="D310" s="203" t="s">
        <v>1526</v>
      </c>
      <c r="E310" s="209" t="s">
        <v>1527</v>
      </c>
      <c r="F310" s="207" t="s">
        <v>1528</v>
      </c>
    </row>
    <row r="311" spans="1:6" x14ac:dyDescent="0.2">
      <c r="A311" s="193" t="s">
        <v>1529</v>
      </c>
      <c r="B311" s="150" t="s">
        <v>1530</v>
      </c>
      <c r="C311" s="202" t="s">
        <v>1525</v>
      </c>
      <c r="D311" s="207" t="s">
        <v>1528</v>
      </c>
      <c r="E311" s="209" t="s">
        <v>1527</v>
      </c>
      <c r="F311" s="207" t="s">
        <v>1526</v>
      </c>
    </row>
    <row r="312" spans="1:6" x14ac:dyDescent="0.2">
      <c r="A312" s="193" t="s">
        <v>1531</v>
      </c>
      <c r="B312" s="150">
        <v>1</v>
      </c>
      <c r="C312" s="202" t="s">
        <v>1525</v>
      </c>
      <c r="D312" s="204" t="s">
        <v>1532</v>
      </c>
      <c r="E312" s="209" t="s">
        <v>1527</v>
      </c>
      <c r="F312" s="204" t="s">
        <v>1532</v>
      </c>
    </row>
    <row r="313" spans="1:6" x14ac:dyDescent="0.2">
      <c r="A313" s="193" t="s">
        <v>1533</v>
      </c>
      <c r="B313" s="150" t="s">
        <v>1534</v>
      </c>
      <c r="C313" s="202" t="s">
        <v>1535</v>
      </c>
      <c r="D313" s="204">
        <v>0</v>
      </c>
      <c r="E313" s="202" t="s">
        <v>1536</v>
      </c>
      <c r="F313" s="204" t="s">
        <v>1537</v>
      </c>
    </row>
    <row r="314" spans="1:6" ht="32" thickBot="1" x14ac:dyDescent="0.25">
      <c r="A314" s="193" t="s">
        <v>1538</v>
      </c>
      <c r="B314" s="150" t="s">
        <v>1539</v>
      </c>
      <c r="C314" s="205" t="s">
        <v>1540</v>
      </c>
      <c r="D314" s="206" t="s">
        <v>1528</v>
      </c>
      <c r="E314" s="205" t="s">
        <v>1540</v>
      </c>
      <c r="F314" s="206" t="s">
        <v>1526</v>
      </c>
    </row>
    <row r="316" spans="1:6" x14ac:dyDescent="0.2">
      <c r="A316" s="1" t="s">
        <v>1552</v>
      </c>
    </row>
    <row r="327" spans="1:8" x14ac:dyDescent="0.2">
      <c r="A327" s="2" t="s">
        <v>1675</v>
      </c>
      <c r="B327" s="2" t="s">
        <v>2519</v>
      </c>
      <c r="C327" s="2"/>
      <c r="D327" s="2"/>
      <c r="E327" s="2"/>
      <c r="F327" s="2"/>
      <c r="G327" s="2"/>
      <c r="H327" s="2"/>
    </row>
    <row r="328" spans="1:8" x14ac:dyDescent="0.2">
      <c r="A328" s="1" t="s">
        <v>1676</v>
      </c>
    </row>
    <row r="329" spans="1:8" x14ac:dyDescent="0.2">
      <c r="A329" s="1" t="s">
        <v>1677</v>
      </c>
    </row>
    <row r="330" spans="1:8" x14ac:dyDescent="0.2">
      <c r="A330" s="1" t="s">
        <v>1678</v>
      </c>
    </row>
    <row r="331" spans="1:8" x14ac:dyDescent="0.2">
      <c r="A331" s="1" t="s">
        <v>1639</v>
      </c>
    </row>
    <row r="332" spans="1:8" x14ac:dyDescent="0.2">
      <c r="A332" s="1" t="s">
        <v>1573</v>
      </c>
    </row>
    <row r="333" spans="1:8" x14ac:dyDescent="0.2">
      <c r="A333" s="1" t="s">
        <v>1640</v>
      </c>
    </row>
    <row r="334" spans="1:8" x14ac:dyDescent="0.2">
      <c r="A334" s="1" t="s">
        <v>1575</v>
      </c>
    </row>
    <row r="335" spans="1:8" x14ac:dyDescent="0.2">
      <c r="A335" s="1" t="s">
        <v>1647</v>
      </c>
    </row>
    <row r="337" spans="1:8" x14ac:dyDescent="0.2">
      <c r="A337" s="1" t="s">
        <v>341</v>
      </c>
    </row>
    <row r="339" spans="1:8" x14ac:dyDescent="0.2">
      <c r="A339" s="1" t="s">
        <v>1625</v>
      </c>
      <c r="C339" s="1">
        <f>23*25</f>
        <v>575</v>
      </c>
    </row>
    <row r="340" spans="1:8" x14ac:dyDescent="0.2">
      <c r="A340" s="1" t="s">
        <v>1627</v>
      </c>
      <c r="C340" s="1">
        <f>28.75*20</f>
        <v>575</v>
      </c>
    </row>
    <row r="342" spans="1:8" x14ac:dyDescent="0.2">
      <c r="A342" s="1" t="s">
        <v>1679</v>
      </c>
    </row>
    <row r="343" spans="1:8" x14ac:dyDescent="0.2">
      <c r="A343" s="1" t="s">
        <v>1680</v>
      </c>
    </row>
    <row r="348" spans="1:8" x14ac:dyDescent="0.2">
      <c r="A348" s="2" t="s">
        <v>1681</v>
      </c>
      <c r="B348" s="2"/>
      <c r="C348" s="2"/>
      <c r="D348" s="2"/>
      <c r="E348" s="2"/>
      <c r="F348" s="2"/>
      <c r="G348" s="2"/>
      <c r="H348" s="2"/>
    </row>
    <row r="349" spans="1:8" x14ac:dyDescent="0.2">
      <c r="A349" s="1" t="s">
        <v>1682</v>
      </c>
    </row>
    <row r="350" spans="1:8" x14ac:dyDescent="0.2">
      <c r="A350" s="1" t="s">
        <v>1683</v>
      </c>
    </row>
    <row r="351" spans="1:8" x14ac:dyDescent="0.2">
      <c r="A351" s="1" t="s">
        <v>1684</v>
      </c>
    </row>
    <row r="352" spans="1:8" x14ac:dyDescent="0.2">
      <c r="A352" s="1" t="s">
        <v>1639</v>
      </c>
    </row>
    <row r="353" spans="1:6" x14ac:dyDescent="0.2">
      <c r="A353" s="1" t="s">
        <v>1573</v>
      </c>
    </row>
    <row r="354" spans="1:6" x14ac:dyDescent="0.2">
      <c r="A354" s="1" t="s">
        <v>1640</v>
      </c>
    </row>
    <row r="355" spans="1:6" x14ac:dyDescent="0.2">
      <c r="A355" s="1" t="s">
        <v>1575</v>
      </c>
    </row>
    <row r="356" spans="1:6" x14ac:dyDescent="0.2">
      <c r="A356" s="1" t="s">
        <v>1647</v>
      </c>
    </row>
    <row r="358" spans="1:6" ht="17" thickBot="1" x14ac:dyDescent="0.25"/>
    <row r="359" spans="1:6" ht="17" thickBot="1" x14ac:dyDescent="0.25">
      <c r="C359" s="385" t="s">
        <v>1629</v>
      </c>
      <c r="D359" s="386"/>
      <c r="E359" s="385" t="s">
        <v>1630</v>
      </c>
      <c r="F359" s="386"/>
    </row>
    <row r="360" spans="1:6" x14ac:dyDescent="0.2">
      <c r="C360" s="8"/>
      <c r="D360" s="201" t="s">
        <v>1631</v>
      </c>
      <c r="E360" s="208"/>
      <c r="F360" s="201" t="s">
        <v>1631</v>
      </c>
    </row>
    <row r="361" spans="1:6" x14ac:dyDescent="0.2">
      <c r="A361" s="192" t="s">
        <v>1518</v>
      </c>
      <c r="B361" s="200" t="s">
        <v>1519</v>
      </c>
      <c r="C361" s="212" t="s">
        <v>1520</v>
      </c>
      <c r="D361" s="213" t="s">
        <v>1521</v>
      </c>
      <c r="E361" s="210" t="s">
        <v>1522</v>
      </c>
      <c r="F361" s="211" t="s">
        <v>1521</v>
      </c>
    </row>
    <row r="362" spans="1:6" x14ac:dyDescent="0.2">
      <c r="A362" s="193" t="s">
        <v>1523</v>
      </c>
      <c r="B362" s="150" t="s">
        <v>1524</v>
      </c>
      <c r="C362" s="202" t="s">
        <v>1525</v>
      </c>
      <c r="D362" s="203" t="s">
        <v>1526</v>
      </c>
      <c r="E362" s="209" t="s">
        <v>1527</v>
      </c>
      <c r="F362" s="207" t="s">
        <v>1528</v>
      </c>
    </row>
    <row r="363" spans="1:6" x14ac:dyDescent="0.2">
      <c r="A363" s="193" t="s">
        <v>1529</v>
      </c>
      <c r="B363" s="150" t="s">
        <v>1530</v>
      </c>
      <c r="C363" s="202" t="s">
        <v>1525</v>
      </c>
      <c r="D363" s="207" t="s">
        <v>1528</v>
      </c>
      <c r="E363" s="209" t="s">
        <v>1527</v>
      </c>
      <c r="F363" s="207" t="s">
        <v>1526</v>
      </c>
    </row>
    <row r="364" spans="1:6" x14ac:dyDescent="0.2">
      <c r="A364" s="193" t="s">
        <v>1531</v>
      </c>
      <c r="B364" s="150">
        <v>1</v>
      </c>
      <c r="C364" s="202" t="s">
        <v>1525</v>
      </c>
      <c r="D364" s="204" t="s">
        <v>1532</v>
      </c>
      <c r="E364" s="209" t="s">
        <v>1527</v>
      </c>
      <c r="F364" s="204" t="s">
        <v>1532</v>
      </c>
    </row>
    <row r="365" spans="1:6" x14ac:dyDescent="0.2">
      <c r="A365" s="193" t="s">
        <v>1533</v>
      </c>
      <c r="B365" s="150" t="s">
        <v>1534</v>
      </c>
      <c r="C365" s="202" t="s">
        <v>1535</v>
      </c>
      <c r="D365" s="204">
        <v>0</v>
      </c>
      <c r="E365" s="202" t="s">
        <v>1536</v>
      </c>
      <c r="F365" s="204" t="s">
        <v>1537</v>
      </c>
    </row>
    <row r="366" spans="1:6" ht="32" thickBot="1" x14ac:dyDescent="0.25">
      <c r="A366" s="193" t="s">
        <v>1538</v>
      </c>
      <c r="B366" s="150" t="s">
        <v>1539</v>
      </c>
      <c r="C366" s="205" t="s">
        <v>1540</v>
      </c>
      <c r="D366" s="206" t="s">
        <v>1528</v>
      </c>
      <c r="E366" s="205" t="s">
        <v>1540</v>
      </c>
      <c r="F366" s="206" t="s">
        <v>1526</v>
      </c>
    </row>
    <row r="368" spans="1:6" x14ac:dyDescent="0.2">
      <c r="A368" s="1" t="s">
        <v>1685</v>
      </c>
    </row>
    <row r="374" spans="1:8" x14ac:dyDescent="0.2">
      <c r="A374" s="2" t="s">
        <v>2473</v>
      </c>
      <c r="B374" s="2"/>
      <c r="C374" s="2"/>
      <c r="D374" s="2"/>
      <c r="E374" s="2"/>
      <c r="F374" s="2"/>
      <c r="G374" s="2"/>
      <c r="H374" s="2"/>
    </row>
    <row r="375" spans="1:8" x14ac:dyDescent="0.2">
      <c r="A375" s="1" t="s">
        <v>2457</v>
      </c>
    </row>
    <row r="376" spans="1:8" x14ac:dyDescent="0.2">
      <c r="A376" s="1" t="s">
        <v>2458</v>
      </c>
    </row>
    <row r="377" spans="1:8" x14ac:dyDescent="0.2">
      <c r="A377" s="1" t="s">
        <v>2459</v>
      </c>
    </row>
    <row r="378" spans="1:8" x14ac:dyDescent="0.2">
      <c r="A378" s="1" t="s">
        <v>2460</v>
      </c>
    </row>
    <row r="379" spans="1:8" x14ac:dyDescent="0.2">
      <c r="A379" s="1" t="s">
        <v>2461</v>
      </c>
    </row>
    <row r="380" spans="1:8" x14ac:dyDescent="0.2">
      <c r="A380" s="1" t="s">
        <v>2462</v>
      </c>
    </row>
    <row r="381" spans="1:8" x14ac:dyDescent="0.2">
      <c r="A381" s="1" t="s">
        <v>2463</v>
      </c>
    </row>
    <row r="382" spans="1:8" x14ac:dyDescent="0.2">
      <c r="A382" s="1" t="s">
        <v>2464</v>
      </c>
    </row>
    <row r="386" spans="1:8" x14ac:dyDescent="0.2">
      <c r="A386" s="2" t="s">
        <v>2474</v>
      </c>
      <c r="B386" s="2"/>
      <c r="C386" s="2"/>
      <c r="D386" s="2"/>
      <c r="E386" s="2"/>
      <c r="F386" s="2"/>
      <c r="G386" s="2"/>
      <c r="H386" s="2"/>
    </row>
    <row r="387" spans="1:8" x14ac:dyDescent="0.2">
      <c r="A387" s="1" t="s">
        <v>2466</v>
      </c>
    </row>
    <row r="388" spans="1:8" x14ac:dyDescent="0.2">
      <c r="A388" s="1" t="s">
        <v>2460</v>
      </c>
    </row>
    <row r="389" spans="1:8" x14ac:dyDescent="0.2">
      <c r="A389" s="1" t="s">
        <v>2467</v>
      </c>
    </row>
    <row r="390" spans="1:8" x14ac:dyDescent="0.2">
      <c r="A390" s="1" t="s">
        <v>2468</v>
      </c>
    </row>
    <row r="391" spans="1:8" x14ac:dyDescent="0.2">
      <c r="A391" s="1" t="s">
        <v>2469</v>
      </c>
    </row>
    <row r="392" spans="1:8" x14ac:dyDescent="0.2">
      <c r="A392" s="1" t="s">
        <v>2470</v>
      </c>
    </row>
    <row r="393" spans="1:8" x14ac:dyDescent="0.2">
      <c r="A393" s="1" t="s">
        <v>2471</v>
      </c>
    </row>
    <row r="395" spans="1:8" x14ac:dyDescent="0.2">
      <c r="A395" s="16" t="s">
        <v>2483</v>
      </c>
      <c r="B395" s="16"/>
      <c r="C395" s="16"/>
      <c r="D395" s="16"/>
      <c r="E395" s="16"/>
      <c r="F395" s="16"/>
      <c r="G395" s="16"/>
      <c r="H395" s="16"/>
    </row>
    <row r="396" spans="1:8" x14ac:dyDescent="0.2">
      <c r="A396" s="1" t="s">
        <v>2475</v>
      </c>
    </row>
    <row r="397" spans="1:8" x14ac:dyDescent="0.2">
      <c r="A397" s="1" t="s">
        <v>2476</v>
      </c>
    </row>
    <row r="398" spans="1:8" x14ac:dyDescent="0.2">
      <c r="A398" s="1" t="s">
        <v>2477</v>
      </c>
    </row>
    <row r="399" spans="1:8" x14ac:dyDescent="0.2">
      <c r="A399" s="1" t="s">
        <v>2478</v>
      </c>
    </row>
    <row r="400" spans="1:8" x14ac:dyDescent="0.2">
      <c r="A400" s="1" t="s">
        <v>1614</v>
      </c>
    </row>
    <row r="401" spans="1:8" x14ac:dyDescent="0.2">
      <c r="A401" s="1" t="s">
        <v>1615</v>
      </c>
    </row>
    <row r="402" spans="1:8" x14ac:dyDescent="0.2">
      <c r="A402" s="1" t="s">
        <v>1616</v>
      </c>
    </row>
    <row r="403" spans="1:8" x14ac:dyDescent="0.2">
      <c r="A403" s="1" t="s">
        <v>1617</v>
      </c>
    </row>
    <row r="404" spans="1:8" x14ac:dyDescent="0.2">
      <c r="A404" s="1" t="s">
        <v>1498</v>
      </c>
    </row>
    <row r="406" spans="1:8" x14ac:dyDescent="0.2">
      <c r="A406" s="16" t="s">
        <v>2491</v>
      </c>
      <c r="B406" s="16"/>
      <c r="C406" s="16"/>
      <c r="D406" s="16"/>
      <c r="E406" s="16"/>
      <c r="F406" s="16"/>
      <c r="G406" s="16"/>
      <c r="H406" s="16"/>
    </row>
    <row r="407" spans="1:8" x14ac:dyDescent="0.2">
      <c r="A407" s="1" t="s">
        <v>2475</v>
      </c>
    </row>
    <row r="408" spans="1:8" x14ac:dyDescent="0.2">
      <c r="A408" s="1" t="s">
        <v>2480</v>
      </c>
    </row>
    <row r="409" spans="1:8" x14ac:dyDescent="0.2">
      <c r="A409" s="1" t="s">
        <v>2481</v>
      </c>
    </row>
    <row r="410" spans="1:8" x14ac:dyDescent="0.2">
      <c r="A410" s="1" t="s">
        <v>2478</v>
      </c>
    </row>
    <row r="411" spans="1:8" x14ac:dyDescent="0.2">
      <c r="A411" s="1" t="s">
        <v>1614</v>
      </c>
    </row>
    <row r="412" spans="1:8" x14ac:dyDescent="0.2">
      <c r="A412" s="1" t="s">
        <v>1615</v>
      </c>
    </row>
    <row r="413" spans="1:8" x14ac:dyDescent="0.2">
      <c r="A413" s="1" t="s">
        <v>1616</v>
      </c>
    </row>
    <row r="414" spans="1:8" x14ac:dyDescent="0.2">
      <c r="A414" s="1" t="s">
        <v>1617</v>
      </c>
    </row>
    <row r="415" spans="1:8" x14ac:dyDescent="0.2">
      <c r="A415" s="1" t="s">
        <v>1498</v>
      </c>
    </row>
    <row r="417" spans="1:8" x14ac:dyDescent="0.2">
      <c r="A417" s="16" t="s">
        <v>2492</v>
      </c>
      <c r="B417" s="16"/>
      <c r="C417" s="16"/>
      <c r="D417" s="16"/>
      <c r="E417" s="16"/>
      <c r="F417" s="16"/>
      <c r="G417" s="16"/>
      <c r="H417" s="16"/>
    </row>
    <row r="418" spans="1:8" x14ac:dyDescent="0.2">
      <c r="A418" s="1" t="s">
        <v>2484</v>
      </c>
    </row>
    <row r="419" spans="1:8" x14ac:dyDescent="0.2">
      <c r="A419" s="1" t="s">
        <v>2485</v>
      </c>
    </row>
    <row r="420" spans="1:8" x14ac:dyDescent="0.2">
      <c r="A420" s="1" t="s">
        <v>1464</v>
      </c>
    </row>
    <row r="421" spans="1:8" x14ac:dyDescent="0.2">
      <c r="A421" s="1" t="s">
        <v>1615</v>
      </c>
    </row>
    <row r="422" spans="1:8" x14ac:dyDescent="0.2">
      <c r="A422" s="1" t="s">
        <v>1616</v>
      </c>
    </row>
    <row r="423" spans="1:8" x14ac:dyDescent="0.2">
      <c r="A423" s="1" t="s">
        <v>2486</v>
      </c>
    </row>
    <row r="424" spans="1:8" x14ac:dyDescent="0.2">
      <c r="A424" s="1" t="s">
        <v>1498</v>
      </c>
    </row>
    <row r="426" spans="1:8" x14ac:dyDescent="0.2">
      <c r="A426" s="16" t="s">
        <v>2493</v>
      </c>
      <c r="B426" s="16"/>
      <c r="C426" s="16"/>
      <c r="D426" s="16"/>
      <c r="E426" s="16"/>
      <c r="F426" s="16"/>
      <c r="G426" s="16"/>
      <c r="H426" s="16"/>
    </row>
    <row r="427" spans="1:8" x14ac:dyDescent="0.2">
      <c r="A427" s="1" t="s">
        <v>2488</v>
      </c>
    </row>
    <row r="428" spans="1:8" x14ac:dyDescent="0.2">
      <c r="A428" s="1" t="s">
        <v>2489</v>
      </c>
    </row>
    <row r="429" spans="1:8" x14ac:dyDescent="0.2">
      <c r="A429" s="1" t="s">
        <v>1639</v>
      </c>
    </row>
    <row r="430" spans="1:8" x14ac:dyDescent="0.2">
      <c r="A430" s="1" t="s">
        <v>1573</v>
      </c>
    </row>
    <row r="431" spans="1:8" x14ac:dyDescent="0.2">
      <c r="A431" s="1" t="s">
        <v>1640</v>
      </c>
    </row>
    <row r="432" spans="1:8" x14ac:dyDescent="0.2">
      <c r="A432" s="1" t="s">
        <v>2446</v>
      </c>
    </row>
    <row r="433" spans="1:2" x14ac:dyDescent="0.2">
      <c r="A433" s="1" t="s">
        <v>1498</v>
      </c>
    </row>
    <row r="439" spans="1:2" x14ac:dyDescent="0.2">
      <c r="A439" s="1" t="s">
        <v>1889</v>
      </c>
      <c r="B439" s="1" t="s">
        <v>1890</v>
      </c>
    </row>
    <row r="440" spans="1:2" x14ac:dyDescent="0.2">
      <c r="A440" s="1" t="s">
        <v>2465</v>
      </c>
      <c r="B440" s="1" t="s">
        <v>213</v>
      </c>
    </row>
    <row r="441" spans="1:2" x14ac:dyDescent="0.2">
      <c r="A441" s="1" t="s">
        <v>2472</v>
      </c>
      <c r="B441" s="1" t="s">
        <v>214</v>
      </c>
    </row>
    <row r="442" spans="1:2" x14ac:dyDescent="0.2">
      <c r="A442" s="1" t="s">
        <v>2479</v>
      </c>
      <c r="B442" s="1" t="s">
        <v>213</v>
      </c>
    </row>
    <row r="443" spans="1:2" x14ac:dyDescent="0.2">
      <c r="A443" s="1" t="s">
        <v>2482</v>
      </c>
      <c r="B443" s="1" t="s">
        <v>214</v>
      </c>
    </row>
    <row r="444" spans="1:2" x14ac:dyDescent="0.2">
      <c r="A444" s="1" t="s">
        <v>2487</v>
      </c>
      <c r="B444" s="1" t="s">
        <v>214</v>
      </c>
    </row>
    <row r="445" spans="1:2" x14ac:dyDescent="0.2">
      <c r="A445" s="1" t="s">
        <v>2490</v>
      </c>
      <c r="B445" s="1" t="s">
        <v>213</v>
      </c>
    </row>
    <row r="448" spans="1:2" ht="23" x14ac:dyDescent="0.25">
      <c r="A448" s="334" t="s">
        <v>2521</v>
      </c>
    </row>
    <row r="449" spans="1:8" ht="17" thickBot="1" x14ac:dyDescent="0.25"/>
    <row r="450" spans="1:8" x14ac:dyDescent="0.2">
      <c r="A450" s="12" t="s">
        <v>1686</v>
      </c>
      <c r="B450" s="6"/>
      <c r="C450" s="6"/>
      <c r="D450" s="6"/>
      <c r="E450" s="6"/>
      <c r="F450" s="6"/>
      <c r="G450" s="6"/>
      <c r="H450" s="7"/>
    </row>
    <row r="451" spans="1:8" x14ac:dyDescent="0.2">
      <c r="A451" s="8" t="s">
        <v>1687</v>
      </c>
      <c r="H451" s="9"/>
    </row>
    <row r="452" spans="1:8" x14ac:dyDescent="0.2">
      <c r="A452" s="8" t="s">
        <v>1688</v>
      </c>
      <c r="H452" s="9"/>
    </row>
    <row r="453" spans="1:8" x14ac:dyDescent="0.2">
      <c r="A453" s="8"/>
      <c r="H453" s="9"/>
    </row>
    <row r="454" spans="1:8" x14ac:dyDescent="0.2">
      <c r="A454" s="8" t="s">
        <v>1689</v>
      </c>
      <c r="H454" s="9"/>
    </row>
    <row r="455" spans="1:8" x14ac:dyDescent="0.2">
      <c r="A455" s="8" t="s">
        <v>1690</v>
      </c>
      <c r="H455" s="9"/>
    </row>
    <row r="456" spans="1:8" x14ac:dyDescent="0.2">
      <c r="A456" s="8"/>
      <c r="H456" s="9"/>
    </row>
    <row r="457" spans="1:8" x14ac:dyDescent="0.2">
      <c r="A457" s="8" t="s">
        <v>1691</v>
      </c>
      <c r="H457" s="9"/>
    </row>
    <row r="458" spans="1:8" ht="17" thickBot="1" x14ac:dyDescent="0.25">
      <c r="A458" s="10" t="s">
        <v>1692</v>
      </c>
      <c r="B458" s="11"/>
      <c r="C458" s="11"/>
      <c r="D458" s="11"/>
      <c r="E458" s="11"/>
      <c r="F458" s="11"/>
      <c r="G458" s="11"/>
      <c r="H458" s="13"/>
    </row>
    <row r="459" spans="1:8" ht="17" thickBot="1" x14ac:dyDescent="0.25"/>
    <row r="460" spans="1:8" x14ac:dyDescent="0.2">
      <c r="A460" s="12" t="s">
        <v>1693</v>
      </c>
      <c r="B460" s="82"/>
      <c r="C460" s="82"/>
      <c r="D460" s="82"/>
      <c r="E460" s="82"/>
      <c r="F460" s="82"/>
      <c r="G460" s="82"/>
      <c r="H460" s="83"/>
    </row>
    <row r="461" spans="1:8" x14ac:dyDescent="0.2">
      <c r="A461" s="8"/>
      <c r="H461" s="9"/>
    </row>
    <row r="462" spans="1:8" x14ac:dyDescent="0.2">
      <c r="A462" s="8"/>
      <c r="H462" s="9"/>
    </row>
    <row r="463" spans="1:8" x14ac:dyDescent="0.2">
      <c r="A463" s="8"/>
      <c r="F463" s="3" t="s">
        <v>1101</v>
      </c>
      <c r="H463" s="9"/>
    </row>
    <row r="464" spans="1:8" x14ac:dyDescent="0.2">
      <c r="A464" s="8"/>
      <c r="H464" s="9"/>
    </row>
    <row r="465" spans="1:8" x14ac:dyDescent="0.2">
      <c r="A465" s="8"/>
      <c r="B465" s="3" t="s">
        <v>1694</v>
      </c>
      <c r="H465" s="9"/>
    </row>
    <row r="466" spans="1:8" x14ac:dyDescent="0.2">
      <c r="A466" s="8"/>
      <c r="B466" s="3" t="s">
        <v>1695</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104</v>
      </c>
      <c r="H474" s="9"/>
    </row>
    <row r="475" spans="1:8" x14ac:dyDescent="0.2">
      <c r="A475" s="8"/>
      <c r="B475" s="3" t="s">
        <v>8</v>
      </c>
      <c r="H475" s="9"/>
    </row>
    <row r="476" spans="1:8" x14ac:dyDescent="0.2">
      <c r="A476" s="8"/>
      <c r="H476" s="9"/>
    </row>
    <row r="477" spans="1:8" x14ac:dyDescent="0.2">
      <c r="A477" s="8" t="s">
        <v>1093</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1696</v>
      </c>
      <c r="H482" s="9"/>
    </row>
    <row r="483" spans="1:8" x14ac:dyDescent="0.2">
      <c r="A483" s="8"/>
      <c r="B483" s="1" t="s">
        <v>1697</v>
      </c>
      <c r="C483" s="1" t="s">
        <v>1698</v>
      </c>
      <c r="H483" s="9"/>
    </row>
    <row r="484" spans="1:8" ht="17" thickBot="1" x14ac:dyDescent="0.25">
      <c r="A484" s="10"/>
      <c r="B484" s="11" t="s">
        <v>1699</v>
      </c>
      <c r="C484" s="11" t="s">
        <v>1700</v>
      </c>
      <c r="D484" s="11"/>
      <c r="E484" s="11"/>
      <c r="F484" s="11"/>
      <c r="G484" s="11"/>
      <c r="H484" s="13"/>
    </row>
    <row r="485" spans="1:8" ht="17" thickBot="1" x14ac:dyDescent="0.25"/>
    <row r="486" spans="1:8" x14ac:dyDescent="0.2">
      <c r="A486" s="12" t="s">
        <v>1701</v>
      </c>
      <c r="B486" s="6"/>
      <c r="C486" s="6"/>
      <c r="D486" s="6"/>
      <c r="E486" s="6"/>
      <c r="F486" s="6"/>
      <c r="G486" s="6"/>
      <c r="H486" s="7"/>
    </row>
    <row r="487" spans="1:8" x14ac:dyDescent="0.2">
      <c r="A487" s="8" t="s">
        <v>1702</v>
      </c>
      <c r="H487" s="9"/>
    </row>
    <row r="488" spans="1:8" x14ac:dyDescent="0.2">
      <c r="A488" s="8" t="s">
        <v>1703</v>
      </c>
      <c r="H488" s="9"/>
    </row>
    <row r="489" spans="1:8" x14ac:dyDescent="0.2">
      <c r="A489" s="8" t="s">
        <v>1704</v>
      </c>
      <c r="H489" s="9"/>
    </row>
    <row r="490" spans="1:8" x14ac:dyDescent="0.2">
      <c r="A490" s="8"/>
      <c r="H490" s="9"/>
    </row>
    <row r="491" spans="1:8" x14ac:dyDescent="0.2">
      <c r="A491" s="8"/>
      <c r="H491" s="9"/>
    </row>
    <row r="492" spans="1:8" x14ac:dyDescent="0.2">
      <c r="A492" s="8"/>
      <c r="H492" s="9"/>
    </row>
    <row r="493" spans="1:8" x14ac:dyDescent="0.2">
      <c r="A493" s="8"/>
      <c r="F493" s="3" t="s">
        <v>1101</v>
      </c>
      <c r="H493" s="9"/>
    </row>
    <row r="494" spans="1:8" x14ac:dyDescent="0.2">
      <c r="A494" s="8"/>
      <c r="H494" s="9"/>
    </row>
    <row r="495" spans="1:8" x14ac:dyDescent="0.2">
      <c r="A495" s="8"/>
      <c r="B495" s="3" t="s">
        <v>1694</v>
      </c>
      <c r="C495" s="1" t="s">
        <v>1705</v>
      </c>
      <c r="H495" s="9"/>
    </row>
    <row r="496" spans="1:8" x14ac:dyDescent="0.2">
      <c r="A496" s="8"/>
      <c r="B496" s="3" t="s">
        <v>1695</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104</v>
      </c>
      <c r="H504" s="9"/>
    </row>
    <row r="505" spans="1:8" x14ac:dyDescent="0.2">
      <c r="A505" s="8"/>
      <c r="B505" s="3" t="s">
        <v>8</v>
      </c>
      <c r="H505" s="9"/>
    </row>
    <row r="506" spans="1:8" x14ac:dyDescent="0.2">
      <c r="A506" s="8"/>
      <c r="D506" s="1" t="s">
        <v>1706</v>
      </c>
      <c r="H506" s="9"/>
    </row>
    <row r="507" spans="1:8" x14ac:dyDescent="0.2">
      <c r="A507" s="8" t="s">
        <v>1093</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1707</v>
      </c>
      <c r="B514" s="6"/>
      <c r="C514" s="6"/>
      <c r="D514" s="6"/>
      <c r="E514" s="6"/>
      <c r="F514" s="6"/>
      <c r="G514" s="6"/>
      <c r="H514" s="7"/>
    </row>
    <row r="515" spans="1:8" x14ac:dyDescent="0.2">
      <c r="A515" s="137" t="s">
        <v>1708</v>
      </c>
      <c r="H515" s="9"/>
    </row>
    <row r="516" spans="1:8" x14ac:dyDescent="0.2">
      <c r="A516" s="8"/>
      <c r="H516" s="9"/>
    </row>
    <row r="517" spans="1:8" x14ac:dyDescent="0.2">
      <c r="A517" s="8"/>
      <c r="H517" s="9"/>
    </row>
    <row r="518" spans="1:8" x14ac:dyDescent="0.2">
      <c r="A518" s="8"/>
      <c r="C518" s="3"/>
      <c r="F518" s="3" t="s">
        <v>1101</v>
      </c>
      <c r="H518" s="9"/>
    </row>
    <row r="519" spans="1:8" x14ac:dyDescent="0.2">
      <c r="A519" s="8"/>
      <c r="H519" s="9"/>
    </row>
    <row r="520" spans="1:8" x14ac:dyDescent="0.2">
      <c r="A520" s="8"/>
      <c r="B520" s="3" t="s">
        <v>1694</v>
      </c>
      <c r="H520" s="9"/>
    </row>
    <row r="521" spans="1:8" x14ac:dyDescent="0.2">
      <c r="A521" s="8"/>
      <c r="B521" s="3" t="s">
        <v>1695</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1093</v>
      </c>
      <c r="H532" s="9"/>
    </row>
    <row r="533" spans="1:8" x14ac:dyDescent="0.2">
      <c r="A533" s="8"/>
      <c r="H533" s="9"/>
    </row>
    <row r="534" spans="1:8" x14ac:dyDescent="0.2">
      <c r="A534" s="8"/>
      <c r="H534" s="9"/>
    </row>
    <row r="535" spans="1:8" x14ac:dyDescent="0.2">
      <c r="A535" s="8" t="s">
        <v>1709</v>
      </c>
      <c r="H535" s="9"/>
    </row>
    <row r="536" spans="1:8" x14ac:dyDescent="0.2">
      <c r="A536" s="8" t="s">
        <v>1710</v>
      </c>
      <c r="H536" s="9"/>
    </row>
    <row r="537" spans="1:8" x14ac:dyDescent="0.2">
      <c r="A537" s="8" t="s">
        <v>1711</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7" t="s">
        <v>1712</v>
      </c>
      <c r="H541" s="9"/>
    </row>
    <row r="542" spans="1:8" x14ac:dyDescent="0.2">
      <c r="A542" s="8"/>
      <c r="H542" s="9"/>
    </row>
    <row r="543" spans="1:8" x14ac:dyDescent="0.2">
      <c r="A543" s="8"/>
      <c r="H543" s="9"/>
    </row>
    <row r="544" spans="1:8" x14ac:dyDescent="0.2">
      <c r="A544" s="8"/>
      <c r="C544" s="3"/>
      <c r="F544" s="3" t="s">
        <v>1101</v>
      </c>
      <c r="H544" s="9"/>
    </row>
    <row r="545" spans="1:8" x14ac:dyDescent="0.2">
      <c r="A545" s="8"/>
      <c r="H545" s="9"/>
    </row>
    <row r="546" spans="1:8" x14ac:dyDescent="0.2">
      <c r="A546" s="8"/>
      <c r="B546" s="3" t="s">
        <v>1694</v>
      </c>
      <c r="H546" s="9"/>
    </row>
    <row r="547" spans="1:8" x14ac:dyDescent="0.2">
      <c r="A547" s="8"/>
      <c r="B547" s="3" t="s">
        <v>1695</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1093</v>
      </c>
      <c r="H558" s="9"/>
    </row>
    <row r="559" spans="1:8" x14ac:dyDescent="0.2">
      <c r="A559" s="8"/>
      <c r="H559" s="9"/>
    </row>
    <row r="560" spans="1:8" x14ac:dyDescent="0.2">
      <c r="A560" s="8"/>
      <c r="H560" s="9"/>
    </row>
    <row r="561" spans="1:8" x14ac:dyDescent="0.2">
      <c r="A561" s="8" t="s">
        <v>1713</v>
      </c>
      <c r="H561" s="9"/>
    </row>
    <row r="562" spans="1:8" x14ac:dyDescent="0.2">
      <c r="A562" s="8" t="s">
        <v>1714</v>
      </c>
      <c r="H562" s="9"/>
    </row>
    <row r="563" spans="1:8" x14ac:dyDescent="0.2">
      <c r="A563" s="8" t="s">
        <v>1715</v>
      </c>
      <c r="H563" s="9"/>
    </row>
    <row r="564" spans="1:8" ht="17" thickBot="1" x14ac:dyDescent="0.25">
      <c r="A564" s="10"/>
      <c r="B564" s="11"/>
      <c r="C564" s="11"/>
      <c r="D564" s="11"/>
      <c r="E564" s="11"/>
      <c r="F564" s="11"/>
      <c r="G564" s="11"/>
      <c r="H564" s="13"/>
    </row>
    <row r="565" spans="1:8" ht="17" thickBot="1" x14ac:dyDescent="0.25"/>
    <row r="566" spans="1:8" x14ac:dyDescent="0.2">
      <c r="A566" s="5" t="s">
        <v>1716</v>
      </c>
      <c r="B566" s="6"/>
      <c r="C566" s="6"/>
      <c r="D566" s="6"/>
      <c r="E566" s="6"/>
      <c r="F566" s="6"/>
      <c r="G566" s="6"/>
      <c r="H566" s="7"/>
    </row>
    <row r="567" spans="1:8" x14ac:dyDescent="0.2">
      <c r="A567" s="8" t="s">
        <v>1717</v>
      </c>
      <c r="H567" s="9"/>
    </row>
    <row r="568" spans="1:8" x14ac:dyDescent="0.2">
      <c r="A568" s="8" t="s">
        <v>1718</v>
      </c>
      <c r="H568" s="9"/>
    </row>
    <row r="569" spans="1:8" ht="17" thickBot="1" x14ac:dyDescent="0.25">
      <c r="A569" s="10" t="s">
        <v>1719</v>
      </c>
      <c r="B569" s="11"/>
      <c r="C569" s="11"/>
      <c r="D569" s="11"/>
      <c r="E569" s="11"/>
      <c r="F569" s="11"/>
      <c r="G569" s="11"/>
      <c r="H569" s="13"/>
    </row>
    <row r="571" spans="1:8" x14ac:dyDescent="0.2">
      <c r="A571" s="16" t="s">
        <v>208</v>
      </c>
      <c r="B571" s="16"/>
      <c r="C571" s="16"/>
      <c r="D571" s="16"/>
      <c r="E571" s="16"/>
      <c r="F571" s="16"/>
      <c r="G571" s="16"/>
      <c r="H571" s="16"/>
    </row>
    <row r="572" spans="1:8" x14ac:dyDescent="0.2">
      <c r="A572" s="1" t="s">
        <v>1720</v>
      </c>
    </row>
    <row r="573" spans="1:8" x14ac:dyDescent="0.2">
      <c r="A573" s="1" t="s">
        <v>1721</v>
      </c>
    </row>
    <row r="574" spans="1:8" x14ac:dyDescent="0.2">
      <c r="A574" s="1" t="s">
        <v>1722</v>
      </c>
    </row>
    <row r="575" spans="1:8" x14ac:dyDescent="0.2">
      <c r="A575" s="1" t="s">
        <v>1723</v>
      </c>
    </row>
    <row r="576" spans="1:8" x14ac:dyDescent="0.2">
      <c r="A576" s="1" t="s">
        <v>1724</v>
      </c>
    </row>
    <row r="577" spans="1:6" x14ac:dyDescent="0.2">
      <c r="A577" s="1" t="s">
        <v>1725</v>
      </c>
    </row>
    <row r="578" spans="1:6" x14ac:dyDescent="0.2">
      <c r="A578" s="1" t="s">
        <v>1227</v>
      </c>
    </row>
    <row r="579" spans="1:6" x14ac:dyDescent="0.2">
      <c r="F579" s="3" t="s">
        <v>2396</v>
      </c>
    </row>
    <row r="580" spans="1:6" x14ac:dyDescent="0.2">
      <c r="A580" s="8"/>
      <c r="C580" s="3"/>
      <c r="F580" s="3" t="s">
        <v>1101</v>
      </c>
    </row>
    <row r="581" spans="1:6" x14ac:dyDescent="0.2">
      <c r="A581" s="8"/>
    </row>
    <row r="582" spans="1:6" x14ac:dyDescent="0.2">
      <c r="A582" s="8"/>
      <c r="B582" s="3" t="s">
        <v>1726</v>
      </c>
    </row>
    <row r="583" spans="1:6" x14ac:dyDescent="0.2">
      <c r="A583" s="8"/>
      <c r="B583" s="3" t="s">
        <v>1695</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104</v>
      </c>
    </row>
    <row r="592" spans="1:6" x14ac:dyDescent="0.2">
      <c r="A592" s="8"/>
      <c r="B592" s="3" t="s">
        <v>8</v>
      </c>
    </row>
    <row r="593" spans="1:8" x14ac:dyDescent="0.2">
      <c r="A593" s="8"/>
    </row>
    <row r="594" spans="1:8" x14ac:dyDescent="0.2">
      <c r="A594" s="208" t="s">
        <v>1093</v>
      </c>
    </row>
    <row r="595" spans="1:8" x14ac:dyDescent="0.2">
      <c r="A595" s="208" t="s">
        <v>1118</v>
      </c>
    </row>
    <row r="596" spans="1:8" x14ac:dyDescent="0.2">
      <c r="A596" s="8"/>
    </row>
    <row r="597" spans="1:8" x14ac:dyDescent="0.2">
      <c r="A597" s="8"/>
    </row>
    <row r="598" spans="1:8" x14ac:dyDescent="0.2">
      <c r="A598" s="8"/>
    </row>
    <row r="599" spans="1:8" x14ac:dyDescent="0.2">
      <c r="A599" s="8"/>
    </row>
    <row r="600" spans="1:8" x14ac:dyDescent="0.2">
      <c r="A600" s="8" t="s">
        <v>573</v>
      </c>
    </row>
    <row r="601" spans="1:8" x14ac:dyDescent="0.2">
      <c r="A601" s="8" t="s">
        <v>1727</v>
      </c>
    </row>
    <row r="602" spans="1:8" x14ac:dyDescent="0.2">
      <c r="A602" s="8" t="s">
        <v>1728</v>
      </c>
    </row>
    <row r="603" spans="1:8" x14ac:dyDescent="0.2">
      <c r="A603" s="8" t="s">
        <v>1729</v>
      </c>
    </row>
    <row r="604" spans="1:8" x14ac:dyDescent="0.2">
      <c r="A604" s="8" t="s">
        <v>1730</v>
      </c>
    </row>
    <row r="605" spans="1:8" x14ac:dyDescent="0.2">
      <c r="A605" s="8" t="s">
        <v>1269</v>
      </c>
    </row>
    <row r="606" spans="1:8" x14ac:dyDescent="0.2">
      <c r="A606" s="8"/>
    </row>
    <row r="607" spans="1:8" x14ac:dyDescent="0.2">
      <c r="A607" s="223" t="s">
        <v>1379</v>
      </c>
      <c r="B607" s="16"/>
      <c r="C607" s="16"/>
      <c r="D607" s="16"/>
      <c r="E607" s="16"/>
      <c r="F607" s="16"/>
      <c r="G607" s="16"/>
      <c r="H607" s="16"/>
    </row>
    <row r="608" spans="1:8" x14ac:dyDescent="0.2">
      <c r="A608" s="1" t="s">
        <v>1731</v>
      </c>
    </row>
    <row r="609" spans="1:6" x14ac:dyDescent="0.2">
      <c r="A609" s="1" t="s">
        <v>1732</v>
      </c>
    </row>
    <row r="610" spans="1:6" x14ac:dyDescent="0.2">
      <c r="A610" s="1" t="s">
        <v>1733</v>
      </c>
    </row>
    <row r="611" spans="1:6" x14ac:dyDescent="0.2">
      <c r="A611" s="1" t="s">
        <v>1734</v>
      </c>
    </row>
    <row r="612" spans="1:6" x14ac:dyDescent="0.2">
      <c r="A612" s="1" t="s">
        <v>1735</v>
      </c>
    </row>
    <row r="613" spans="1:6" x14ac:dyDescent="0.2">
      <c r="A613" s="1" t="s">
        <v>1736</v>
      </c>
    </row>
    <row r="614" spans="1:6" x14ac:dyDescent="0.2">
      <c r="A614" s="1" t="s">
        <v>1227</v>
      </c>
    </row>
    <row r="616" spans="1:6" x14ac:dyDescent="0.2">
      <c r="A616" s="8"/>
      <c r="C616" s="3"/>
      <c r="F616" s="3" t="s">
        <v>1101</v>
      </c>
    </row>
    <row r="617" spans="1:6" x14ac:dyDescent="0.2">
      <c r="A617" s="8"/>
    </row>
    <row r="618" spans="1:6" x14ac:dyDescent="0.2">
      <c r="A618" s="8"/>
      <c r="B618" s="3" t="s">
        <v>1726</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104</v>
      </c>
    </row>
    <row r="628" spans="1:2" x14ac:dyDescent="0.2">
      <c r="A628" s="8"/>
      <c r="B628" s="3" t="s">
        <v>8</v>
      </c>
    </row>
    <row r="629" spans="1:2" x14ac:dyDescent="0.2">
      <c r="A629" s="8"/>
    </row>
    <row r="630" spans="1:2" x14ac:dyDescent="0.2">
      <c r="A630" s="8" t="s">
        <v>1093</v>
      </c>
    </row>
    <row r="631" spans="1:2" x14ac:dyDescent="0.2">
      <c r="A631" s="8"/>
    </row>
    <row r="632" spans="1:2" x14ac:dyDescent="0.2">
      <c r="A632" s="8"/>
    </row>
    <row r="633" spans="1:2" x14ac:dyDescent="0.2">
      <c r="A633" s="8"/>
    </row>
    <row r="634" spans="1:2" x14ac:dyDescent="0.2">
      <c r="A634" s="8"/>
    </row>
    <row r="636" spans="1:2" x14ac:dyDescent="0.2">
      <c r="A636" s="1" t="s">
        <v>573</v>
      </c>
      <c r="B636" s="1" t="s">
        <v>1737</v>
      </c>
    </row>
    <row r="637" spans="1:2" x14ac:dyDescent="0.2">
      <c r="A637" s="1" t="s">
        <v>1738</v>
      </c>
    </row>
    <row r="638" spans="1:2" x14ac:dyDescent="0.2">
      <c r="A638" s="1" t="s">
        <v>1739</v>
      </c>
    </row>
    <row r="639" spans="1:2" x14ac:dyDescent="0.2">
      <c r="A639" s="1" t="s">
        <v>1740</v>
      </c>
    </row>
    <row r="641" spans="1:10" x14ac:dyDescent="0.2">
      <c r="A641" s="223" t="s">
        <v>1393</v>
      </c>
      <c r="B641" s="16"/>
      <c r="C641" s="16"/>
      <c r="D641" s="16"/>
      <c r="E641" s="16"/>
      <c r="F641" s="16"/>
      <c r="G641" s="16"/>
      <c r="H641" s="16"/>
    </row>
    <row r="642" spans="1:10" x14ac:dyDescent="0.2">
      <c r="A642" s="1" t="s">
        <v>1741</v>
      </c>
    </row>
    <row r="643" spans="1:10" x14ac:dyDescent="0.2">
      <c r="A643" s="1" t="s">
        <v>1742</v>
      </c>
    </row>
    <row r="644" spans="1:10" x14ac:dyDescent="0.2">
      <c r="A644" s="1" t="s">
        <v>1743</v>
      </c>
    </row>
    <row r="645" spans="1:10" x14ac:dyDescent="0.2">
      <c r="A645" s="1" t="s">
        <v>1744</v>
      </c>
      <c r="G645" s="335"/>
      <c r="H645" s="335"/>
      <c r="I645" s="335"/>
      <c r="J645" s="335"/>
    </row>
    <row r="646" spans="1:10" x14ac:dyDescent="0.2">
      <c r="A646" s="1" t="s">
        <v>1745</v>
      </c>
      <c r="G646" s="335"/>
      <c r="H646" s="335"/>
      <c r="I646" s="335"/>
      <c r="J646" s="335"/>
    </row>
    <row r="647" spans="1:10" x14ac:dyDescent="0.2">
      <c r="A647" s="1" t="s">
        <v>1746</v>
      </c>
      <c r="G647" s="335"/>
      <c r="H647" s="335"/>
      <c r="I647" s="335"/>
      <c r="J647" s="335"/>
    </row>
    <row r="648" spans="1:10" x14ac:dyDescent="0.2">
      <c r="A648" s="1" t="s">
        <v>1747</v>
      </c>
      <c r="G648" s="335"/>
      <c r="H648" s="335"/>
      <c r="I648" s="335"/>
      <c r="J648" s="335"/>
    </row>
    <row r="649" spans="1:10" x14ac:dyDescent="0.2">
      <c r="A649" s="1" t="s">
        <v>1227</v>
      </c>
      <c r="G649" s="335"/>
      <c r="H649" s="335"/>
      <c r="I649" s="335"/>
      <c r="J649" s="335"/>
    </row>
    <row r="650" spans="1:10" x14ac:dyDescent="0.2">
      <c r="G650" s="335"/>
      <c r="H650" s="335"/>
      <c r="I650" s="335"/>
      <c r="J650" s="335"/>
    </row>
    <row r="651" spans="1:10" x14ac:dyDescent="0.2">
      <c r="A651" s="8"/>
      <c r="C651" s="3"/>
      <c r="F651" s="3" t="s">
        <v>1101</v>
      </c>
      <c r="G651" s="335"/>
      <c r="H651" s="335"/>
      <c r="I651" s="335"/>
      <c r="J651" s="335"/>
    </row>
    <row r="652" spans="1:10" x14ac:dyDescent="0.2">
      <c r="A652" s="8"/>
      <c r="G652" s="335"/>
      <c r="H652" s="335"/>
      <c r="I652" s="335"/>
      <c r="J652" s="335"/>
    </row>
    <row r="653" spans="1:10" x14ac:dyDescent="0.2">
      <c r="A653" s="8"/>
      <c r="B653" s="3" t="s">
        <v>1694</v>
      </c>
      <c r="G653" s="335"/>
      <c r="H653" s="335"/>
      <c r="I653" s="335"/>
      <c r="J653" s="335"/>
    </row>
    <row r="654" spans="1:10" x14ac:dyDescent="0.2">
      <c r="A654" s="8"/>
      <c r="B654" s="3" t="s">
        <v>1695</v>
      </c>
      <c r="G654" s="335"/>
      <c r="H654" s="335"/>
      <c r="I654" s="335"/>
      <c r="J654" s="335"/>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1748</v>
      </c>
    </row>
    <row r="663" spans="1:2" x14ac:dyDescent="0.2">
      <c r="A663" s="8"/>
      <c r="B663" s="3" t="s">
        <v>8</v>
      </c>
    </row>
    <row r="664" spans="1:2" x14ac:dyDescent="0.2">
      <c r="A664" s="8"/>
    </row>
    <row r="665" spans="1:2" x14ac:dyDescent="0.2">
      <c r="A665" s="8" t="s">
        <v>1093</v>
      </c>
    </row>
    <row r="666" spans="1:2" x14ac:dyDescent="0.2">
      <c r="A666" s="8"/>
    </row>
    <row r="667" spans="1:2" x14ac:dyDescent="0.2">
      <c r="A667" s="8"/>
    </row>
    <row r="668" spans="1:2" x14ac:dyDescent="0.2">
      <c r="A668" s="8"/>
    </row>
    <row r="669" spans="1:2" x14ac:dyDescent="0.2">
      <c r="A669" s="8"/>
    </row>
    <row r="671" spans="1:2" x14ac:dyDescent="0.2">
      <c r="A671" s="1" t="s">
        <v>573</v>
      </c>
      <c r="B671" s="1" t="s">
        <v>214</v>
      </c>
    </row>
    <row r="672" spans="1:2" x14ac:dyDescent="0.2">
      <c r="A672" s="1" t="s">
        <v>1749</v>
      </c>
    </row>
    <row r="673" spans="1:8" x14ac:dyDescent="0.2">
      <c r="A673" s="1" t="s">
        <v>1750</v>
      </c>
    </row>
    <row r="674" spans="1:8" x14ac:dyDescent="0.2">
      <c r="A674" s="1" t="s">
        <v>1751</v>
      </c>
    </row>
    <row r="676" spans="1:8" x14ac:dyDescent="0.2">
      <c r="A676" s="16" t="s">
        <v>2522</v>
      </c>
      <c r="B676" s="16"/>
      <c r="C676" s="16"/>
      <c r="D676" s="16"/>
      <c r="E676" s="16"/>
      <c r="F676" s="16"/>
      <c r="G676" s="16"/>
      <c r="H676" s="16"/>
    </row>
    <row r="677" spans="1:8" x14ac:dyDescent="0.2">
      <c r="A677" s="1" t="s">
        <v>2523</v>
      </c>
    </row>
    <row r="678" spans="1:8" x14ac:dyDescent="0.2">
      <c r="A678" s="1" t="s">
        <v>2524</v>
      </c>
    </row>
    <row r="679" spans="1:8" x14ac:dyDescent="0.2">
      <c r="A679" s="1" t="s">
        <v>2525</v>
      </c>
    </row>
    <row r="680" spans="1:8" x14ac:dyDescent="0.2">
      <c r="A680" s="1" t="s">
        <v>2526</v>
      </c>
    </row>
    <row r="681" spans="1:8" x14ac:dyDescent="0.2">
      <c r="A681" s="1" t="s">
        <v>2527</v>
      </c>
    </row>
    <row r="682" spans="1:8" x14ac:dyDescent="0.2">
      <c r="A682" s="1" t="s">
        <v>2528</v>
      </c>
    </row>
    <row r="683" spans="1:8" x14ac:dyDescent="0.2">
      <c r="A683" s="1" t="s">
        <v>2529</v>
      </c>
    </row>
    <row r="684" spans="1:8" x14ac:dyDescent="0.2">
      <c r="A684" s="1" t="s">
        <v>2530</v>
      </c>
    </row>
    <row r="686" spans="1:8" x14ac:dyDescent="0.2">
      <c r="A686" s="8"/>
      <c r="C686" s="3"/>
      <c r="F686" s="3" t="s">
        <v>1101</v>
      </c>
    </row>
    <row r="687" spans="1:8" x14ac:dyDescent="0.2">
      <c r="A687" s="8"/>
    </row>
    <row r="688" spans="1:8" x14ac:dyDescent="0.2">
      <c r="A688" s="8"/>
      <c r="B688" s="3" t="s">
        <v>1694</v>
      </c>
    </row>
    <row r="689" spans="1:2" x14ac:dyDescent="0.2">
      <c r="A689" s="8"/>
      <c r="B689" s="3" t="s">
        <v>1695</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1748</v>
      </c>
    </row>
    <row r="698" spans="1:2" x14ac:dyDescent="0.2">
      <c r="A698" s="8"/>
      <c r="B698" s="3" t="s">
        <v>8</v>
      </c>
    </row>
    <row r="699" spans="1:2" x14ac:dyDescent="0.2">
      <c r="A699" s="8"/>
    </row>
    <row r="700" spans="1:2" x14ac:dyDescent="0.2">
      <c r="A700" s="8" t="s">
        <v>1093</v>
      </c>
    </row>
    <row r="701" spans="1:2" x14ac:dyDescent="0.2">
      <c r="A701" s="8"/>
    </row>
    <row r="702" spans="1:2" x14ac:dyDescent="0.2">
      <c r="A702" s="8"/>
    </row>
    <row r="703" spans="1:2" x14ac:dyDescent="0.2">
      <c r="A703" s="1" t="s">
        <v>1765</v>
      </c>
    </row>
    <row r="705" spans="1:8" x14ac:dyDescent="0.2">
      <c r="A705" s="16" t="s">
        <v>2531</v>
      </c>
      <c r="B705" s="16"/>
      <c r="C705" s="16"/>
      <c r="D705" s="16"/>
      <c r="E705" s="16"/>
      <c r="F705" s="16"/>
      <c r="G705" s="16"/>
      <c r="H705" s="16"/>
    </row>
    <row r="706" spans="1:8" x14ac:dyDescent="0.2">
      <c r="A706" s="1" t="s">
        <v>2532</v>
      </c>
    </row>
    <row r="707" spans="1:8" x14ac:dyDescent="0.2">
      <c r="A707" s="1" t="s">
        <v>2533</v>
      </c>
    </row>
    <row r="708" spans="1:8" x14ac:dyDescent="0.2">
      <c r="A708" s="1" t="s">
        <v>2534</v>
      </c>
    </row>
    <row r="709" spans="1:8" x14ac:dyDescent="0.2">
      <c r="A709" s="1" t="s">
        <v>2535</v>
      </c>
    </row>
    <row r="710" spans="1:8" x14ac:dyDescent="0.2">
      <c r="A710" s="1" t="s">
        <v>2536</v>
      </c>
    </row>
    <row r="713" spans="1:8" x14ac:dyDescent="0.2">
      <c r="A713" s="8"/>
      <c r="C713" s="3"/>
      <c r="F713" s="3" t="s">
        <v>1101</v>
      </c>
    </row>
    <row r="714" spans="1:8" x14ac:dyDescent="0.2">
      <c r="A714" s="8"/>
    </row>
    <row r="715" spans="1:8" x14ac:dyDescent="0.2">
      <c r="A715" s="8"/>
      <c r="B715" s="3" t="s">
        <v>1726</v>
      </c>
      <c r="G715" s="1" t="s">
        <v>2537</v>
      </c>
    </row>
    <row r="716" spans="1:8" x14ac:dyDescent="0.2">
      <c r="A716" s="8"/>
      <c r="B716" s="3" t="s">
        <v>1695</v>
      </c>
      <c r="G716" s="1" t="s">
        <v>2549</v>
      </c>
    </row>
    <row r="717" spans="1:8" x14ac:dyDescent="0.2">
      <c r="A717" s="8"/>
      <c r="G717" s="1" t="s">
        <v>2538</v>
      </c>
    </row>
    <row r="718" spans="1:8" x14ac:dyDescent="0.2">
      <c r="A718" s="8"/>
    </row>
    <row r="719" spans="1:8" x14ac:dyDescent="0.2">
      <c r="A719" s="8"/>
      <c r="G719" s="1" t="s">
        <v>2539</v>
      </c>
    </row>
    <row r="720" spans="1:8" x14ac:dyDescent="0.2">
      <c r="A720" s="8"/>
      <c r="G720" s="1" t="s">
        <v>2550</v>
      </c>
    </row>
    <row r="721" spans="1:9" x14ac:dyDescent="0.2">
      <c r="A721" s="8"/>
    </row>
    <row r="722" spans="1:9" x14ac:dyDescent="0.2">
      <c r="A722" s="8"/>
      <c r="G722" s="1" t="s">
        <v>2540</v>
      </c>
    </row>
    <row r="723" spans="1:9" x14ac:dyDescent="0.2">
      <c r="A723" s="8"/>
    </row>
    <row r="724" spans="1:9" x14ac:dyDescent="0.2">
      <c r="A724" s="8"/>
      <c r="B724" s="3" t="s">
        <v>1748</v>
      </c>
      <c r="G724" s="3" t="s">
        <v>2541</v>
      </c>
      <c r="H724" s="3" t="s">
        <v>1093</v>
      </c>
      <c r="I724" s="3" t="s">
        <v>1101</v>
      </c>
    </row>
    <row r="725" spans="1:9" x14ac:dyDescent="0.2">
      <c r="A725" s="8"/>
      <c r="B725" s="3" t="s">
        <v>8</v>
      </c>
      <c r="G725" s="3" t="s">
        <v>2542</v>
      </c>
      <c r="H725" s="3" t="s">
        <v>2543</v>
      </c>
      <c r="I725" s="3" t="s">
        <v>2544</v>
      </c>
    </row>
    <row r="726" spans="1:9" x14ac:dyDescent="0.2">
      <c r="A726" s="8"/>
      <c r="G726" s="3" t="s">
        <v>2545</v>
      </c>
      <c r="H726" s="3" t="s">
        <v>2543</v>
      </c>
      <c r="I726" s="3" t="s">
        <v>2546</v>
      </c>
    </row>
    <row r="727" spans="1:9" x14ac:dyDescent="0.2">
      <c r="A727" s="8" t="s">
        <v>1093</v>
      </c>
    </row>
    <row r="728" spans="1:9" x14ac:dyDescent="0.2">
      <c r="A728" s="8"/>
      <c r="G728" s="1" t="s">
        <v>218</v>
      </c>
      <c r="H728" s="3" t="s">
        <v>2543</v>
      </c>
      <c r="I728" s="1" t="s">
        <v>2547</v>
      </c>
    </row>
    <row r="731" spans="1:9" x14ac:dyDescent="0.2">
      <c r="A731" s="4" t="s">
        <v>2548</v>
      </c>
    </row>
    <row r="733" spans="1:9" x14ac:dyDescent="0.2">
      <c r="A733" s="16" t="s">
        <v>2551</v>
      </c>
      <c r="B733" s="16"/>
      <c r="C733" s="16"/>
      <c r="D733" s="16"/>
      <c r="E733" s="16"/>
      <c r="F733" s="16"/>
      <c r="G733" s="16"/>
      <c r="H733" s="16"/>
    </row>
    <row r="735" spans="1:9" x14ac:dyDescent="0.2">
      <c r="A735" s="1" t="s">
        <v>2552</v>
      </c>
    </row>
    <row r="736" spans="1:9" x14ac:dyDescent="0.2">
      <c r="A736" s="1" t="s">
        <v>2553</v>
      </c>
    </row>
    <row r="737" spans="1:8" x14ac:dyDescent="0.2">
      <c r="A737" s="1" t="s">
        <v>2554</v>
      </c>
    </row>
    <row r="738" spans="1:8" x14ac:dyDescent="0.2">
      <c r="A738" s="1" t="s">
        <v>1799</v>
      </c>
    </row>
    <row r="739" spans="1:8" x14ac:dyDescent="0.2">
      <c r="A739" s="1" t="s">
        <v>2555</v>
      </c>
    </row>
    <row r="740" spans="1:8" x14ac:dyDescent="0.2">
      <c r="A740" s="1" t="s">
        <v>2556</v>
      </c>
    </row>
    <row r="741" spans="1:8" x14ac:dyDescent="0.2">
      <c r="A741" s="1" t="s">
        <v>2557</v>
      </c>
    </row>
    <row r="742" spans="1:8" x14ac:dyDescent="0.2">
      <c r="A742" s="1" t="s">
        <v>2558</v>
      </c>
    </row>
    <row r="743" spans="1:8" x14ac:dyDescent="0.2">
      <c r="A743" s="1" t="s">
        <v>2559</v>
      </c>
    </row>
    <row r="746" spans="1:8" x14ac:dyDescent="0.2">
      <c r="A746" s="8"/>
      <c r="C746" s="3"/>
      <c r="F746" s="3" t="s">
        <v>1101</v>
      </c>
    </row>
    <row r="747" spans="1:8" x14ac:dyDescent="0.2">
      <c r="A747" s="8"/>
      <c r="D747" s="17" t="s">
        <v>104</v>
      </c>
    </row>
    <row r="748" spans="1:8" x14ac:dyDescent="0.2">
      <c r="A748" s="8"/>
      <c r="B748" s="3" t="s">
        <v>1726</v>
      </c>
    </row>
    <row r="749" spans="1:8" x14ac:dyDescent="0.2">
      <c r="A749" s="8"/>
      <c r="B749" s="3" t="s">
        <v>1695</v>
      </c>
      <c r="H749" s="1" t="s">
        <v>2560</v>
      </c>
    </row>
    <row r="750" spans="1:8" x14ac:dyDescent="0.2">
      <c r="A750" s="8"/>
      <c r="H750" s="1" t="s">
        <v>2561</v>
      </c>
    </row>
    <row r="751" spans="1:8" x14ac:dyDescent="0.2">
      <c r="A751" s="8"/>
      <c r="H751" s="1" t="s">
        <v>2562</v>
      </c>
    </row>
    <row r="752" spans="1:8" x14ac:dyDescent="0.2">
      <c r="A752" s="8"/>
      <c r="H752" s="1" t="s">
        <v>2562</v>
      </c>
    </row>
    <row r="753" spans="1:2" x14ac:dyDescent="0.2">
      <c r="A753" s="8"/>
    </row>
    <row r="754" spans="1:2" x14ac:dyDescent="0.2">
      <c r="A754" s="8"/>
    </row>
    <row r="755" spans="1:2" x14ac:dyDescent="0.2">
      <c r="A755" s="8"/>
    </row>
    <row r="756" spans="1:2" x14ac:dyDescent="0.2">
      <c r="A756" s="8"/>
    </row>
    <row r="757" spans="1:2" x14ac:dyDescent="0.2">
      <c r="A757" s="8"/>
      <c r="B757" s="3" t="s">
        <v>1748</v>
      </c>
    </row>
    <row r="758" spans="1:2" x14ac:dyDescent="0.2">
      <c r="A758" s="8"/>
      <c r="B758" s="3" t="s">
        <v>8</v>
      </c>
    </row>
    <row r="759" spans="1:2" x14ac:dyDescent="0.2">
      <c r="A759" s="8"/>
    </row>
    <row r="760" spans="1:2" x14ac:dyDescent="0.2">
      <c r="A760" s="8" t="s">
        <v>1093</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2563</v>
      </c>
      <c r="B1" s="4"/>
      <c r="C1" s="4"/>
      <c r="D1" s="4"/>
      <c r="E1" s="4"/>
      <c r="F1" s="4"/>
      <c r="G1" s="14"/>
      <c r="H1" s="140">
        <v>45664</v>
      </c>
    </row>
    <row r="2" spans="1:14" ht="17" thickBot="1" x14ac:dyDescent="0.25"/>
    <row r="3" spans="1:14" x14ac:dyDescent="0.2">
      <c r="A3" s="12" t="s">
        <v>2564</v>
      </c>
      <c r="B3" s="6"/>
      <c r="C3" s="6"/>
      <c r="D3" s="6"/>
      <c r="E3" s="6"/>
      <c r="F3" s="6"/>
      <c r="G3" s="6"/>
      <c r="H3" s="7"/>
    </row>
    <row r="4" spans="1:14" x14ac:dyDescent="0.2">
      <c r="A4" s="8" t="s">
        <v>2565</v>
      </c>
      <c r="H4" s="9"/>
    </row>
    <row r="5" spans="1:14" x14ac:dyDescent="0.2">
      <c r="A5" s="8" t="s">
        <v>2566</v>
      </c>
      <c r="H5" s="9"/>
    </row>
    <row r="6" spans="1:14" x14ac:dyDescent="0.2">
      <c r="A6" s="8" t="s">
        <v>2567</v>
      </c>
      <c r="H6" s="9"/>
    </row>
    <row r="7" spans="1:14" ht="17" thickBot="1" x14ac:dyDescent="0.25">
      <c r="A7" s="10" t="s">
        <v>2568</v>
      </c>
      <c r="B7" s="11"/>
      <c r="C7" s="11"/>
      <c r="D7" s="11"/>
      <c r="E7" s="11"/>
      <c r="F7" s="11"/>
      <c r="G7" s="11"/>
      <c r="H7" s="13"/>
    </row>
    <row r="9" spans="1:14" x14ac:dyDescent="0.2">
      <c r="A9" s="16" t="s">
        <v>1752</v>
      </c>
      <c r="B9" s="16"/>
      <c r="C9" s="16"/>
      <c r="D9" s="16"/>
      <c r="E9" s="16"/>
      <c r="F9" s="16"/>
      <c r="G9" s="16"/>
      <c r="H9" s="16"/>
    </row>
    <row r="10" spans="1:14" x14ac:dyDescent="0.2">
      <c r="A10" s="1" t="s">
        <v>1753</v>
      </c>
      <c r="I10" s="4" t="s">
        <v>2569</v>
      </c>
    </row>
    <row r="11" spans="1:14" x14ac:dyDescent="0.2">
      <c r="A11" s="1" t="s">
        <v>1754</v>
      </c>
      <c r="I11" s="1" t="s">
        <v>2570</v>
      </c>
    </row>
    <row r="12" spans="1:14" x14ac:dyDescent="0.2">
      <c r="A12" s="1" t="s">
        <v>1755</v>
      </c>
      <c r="I12" s="1" t="s">
        <v>2571</v>
      </c>
    </row>
    <row r="13" spans="1:14" x14ac:dyDescent="0.2">
      <c r="A13" s="1" t="s">
        <v>1756</v>
      </c>
    </row>
    <row r="14" spans="1:14" x14ac:dyDescent="0.2">
      <c r="A14" s="1" t="s">
        <v>1757</v>
      </c>
      <c r="I14" s="4" t="s">
        <v>2572</v>
      </c>
    </row>
    <row r="15" spans="1:14" ht="17" thickBot="1" x14ac:dyDescent="0.25">
      <c r="A15" s="1" t="s">
        <v>1758</v>
      </c>
      <c r="I15" s="1" t="s">
        <v>2573</v>
      </c>
    </row>
    <row r="16" spans="1:14" x14ac:dyDescent="0.2">
      <c r="A16" s="1" t="s">
        <v>1498</v>
      </c>
      <c r="I16" s="1" t="s">
        <v>2574</v>
      </c>
      <c r="M16" s="5"/>
      <c r="N16" s="7"/>
    </row>
    <row r="17" spans="1:14" x14ac:dyDescent="0.2">
      <c r="I17" s="1" t="s">
        <v>2575</v>
      </c>
      <c r="M17" s="8"/>
      <c r="N17" s="9"/>
    </row>
    <row r="18" spans="1:14" x14ac:dyDescent="0.2">
      <c r="M18" s="389" t="s">
        <v>2589</v>
      </c>
      <c r="N18" s="390"/>
    </row>
    <row r="19" spans="1:14" x14ac:dyDescent="0.2">
      <c r="F19" s="3" t="s">
        <v>2396</v>
      </c>
      <c r="I19" s="1" t="s">
        <v>2576</v>
      </c>
      <c r="M19" s="8"/>
      <c r="N19" s="9"/>
    </row>
    <row r="20" spans="1:14" ht="17" thickBot="1" x14ac:dyDescent="0.25">
      <c r="A20" s="8"/>
      <c r="C20" s="3"/>
      <c r="F20" s="3" t="s">
        <v>1101</v>
      </c>
      <c r="I20" s="1" t="s">
        <v>2577</v>
      </c>
      <c r="M20" s="10"/>
      <c r="N20" s="13"/>
    </row>
    <row r="21" spans="1:14" x14ac:dyDescent="0.2">
      <c r="A21" s="8"/>
      <c r="I21" s="1" t="s">
        <v>2578</v>
      </c>
    </row>
    <row r="22" spans="1:14" x14ac:dyDescent="0.2">
      <c r="A22" s="8"/>
      <c r="B22" s="3" t="s">
        <v>1726</v>
      </c>
      <c r="I22" s="1" t="s">
        <v>2579</v>
      </c>
    </row>
    <row r="23" spans="1:14" x14ac:dyDescent="0.2">
      <c r="A23" s="8"/>
      <c r="B23" s="3" t="s">
        <v>1695</v>
      </c>
    </row>
    <row r="24" spans="1:14" x14ac:dyDescent="0.2">
      <c r="A24" s="8"/>
      <c r="I24" s="1" t="s">
        <v>2580</v>
      </c>
    </row>
    <row r="25" spans="1:14" x14ac:dyDescent="0.2">
      <c r="A25" s="8"/>
    </row>
    <row r="26" spans="1:14" x14ac:dyDescent="0.2">
      <c r="A26" s="8"/>
    </row>
    <row r="27" spans="1:14" x14ac:dyDescent="0.2">
      <c r="A27" s="8"/>
    </row>
    <row r="28" spans="1:14" x14ac:dyDescent="0.2">
      <c r="A28" s="8"/>
      <c r="I28" s="1" t="s">
        <v>2581</v>
      </c>
    </row>
    <row r="29" spans="1:14" x14ac:dyDescent="0.2">
      <c r="A29" s="8"/>
      <c r="I29" s="1" t="s">
        <v>2582</v>
      </c>
    </row>
    <row r="30" spans="1:14" x14ac:dyDescent="0.2">
      <c r="A30" s="8"/>
    </row>
    <row r="31" spans="1:14" x14ac:dyDescent="0.2">
      <c r="A31" s="8"/>
      <c r="B31" s="3" t="s">
        <v>1748</v>
      </c>
      <c r="I31" s="1" t="s">
        <v>2583</v>
      </c>
      <c r="M31" s="1" t="s">
        <v>2586</v>
      </c>
    </row>
    <row r="32" spans="1:14" x14ac:dyDescent="0.2">
      <c r="A32" s="8"/>
      <c r="B32" s="3" t="s">
        <v>8</v>
      </c>
      <c r="I32" s="1" t="s">
        <v>2584</v>
      </c>
      <c r="M32" s="1" t="s">
        <v>2587</v>
      </c>
    </row>
    <row r="33" spans="1:13" x14ac:dyDescent="0.2">
      <c r="A33" s="8"/>
    </row>
    <row r="34" spans="1:13" x14ac:dyDescent="0.2">
      <c r="A34" s="208" t="s">
        <v>1093</v>
      </c>
    </row>
    <row r="35" spans="1:13" x14ac:dyDescent="0.2">
      <c r="A35" s="208" t="s">
        <v>1118</v>
      </c>
    </row>
    <row r="36" spans="1:13" x14ac:dyDescent="0.2">
      <c r="A36" s="8"/>
      <c r="I36" s="1" t="s">
        <v>2585</v>
      </c>
      <c r="M36" s="1" t="s">
        <v>2588</v>
      </c>
    </row>
    <row r="37" spans="1:13" x14ac:dyDescent="0.2">
      <c r="A37" s="8"/>
      <c r="I37" s="1" t="s">
        <v>2591</v>
      </c>
    </row>
    <row r="38" spans="1:13" x14ac:dyDescent="0.2">
      <c r="A38" s="8"/>
    </row>
    <row r="39" spans="1:13" x14ac:dyDescent="0.2">
      <c r="A39" s="4" t="s">
        <v>2590</v>
      </c>
    </row>
    <row r="40" spans="1:13" x14ac:dyDescent="0.2">
      <c r="A40" s="1" t="s">
        <v>1759</v>
      </c>
    </row>
    <row r="41" spans="1:13" x14ac:dyDescent="0.2">
      <c r="A41" s="1" t="s">
        <v>1760</v>
      </c>
    </row>
    <row r="42" spans="1:13" ht="17" thickBot="1" x14ac:dyDescent="0.25"/>
    <row r="43" spans="1:13" x14ac:dyDescent="0.2">
      <c r="A43" s="8"/>
      <c r="C43" s="383" t="s">
        <v>1514</v>
      </c>
      <c r="D43" s="384"/>
      <c r="E43" s="387" t="s">
        <v>1515</v>
      </c>
      <c r="F43" s="388"/>
    </row>
    <row r="44" spans="1:13" ht="17" thickBot="1" x14ac:dyDescent="0.25">
      <c r="A44" s="8"/>
      <c r="C44" s="137" t="s">
        <v>1516</v>
      </c>
      <c r="D44" s="138" t="s">
        <v>1517</v>
      </c>
      <c r="E44" s="224" t="s">
        <v>1516</v>
      </c>
      <c r="F44" s="225" t="s">
        <v>1517</v>
      </c>
    </row>
    <row r="45" spans="1:13" x14ac:dyDescent="0.2">
      <c r="A45" s="192" t="s">
        <v>1518</v>
      </c>
      <c r="B45" s="200" t="s">
        <v>1519</v>
      </c>
      <c r="C45" s="219" t="s">
        <v>1520</v>
      </c>
      <c r="D45" s="220" t="s">
        <v>1521</v>
      </c>
      <c r="E45" s="226" t="s">
        <v>1522</v>
      </c>
      <c r="F45" s="227" t="s">
        <v>1521</v>
      </c>
    </row>
    <row r="46" spans="1:13" x14ac:dyDescent="0.2">
      <c r="A46" s="193" t="s">
        <v>1523</v>
      </c>
      <c r="B46" s="150" t="s">
        <v>1524</v>
      </c>
      <c r="C46" s="202" t="s">
        <v>1525</v>
      </c>
      <c r="D46" s="203" t="s">
        <v>1526</v>
      </c>
      <c r="E46" s="228" t="s">
        <v>1527</v>
      </c>
      <c r="F46" s="229" t="s">
        <v>1528</v>
      </c>
      <c r="H46" s="1" t="s">
        <v>1761</v>
      </c>
    </row>
    <row r="47" spans="1:13" x14ac:dyDescent="0.2">
      <c r="A47" s="193" t="s">
        <v>1529</v>
      </c>
      <c r="B47" s="150" t="s">
        <v>1530</v>
      </c>
      <c r="C47" s="202" t="s">
        <v>1525</v>
      </c>
      <c r="D47" s="207" t="s">
        <v>1528</v>
      </c>
      <c r="E47" s="228" t="s">
        <v>1527</v>
      </c>
      <c r="F47" s="229" t="s">
        <v>1526</v>
      </c>
      <c r="H47" s="1" t="s">
        <v>1762</v>
      </c>
    </row>
    <row r="48" spans="1:13" x14ac:dyDescent="0.2">
      <c r="A48" s="193" t="s">
        <v>1531</v>
      </c>
      <c r="B48" s="150">
        <v>1</v>
      </c>
      <c r="C48" s="202" t="s">
        <v>1525</v>
      </c>
      <c r="D48" s="204" t="s">
        <v>1532</v>
      </c>
      <c r="E48" s="228" t="s">
        <v>1527</v>
      </c>
      <c r="F48" s="230" t="s">
        <v>1532</v>
      </c>
      <c r="H48" s="1" t="s">
        <v>1763</v>
      </c>
    </row>
    <row r="49" spans="1:10" x14ac:dyDescent="0.2">
      <c r="A49" s="193" t="s">
        <v>1533</v>
      </c>
      <c r="B49" s="150" t="s">
        <v>1534</v>
      </c>
      <c r="C49" s="202" t="s">
        <v>1535</v>
      </c>
      <c r="D49" s="204">
        <v>0</v>
      </c>
      <c r="E49" s="231" t="s">
        <v>1536</v>
      </c>
      <c r="F49" s="230" t="s">
        <v>1537</v>
      </c>
      <c r="H49" s="1" t="s">
        <v>1764</v>
      </c>
    </row>
    <row r="50" spans="1:10" ht="32" thickBot="1" x14ac:dyDescent="0.25">
      <c r="A50" s="193" t="s">
        <v>1538</v>
      </c>
      <c r="B50" s="150" t="s">
        <v>1539</v>
      </c>
      <c r="C50" s="205" t="s">
        <v>1540</v>
      </c>
      <c r="D50" s="206" t="s">
        <v>1528</v>
      </c>
      <c r="E50" s="232" t="s">
        <v>1540</v>
      </c>
      <c r="F50" s="233" t="s">
        <v>1526</v>
      </c>
    </row>
    <row r="51" spans="1:10" ht="17" thickBot="1" x14ac:dyDescent="0.25">
      <c r="H51" s="337" t="s">
        <v>1765</v>
      </c>
    </row>
    <row r="53" spans="1:10" x14ac:dyDescent="0.2">
      <c r="A53" s="16" t="s">
        <v>1766</v>
      </c>
      <c r="B53" s="16"/>
      <c r="C53" s="16"/>
      <c r="D53" s="16"/>
      <c r="E53" s="16"/>
      <c r="F53" s="16"/>
      <c r="G53" s="16"/>
      <c r="H53" s="16"/>
    </row>
    <row r="54" spans="1:10" x14ac:dyDescent="0.2">
      <c r="A54" s="1" t="s">
        <v>2592</v>
      </c>
    </row>
    <row r="55" spans="1:10" x14ac:dyDescent="0.2">
      <c r="A55" s="1" t="s">
        <v>1767</v>
      </c>
      <c r="J55" s="1" t="s">
        <v>2593</v>
      </c>
    </row>
    <row r="56" spans="1:10" x14ac:dyDescent="0.2">
      <c r="A56" s="1" t="s">
        <v>1755</v>
      </c>
      <c r="J56" s="1" t="s">
        <v>2594</v>
      </c>
    </row>
    <row r="57" spans="1:10" x14ac:dyDescent="0.2">
      <c r="A57" s="1" t="s">
        <v>1768</v>
      </c>
      <c r="J57" s="1" t="s">
        <v>2595</v>
      </c>
    </row>
    <row r="58" spans="1:10" x14ac:dyDescent="0.2">
      <c r="A58" s="1" t="s">
        <v>1769</v>
      </c>
      <c r="J58" s="1" t="s">
        <v>2596</v>
      </c>
    </row>
    <row r="59" spans="1:10" x14ac:dyDescent="0.2">
      <c r="A59" s="1" t="s">
        <v>1770</v>
      </c>
      <c r="J59" s="1" t="s">
        <v>2597</v>
      </c>
    </row>
    <row r="60" spans="1:10" x14ac:dyDescent="0.2">
      <c r="A60" s="1" t="s">
        <v>1227</v>
      </c>
      <c r="J60" s="1" t="s">
        <v>2598</v>
      </c>
    </row>
    <row r="61" spans="1:10" x14ac:dyDescent="0.2">
      <c r="J61" s="1" t="s">
        <v>2578</v>
      </c>
    </row>
    <row r="62" spans="1:10" x14ac:dyDescent="0.2">
      <c r="J62" s="1" t="s">
        <v>2579</v>
      </c>
    </row>
    <row r="64" spans="1:10" x14ac:dyDescent="0.2">
      <c r="A64" s="8"/>
      <c r="C64" s="3"/>
      <c r="F64" s="3" t="s">
        <v>1101</v>
      </c>
      <c r="J64" s="338" t="s">
        <v>2599</v>
      </c>
    </row>
    <row r="65" spans="1:10" x14ac:dyDescent="0.2">
      <c r="A65" s="8"/>
      <c r="J65" s="1" t="s">
        <v>2600</v>
      </c>
    </row>
    <row r="66" spans="1:10" x14ac:dyDescent="0.2">
      <c r="A66" s="8"/>
      <c r="B66" s="3" t="s">
        <v>1726</v>
      </c>
      <c r="J66" s="1" t="s">
        <v>2601</v>
      </c>
    </row>
    <row r="67" spans="1:10" x14ac:dyDescent="0.2">
      <c r="A67" s="8"/>
      <c r="B67" s="3" t="s">
        <v>1695</v>
      </c>
    </row>
    <row r="68" spans="1:10" x14ac:dyDescent="0.2">
      <c r="A68" s="8"/>
    </row>
    <row r="69" spans="1:10" x14ac:dyDescent="0.2">
      <c r="A69" s="8"/>
      <c r="J69" s="1" t="s">
        <v>2602</v>
      </c>
    </row>
    <row r="70" spans="1:10" ht="17" thickBot="1" x14ac:dyDescent="0.25">
      <c r="A70" s="8"/>
    </row>
    <row r="71" spans="1:10" ht="17" thickBot="1" x14ac:dyDescent="0.25">
      <c r="A71" s="8"/>
      <c r="I71" s="336" t="s">
        <v>573</v>
      </c>
      <c r="J71" s="338" t="s">
        <v>2603</v>
      </c>
    </row>
    <row r="72" spans="1:10" x14ac:dyDescent="0.2">
      <c r="A72" s="8"/>
      <c r="J72" s="1" t="s">
        <v>2604</v>
      </c>
    </row>
    <row r="73" spans="1:10" x14ac:dyDescent="0.2">
      <c r="A73" s="8"/>
      <c r="J73" s="1" t="s">
        <v>2605</v>
      </c>
    </row>
    <row r="74" spans="1:10" x14ac:dyDescent="0.2">
      <c r="A74" s="8"/>
    </row>
    <row r="75" spans="1:10" x14ac:dyDescent="0.2">
      <c r="A75" s="8"/>
      <c r="B75" s="3" t="s">
        <v>1748</v>
      </c>
    </row>
    <row r="76" spans="1:10" x14ac:dyDescent="0.2">
      <c r="A76" s="8"/>
      <c r="B76" s="3" t="s">
        <v>8</v>
      </c>
      <c r="J76" s="1" t="s">
        <v>2606</v>
      </c>
    </row>
    <row r="77" spans="1:10" x14ac:dyDescent="0.2">
      <c r="A77" s="8"/>
    </row>
    <row r="78" spans="1:10" x14ac:dyDescent="0.2">
      <c r="A78" s="8" t="s">
        <v>1093</v>
      </c>
      <c r="J78" s="338" t="s">
        <v>1769</v>
      </c>
    </row>
    <row r="79" spans="1:10" x14ac:dyDescent="0.2">
      <c r="A79" s="8"/>
      <c r="J79" s="1" t="s">
        <v>2607</v>
      </c>
    </row>
    <row r="80" spans="1:10" x14ac:dyDescent="0.2">
      <c r="A80" s="8"/>
    </row>
    <row r="81" spans="1:10" x14ac:dyDescent="0.2">
      <c r="A81" s="8"/>
      <c r="J81" s="338" t="s">
        <v>1770</v>
      </c>
    </row>
    <row r="82" spans="1:10" x14ac:dyDescent="0.2">
      <c r="A82" s="8"/>
      <c r="J82" s="1" t="s">
        <v>2600</v>
      </c>
    </row>
    <row r="83" spans="1:10" x14ac:dyDescent="0.2">
      <c r="J83" s="1" t="s">
        <v>2601</v>
      </c>
    </row>
    <row r="84" spans="1:10" x14ac:dyDescent="0.2">
      <c r="A84" s="1" t="s">
        <v>573</v>
      </c>
    </row>
    <row r="85" spans="1:10" x14ac:dyDescent="0.2">
      <c r="A85" s="1" t="s">
        <v>1771</v>
      </c>
    </row>
    <row r="86" spans="1:10" x14ac:dyDescent="0.2">
      <c r="A86" s="1" t="s">
        <v>1772</v>
      </c>
      <c r="J86" s="1" t="s">
        <v>2602</v>
      </c>
    </row>
    <row r="87" spans="1:10" ht="17" thickBot="1" x14ac:dyDescent="0.25"/>
    <row r="88" spans="1:10" x14ac:dyDescent="0.2">
      <c r="A88" s="8"/>
      <c r="C88" s="383" t="s">
        <v>1514</v>
      </c>
      <c r="D88" s="384"/>
      <c r="E88" s="387" t="s">
        <v>1515</v>
      </c>
      <c r="F88" s="388"/>
    </row>
    <row r="89" spans="1:10" ht="17" thickBot="1" x14ac:dyDescent="0.25">
      <c r="A89" s="8"/>
      <c r="C89" s="137" t="s">
        <v>1516</v>
      </c>
      <c r="D89" s="138" t="s">
        <v>1517</v>
      </c>
      <c r="E89" s="224" t="s">
        <v>1516</v>
      </c>
      <c r="F89" s="225" t="s">
        <v>1517</v>
      </c>
    </row>
    <row r="90" spans="1:10" x14ac:dyDescent="0.2">
      <c r="A90" s="192" t="s">
        <v>1518</v>
      </c>
      <c r="B90" s="200" t="s">
        <v>1519</v>
      </c>
      <c r="C90" s="219" t="s">
        <v>1520</v>
      </c>
      <c r="D90" s="220" t="s">
        <v>1521</v>
      </c>
      <c r="E90" s="226" t="s">
        <v>1522</v>
      </c>
      <c r="F90" s="227" t="s">
        <v>1521</v>
      </c>
    </row>
    <row r="91" spans="1:10" x14ac:dyDescent="0.2">
      <c r="A91" s="193" t="s">
        <v>1523</v>
      </c>
      <c r="B91" s="150" t="s">
        <v>1524</v>
      </c>
      <c r="C91" s="202" t="s">
        <v>1525</v>
      </c>
      <c r="D91" s="203" t="s">
        <v>1526</v>
      </c>
      <c r="E91" s="228" t="s">
        <v>1527</v>
      </c>
      <c r="F91" s="229" t="s">
        <v>1528</v>
      </c>
      <c r="H91" s="1" t="s">
        <v>1773</v>
      </c>
    </row>
    <row r="92" spans="1:10" x14ac:dyDescent="0.2">
      <c r="A92" s="193" t="s">
        <v>1529</v>
      </c>
      <c r="B92" s="150" t="s">
        <v>1530</v>
      </c>
      <c r="C92" s="202" t="s">
        <v>1525</v>
      </c>
      <c r="D92" s="207" t="s">
        <v>1528</v>
      </c>
      <c r="E92" s="228" t="s">
        <v>1527</v>
      </c>
      <c r="F92" s="229" t="s">
        <v>1526</v>
      </c>
      <c r="H92" s="1" t="s">
        <v>1774</v>
      </c>
    </row>
    <row r="93" spans="1:10" x14ac:dyDescent="0.2">
      <c r="A93" s="193" t="s">
        <v>1531</v>
      </c>
      <c r="B93" s="150">
        <v>1</v>
      </c>
      <c r="C93" s="202" t="s">
        <v>1525</v>
      </c>
      <c r="D93" s="204" t="s">
        <v>1532</v>
      </c>
      <c r="E93" s="228" t="s">
        <v>1527</v>
      </c>
      <c r="F93" s="230" t="s">
        <v>1532</v>
      </c>
      <c r="H93" s="1" t="s">
        <v>1775</v>
      </c>
    </row>
    <row r="94" spans="1:10" x14ac:dyDescent="0.2">
      <c r="A94" s="193" t="s">
        <v>1533</v>
      </c>
      <c r="B94" s="150" t="s">
        <v>1534</v>
      </c>
      <c r="C94" s="202" t="s">
        <v>1535</v>
      </c>
      <c r="D94" s="204">
        <v>0</v>
      </c>
      <c r="E94" s="231" t="s">
        <v>1536</v>
      </c>
      <c r="F94" s="230" t="s">
        <v>1537</v>
      </c>
      <c r="H94" s="1" t="s">
        <v>1776</v>
      </c>
    </row>
    <row r="95" spans="1:10" ht="32" thickBot="1" x14ac:dyDescent="0.25">
      <c r="A95" s="193" t="s">
        <v>1538</v>
      </c>
      <c r="B95" s="150" t="s">
        <v>1539</v>
      </c>
      <c r="C95" s="205" t="s">
        <v>1540</v>
      </c>
      <c r="D95" s="206" t="s">
        <v>1528</v>
      </c>
      <c r="E95" s="232" t="s">
        <v>1540</v>
      </c>
      <c r="F95" s="233" t="s">
        <v>1526</v>
      </c>
    </row>
    <row r="97" spans="1:8" x14ac:dyDescent="0.2">
      <c r="A97" s="16" t="s">
        <v>1777</v>
      </c>
      <c r="B97" s="16"/>
      <c r="C97" s="16"/>
      <c r="D97" s="16"/>
      <c r="E97" s="16"/>
      <c r="F97" s="16"/>
      <c r="G97" s="16"/>
      <c r="H97" s="16"/>
    </row>
    <row r="98" spans="1:8" x14ac:dyDescent="0.2">
      <c r="A98" s="1" t="s">
        <v>1778</v>
      </c>
      <c r="H98" s="1" t="s">
        <v>2618</v>
      </c>
    </row>
    <row r="99" spans="1:8" x14ac:dyDescent="0.2">
      <c r="A99" s="1" t="s">
        <v>1779</v>
      </c>
      <c r="H99" s="1" t="s">
        <v>2619</v>
      </c>
    </row>
    <row r="100" spans="1:8" x14ac:dyDescent="0.2">
      <c r="A100" s="1" t="s">
        <v>1780</v>
      </c>
      <c r="H100" s="1" t="s">
        <v>2620</v>
      </c>
    </row>
    <row r="101" spans="1:8" x14ac:dyDescent="0.2">
      <c r="A101" s="1" t="s">
        <v>1781</v>
      </c>
    </row>
    <row r="102" spans="1:8" x14ac:dyDescent="0.2">
      <c r="A102" s="1" t="s">
        <v>1782</v>
      </c>
      <c r="H102" s="1" t="s">
        <v>2608</v>
      </c>
    </row>
    <row r="103" spans="1:8" x14ac:dyDescent="0.2">
      <c r="A103" s="1" t="s">
        <v>1783</v>
      </c>
      <c r="H103" s="1" t="s">
        <v>2597</v>
      </c>
    </row>
    <row r="104" spans="1:8" x14ac:dyDescent="0.2">
      <c r="A104" s="1" t="s">
        <v>1227</v>
      </c>
    </row>
    <row r="105" spans="1:8" x14ac:dyDescent="0.2">
      <c r="H105" s="1" t="s">
        <v>2609</v>
      </c>
    </row>
    <row r="108" spans="1:8" x14ac:dyDescent="0.2">
      <c r="A108" s="8"/>
      <c r="B108" s="234" t="s">
        <v>1784</v>
      </c>
      <c r="C108" s="3"/>
      <c r="F108" s="3" t="s">
        <v>1101</v>
      </c>
      <c r="H108" s="1" t="s">
        <v>2610</v>
      </c>
    </row>
    <row r="109" spans="1:8" x14ac:dyDescent="0.2">
      <c r="A109" s="8"/>
      <c r="H109" s="1" t="s">
        <v>2611</v>
      </c>
    </row>
    <row r="110" spans="1:8" x14ac:dyDescent="0.2">
      <c r="A110" s="8"/>
      <c r="B110" s="3" t="s">
        <v>1726</v>
      </c>
    </row>
    <row r="111" spans="1:8" x14ac:dyDescent="0.2">
      <c r="A111" s="8"/>
      <c r="B111" s="3" t="s">
        <v>1695</v>
      </c>
      <c r="H111" s="338" t="s">
        <v>2613</v>
      </c>
    </row>
    <row r="112" spans="1:8" x14ac:dyDescent="0.2">
      <c r="A112" s="8"/>
      <c r="H112" s="1" t="s">
        <v>2612</v>
      </c>
    </row>
    <row r="113" spans="1:8" x14ac:dyDescent="0.2">
      <c r="A113" s="8"/>
    </row>
    <row r="114" spans="1:8" x14ac:dyDescent="0.2">
      <c r="A114" s="8"/>
      <c r="H114" s="338" t="s">
        <v>2614</v>
      </c>
    </row>
    <row r="115" spans="1:8" x14ac:dyDescent="0.2">
      <c r="A115" s="8"/>
      <c r="H115" s="1" t="s">
        <v>2617</v>
      </c>
    </row>
    <row r="116" spans="1:8" x14ac:dyDescent="0.2">
      <c r="A116" s="8"/>
    </row>
    <row r="117" spans="1:8" x14ac:dyDescent="0.2">
      <c r="A117" s="8"/>
      <c r="H117" s="338" t="s">
        <v>1782</v>
      </c>
    </row>
    <row r="118" spans="1:8" x14ac:dyDescent="0.2">
      <c r="A118" s="8"/>
      <c r="H118" s="1" t="s">
        <v>2616</v>
      </c>
    </row>
    <row r="119" spans="1:8" x14ac:dyDescent="0.2">
      <c r="A119" s="8"/>
      <c r="B119" s="3" t="s">
        <v>1748</v>
      </c>
    </row>
    <row r="120" spans="1:8" x14ac:dyDescent="0.2">
      <c r="A120" s="8"/>
      <c r="B120" s="3" t="s">
        <v>8</v>
      </c>
      <c r="H120" s="338" t="s">
        <v>1783</v>
      </c>
    </row>
    <row r="121" spans="1:8" x14ac:dyDescent="0.2">
      <c r="A121" s="8"/>
      <c r="H121" s="1" t="s">
        <v>2615</v>
      </c>
    </row>
    <row r="122" spans="1:8" ht="17" thickBot="1" x14ac:dyDescent="0.25">
      <c r="A122" s="8" t="s">
        <v>1093</v>
      </c>
    </row>
    <row r="123" spans="1:8" ht="17" thickBot="1" x14ac:dyDescent="0.25">
      <c r="A123" s="8"/>
      <c r="H123" s="161" t="s">
        <v>2621</v>
      </c>
    </row>
    <row r="124" spans="1:8" x14ac:dyDescent="0.2">
      <c r="A124" s="8"/>
    </row>
    <row r="125" spans="1:8" x14ac:dyDescent="0.2">
      <c r="A125" s="8"/>
    </row>
    <row r="127" spans="1:8" x14ac:dyDescent="0.2">
      <c r="A127" s="4" t="s">
        <v>2622</v>
      </c>
    </row>
    <row r="128" spans="1:8" x14ac:dyDescent="0.2">
      <c r="A128" s="1" t="s">
        <v>1785</v>
      </c>
    </row>
    <row r="129" spans="1:12" x14ac:dyDescent="0.2">
      <c r="A129" s="1" t="s">
        <v>1786</v>
      </c>
      <c r="H129" s="1" t="s">
        <v>1780</v>
      </c>
    </row>
    <row r="130" spans="1:12" x14ac:dyDescent="0.2">
      <c r="A130" s="1" t="s">
        <v>1787</v>
      </c>
      <c r="H130" s="1" t="s">
        <v>1781</v>
      </c>
    </row>
    <row r="131" spans="1:12" x14ac:dyDescent="0.2">
      <c r="A131" s="1" t="s">
        <v>1788</v>
      </c>
      <c r="H131" s="76" t="s">
        <v>1782</v>
      </c>
      <c r="I131" s="76"/>
      <c r="J131" s="76"/>
      <c r="K131" s="76"/>
      <c r="L131" s="76"/>
    </row>
    <row r="132" spans="1:12" x14ac:dyDescent="0.2">
      <c r="A132" s="4" t="s">
        <v>1789</v>
      </c>
      <c r="H132" s="1" t="s">
        <v>1783</v>
      </c>
    </row>
    <row r="133" spans="1:12" x14ac:dyDescent="0.2">
      <c r="A133" s="1" t="s">
        <v>1790</v>
      </c>
    </row>
    <row r="134" spans="1:12" x14ac:dyDescent="0.2">
      <c r="A134" s="1" t="s">
        <v>1791</v>
      </c>
    </row>
    <row r="136" spans="1:12" x14ac:dyDescent="0.2">
      <c r="A136" s="1" t="s">
        <v>1792</v>
      </c>
    </row>
    <row r="137" spans="1:12" x14ac:dyDescent="0.2">
      <c r="A137" s="1" t="s">
        <v>1793</v>
      </c>
    </row>
    <row r="139" spans="1:12" x14ac:dyDescent="0.2">
      <c r="A139" s="4" t="s">
        <v>1794</v>
      </c>
    </row>
    <row r="141" spans="1:12" x14ac:dyDescent="0.2">
      <c r="A141" s="16" t="s">
        <v>1795</v>
      </c>
      <c r="B141" s="16"/>
      <c r="C141" s="16"/>
      <c r="D141" s="16"/>
      <c r="E141" s="16"/>
      <c r="F141" s="16"/>
      <c r="G141" s="16"/>
      <c r="H141" s="16"/>
    </row>
    <row r="142" spans="1:12" x14ac:dyDescent="0.2">
      <c r="A142" s="1" t="s">
        <v>1796</v>
      </c>
      <c r="I142" s="1" t="s">
        <v>2623</v>
      </c>
    </row>
    <row r="143" spans="1:12" x14ac:dyDescent="0.2">
      <c r="A143" s="1" t="s">
        <v>1797</v>
      </c>
      <c r="I143" s="1" t="s">
        <v>2624</v>
      </c>
    </row>
    <row r="144" spans="1:12" x14ac:dyDescent="0.2">
      <c r="A144" s="1" t="s">
        <v>1798</v>
      </c>
      <c r="I144" s="4" t="s">
        <v>2625</v>
      </c>
    </row>
    <row r="145" spans="1:13" x14ac:dyDescent="0.2">
      <c r="A145" s="1" t="s">
        <v>1799</v>
      </c>
      <c r="I145" s="1" t="s">
        <v>2626</v>
      </c>
    </row>
    <row r="146" spans="1:13" x14ac:dyDescent="0.2">
      <c r="A146" s="1" t="s">
        <v>1800</v>
      </c>
    </row>
    <row r="147" spans="1:13" x14ac:dyDescent="0.2">
      <c r="A147" s="1" t="s">
        <v>1801</v>
      </c>
      <c r="I147" s="4" t="s">
        <v>2627</v>
      </c>
    </row>
    <row r="148" spans="1:13" x14ac:dyDescent="0.2">
      <c r="A148" s="1" t="s">
        <v>1802</v>
      </c>
      <c r="I148" s="1" t="s">
        <v>2628</v>
      </c>
    </row>
    <row r="149" spans="1:13" ht="17" thickBot="1" x14ac:dyDescent="0.25">
      <c r="A149" s="1" t="s">
        <v>1803</v>
      </c>
    </row>
    <row r="150" spans="1:13" x14ac:dyDescent="0.2">
      <c r="A150" s="1" t="s">
        <v>1227</v>
      </c>
      <c r="H150" s="339" t="s">
        <v>2635</v>
      </c>
      <c r="I150" s="1" t="s">
        <v>2633</v>
      </c>
      <c r="L150" s="1" t="s">
        <v>2629</v>
      </c>
    </row>
    <row r="151" spans="1:13" x14ac:dyDescent="0.2">
      <c r="H151" s="340" t="s">
        <v>2636</v>
      </c>
      <c r="I151" s="1" t="s">
        <v>2634</v>
      </c>
      <c r="L151" s="1" t="s">
        <v>2630</v>
      </c>
    </row>
    <row r="152" spans="1:13" ht="17" thickBot="1" x14ac:dyDescent="0.25">
      <c r="H152" s="341" t="s">
        <v>1093</v>
      </c>
      <c r="I152" s="1" t="s">
        <v>2631</v>
      </c>
    </row>
    <row r="153" spans="1:13" x14ac:dyDescent="0.2">
      <c r="I153" s="1" t="s">
        <v>2632</v>
      </c>
    </row>
    <row r="155" spans="1:13" x14ac:dyDescent="0.2">
      <c r="A155" s="8"/>
      <c r="C155" s="3"/>
      <c r="F155" s="3" t="s">
        <v>1101</v>
      </c>
    </row>
    <row r="156" spans="1:13" x14ac:dyDescent="0.2">
      <c r="A156" s="8"/>
      <c r="M156" s="1" t="s">
        <v>2641</v>
      </c>
    </row>
    <row r="157" spans="1:13" x14ac:dyDescent="0.2">
      <c r="A157" s="8"/>
      <c r="B157" s="3"/>
      <c r="M157" s="1" t="s">
        <v>2642</v>
      </c>
    </row>
    <row r="158" spans="1:13" ht="17" thickBot="1" x14ac:dyDescent="0.25">
      <c r="A158" s="8"/>
      <c r="B158" s="3"/>
      <c r="M158" s="1" t="s">
        <v>2643</v>
      </c>
    </row>
    <row r="159" spans="1:13" ht="17" thickBot="1" x14ac:dyDescent="0.25">
      <c r="A159" s="8"/>
      <c r="H159" s="339" t="s">
        <v>2635</v>
      </c>
      <c r="I159" s="1" t="s">
        <v>2638</v>
      </c>
      <c r="L159" s="1" t="s">
        <v>2629</v>
      </c>
      <c r="M159" s="1" t="s">
        <v>2644</v>
      </c>
    </row>
    <row r="160" spans="1:13" ht="17" thickBot="1" x14ac:dyDescent="0.25">
      <c r="A160" s="8"/>
      <c r="H160" s="340" t="s">
        <v>2636</v>
      </c>
      <c r="I160" s="1" t="s">
        <v>2637</v>
      </c>
      <c r="L160" s="1" t="s">
        <v>2629</v>
      </c>
      <c r="M160" s="337" t="s">
        <v>2645</v>
      </c>
    </row>
    <row r="161" spans="1:9" ht="17" thickBot="1" x14ac:dyDescent="0.25">
      <c r="A161" s="8"/>
      <c r="H161" s="341" t="s">
        <v>1101</v>
      </c>
      <c r="I161" s="1" t="s">
        <v>2639</v>
      </c>
    </row>
    <row r="162" spans="1:9" x14ac:dyDescent="0.2">
      <c r="A162" s="8"/>
      <c r="I162" s="1" t="s">
        <v>2640</v>
      </c>
    </row>
    <row r="163" spans="1:9" x14ac:dyDescent="0.2">
      <c r="A163" s="8"/>
    </row>
    <row r="164" spans="1:9" x14ac:dyDescent="0.2">
      <c r="A164" s="8"/>
    </row>
    <row r="165" spans="1:9" x14ac:dyDescent="0.2">
      <c r="A165" s="8"/>
    </row>
    <row r="166" spans="1:9" x14ac:dyDescent="0.2">
      <c r="A166" s="8"/>
      <c r="B166" s="3" t="s">
        <v>1748</v>
      </c>
    </row>
    <row r="167" spans="1:9" x14ac:dyDescent="0.2">
      <c r="A167" s="8"/>
      <c r="B167" s="3" t="s">
        <v>8</v>
      </c>
    </row>
    <row r="168" spans="1:9" x14ac:dyDescent="0.2">
      <c r="A168" s="8"/>
    </row>
    <row r="169" spans="1:9" x14ac:dyDescent="0.2">
      <c r="A169" s="8" t="s">
        <v>1093</v>
      </c>
    </row>
    <row r="170" spans="1:9" x14ac:dyDescent="0.2">
      <c r="A170" s="8"/>
    </row>
    <row r="171" spans="1:9" x14ac:dyDescent="0.2">
      <c r="A171" s="8"/>
    </row>
    <row r="175" spans="1:9" x14ac:dyDescent="0.2">
      <c r="A175" s="1" t="s">
        <v>573</v>
      </c>
    </row>
    <row r="176" spans="1:9" x14ac:dyDescent="0.2">
      <c r="A176" s="1" t="s">
        <v>1804</v>
      </c>
      <c r="H176" s="1" t="s">
        <v>1800</v>
      </c>
    </row>
    <row r="177" spans="1:11" x14ac:dyDescent="0.2">
      <c r="A177" s="1" t="s">
        <v>1805</v>
      </c>
      <c r="H177" s="76" t="s">
        <v>1801</v>
      </c>
    </row>
    <row r="178" spans="1:11" x14ac:dyDescent="0.2">
      <c r="A178" s="1" t="s">
        <v>1806</v>
      </c>
      <c r="H178" s="1" t="s">
        <v>1802</v>
      </c>
    </row>
    <row r="179" spans="1:11" x14ac:dyDescent="0.2">
      <c r="A179" s="1" t="s">
        <v>1807</v>
      </c>
      <c r="H179" s="1" t="s">
        <v>1803</v>
      </c>
    </row>
    <row r="181" spans="1:11" x14ac:dyDescent="0.2">
      <c r="A181" s="16" t="s">
        <v>1808</v>
      </c>
      <c r="B181" s="16"/>
      <c r="C181" s="16"/>
      <c r="D181" s="16"/>
      <c r="E181" s="16"/>
      <c r="F181" s="16"/>
      <c r="G181" s="16"/>
      <c r="H181" s="16"/>
    </row>
    <row r="182" spans="1:11" x14ac:dyDescent="0.2">
      <c r="A182" s="1" t="s">
        <v>1809</v>
      </c>
      <c r="I182" s="1" t="s">
        <v>2646</v>
      </c>
    </row>
    <row r="183" spans="1:11" x14ac:dyDescent="0.2">
      <c r="A183" s="1" t="s">
        <v>1810</v>
      </c>
      <c r="I183" s="1" t="s">
        <v>2647</v>
      </c>
    </row>
    <row r="184" spans="1:11" x14ac:dyDescent="0.2">
      <c r="A184" s="1" t="s">
        <v>1799</v>
      </c>
    </row>
    <row r="185" spans="1:11" x14ac:dyDescent="0.2">
      <c r="A185" s="1" t="s">
        <v>1811</v>
      </c>
      <c r="I185" s="1" t="s">
        <v>2648</v>
      </c>
    </row>
    <row r="186" spans="1:11" x14ac:dyDescent="0.2">
      <c r="A186" s="1" t="s">
        <v>1812</v>
      </c>
      <c r="H186" s="1" t="s">
        <v>2655</v>
      </c>
      <c r="I186" s="1" t="s">
        <v>2653</v>
      </c>
    </row>
    <row r="187" spans="1:11" x14ac:dyDescent="0.2">
      <c r="A187" s="1" t="s">
        <v>1813</v>
      </c>
      <c r="I187" s="1" t="s">
        <v>2649</v>
      </c>
    </row>
    <row r="188" spans="1:11" x14ac:dyDescent="0.2">
      <c r="A188" s="1" t="s">
        <v>1814</v>
      </c>
    </row>
    <row r="189" spans="1:11" x14ac:dyDescent="0.2">
      <c r="A189" s="1" t="s">
        <v>1498</v>
      </c>
      <c r="I189" s="1" t="s">
        <v>2652</v>
      </c>
      <c r="K189" s="2"/>
    </row>
    <row r="190" spans="1:11" x14ac:dyDescent="0.2">
      <c r="I190" s="1" t="s">
        <v>2654</v>
      </c>
      <c r="K190" s="342"/>
    </row>
    <row r="192" spans="1:11" x14ac:dyDescent="0.2">
      <c r="A192" s="8"/>
      <c r="C192" s="3"/>
      <c r="F192" s="3" t="s">
        <v>1101</v>
      </c>
      <c r="H192" s="1" t="s">
        <v>2656</v>
      </c>
      <c r="I192" s="1" t="s">
        <v>2650</v>
      </c>
    </row>
    <row r="193" spans="1:11" x14ac:dyDescent="0.2">
      <c r="A193" s="8"/>
      <c r="I193" s="1" t="s">
        <v>2651</v>
      </c>
    </row>
    <row r="194" spans="1:11" x14ac:dyDescent="0.2">
      <c r="A194" s="8"/>
      <c r="B194" s="3" t="s">
        <v>1726</v>
      </c>
    </row>
    <row r="195" spans="1:11" x14ac:dyDescent="0.2">
      <c r="A195" s="8"/>
      <c r="B195" s="3" t="s">
        <v>1695</v>
      </c>
      <c r="I195" s="1" t="s">
        <v>2652</v>
      </c>
      <c r="K195" s="2"/>
    </row>
    <row r="196" spans="1:11" x14ac:dyDescent="0.2">
      <c r="A196" s="8"/>
      <c r="I196" s="1" t="s">
        <v>2654</v>
      </c>
      <c r="K196" s="343"/>
    </row>
    <row r="197" spans="1:11" ht="17" thickBot="1" x14ac:dyDescent="0.25">
      <c r="A197" s="8"/>
    </row>
    <row r="198" spans="1:11" ht="17" thickBot="1" x14ac:dyDescent="0.25">
      <c r="A198" s="8"/>
      <c r="G198" s="337" t="s">
        <v>2662</v>
      </c>
      <c r="H198" s="5" t="s">
        <v>2657</v>
      </c>
      <c r="I198" s="6"/>
      <c r="J198" s="6"/>
      <c r="K198" s="7"/>
    </row>
    <row r="199" spans="1:11" x14ac:dyDescent="0.2">
      <c r="A199" s="8"/>
      <c r="H199" s="8" t="s">
        <v>2658</v>
      </c>
      <c r="K199" s="9"/>
    </row>
    <row r="200" spans="1:11" x14ac:dyDescent="0.2">
      <c r="A200" s="8"/>
      <c r="H200" s="8" t="s">
        <v>2659</v>
      </c>
      <c r="K200" s="9"/>
    </row>
    <row r="201" spans="1:11" x14ac:dyDescent="0.2">
      <c r="A201" s="8"/>
      <c r="H201" s="8" t="s">
        <v>2660</v>
      </c>
      <c r="K201" s="9"/>
    </row>
    <row r="202" spans="1:11" ht="17" thickBot="1" x14ac:dyDescent="0.25">
      <c r="A202" s="8"/>
      <c r="H202" s="10" t="s">
        <v>2661</v>
      </c>
      <c r="I202" s="11"/>
      <c r="J202" s="11"/>
      <c r="K202" s="13"/>
    </row>
    <row r="203" spans="1:11" x14ac:dyDescent="0.2">
      <c r="A203" s="8"/>
      <c r="B203" s="3" t="s">
        <v>1748</v>
      </c>
    </row>
    <row r="204" spans="1:11" x14ac:dyDescent="0.2">
      <c r="A204" s="8"/>
      <c r="B204" s="3" t="s">
        <v>8</v>
      </c>
    </row>
    <row r="205" spans="1:11" x14ac:dyDescent="0.2">
      <c r="A205" s="8"/>
    </row>
    <row r="206" spans="1:11" x14ac:dyDescent="0.2">
      <c r="A206" s="8" t="s">
        <v>1093</v>
      </c>
    </row>
    <row r="207" spans="1:11" x14ac:dyDescent="0.2">
      <c r="A207" s="8"/>
    </row>
    <row r="208" spans="1:11" x14ac:dyDescent="0.2">
      <c r="A208" s="8"/>
    </row>
    <row r="212" spans="1:9" x14ac:dyDescent="0.2">
      <c r="A212" s="4" t="s">
        <v>2663</v>
      </c>
    </row>
    <row r="213" spans="1:9" x14ac:dyDescent="0.2">
      <c r="A213" s="1" t="s">
        <v>1815</v>
      </c>
    </row>
    <row r="214" spans="1:9" x14ac:dyDescent="0.2">
      <c r="A214" s="1" t="s">
        <v>1816</v>
      </c>
    </row>
    <row r="215" spans="1:9" x14ac:dyDescent="0.2">
      <c r="A215" s="1" t="s">
        <v>1817</v>
      </c>
    </row>
    <row r="216" spans="1:9" x14ac:dyDescent="0.2">
      <c r="A216" s="1" t="s">
        <v>1818</v>
      </c>
    </row>
    <row r="218" spans="1:9" x14ac:dyDescent="0.2">
      <c r="A218" s="1" t="s">
        <v>1811</v>
      </c>
    </row>
    <row r="219" spans="1:9" x14ac:dyDescent="0.2">
      <c r="A219" s="1" t="s">
        <v>1812</v>
      </c>
    </row>
    <row r="220" spans="1:9" x14ac:dyDescent="0.2">
      <c r="A220" s="76" t="s">
        <v>1813</v>
      </c>
      <c r="B220" s="76"/>
      <c r="C220" s="76"/>
      <c r="D220" s="76"/>
      <c r="E220" s="76"/>
    </row>
    <row r="221" spans="1:9" x14ac:dyDescent="0.2">
      <c r="A221" s="1" t="s">
        <v>1814</v>
      </c>
    </row>
    <row r="223" spans="1:9" x14ac:dyDescent="0.2">
      <c r="A223" s="16" t="s">
        <v>1819</v>
      </c>
      <c r="B223" s="16"/>
      <c r="C223" s="16"/>
      <c r="D223" s="16"/>
      <c r="E223" s="16"/>
      <c r="F223" s="16"/>
      <c r="G223" s="16"/>
      <c r="H223" s="16"/>
    </row>
    <row r="224" spans="1:9" x14ac:dyDescent="0.2">
      <c r="A224" s="1" t="s">
        <v>1820</v>
      </c>
      <c r="I224" s="1" t="s">
        <v>2664</v>
      </c>
    </row>
    <row r="225" spans="1:12" x14ac:dyDescent="0.2">
      <c r="A225" s="1" t="s">
        <v>1821</v>
      </c>
      <c r="I225" s="1" t="s">
        <v>2665</v>
      </c>
    </row>
    <row r="226" spans="1:12" x14ac:dyDescent="0.2">
      <c r="A226" s="1" t="s">
        <v>1822</v>
      </c>
      <c r="I226" s="1" t="s">
        <v>2666</v>
      </c>
    </row>
    <row r="227" spans="1:12" x14ac:dyDescent="0.2">
      <c r="A227" s="1" t="s">
        <v>1823</v>
      </c>
    </row>
    <row r="228" spans="1:12" x14ac:dyDescent="0.2">
      <c r="A228" s="1" t="s">
        <v>1824</v>
      </c>
      <c r="I228" s="1" t="s">
        <v>2667</v>
      </c>
    </row>
    <row r="229" spans="1:12" x14ac:dyDescent="0.2">
      <c r="A229" s="1" t="s">
        <v>1825</v>
      </c>
      <c r="I229" s="1" t="s">
        <v>2668</v>
      </c>
    </row>
    <row r="230" spans="1:12" x14ac:dyDescent="0.2">
      <c r="A230" s="1" t="s">
        <v>1498</v>
      </c>
    </row>
    <row r="231" spans="1:12" x14ac:dyDescent="0.2">
      <c r="I231" s="1" t="s">
        <v>2669</v>
      </c>
      <c r="L231" s="4" t="s">
        <v>1568</v>
      </c>
    </row>
    <row r="233" spans="1:12" x14ac:dyDescent="0.2">
      <c r="I233" s="1" t="s">
        <v>1514</v>
      </c>
    </row>
    <row r="234" spans="1:12" x14ac:dyDescent="0.2">
      <c r="I234" s="1" t="s">
        <v>2670</v>
      </c>
    </row>
    <row r="235" spans="1:12" x14ac:dyDescent="0.2">
      <c r="A235" s="8"/>
      <c r="C235" s="3"/>
      <c r="F235" s="3" t="s">
        <v>1101</v>
      </c>
    </row>
    <row r="236" spans="1:12" x14ac:dyDescent="0.2">
      <c r="A236" s="8"/>
      <c r="I236" s="1" t="s">
        <v>2671</v>
      </c>
    </row>
    <row r="237" spans="1:12" x14ac:dyDescent="0.2">
      <c r="A237" s="8"/>
      <c r="B237" s="3" t="s">
        <v>1726</v>
      </c>
    </row>
    <row r="238" spans="1:12" x14ac:dyDescent="0.2">
      <c r="A238" s="8"/>
      <c r="B238" s="3" t="s">
        <v>1695</v>
      </c>
    </row>
    <row r="239" spans="1:12" x14ac:dyDescent="0.2">
      <c r="A239" s="8"/>
      <c r="I239" s="4" t="s">
        <v>2672</v>
      </c>
      <c r="J239" s="4"/>
    </row>
    <row r="240" spans="1:12" x14ac:dyDescent="0.2">
      <c r="A240" s="8"/>
      <c r="I240" s="1" t="s">
        <v>2673</v>
      </c>
    </row>
    <row r="241" spans="1:11" x14ac:dyDescent="0.2">
      <c r="A241" s="8"/>
      <c r="I241" s="1" t="s">
        <v>2674</v>
      </c>
    </row>
    <row r="242" spans="1:11" x14ac:dyDescent="0.2">
      <c r="A242" s="8"/>
      <c r="I242" s="4" t="s">
        <v>2675</v>
      </c>
      <c r="J242" s="4"/>
      <c r="K242" s="4"/>
    </row>
    <row r="243" spans="1:11" x14ac:dyDescent="0.2">
      <c r="A243" s="8"/>
    </row>
    <row r="244" spans="1:11" x14ac:dyDescent="0.2">
      <c r="A244" s="8"/>
    </row>
    <row r="245" spans="1:11" x14ac:dyDescent="0.2">
      <c r="A245" s="8"/>
    </row>
    <row r="246" spans="1:11" x14ac:dyDescent="0.2">
      <c r="A246" s="8"/>
      <c r="B246" s="3" t="s">
        <v>1748</v>
      </c>
    </row>
    <row r="247" spans="1:11" x14ac:dyDescent="0.2">
      <c r="A247" s="8"/>
      <c r="B247" s="3" t="s">
        <v>8</v>
      </c>
    </row>
    <row r="248" spans="1:11" x14ac:dyDescent="0.2">
      <c r="A248" s="8"/>
    </row>
    <row r="249" spans="1:11" x14ac:dyDescent="0.2">
      <c r="A249" s="8" t="s">
        <v>1093</v>
      </c>
    </row>
    <row r="250" spans="1:11" x14ac:dyDescent="0.2">
      <c r="A250" s="8"/>
    </row>
    <row r="251" spans="1:11" x14ac:dyDescent="0.2">
      <c r="A251" s="8"/>
    </row>
    <row r="254" spans="1:11" x14ac:dyDescent="0.2">
      <c r="A254" s="4" t="s">
        <v>2676</v>
      </c>
    </row>
    <row r="255" spans="1:11" x14ac:dyDescent="0.2">
      <c r="A255" s="1" t="s">
        <v>1826</v>
      </c>
    </row>
    <row r="256" spans="1:11" x14ac:dyDescent="0.2">
      <c r="A256" s="1" t="s">
        <v>1827</v>
      </c>
    </row>
    <row r="257" spans="1:11" x14ac:dyDescent="0.2">
      <c r="A257" s="1" t="s">
        <v>1828</v>
      </c>
    </row>
    <row r="258" spans="1:11" x14ac:dyDescent="0.2">
      <c r="A258" s="1" t="s">
        <v>1829</v>
      </c>
    </row>
    <row r="259" spans="1:11" ht="17" thickBot="1" x14ac:dyDescent="0.25"/>
    <row r="260" spans="1:11" x14ac:dyDescent="0.2">
      <c r="A260" s="8"/>
      <c r="C260" s="383" t="s">
        <v>1514</v>
      </c>
      <c r="D260" s="384"/>
      <c r="E260" s="387" t="s">
        <v>1515</v>
      </c>
      <c r="F260" s="388"/>
      <c r="H260" s="4" t="s">
        <v>1830</v>
      </c>
    </row>
    <row r="261" spans="1:11" ht="17" thickBot="1" x14ac:dyDescent="0.25">
      <c r="A261" s="8"/>
      <c r="C261" s="137" t="s">
        <v>1516</v>
      </c>
      <c r="D261" s="138" t="s">
        <v>1517</v>
      </c>
      <c r="E261" s="224" t="s">
        <v>1516</v>
      </c>
      <c r="F261" s="225" t="s">
        <v>1517</v>
      </c>
      <c r="G261" s="76" t="s">
        <v>1831</v>
      </c>
      <c r="H261" s="76" t="s">
        <v>1822</v>
      </c>
      <c r="I261" s="76"/>
      <c r="J261" s="76"/>
      <c r="K261" s="76"/>
    </row>
    <row r="262" spans="1:11" x14ac:dyDescent="0.2">
      <c r="A262" s="192" t="s">
        <v>1518</v>
      </c>
      <c r="B262" s="200" t="s">
        <v>1519</v>
      </c>
      <c r="C262" s="219" t="s">
        <v>1520</v>
      </c>
      <c r="D262" s="220" t="s">
        <v>1521</v>
      </c>
      <c r="E262" s="226" t="s">
        <v>1522</v>
      </c>
      <c r="F262" s="227" t="s">
        <v>1521</v>
      </c>
      <c r="H262" s="1" t="s">
        <v>1823</v>
      </c>
    </row>
    <row r="263" spans="1:11" x14ac:dyDescent="0.2">
      <c r="A263" s="193" t="s">
        <v>1523</v>
      </c>
      <c r="B263" s="150" t="s">
        <v>1524</v>
      </c>
      <c r="C263" s="202" t="s">
        <v>1525</v>
      </c>
      <c r="D263" s="203" t="s">
        <v>1526</v>
      </c>
      <c r="E263" s="228" t="s">
        <v>1527</v>
      </c>
      <c r="F263" s="229" t="s">
        <v>1528</v>
      </c>
      <c r="H263" s="1" t="s">
        <v>1824</v>
      </c>
    </row>
    <row r="264" spans="1:11" x14ac:dyDescent="0.2">
      <c r="A264" s="193" t="s">
        <v>1529</v>
      </c>
      <c r="B264" s="150" t="s">
        <v>1530</v>
      </c>
      <c r="C264" s="202" t="s">
        <v>1525</v>
      </c>
      <c r="D264" s="207" t="s">
        <v>1528</v>
      </c>
      <c r="E264" s="228" t="s">
        <v>1527</v>
      </c>
      <c r="F264" s="229" t="s">
        <v>1526</v>
      </c>
      <c r="H264" s="1" t="s">
        <v>1825</v>
      </c>
    </row>
    <row r="265" spans="1:11" x14ac:dyDescent="0.2">
      <c r="A265" s="195" t="s">
        <v>1531</v>
      </c>
      <c r="B265" s="235">
        <v>1</v>
      </c>
      <c r="C265" s="236" t="s">
        <v>1525</v>
      </c>
      <c r="D265" s="217" t="s">
        <v>1532</v>
      </c>
      <c r="E265" s="228" t="s">
        <v>1527</v>
      </c>
      <c r="F265" s="230" t="s">
        <v>1532</v>
      </c>
    </row>
    <row r="266" spans="1:11" x14ac:dyDescent="0.2">
      <c r="A266" s="193" t="s">
        <v>1533</v>
      </c>
      <c r="B266" s="150" t="s">
        <v>1534</v>
      </c>
      <c r="C266" s="202" t="s">
        <v>1535</v>
      </c>
      <c r="D266" s="204">
        <v>0</v>
      </c>
      <c r="E266" s="231" t="s">
        <v>1536</v>
      </c>
      <c r="F266" s="230" t="s">
        <v>1537</v>
      </c>
    </row>
    <row r="267" spans="1:11" ht="32" thickBot="1" x14ac:dyDescent="0.25">
      <c r="A267" s="193" t="s">
        <v>1538</v>
      </c>
      <c r="B267" s="150" t="s">
        <v>1539</v>
      </c>
      <c r="C267" s="205" t="s">
        <v>1540</v>
      </c>
      <c r="D267" s="206" t="s">
        <v>1528</v>
      </c>
      <c r="E267" s="232" t="s">
        <v>1540</v>
      </c>
      <c r="F267" s="233" t="s">
        <v>1526</v>
      </c>
    </row>
    <row r="269" spans="1:11" x14ac:dyDescent="0.2">
      <c r="A269" s="16" t="s">
        <v>1832</v>
      </c>
      <c r="B269" s="16"/>
      <c r="C269" s="16"/>
      <c r="D269" s="16"/>
      <c r="E269" s="16"/>
      <c r="F269" s="16"/>
      <c r="G269" s="16"/>
      <c r="H269" s="16"/>
      <c r="J269" s="1" t="s">
        <v>2677</v>
      </c>
    </row>
    <row r="270" spans="1:11" x14ac:dyDescent="0.2">
      <c r="A270" s="1" t="s">
        <v>1833</v>
      </c>
      <c r="J270" s="1" t="s">
        <v>2678</v>
      </c>
    </row>
    <row r="271" spans="1:11" x14ac:dyDescent="0.2">
      <c r="A271" s="1" t="s">
        <v>1834</v>
      </c>
      <c r="J271" s="1" t="s">
        <v>2679</v>
      </c>
    </row>
    <row r="272" spans="1:11" x14ac:dyDescent="0.2">
      <c r="A272" s="1" t="s">
        <v>1835</v>
      </c>
      <c r="E272" s="76" t="s">
        <v>1836</v>
      </c>
    </row>
    <row r="273" spans="1:10" x14ac:dyDescent="0.2">
      <c r="A273" s="1" t="s">
        <v>1837</v>
      </c>
      <c r="E273" s="76" t="s">
        <v>1838</v>
      </c>
      <c r="J273" s="1" t="s">
        <v>2680</v>
      </c>
    </row>
    <row r="274" spans="1:10" x14ac:dyDescent="0.2">
      <c r="A274" s="1" t="s">
        <v>1839</v>
      </c>
      <c r="J274" s="1" t="s">
        <v>2681</v>
      </c>
    </row>
    <row r="275" spans="1:10" x14ac:dyDescent="0.2">
      <c r="A275" s="1" t="s">
        <v>1840</v>
      </c>
      <c r="J275" s="1" t="s">
        <v>2682</v>
      </c>
    </row>
    <row r="277" spans="1:10" x14ac:dyDescent="0.2">
      <c r="J277" s="1" t="s">
        <v>2683</v>
      </c>
    </row>
    <row r="278" spans="1:10" x14ac:dyDescent="0.2">
      <c r="A278" s="8"/>
      <c r="C278" s="3"/>
      <c r="F278" s="3" t="s">
        <v>1101</v>
      </c>
      <c r="J278" s="1" t="s">
        <v>2684</v>
      </c>
    </row>
    <row r="279" spans="1:10" x14ac:dyDescent="0.2">
      <c r="A279" s="8"/>
      <c r="J279" s="1" t="s">
        <v>2685</v>
      </c>
    </row>
    <row r="280" spans="1:10" x14ac:dyDescent="0.2">
      <c r="A280" s="8"/>
      <c r="B280" s="18" t="s">
        <v>1726</v>
      </c>
    </row>
    <row r="281" spans="1:10" x14ac:dyDescent="0.2">
      <c r="A281" s="8"/>
      <c r="B281" s="3"/>
      <c r="J281" s="1" t="s">
        <v>2686</v>
      </c>
    </row>
    <row r="282" spans="1:10" x14ac:dyDescent="0.2">
      <c r="A282" s="8"/>
      <c r="J282" s="1" t="s">
        <v>2687</v>
      </c>
    </row>
    <row r="283" spans="1:10" x14ac:dyDescent="0.2">
      <c r="A283" s="8"/>
      <c r="J283" s="1" t="s">
        <v>2688</v>
      </c>
    </row>
    <row r="284" spans="1:10" x14ac:dyDescent="0.2">
      <c r="A284" s="8"/>
    </row>
    <row r="285" spans="1:10" x14ac:dyDescent="0.2">
      <c r="A285" s="8"/>
      <c r="J285" s="1" t="s">
        <v>2689</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2690</v>
      </c>
    </row>
    <row r="291" spans="1:10" x14ac:dyDescent="0.2">
      <c r="A291" s="8"/>
      <c r="J291" s="1" t="s">
        <v>2691</v>
      </c>
    </row>
    <row r="292" spans="1:10" x14ac:dyDescent="0.2">
      <c r="A292" s="8" t="s">
        <v>1093</v>
      </c>
    </row>
    <row r="293" spans="1:10" x14ac:dyDescent="0.2">
      <c r="A293" s="8"/>
      <c r="J293" s="4" t="s">
        <v>2692</v>
      </c>
    </row>
    <row r="294" spans="1:10" x14ac:dyDescent="0.2">
      <c r="A294" s="8"/>
    </row>
    <row r="297" spans="1:10" x14ac:dyDescent="0.2">
      <c r="A297" s="1" t="s">
        <v>573</v>
      </c>
    </row>
    <row r="298" spans="1:10" x14ac:dyDescent="0.2">
      <c r="A298" s="1" t="s">
        <v>1841</v>
      </c>
    </row>
    <row r="299" spans="1:10" x14ac:dyDescent="0.2">
      <c r="A299" s="1" t="s">
        <v>1842</v>
      </c>
    </row>
    <row r="300" spans="1:10" x14ac:dyDescent="0.2">
      <c r="A300" s="1" t="s">
        <v>1843</v>
      </c>
    </row>
    <row r="302" spans="1:10" x14ac:dyDescent="0.2">
      <c r="A302" s="4" t="s">
        <v>1844</v>
      </c>
    </row>
    <row r="304" spans="1:10" x14ac:dyDescent="0.2">
      <c r="A304" s="16" t="s">
        <v>1845</v>
      </c>
      <c r="B304" s="16"/>
      <c r="C304" s="16"/>
      <c r="D304" s="16"/>
      <c r="E304" s="16"/>
      <c r="F304" s="16"/>
      <c r="G304" s="16"/>
      <c r="H304" s="16"/>
      <c r="J304" s="1" t="s">
        <v>2693</v>
      </c>
    </row>
    <row r="305" spans="1:10" x14ac:dyDescent="0.2">
      <c r="A305" s="1" t="s">
        <v>1846</v>
      </c>
      <c r="J305" s="1" t="s">
        <v>2694</v>
      </c>
    </row>
    <row r="306" spans="1:10" x14ac:dyDescent="0.2">
      <c r="A306" s="1" t="s">
        <v>1847</v>
      </c>
      <c r="J306" s="1" t="s">
        <v>2695</v>
      </c>
    </row>
    <row r="307" spans="1:10" x14ac:dyDescent="0.2">
      <c r="A307" s="1" t="s">
        <v>1848</v>
      </c>
      <c r="E307" s="76" t="s">
        <v>1849</v>
      </c>
      <c r="J307" s="1" t="s">
        <v>2696</v>
      </c>
    </row>
    <row r="308" spans="1:10" x14ac:dyDescent="0.2">
      <c r="A308" s="1" t="s">
        <v>1850</v>
      </c>
      <c r="E308" s="76" t="s">
        <v>1851</v>
      </c>
      <c r="J308" s="1" t="s">
        <v>2697</v>
      </c>
    </row>
    <row r="309" spans="1:10" x14ac:dyDescent="0.2">
      <c r="A309" s="1" t="s">
        <v>1852</v>
      </c>
    </row>
    <row r="310" spans="1:10" x14ac:dyDescent="0.2">
      <c r="A310" s="1" t="s">
        <v>1840</v>
      </c>
      <c r="J310" s="1" t="s">
        <v>2698</v>
      </c>
    </row>
    <row r="312" spans="1:10" x14ac:dyDescent="0.2">
      <c r="J312" s="1" t="s">
        <v>2699</v>
      </c>
    </row>
    <row r="313" spans="1:10" x14ac:dyDescent="0.2">
      <c r="A313" s="8"/>
      <c r="C313" s="3"/>
      <c r="F313" s="3" t="s">
        <v>1101</v>
      </c>
      <c r="J313" s="1" t="s">
        <v>2700</v>
      </c>
    </row>
    <row r="314" spans="1:10" x14ac:dyDescent="0.2">
      <c r="A314" s="8"/>
    </row>
    <row r="315" spans="1:10" x14ac:dyDescent="0.2">
      <c r="A315" s="8"/>
      <c r="B315" s="3" t="s">
        <v>1726</v>
      </c>
    </row>
    <row r="316" spans="1:10" x14ac:dyDescent="0.2">
      <c r="A316" s="8"/>
      <c r="B316" s="3" t="s">
        <v>1695</v>
      </c>
    </row>
    <row r="317" spans="1:10" x14ac:dyDescent="0.2">
      <c r="A317" s="8"/>
    </row>
    <row r="318" spans="1:10" x14ac:dyDescent="0.2">
      <c r="A318" s="8"/>
      <c r="J318" s="1" t="s">
        <v>2701</v>
      </c>
    </row>
    <row r="319" spans="1:10" x14ac:dyDescent="0.2">
      <c r="A319" s="8"/>
      <c r="J319" s="1" t="s">
        <v>2702</v>
      </c>
    </row>
    <row r="320" spans="1:10" x14ac:dyDescent="0.2">
      <c r="A320" s="8"/>
      <c r="J320" s="1" t="s">
        <v>2703</v>
      </c>
    </row>
    <row r="321" spans="1:10" x14ac:dyDescent="0.2">
      <c r="A321" s="8"/>
      <c r="J321" s="1" t="s">
        <v>2704</v>
      </c>
    </row>
    <row r="322" spans="1:10" ht="17" thickBot="1" x14ac:dyDescent="0.25">
      <c r="A322" s="8"/>
    </row>
    <row r="323" spans="1:10" ht="17" thickBot="1" x14ac:dyDescent="0.25">
      <c r="A323" s="8"/>
      <c r="J323" s="344" t="s">
        <v>1552</v>
      </c>
    </row>
    <row r="324" spans="1:10" x14ac:dyDescent="0.2">
      <c r="A324" s="8"/>
      <c r="B324" s="3"/>
    </row>
    <row r="325" spans="1:10" x14ac:dyDescent="0.2">
      <c r="A325" s="8"/>
      <c r="B325" s="3"/>
    </row>
    <row r="326" spans="1:10" x14ac:dyDescent="0.2">
      <c r="A326" s="8"/>
    </row>
    <row r="327" spans="1:10" x14ac:dyDescent="0.2">
      <c r="A327" s="8" t="s">
        <v>1093</v>
      </c>
    </row>
    <row r="328" spans="1:10" x14ac:dyDescent="0.2">
      <c r="A328" s="8"/>
    </row>
    <row r="329" spans="1:10" x14ac:dyDescent="0.2">
      <c r="A329" s="8"/>
    </row>
    <row r="332" spans="1:10" x14ac:dyDescent="0.2">
      <c r="A332" s="1" t="s">
        <v>573</v>
      </c>
    </row>
    <row r="333" spans="1:10" x14ac:dyDescent="0.2">
      <c r="A333" s="1" t="s">
        <v>1853</v>
      </c>
    </row>
    <row r="334" spans="1:10" x14ac:dyDescent="0.2">
      <c r="A334" s="1" t="s">
        <v>1854</v>
      </c>
    </row>
    <row r="349" spans="1:1" x14ac:dyDescent="0.2">
      <c r="A349" s="4" t="s">
        <v>1855</v>
      </c>
    </row>
    <row r="436" spans="1:1" x14ac:dyDescent="0.2">
      <c r="A436" s="1" t="s">
        <v>1856</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opLeftCell="A141" zoomScale="229" zoomScaleNormal="350" workbookViewId="0">
      <selection sqref="A1:XFD1"/>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2705</v>
      </c>
      <c r="B1" s="16"/>
      <c r="C1" s="16"/>
      <c r="D1" s="16"/>
      <c r="E1" s="16"/>
      <c r="F1" s="16"/>
      <c r="G1" s="345"/>
      <c r="H1" s="346">
        <v>45671</v>
      </c>
    </row>
    <row r="2" spans="1:8" ht="17" thickBot="1" x14ac:dyDescent="0.25"/>
    <row r="3" spans="1:8" x14ac:dyDescent="0.2">
      <c r="A3" s="12" t="s">
        <v>971</v>
      </c>
      <c r="B3" s="6"/>
      <c r="C3" s="6"/>
      <c r="D3" s="6"/>
      <c r="E3" s="6"/>
      <c r="F3" s="6"/>
      <c r="G3" s="6"/>
      <c r="H3" s="7"/>
    </row>
    <row r="4" spans="1:8" x14ac:dyDescent="0.2">
      <c r="A4" s="8" t="s">
        <v>2706</v>
      </c>
      <c r="H4" s="9"/>
    </row>
    <row r="5" spans="1:8" x14ac:dyDescent="0.2">
      <c r="A5" s="8" t="s">
        <v>2707</v>
      </c>
      <c r="H5" s="9"/>
    </row>
    <row r="6" spans="1:8" x14ac:dyDescent="0.2">
      <c r="A6" s="8" t="s">
        <v>2708</v>
      </c>
      <c r="H6" s="9"/>
    </row>
    <row r="7" spans="1:8" x14ac:dyDescent="0.2">
      <c r="A7" s="8" t="s">
        <v>2709</v>
      </c>
      <c r="H7" s="9"/>
    </row>
    <row r="8" spans="1:8" x14ac:dyDescent="0.2">
      <c r="A8" s="8" t="s">
        <v>2710</v>
      </c>
      <c r="H8" s="9"/>
    </row>
    <row r="9" spans="1:8" ht="17" thickBot="1" x14ac:dyDescent="0.25">
      <c r="A9" s="10" t="s">
        <v>2711</v>
      </c>
      <c r="B9" s="11"/>
      <c r="C9" s="11"/>
      <c r="D9" s="11"/>
      <c r="E9" s="11"/>
      <c r="F9" s="11"/>
      <c r="G9" s="11"/>
      <c r="H9" s="13"/>
    </row>
    <row r="10" spans="1:8" ht="17" thickBot="1" x14ac:dyDescent="0.25"/>
    <row r="11" spans="1:8" x14ac:dyDescent="0.2">
      <c r="A11" s="12" t="s">
        <v>2729</v>
      </c>
      <c r="B11" s="6"/>
      <c r="C11" s="6"/>
      <c r="D11" s="6"/>
      <c r="E11" s="6"/>
      <c r="F11" s="6"/>
      <c r="G11" s="6"/>
      <c r="H11" s="7"/>
    </row>
    <row r="12" spans="1:8" x14ac:dyDescent="0.2">
      <c r="A12" s="8"/>
      <c r="H12" s="9"/>
    </row>
    <row r="13" spans="1:8" x14ac:dyDescent="0.2">
      <c r="A13" s="8" t="s">
        <v>2718</v>
      </c>
      <c r="C13" s="1" t="s">
        <v>2713</v>
      </c>
      <c r="F13" s="1" t="s">
        <v>2724</v>
      </c>
      <c r="H13" s="9"/>
    </row>
    <row r="14" spans="1:8" x14ac:dyDescent="0.2">
      <c r="A14" s="8"/>
      <c r="F14" s="1" t="s">
        <v>2714</v>
      </c>
      <c r="H14" s="9"/>
    </row>
    <row r="15" spans="1:8" x14ac:dyDescent="0.2">
      <c r="A15" s="8"/>
      <c r="F15" s="1" t="s">
        <v>2715</v>
      </c>
      <c r="H15" s="9"/>
    </row>
    <row r="16" spans="1:8" x14ac:dyDescent="0.2">
      <c r="A16" s="8"/>
      <c r="F16" s="1" t="s">
        <v>2716</v>
      </c>
      <c r="H16" s="9"/>
    </row>
    <row r="17" spans="1:8" x14ac:dyDescent="0.2">
      <c r="A17" s="8"/>
      <c r="F17" s="1" t="s">
        <v>2717</v>
      </c>
      <c r="H17" s="9"/>
    </row>
    <row r="18" spans="1:8" x14ac:dyDescent="0.2">
      <c r="A18" s="8"/>
      <c r="H18" s="9"/>
    </row>
    <row r="19" spans="1:8" x14ac:dyDescent="0.2">
      <c r="A19" s="8" t="s">
        <v>2719</v>
      </c>
      <c r="C19" s="1" t="s">
        <v>2720</v>
      </c>
      <c r="F19" s="1" t="s">
        <v>2721</v>
      </c>
      <c r="H19" s="9"/>
    </row>
    <row r="20" spans="1:8" x14ac:dyDescent="0.2">
      <c r="A20" s="8"/>
      <c r="H20" s="9"/>
    </row>
    <row r="21" spans="1:8" x14ac:dyDescent="0.2">
      <c r="A21" s="8" t="s">
        <v>2722</v>
      </c>
      <c r="C21" s="1" t="s">
        <v>2723</v>
      </c>
      <c r="F21" s="1" t="s">
        <v>2725</v>
      </c>
      <c r="H21" s="9"/>
    </row>
    <row r="22" spans="1:8" x14ac:dyDescent="0.2">
      <c r="A22" s="8"/>
      <c r="F22" s="1" t="s">
        <v>2726</v>
      </c>
      <c r="H22" s="9"/>
    </row>
    <row r="23" spans="1:8" x14ac:dyDescent="0.2">
      <c r="A23" s="8"/>
      <c r="F23" s="1" t="s">
        <v>2727</v>
      </c>
      <c r="H23" s="9"/>
    </row>
    <row r="24" spans="1:8" ht="17" thickBot="1" x14ac:dyDescent="0.25">
      <c r="A24" s="10"/>
      <c r="B24" s="11"/>
      <c r="C24" s="11"/>
      <c r="D24" s="11"/>
      <c r="E24" s="11"/>
      <c r="F24" s="11" t="s">
        <v>2728</v>
      </c>
      <c r="G24" s="11"/>
      <c r="H24" s="13"/>
    </row>
    <row r="25" spans="1:8" ht="17" thickBot="1" x14ac:dyDescent="0.25"/>
    <row r="26" spans="1:8" ht="17" thickBot="1" x14ac:dyDescent="0.25">
      <c r="A26" s="49" t="s">
        <v>2712</v>
      </c>
      <c r="B26" s="50"/>
      <c r="C26" s="50"/>
      <c r="D26" s="50"/>
      <c r="E26" s="50"/>
      <c r="F26" s="50"/>
      <c r="G26" s="50"/>
      <c r="H26" s="51"/>
    </row>
    <row r="27" spans="1:8" x14ac:dyDescent="0.2">
      <c r="A27" s="1" t="s">
        <v>2730</v>
      </c>
    </row>
    <row r="28" spans="1:8" x14ac:dyDescent="0.2">
      <c r="A28" s="1" t="s">
        <v>2731</v>
      </c>
    </row>
    <row r="29" spans="1:8" x14ac:dyDescent="0.2">
      <c r="A29" s="1" t="s">
        <v>105</v>
      </c>
    </row>
    <row r="30" spans="1:8" x14ac:dyDescent="0.2">
      <c r="A30" s="1" t="s">
        <v>2756</v>
      </c>
    </row>
    <row r="32" spans="1:8" x14ac:dyDescent="0.2">
      <c r="A32" s="1" t="s">
        <v>341</v>
      </c>
      <c r="E32" s="3" t="s">
        <v>2396</v>
      </c>
      <c r="G32" s="1" t="s">
        <v>2733</v>
      </c>
    </row>
    <row r="33" spans="1:9" x14ac:dyDescent="0.2">
      <c r="G33" s="1" t="s">
        <v>2734</v>
      </c>
    </row>
    <row r="34" spans="1:9" x14ac:dyDescent="0.2">
      <c r="G34" s="1" t="s">
        <v>2735</v>
      </c>
    </row>
    <row r="36" spans="1:9" x14ac:dyDescent="0.2">
      <c r="G36" s="1" t="s">
        <v>2736</v>
      </c>
    </row>
    <row r="38" spans="1:9" x14ac:dyDescent="0.2">
      <c r="G38" s="1" t="s">
        <v>2737</v>
      </c>
    </row>
    <row r="39" spans="1:9" x14ac:dyDescent="0.2">
      <c r="G39" s="1" t="s">
        <v>2738</v>
      </c>
    </row>
    <row r="41" spans="1:9" x14ac:dyDescent="0.2">
      <c r="G41" s="1" t="s">
        <v>2739</v>
      </c>
    </row>
    <row r="42" spans="1:9" x14ac:dyDescent="0.2">
      <c r="A42" s="1" t="s">
        <v>2732</v>
      </c>
      <c r="G42" s="1" t="s">
        <v>2740</v>
      </c>
    </row>
    <row r="43" spans="1:9" x14ac:dyDescent="0.2">
      <c r="G43" s="1" t="s">
        <v>2741</v>
      </c>
    </row>
    <row r="44" spans="1:9" x14ac:dyDescent="0.2">
      <c r="G44" s="1" t="s">
        <v>2742</v>
      </c>
    </row>
    <row r="45" spans="1:9" x14ac:dyDescent="0.2">
      <c r="H45" s="1" t="s">
        <v>2744</v>
      </c>
      <c r="I45" s="1" t="s">
        <v>2743</v>
      </c>
    </row>
    <row r="46" spans="1:9" x14ac:dyDescent="0.2">
      <c r="H46" s="1" t="s">
        <v>2745</v>
      </c>
    </row>
    <row r="47" spans="1:9" x14ac:dyDescent="0.2">
      <c r="H47" s="1" t="s">
        <v>2747</v>
      </c>
      <c r="I47" s="1" t="s">
        <v>2746</v>
      </c>
    </row>
    <row r="48" spans="1:9" ht="17" thickBot="1" x14ac:dyDescent="0.25"/>
    <row r="49" spans="1:8" x14ac:dyDescent="0.2">
      <c r="G49" s="5" t="s">
        <v>2748</v>
      </c>
      <c r="H49" s="7"/>
    </row>
    <row r="50" spans="1:8" x14ac:dyDescent="0.2">
      <c r="B50" s="1" t="s">
        <v>2751</v>
      </c>
      <c r="G50" s="8" t="s">
        <v>2749</v>
      </c>
      <c r="H50" s="9"/>
    </row>
    <row r="51" spans="1:8" ht="17" thickBot="1" x14ac:dyDescent="0.25">
      <c r="B51" s="1" t="s">
        <v>2752</v>
      </c>
      <c r="G51" s="10" t="s">
        <v>2750</v>
      </c>
      <c r="H51" s="13"/>
    </row>
    <row r="53" spans="1:8" x14ac:dyDescent="0.2">
      <c r="B53" s="1" t="s">
        <v>2753</v>
      </c>
    </row>
    <row r="54" spans="1:8" x14ac:dyDescent="0.2">
      <c r="B54" s="1" t="s">
        <v>2754</v>
      </c>
    </row>
    <row r="55" spans="1:8" x14ac:dyDescent="0.2">
      <c r="B55" s="1" t="s">
        <v>2755</v>
      </c>
    </row>
    <row r="56" spans="1:8" ht="17" thickBot="1" x14ac:dyDescent="0.25"/>
    <row r="57" spans="1:8" ht="17" thickBot="1" x14ac:dyDescent="0.25">
      <c r="A57" s="49" t="s">
        <v>2757</v>
      </c>
      <c r="B57" s="73"/>
      <c r="C57" s="73"/>
      <c r="D57" s="73"/>
      <c r="E57" s="73"/>
      <c r="F57" s="73"/>
      <c r="G57" s="73"/>
      <c r="H57" s="74"/>
    </row>
    <row r="58" spans="1:8" x14ac:dyDescent="0.2">
      <c r="A58" s="1" t="s">
        <v>2758</v>
      </c>
    </row>
    <row r="59" spans="1:8" x14ac:dyDescent="0.2">
      <c r="A59" s="1" t="s">
        <v>2759</v>
      </c>
    </row>
    <row r="60" spans="1:8" x14ac:dyDescent="0.2">
      <c r="A60" s="1" t="s">
        <v>2760</v>
      </c>
    </row>
    <row r="61" spans="1:8" x14ac:dyDescent="0.2">
      <c r="A61" s="1" t="s">
        <v>2761</v>
      </c>
    </row>
    <row r="62" spans="1:8" x14ac:dyDescent="0.2">
      <c r="A62" s="1" t="s">
        <v>2762</v>
      </c>
    </row>
    <row r="63" spans="1:8" x14ac:dyDescent="0.2">
      <c r="A63" s="1" t="s">
        <v>2763</v>
      </c>
    </row>
    <row r="64" spans="1:8" x14ac:dyDescent="0.2">
      <c r="A64" s="1" t="s">
        <v>2764</v>
      </c>
    </row>
    <row r="65" spans="1:1" x14ac:dyDescent="0.2">
      <c r="A65" s="1" t="s">
        <v>2765</v>
      </c>
    </row>
    <row r="66" spans="1:1" x14ac:dyDescent="0.2">
      <c r="A66" s="1" t="s">
        <v>2766</v>
      </c>
    </row>
    <row r="67" spans="1:1" x14ac:dyDescent="0.2">
      <c r="A67" s="1" t="s">
        <v>2767</v>
      </c>
    </row>
    <row r="68" spans="1:1" x14ac:dyDescent="0.2">
      <c r="A68" s="1" t="s">
        <v>2768</v>
      </c>
    </row>
    <row r="69" spans="1:1" x14ac:dyDescent="0.2">
      <c r="A69" s="1" t="s">
        <v>2769</v>
      </c>
    </row>
    <row r="70" spans="1:1" x14ac:dyDescent="0.2">
      <c r="A70" s="1" t="s">
        <v>2770</v>
      </c>
    </row>
    <row r="78" spans="1:1" x14ac:dyDescent="0.2">
      <c r="A78" s="53" t="s">
        <v>2779</v>
      </c>
    </row>
    <row r="80" spans="1:1" x14ac:dyDescent="0.2">
      <c r="A80" s="1" t="s">
        <v>2771</v>
      </c>
    </row>
    <row r="81" spans="1:1" x14ac:dyDescent="0.2">
      <c r="A81" s="1" t="s">
        <v>2772</v>
      </c>
    </row>
    <row r="82" spans="1:1" x14ac:dyDescent="0.2">
      <c r="A82" s="1" t="s">
        <v>2773</v>
      </c>
    </row>
    <row r="84" spans="1:1" x14ac:dyDescent="0.2">
      <c r="A84" s="1" t="s">
        <v>2764</v>
      </c>
    </row>
    <row r="85" spans="1:1" x14ac:dyDescent="0.2">
      <c r="A85" s="4" t="s">
        <v>2778</v>
      </c>
    </row>
    <row r="88" spans="1:1" x14ac:dyDescent="0.2">
      <c r="A88" s="1" t="s">
        <v>2774</v>
      </c>
    </row>
    <row r="89" spans="1:1" x14ac:dyDescent="0.2">
      <c r="A89" s="1" t="s">
        <v>2775</v>
      </c>
    </row>
    <row r="90" spans="1:1" x14ac:dyDescent="0.2">
      <c r="A90" s="1" t="s">
        <v>2776</v>
      </c>
    </row>
    <row r="92" spans="1:1" x14ac:dyDescent="0.2">
      <c r="A92" s="1" t="s">
        <v>2777</v>
      </c>
    </row>
    <row r="100" spans="1:8" ht="17" thickBot="1" x14ac:dyDescent="0.25"/>
    <row r="101" spans="1:8" ht="17" thickBot="1" x14ac:dyDescent="0.25">
      <c r="A101" s="49" t="s">
        <v>2780</v>
      </c>
      <c r="B101" s="73"/>
      <c r="C101" s="73"/>
      <c r="D101" s="73"/>
      <c r="E101" s="73"/>
      <c r="F101" s="73"/>
      <c r="G101" s="73"/>
      <c r="H101" s="74"/>
    </row>
    <row r="102" spans="1:8" x14ac:dyDescent="0.2">
      <c r="A102" s="1" t="s">
        <v>2781</v>
      </c>
    </row>
    <row r="103" spans="1:8" x14ac:dyDescent="0.2">
      <c r="A103" s="1" t="s">
        <v>2783</v>
      </c>
    </row>
    <row r="104" spans="1:8" x14ac:dyDescent="0.2">
      <c r="A104" s="1" t="s">
        <v>2782</v>
      </c>
    </row>
    <row r="106" spans="1:8" x14ac:dyDescent="0.2">
      <c r="A106" s="1" t="s">
        <v>2784</v>
      </c>
    </row>
    <row r="107" spans="1:8" x14ac:dyDescent="0.2">
      <c r="A107" s="1" t="s">
        <v>2785</v>
      </c>
    </row>
    <row r="108" spans="1:8" x14ac:dyDescent="0.2">
      <c r="A108" s="1" t="s">
        <v>2786</v>
      </c>
    </row>
    <row r="109" spans="1:8" x14ac:dyDescent="0.2">
      <c r="A109" s="1" t="s">
        <v>2787</v>
      </c>
    </row>
    <row r="110" spans="1:8" x14ac:dyDescent="0.2">
      <c r="A110" s="1" t="s">
        <v>2788</v>
      </c>
    </row>
    <row r="112" spans="1:8" x14ac:dyDescent="0.2">
      <c r="A112" s="1" t="s">
        <v>2789</v>
      </c>
    </row>
    <row r="113" spans="1:8" x14ac:dyDescent="0.2">
      <c r="A113" s="1" t="s">
        <v>2790</v>
      </c>
    </row>
    <row r="114" spans="1:8" x14ac:dyDescent="0.2">
      <c r="A114" s="1" t="s">
        <v>2791</v>
      </c>
    </row>
    <row r="115" spans="1:8" x14ac:dyDescent="0.2">
      <c r="A115" s="1" t="s">
        <v>2792</v>
      </c>
    </row>
    <row r="116" spans="1:8" x14ac:dyDescent="0.2">
      <c r="A116" s="1" t="s">
        <v>2793</v>
      </c>
    </row>
    <row r="117" spans="1:8" x14ac:dyDescent="0.2">
      <c r="A117" s="1" t="s">
        <v>2794</v>
      </c>
    </row>
    <row r="118" spans="1:8" x14ac:dyDescent="0.2">
      <c r="A118" s="1" t="s">
        <v>2795</v>
      </c>
    </row>
    <row r="120" spans="1:8" x14ac:dyDescent="0.2">
      <c r="A120" s="1" t="s">
        <v>2796</v>
      </c>
    </row>
    <row r="122" spans="1:8" x14ac:dyDescent="0.2">
      <c r="A122" s="4" t="s">
        <v>2797</v>
      </c>
    </row>
    <row r="123" spans="1:8" ht="17" thickBot="1" x14ac:dyDescent="0.25"/>
    <row r="124" spans="1:8" ht="17" thickBot="1" x14ac:dyDescent="0.25">
      <c r="A124" s="49" t="s">
        <v>2798</v>
      </c>
      <c r="B124" s="73"/>
      <c r="C124" s="73"/>
      <c r="D124" s="73"/>
      <c r="E124" s="73"/>
      <c r="F124" s="73"/>
      <c r="G124" s="73"/>
      <c r="H124" s="74"/>
    </row>
    <row r="125" spans="1:8" x14ac:dyDescent="0.2">
      <c r="A125" s="1" t="s">
        <v>2799</v>
      </c>
    </row>
    <row r="126" spans="1:8" x14ac:dyDescent="0.2">
      <c r="A126" s="1" t="s">
        <v>2800</v>
      </c>
    </row>
    <row r="127" spans="1:8" x14ac:dyDescent="0.2">
      <c r="A127" s="1" t="s">
        <v>105</v>
      </c>
    </row>
    <row r="128" spans="1:8" x14ac:dyDescent="0.2">
      <c r="A128" s="1" t="s">
        <v>2801</v>
      </c>
    </row>
    <row r="130" spans="1:8" x14ac:dyDescent="0.2">
      <c r="H130" s="1" t="s">
        <v>2802</v>
      </c>
    </row>
    <row r="131" spans="1:8" x14ac:dyDescent="0.2">
      <c r="H131" s="1" t="s">
        <v>2803</v>
      </c>
    </row>
    <row r="132" spans="1:8" x14ac:dyDescent="0.2">
      <c r="H132" s="1" t="s">
        <v>2804</v>
      </c>
    </row>
    <row r="133" spans="1:8" x14ac:dyDescent="0.2">
      <c r="H133" s="1" t="s">
        <v>2805</v>
      </c>
    </row>
    <row r="134" spans="1:8" x14ac:dyDescent="0.2">
      <c r="H134" s="1" t="s">
        <v>2806</v>
      </c>
    </row>
    <row r="136" spans="1:8" x14ac:dyDescent="0.2">
      <c r="H136" s="1" t="s">
        <v>2807</v>
      </c>
    </row>
    <row r="137" spans="1:8" x14ac:dyDescent="0.2">
      <c r="H137" s="1" t="s">
        <v>2808</v>
      </c>
    </row>
    <row r="138" spans="1:8" x14ac:dyDescent="0.2">
      <c r="H138" s="1" t="s">
        <v>2809</v>
      </c>
    </row>
    <row r="140" spans="1:8" x14ac:dyDescent="0.2">
      <c r="H140" s="1" t="s">
        <v>2810</v>
      </c>
    </row>
    <row r="141" spans="1:8" x14ac:dyDescent="0.2">
      <c r="H141" s="1" t="s">
        <v>2811</v>
      </c>
    </row>
    <row r="142" spans="1:8" x14ac:dyDescent="0.2">
      <c r="H142" s="1" t="s">
        <v>2812</v>
      </c>
    </row>
    <row r="143" spans="1:8" ht="17" thickBot="1" x14ac:dyDescent="0.25"/>
    <row r="144" spans="1:8" ht="17" thickBot="1" x14ac:dyDescent="0.25">
      <c r="A144" s="49" t="s">
        <v>2813</v>
      </c>
      <c r="B144" s="73"/>
      <c r="C144" s="73"/>
      <c r="D144" s="73"/>
      <c r="E144" s="73"/>
      <c r="F144" s="73"/>
      <c r="G144" s="73"/>
      <c r="H144" s="74"/>
    </row>
    <row r="145" spans="1:1" x14ac:dyDescent="0.2">
      <c r="A145" s="1" t="s">
        <v>2814</v>
      </c>
    </row>
    <row r="146" spans="1:1" x14ac:dyDescent="0.2">
      <c r="A146" s="1" t="s">
        <v>2815</v>
      </c>
    </row>
    <row r="147" spans="1:1" x14ac:dyDescent="0.2">
      <c r="A147" s="1" t="s">
        <v>2816</v>
      </c>
    </row>
    <row r="148" spans="1:1" x14ac:dyDescent="0.2">
      <c r="A148" s="1" t="s">
        <v>2817</v>
      </c>
    </row>
    <row r="149" spans="1:1" x14ac:dyDescent="0.2">
      <c r="A149" s="1" t="s">
        <v>2818</v>
      </c>
    </row>
    <row r="150" spans="1:1" x14ac:dyDescent="0.2">
      <c r="A150" s="1" t="s">
        <v>2760</v>
      </c>
    </row>
    <row r="151" spans="1:1" x14ac:dyDescent="0.2">
      <c r="A151" s="1" t="s">
        <v>2819</v>
      </c>
    </row>
    <row r="152" spans="1:1" x14ac:dyDescent="0.2">
      <c r="A152" s="1" t="s">
        <v>2820</v>
      </c>
    </row>
    <row r="153" spans="1:1" x14ac:dyDescent="0.2">
      <c r="A153" s="1" t="s">
        <v>2821</v>
      </c>
    </row>
    <row r="155" spans="1:1" x14ac:dyDescent="0.2">
      <c r="A155" s="1" t="s">
        <v>2765</v>
      </c>
    </row>
    <row r="156" spans="1:1" x14ac:dyDescent="0.2">
      <c r="A156" s="1" t="s">
        <v>2766</v>
      </c>
    </row>
    <row r="157" spans="1:1" x14ac:dyDescent="0.2">
      <c r="A157" s="1" t="s">
        <v>2767</v>
      </c>
    </row>
    <row r="158" spans="1:1" x14ac:dyDescent="0.2">
      <c r="A158" s="1" t="s">
        <v>2768</v>
      </c>
    </row>
    <row r="159" spans="1:1" x14ac:dyDescent="0.2">
      <c r="A159" s="1" t="s">
        <v>2822</v>
      </c>
    </row>
    <row r="160" spans="1:1" x14ac:dyDescent="0.2">
      <c r="A160" s="1" t="s">
        <v>2823</v>
      </c>
    </row>
    <row r="164" spans="1:7" x14ac:dyDescent="0.2">
      <c r="A164" s="1" t="s">
        <v>2824</v>
      </c>
    </row>
    <row r="165" spans="1:7" x14ac:dyDescent="0.2">
      <c r="A165" s="1" t="s">
        <v>2837</v>
      </c>
      <c r="C165" s="1" t="s">
        <v>2825</v>
      </c>
    </row>
    <row r="166" spans="1:7" x14ac:dyDescent="0.2">
      <c r="D166" s="1" t="s">
        <v>2826</v>
      </c>
    </row>
    <row r="167" spans="1:7" x14ac:dyDescent="0.2">
      <c r="D167" s="1" t="s">
        <v>2827</v>
      </c>
    </row>
    <row r="169" spans="1:7" x14ac:dyDescent="0.2">
      <c r="D169" s="1" t="s">
        <v>2828</v>
      </c>
      <c r="F169" s="347"/>
      <c r="G169" s="1" t="s">
        <v>2830</v>
      </c>
    </row>
    <row r="170" spans="1:7" x14ac:dyDescent="0.2">
      <c r="D170" s="1" t="s">
        <v>2829</v>
      </c>
      <c r="G170" s="1" t="s">
        <v>2831</v>
      </c>
    </row>
    <row r="172" spans="1:7" x14ac:dyDescent="0.2">
      <c r="D172" s="1" t="s">
        <v>2832</v>
      </c>
    </row>
    <row r="173" spans="1:7" x14ac:dyDescent="0.2">
      <c r="D173" s="1" t="s">
        <v>2833</v>
      </c>
    </row>
    <row r="175" spans="1:7" x14ac:dyDescent="0.2">
      <c r="D175" s="1" t="s">
        <v>2834</v>
      </c>
      <c r="E175" s="1" t="s">
        <v>2840</v>
      </c>
    </row>
    <row r="176" spans="1:7" x14ac:dyDescent="0.2">
      <c r="D176" s="1" t="s">
        <v>2835</v>
      </c>
    </row>
    <row r="177" spans="1:4" x14ac:dyDescent="0.2">
      <c r="D177" s="1" t="s">
        <v>2836</v>
      </c>
    </row>
    <row r="179" spans="1:4" x14ac:dyDescent="0.2">
      <c r="A179" s="1" t="s">
        <v>2838</v>
      </c>
    </row>
    <row r="180" spans="1:4" x14ac:dyDescent="0.2">
      <c r="A180" s="1" t="s">
        <v>2839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3C44-FB2C-E543-856E-50CFFC3522CC}">
  <dimension ref="A1:L118"/>
  <sheetViews>
    <sheetView rightToLeft="1" topLeftCell="A80" zoomScale="301" workbookViewId="0">
      <selection activeCell="I82" sqref="I82"/>
    </sheetView>
  </sheetViews>
  <sheetFormatPr baseColWidth="10" defaultRowHeight="16" x14ac:dyDescent="0.2"/>
  <cols>
    <col min="1" max="16384" width="10.83203125" style="1"/>
  </cols>
  <sheetData>
    <row r="1" spans="1:9" x14ac:dyDescent="0.2">
      <c r="A1" s="16" t="s">
        <v>2841</v>
      </c>
      <c r="B1" s="16"/>
      <c r="C1" s="16"/>
      <c r="D1" s="16"/>
      <c r="E1" s="16"/>
      <c r="F1" s="16"/>
      <c r="G1" s="345"/>
      <c r="H1" s="346">
        <v>45678</v>
      </c>
    </row>
    <row r="3" spans="1:9" x14ac:dyDescent="0.2">
      <c r="A3" s="1" t="s">
        <v>2842</v>
      </c>
    </row>
    <row r="4" spans="1:9" x14ac:dyDescent="0.2">
      <c r="A4" s="1" t="s">
        <v>2843</v>
      </c>
    </row>
    <row r="5" spans="1:9" x14ac:dyDescent="0.2">
      <c r="A5" s="1" t="s">
        <v>2844</v>
      </c>
    </row>
    <row r="7" spans="1:9" x14ac:dyDescent="0.2">
      <c r="A7" s="348" t="s">
        <v>2845</v>
      </c>
      <c r="B7" s="348"/>
      <c r="C7" s="348"/>
      <c r="D7" s="348"/>
      <c r="E7" s="348"/>
      <c r="F7" s="348"/>
      <c r="G7" s="348"/>
      <c r="H7" s="348"/>
    </row>
    <row r="8" spans="1:9" x14ac:dyDescent="0.2">
      <c r="A8" s="1" t="s">
        <v>2846</v>
      </c>
    </row>
    <row r="9" spans="1:9" x14ac:dyDescent="0.2">
      <c r="A9" s="1" t="s">
        <v>2847</v>
      </c>
    </row>
    <row r="10" spans="1:9" x14ac:dyDescent="0.2">
      <c r="A10" s="1" t="s">
        <v>105</v>
      </c>
    </row>
    <row r="11" spans="1:9" x14ac:dyDescent="0.2">
      <c r="A11" s="1" t="s">
        <v>2848</v>
      </c>
      <c r="G11" s="349" t="s">
        <v>2857</v>
      </c>
      <c r="H11" s="3" t="s">
        <v>1093</v>
      </c>
      <c r="I11" s="1" t="s">
        <v>2854</v>
      </c>
    </row>
    <row r="12" spans="1:9" x14ac:dyDescent="0.2">
      <c r="A12" s="1" t="s">
        <v>2849</v>
      </c>
      <c r="H12" s="3" t="s">
        <v>2852</v>
      </c>
      <c r="I12" s="1" t="s">
        <v>2855</v>
      </c>
    </row>
    <row r="13" spans="1:9" x14ac:dyDescent="0.2">
      <c r="A13" s="1" t="s">
        <v>2850</v>
      </c>
      <c r="H13" s="3" t="s">
        <v>2853</v>
      </c>
      <c r="I13" s="1" t="s">
        <v>2856</v>
      </c>
    </row>
    <row r="14" spans="1:9" x14ac:dyDescent="0.2">
      <c r="A14" s="1" t="s">
        <v>2851</v>
      </c>
    </row>
    <row r="15" spans="1:9" x14ac:dyDescent="0.2">
      <c r="G15" s="349" t="s">
        <v>2858</v>
      </c>
      <c r="H15" s="1" t="s">
        <v>2859</v>
      </c>
    </row>
    <row r="17" spans="1:8" x14ac:dyDescent="0.2">
      <c r="H17" s="1" t="s">
        <v>2860</v>
      </c>
    </row>
    <row r="19" spans="1:8" x14ac:dyDescent="0.2">
      <c r="H19" s="1" t="s">
        <v>2861</v>
      </c>
    </row>
    <row r="20" spans="1:8" x14ac:dyDescent="0.2">
      <c r="H20" s="1" t="s">
        <v>2862</v>
      </c>
    </row>
    <row r="21" spans="1:8" x14ac:dyDescent="0.2">
      <c r="H21" s="1" t="s">
        <v>2863</v>
      </c>
    </row>
    <row r="23" spans="1:8" x14ac:dyDescent="0.2">
      <c r="G23" s="349" t="s">
        <v>2864</v>
      </c>
      <c r="H23" s="1" t="s">
        <v>2865</v>
      </c>
    </row>
    <row r="24" spans="1:8" x14ac:dyDescent="0.2">
      <c r="H24" s="1" t="s">
        <v>2866</v>
      </c>
    </row>
    <row r="25" spans="1:8" x14ac:dyDescent="0.2">
      <c r="H25" s="1" t="s">
        <v>2867</v>
      </c>
    </row>
    <row r="27" spans="1:8" x14ac:dyDescent="0.2">
      <c r="H27" s="1" t="s">
        <v>2868</v>
      </c>
    </row>
    <row r="29" spans="1:8" x14ac:dyDescent="0.2">
      <c r="H29" s="1" t="s">
        <v>2869</v>
      </c>
    </row>
    <row r="31" spans="1:8" x14ac:dyDescent="0.2">
      <c r="A31" s="350" t="s">
        <v>2870</v>
      </c>
      <c r="B31" s="1" t="s">
        <v>2875</v>
      </c>
    </row>
    <row r="32" spans="1:8" x14ac:dyDescent="0.2">
      <c r="B32" s="1" t="s">
        <v>2871</v>
      </c>
    </row>
    <row r="33" spans="1:7" x14ac:dyDescent="0.2">
      <c r="B33" s="1" t="s">
        <v>2872</v>
      </c>
    </row>
    <row r="35" spans="1:7" x14ac:dyDescent="0.2">
      <c r="A35" s="4" t="s">
        <v>2873</v>
      </c>
      <c r="G35" s="4" t="s">
        <v>2874</v>
      </c>
    </row>
    <row r="49" spans="1:6" x14ac:dyDescent="0.2">
      <c r="B49" s="1" t="s">
        <v>2876</v>
      </c>
    </row>
    <row r="51" spans="1:6" x14ac:dyDescent="0.2">
      <c r="A51" s="350" t="s">
        <v>2877</v>
      </c>
      <c r="B51" s="1" t="s">
        <v>2878</v>
      </c>
    </row>
    <row r="52" spans="1:6" x14ac:dyDescent="0.2">
      <c r="A52" s="350"/>
      <c r="B52" s="1" t="s">
        <v>2879</v>
      </c>
    </row>
    <row r="53" spans="1:6" x14ac:dyDescent="0.2">
      <c r="B53" s="1" t="s">
        <v>2880</v>
      </c>
    </row>
    <row r="55" spans="1:6" x14ac:dyDescent="0.2">
      <c r="A55" s="4" t="s">
        <v>2881</v>
      </c>
      <c r="F55" s="4" t="s">
        <v>2882</v>
      </c>
    </row>
    <row r="68" spans="1:8" x14ac:dyDescent="0.2">
      <c r="A68" s="1" t="s">
        <v>2883</v>
      </c>
      <c r="G68" s="1" t="s">
        <v>2886</v>
      </c>
    </row>
    <row r="69" spans="1:8" x14ac:dyDescent="0.2">
      <c r="A69" s="1" t="s">
        <v>2884</v>
      </c>
      <c r="G69" s="1" t="s">
        <v>2887</v>
      </c>
    </row>
    <row r="70" spans="1:8" x14ac:dyDescent="0.2">
      <c r="A70" s="1" t="s">
        <v>2885</v>
      </c>
      <c r="G70" s="1" t="s">
        <v>2888</v>
      </c>
    </row>
    <row r="71" spans="1:8" x14ac:dyDescent="0.2">
      <c r="G71" s="1" t="s">
        <v>2889</v>
      </c>
    </row>
    <row r="72" spans="1:8" x14ac:dyDescent="0.2">
      <c r="G72" s="1" t="s">
        <v>2890</v>
      </c>
    </row>
    <row r="74" spans="1:8" x14ac:dyDescent="0.2">
      <c r="G74" s="1" t="s">
        <v>2891</v>
      </c>
    </row>
    <row r="76" spans="1:8" x14ac:dyDescent="0.2">
      <c r="A76" s="348" t="s">
        <v>2892</v>
      </c>
      <c r="B76" s="348"/>
      <c r="C76" s="348"/>
      <c r="D76" s="348"/>
      <c r="E76" s="348"/>
      <c r="F76" s="348"/>
      <c r="G76" s="348"/>
      <c r="H76" s="348"/>
    </row>
    <row r="77" spans="1:8" x14ac:dyDescent="0.2">
      <c r="A77" s="1" t="s">
        <v>2893</v>
      </c>
    </row>
    <row r="78" spans="1:8" x14ac:dyDescent="0.2">
      <c r="A78" s="1" t="s">
        <v>2894</v>
      </c>
    </row>
    <row r="79" spans="1:8" x14ac:dyDescent="0.2">
      <c r="A79" s="1" t="s">
        <v>2895</v>
      </c>
    </row>
    <row r="80" spans="1:8" x14ac:dyDescent="0.2">
      <c r="A80" s="1" t="s">
        <v>2896</v>
      </c>
    </row>
    <row r="81" spans="1:12" x14ac:dyDescent="0.2">
      <c r="A81" s="1" t="s">
        <v>2897</v>
      </c>
    </row>
    <row r="82" spans="1:12" x14ac:dyDescent="0.2">
      <c r="A82" s="1" t="s">
        <v>2898</v>
      </c>
    </row>
    <row r="83" spans="1:12" x14ac:dyDescent="0.2">
      <c r="A83" s="335"/>
      <c r="B83" s="335"/>
      <c r="C83" s="335"/>
      <c r="D83" s="335"/>
      <c r="E83" s="335"/>
      <c r="F83" s="335"/>
      <c r="G83" s="335"/>
      <c r="H83" s="335"/>
      <c r="I83" s="335"/>
      <c r="J83" s="335"/>
      <c r="K83" s="335"/>
      <c r="L83" s="335"/>
    </row>
    <row r="84" spans="1:12" x14ac:dyDescent="0.2">
      <c r="A84" s="335"/>
      <c r="B84" s="335"/>
      <c r="C84" s="335"/>
      <c r="D84" s="335"/>
      <c r="E84" s="335"/>
      <c r="F84" s="335"/>
      <c r="G84" s="335"/>
      <c r="H84" s="335" t="s">
        <v>2899</v>
      </c>
      <c r="I84" s="335"/>
      <c r="J84" s="335"/>
      <c r="K84" s="335"/>
      <c r="L84" s="335"/>
    </row>
    <row r="85" spans="1:12" x14ac:dyDescent="0.2">
      <c r="A85" s="335"/>
      <c r="B85" s="335"/>
      <c r="C85" s="335"/>
      <c r="D85" s="335"/>
      <c r="E85" s="335"/>
      <c r="F85" s="335"/>
      <c r="G85" s="335"/>
      <c r="H85" s="335" t="s">
        <v>2900</v>
      </c>
      <c r="I85" s="335"/>
      <c r="J85" s="335"/>
      <c r="K85" s="335"/>
      <c r="L85" s="335"/>
    </row>
    <row r="86" spans="1:12" x14ac:dyDescent="0.2">
      <c r="A86" s="335"/>
      <c r="B86" s="335"/>
      <c r="C86" s="335"/>
      <c r="D86" s="335"/>
      <c r="E86" s="335"/>
      <c r="F86" s="335"/>
      <c r="G86" s="335"/>
      <c r="H86" s="335"/>
      <c r="I86" s="335"/>
      <c r="J86" s="335"/>
      <c r="K86" s="335"/>
      <c r="L86" s="335"/>
    </row>
    <row r="87" spans="1:12" x14ac:dyDescent="0.2">
      <c r="A87" s="335"/>
      <c r="B87" s="335"/>
      <c r="C87" s="335"/>
      <c r="D87" s="335"/>
      <c r="E87" s="335"/>
      <c r="F87" s="335"/>
      <c r="G87" s="335"/>
      <c r="H87" s="335" t="s">
        <v>2901</v>
      </c>
      <c r="I87" s="335"/>
      <c r="J87" s="335"/>
      <c r="K87" s="335"/>
      <c r="L87" s="335"/>
    </row>
    <row r="88" spans="1:12" x14ac:dyDescent="0.2">
      <c r="A88" s="335"/>
      <c r="B88" s="335"/>
      <c r="C88" s="335"/>
      <c r="D88" s="335"/>
      <c r="E88" s="335"/>
      <c r="F88" s="335"/>
      <c r="G88" s="335"/>
      <c r="H88" s="335" t="s">
        <v>2902</v>
      </c>
      <c r="I88" s="335"/>
      <c r="J88" s="335"/>
      <c r="K88" s="335"/>
      <c r="L88" s="335"/>
    </row>
    <row r="89" spans="1:12" x14ac:dyDescent="0.2">
      <c r="A89" s="335"/>
      <c r="B89" s="335"/>
      <c r="C89" s="335"/>
      <c r="D89" s="335"/>
      <c r="E89" s="335"/>
      <c r="F89" s="335"/>
      <c r="G89" s="335"/>
      <c r="H89" s="335"/>
      <c r="I89" s="335"/>
      <c r="J89" s="335"/>
      <c r="K89" s="335"/>
      <c r="L89" s="335"/>
    </row>
    <row r="90" spans="1:12" x14ac:dyDescent="0.2">
      <c r="A90" s="335"/>
      <c r="B90" s="335"/>
      <c r="C90" s="335"/>
      <c r="D90" s="335"/>
      <c r="E90" s="335"/>
      <c r="F90" s="335"/>
      <c r="G90" s="335"/>
      <c r="H90" s="335" t="s">
        <v>2903</v>
      </c>
      <c r="I90" s="335"/>
      <c r="J90" s="335"/>
      <c r="K90" s="335"/>
      <c r="L90" s="335"/>
    </row>
    <row r="91" spans="1:12" x14ac:dyDescent="0.2">
      <c r="A91" s="335"/>
      <c r="B91" s="335"/>
      <c r="C91" s="335"/>
      <c r="D91" s="335"/>
      <c r="E91" s="335"/>
      <c r="F91" s="335"/>
      <c r="G91" s="335"/>
      <c r="H91" s="335" t="s">
        <v>2904</v>
      </c>
      <c r="I91" s="335"/>
      <c r="J91" s="335"/>
      <c r="K91" s="335"/>
      <c r="L91" s="335"/>
    </row>
    <row r="92" spans="1:12" x14ac:dyDescent="0.2">
      <c r="A92" s="335"/>
      <c r="B92" s="335"/>
      <c r="C92" s="335"/>
      <c r="D92" s="335"/>
      <c r="E92" s="335"/>
      <c r="F92" s="335"/>
      <c r="G92" s="335"/>
      <c r="H92" s="335"/>
      <c r="I92" s="335"/>
      <c r="J92" s="335"/>
      <c r="K92" s="335"/>
      <c r="L92" s="335"/>
    </row>
    <row r="93" spans="1:12" x14ac:dyDescent="0.2">
      <c r="A93" s="335"/>
      <c r="B93" s="335"/>
      <c r="C93" s="335"/>
      <c r="D93" s="335"/>
      <c r="E93" s="335"/>
      <c r="F93" s="335"/>
      <c r="G93" s="335"/>
      <c r="H93" s="335" t="s">
        <v>2905</v>
      </c>
      <c r="I93" s="335"/>
      <c r="J93" s="335"/>
      <c r="K93" s="335"/>
      <c r="L93" s="335"/>
    </row>
    <row r="94" spans="1:12" x14ac:dyDescent="0.2">
      <c r="A94" s="335"/>
      <c r="B94" s="335"/>
      <c r="C94" s="335"/>
      <c r="D94" s="335"/>
      <c r="E94" s="335"/>
      <c r="F94" s="335"/>
      <c r="G94" s="335"/>
      <c r="H94" s="335" t="s">
        <v>2906</v>
      </c>
      <c r="I94" s="335"/>
      <c r="J94" s="335"/>
      <c r="K94" s="335"/>
      <c r="L94" s="335"/>
    </row>
    <row r="95" spans="1:12" x14ac:dyDescent="0.2">
      <c r="A95" s="335"/>
      <c r="B95" s="335"/>
      <c r="C95" s="335"/>
      <c r="D95" s="335"/>
      <c r="E95" s="335"/>
      <c r="F95" s="335"/>
      <c r="G95" s="335"/>
      <c r="H95" s="335"/>
      <c r="I95" s="335"/>
      <c r="J95" s="335"/>
      <c r="K95" s="335"/>
      <c r="L95" s="335"/>
    </row>
    <row r="96" spans="1:12" x14ac:dyDescent="0.2">
      <c r="A96" s="335"/>
      <c r="B96" s="335"/>
      <c r="C96" s="335"/>
      <c r="D96" s="335"/>
      <c r="E96" s="335"/>
      <c r="F96" s="335"/>
      <c r="G96" s="335"/>
      <c r="H96" s="335" t="s">
        <v>2907</v>
      </c>
      <c r="I96" s="335"/>
      <c r="J96" s="335"/>
      <c r="K96" s="335"/>
      <c r="L96" s="335"/>
    </row>
    <row r="97" spans="1:12" x14ac:dyDescent="0.2">
      <c r="A97" s="335"/>
      <c r="B97" s="335"/>
      <c r="C97" s="335"/>
      <c r="D97" s="335"/>
      <c r="E97" s="335"/>
      <c r="F97" s="335"/>
      <c r="G97" s="335"/>
      <c r="H97" s="335" t="s">
        <v>2908</v>
      </c>
      <c r="I97" s="335"/>
      <c r="J97" s="335"/>
      <c r="K97" s="335"/>
      <c r="L97" s="335"/>
    </row>
    <row r="98" spans="1:12" x14ac:dyDescent="0.2">
      <c r="A98" s="335"/>
      <c r="B98" s="335"/>
      <c r="C98" s="335"/>
      <c r="D98" s="335"/>
      <c r="E98" s="335"/>
      <c r="F98" s="335"/>
      <c r="G98" s="335"/>
      <c r="H98" s="335"/>
      <c r="I98" s="335"/>
      <c r="J98" s="335"/>
      <c r="K98" s="335" t="s">
        <v>2910</v>
      </c>
      <c r="L98" s="335"/>
    </row>
    <row r="99" spans="1:12" x14ac:dyDescent="0.2">
      <c r="A99" s="335"/>
      <c r="B99" s="335"/>
      <c r="C99" s="335"/>
      <c r="D99" s="335"/>
      <c r="E99" s="335"/>
      <c r="F99" s="335"/>
      <c r="G99" s="335"/>
      <c r="H99" s="335" t="s">
        <v>2909</v>
      </c>
      <c r="I99" s="335"/>
      <c r="J99" s="335"/>
      <c r="K99" s="335"/>
      <c r="L99" s="335"/>
    </row>
    <row r="100" spans="1:12" x14ac:dyDescent="0.2">
      <c r="A100" s="335"/>
      <c r="B100" s="335"/>
      <c r="C100" s="335"/>
      <c r="D100" s="335"/>
      <c r="E100" s="335"/>
      <c r="F100" s="335"/>
      <c r="G100" s="335"/>
      <c r="H100" s="335"/>
      <c r="I100" s="335"/>
      <c r="J100" s="335"/>
      <c r="K100" s="335"/>
      <c r="L100" s="335"/>
    </row>
    <row r="101" spans="1:12" x14ac:dyDescent="0.2">
      <c r="A101" s="335"/>
      <c r="B101" s="335"/>
      <c r="C101" s="335"/>
      <c r="D101" s="335"/>
      <c r="E101" s="335"/>
      <c r="F101" s="335"/>
      <c r="G101" s="335"/>
      <c r="H101" s="335"/>
      <c r="I101" s="335"/>
      <c r="J101" s="335"/>
      <c r="K101" s="335"/>
      <c r="L101" s="335"/>
    </row>
    <row r="102" spans="1:12" x14ac:dyDescent="0.2">
      <c r="A102" s="335"/>
      <c r="B102" s="335"/>
      <c r="C102" s="335"/>
      <c r="D102" s="335"/>
      <c r="E102" s="335"/>
      <c r="F102" s="335"/>
      <c r="G102" s="335"/>
      <c r="H102" s="335" t="s">
        <v>2911</v>
      </c>
      <c r="I102" s="335"/>
      <c r="J102" s="335"/>
      <c r="K102" s="335"/>
      <c r="L102" s="335"/>
    </row>
    <row r="103" spans="1:12" x14ac:dyDescent="0.2">
      <c r="A103" s="335"/>
      <c r="B103" s="335"/>
      <c r="C103" s="335"/>
      <c r="D103" s="335"/>
      <c r="E103" s="335"/>
      <c r="F103" s="335"/>
      <c r="G103" s="335"/>
      <c r="H103" s="353" t="s">
        <v>2913</v>
      </c>
      <c r="I103" s="335" t="s">
        <v>2912</v>
      </c>
      <c r="J103" s="335"/>
      <c r="K103" s="335"/>
      <c r="L103" s="335"/>
    </row>
    <row r="105" spans="1:12" x14ac:dyDescent="0.2">
      <c r="A105" s="348" t="s">
        <v>2914</v>
      </c>
      <c r="B105" s="348"/>
      <c r="C105" s="348"/>
      <c r="D105" s="348"/>
      <c r="E105" s="348"/>
      <c r="F105" s="348"/>
      <c r="G105" s="348"/>
    </row>
    <row r="106" spans="1:12" x14ac:dyDescent="0.2">
      <c r="A106" s="1" t="s">
        <v>2915</v>
      </c>
    </row>
    <row r="107" spans="1:12" x14ac:dyDescent="0.2">
      <c r="A107" s="1" t="s">
        <v>2916</v>
      </c>
    </row>
    <row r="108" spans="1:12" x14ac:dyDescent="0.2">
      <c r="A108" s="1" t="s">
        <v>2917</v>
      </c>
    </row>
    <row r="109" spans="1:12" x14ac:dyDescent="0.2">
      <c r="A109" s="1" t="s">
        <v>2918</v>
      </c>
    </row>
    <row r="110" spans="1:12" x14ac:dyDescent="0.2">
      <c r="A110" s="1" t="s">
        <v>2919</v>
      </c>
    </row>
    <row r="111" spans="1:12" x14ac:dyDescent="0.2">
      <c r="A111" s="1" t="s">
        <v>2920</v>
      </c>
    </row>
    <row r="112" spans="1:12" x14ac:dyDescent="0.2">
      <c r="A112" s="1" t="s">
        <v>2921</v>
      </c>
    </row>
    <row r="114" spans="1:1" x14ac:dyDescent="0.2">
      <c r="A114" s="4" t="s">
        <v>2922</v>
      </c>
    </row>
    <row r="115" spans="1:1" x14ac:dyDescent="0.2">
      <c r="A115" s="1" t="s">
        <v>2923</v>
      </c>
    </row>
    <row r="116" spans="1:1" x14ac:dyDescent="0.2">
      <c r="A116" s="1" t="s">
        <v>2924</v>
      </c>
    </row>
    <row r="117" spans="1:1" x14ac:dyDescent="0.2">
      <c r="A117" s="1" t="s">
        <v>2925</v>
      </c>
    </row>
    <row r="118" spans="1:1" x14ac:dyDescent="0.2">
      <c r="A118" s="1" t="s">
        <v>2926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DBA0-DE97-054F-B25D-D1A3FAECC995}">
  <dimension ref="A1:L340"/>
  <sheetViews>
    <sheetView rightToLeft="1" topLeftCell="A10" zoomScale="369" zoomScaleNormal="280" workbookViewId="0">
      <selection activeCell="F23" sqref="F23"/>
    </sheetView>
  </sheetViews>
  <sheetFormatPr baseColWidth="10" defaultRowHeight="16" x14ac:dyDescent="0.2"/>
  <cols>
    <col min="1" max="16384" width="10.83203125" style="1"/>
  </cols>
  <sheetData>
    <row r="1" spans="1:8" x14ac:dyDescent="0.2">
      <c r="A1" s="16" t="s">
        <v>2927</v>
      </c>
      <c r="B1" s="16"/>
      <c r="C1" s="16"/>
      <c r="D1" s="16"/>
      <c r="E1" s="16"/>
      <c r="F1" s="16"/>
      <c r="G1" s="345"/>
      <c r="H1" s="346">
        <v>45685</v>
      </c>
    </row>
    <row r="3" spans="1:8" x14ac:dyDescent="0.2">
      <c r="A3" s="16" t="s">
        <v>2929</v>
      </c>
      <c r="B3" s="2"/>
      <c r="C3" s="2"/>
      <c r="D3" s="2"/>
      <c r="E3" s="2"/>
      <c r="F3" s="2"/>
      <c r="G3" s="2"/>
      <c r="H3" s="2"/>
    </row>
    <row r="4" spans="1:8" x14ac:dyDescent="0.2">
      <c r="A4" s="1" t="s">
        <v>2930</v>
      </c>
      <c r="H4" s="1" t="s">
        <v>2937</v>
      </c>
    </row>
    <row r="5" spans="1:8" x14ac:dyDescent="0.2">
      <c r="A5" s="1" t="s">
        <v>2931</v>
      </c>
    </row>
    <row r="6" spans="1:8" x14ac:dyDescent="0.2">
      <c r="A6" s="1" t="s">
        <v>2932</v>
      </c>
    </row>
    <row r="7" spans="1:8" x14ac:dyDescent="0.2">
      <c r="A7" s="1" t="s">
        <v>2933</v>
      </c>
    </row>
    <row r="8" spans="1:8" x14ac:dyDescent="0.2">
      <c r="A8" s="1" t="s">
        <v>2934</v>
      </c>
    </row>
    <row r="9" spans="1:8" x14ac:dyDescent="0.2">
      <c r="A9" s="1" t="s">
        <v>2935</v>
      </c>
    </row>
    <row r="10" spans="1:8" x14ac:dyDescent="0.2">
      <c r="A10" s="1" t="s">
        <v>2936</v>
      </c>
    </row>
    <row r="13" spans="1:8" x14ac:dyDescent="0.2">
      <c r="A13" s="1" t="s">
        <v>2944</v>
      </c>
      <c r="G13" s="1" t="s">
        <v>2945</v>
      </c>
    </row>
    <row r="21" spans="1:12" x14ac:dyDescent="0.2">
      <c r="L21" s="392" t="s">
        <v>2957</v>
      </c>
    </row>
    <row r="22" spans="1:12" x14ac:dyDescent="0.2">
      <c r="L22" s="393"/>
    </row>
    <row r="27" spans="1:12" x14ac:dyDescent="0.2">
      <c r="G27" s="76" t="s">
        <v>2960</v>
      </c>
      <c r="H27" s="1" t="s">
        <v>2958</v>
      </c>
      <c r="L27" s="1" t="s">
        <v>2959</v>
      </c>
    </row>
    <row r="28" spans="1:12" x14ac:dyDescent="0.2">
      <c r="G28" s="76" t="s">
        <v>2960</v>
      </c>
      <c r="H28" s="1" t="s">
        <v>2933</v>
      </c>
      <c r="L28" s="1" t="s">
        <v>2959</v>
      </c>
    </row>
    <row r="29" spans="1:12" x14ac:dyDescent="0.2">
      <c r="A29" s="4" t="s">
        <v>2973</v>
      </c>
      <c r="G29" s="76" t="s">
        <v>2960</v>
      </c>
      <c r="H29" s="1" t="s">
        <v>2934</v>
      </c>
    </row>
    <row r="30" spans="1:12" x14ac:dyDescent="0.2">
      <c r="I30" s="1" t="s">
        <v>2961</v>
      </c>
    </row>
    <row r="31" spans="1:12" x14ac:dyDescent="0.2">
      <c r="I31" s="1" t="s">
        <v>2962</v>
      </c>
    </row>
    <row r="32" spans="1:12" x14ac:dyDescent="0.2">
      <c r="I32" s="1" t="s">
        <v>2963</v>
      </c>
    </row>
    <row r="33" spans="1:9" x14ac:dyDescent="0.2">
      <c r="I33" s="1" t="s">
        <v>2964</v>
      </c>
    </row>
    <row r="34" spans="1:9" x14ac:dyDescent="0.2">
      <c r="I34" s="1" t="s">
        <v>2965</v>
      </c>
    </row>
    <row r="35" spans="1:9" x14ac:dyDescent="0.2">
      <c r="G35" s="76" t="s">
        <v>2960</v>
      </c>
      <c r="H35" s="1" t="s">
        <v>2935</v>
      </c>
    </row>
    <row r="36" spans="1:9" x14ac:dyDescent="0.2">
      <c r="I36" s="1" t="s">
        <v>2966</v>
      </c>
    </row>
    <row r="37" spans="1:9" x14ac:dyDescent="0.2">
      <c r="I37" s="1" t="s">
        <v>2967</v>
      </c>
    </row>
    <row r="38" spans="1:9" x14ac:dyDescent="0.2">
      <c r="I38" s="1" t="s">
        <v>2968</v>
      </c>
    </row>
    <row r="39" spans="1:9" x14ac:dyDescent="0.2">
      <c r="I39" s="1" t="s">
        <v>2969</v>
      </c>
    </row>
    <row r="40" spans="1:9" x14ac:dyDescent="0.2">
      <c r="I40" s="1" t="s">
        <v>2970</v>
      </c>
    </row>
    <row r="41" spans="1:9" x14ac:dyDescent="0.2">
      <c r="I41" s="1" t="s">
        <v>2971</v>
      </c>
    </row>
    <row r="42" spans="1:9" x14ac:dyDescent="0.2">
      <c r="I42" s="1" t="s">
        <v>2972</v>
      </c>
    </row>
    <row r="44" spans="1:9" x14ac:dyDescent="0.2">
      <c r="A44" s="16" t="s">
        <v>2928</v>
      </c>
      <c r="B44" s="16"/>
      <c r="C44" s="16"/>
      <c r="D44" s="16"/>
      <c r="E44" s="16"/>
      <c r="F44" s="16"/>
      <c r="G44" s="16"/>
      <c r="H44" s="16"/>
    </row>
    <row r="52" spans="1:8" x14ac:dyDescent="0.2">
      <c r="A52" s="4" t="s">
        <v>2946</v>
      </c>
      <c r="B52" s="4"/>
      <c r="C52" s="4"/>
      <c r="D52" s="4"/>
      <c r="E52" s="4"/>
      <c r="F52" s="4"/>
      <c r="G52" s="4"/>
      <c r="H52" s="4"/>
    </row>
    <row r="53" spans="1:8" x14ac:dyDescent="0.2">
      <c r="A53" s="4" t="s">
        <v>2947</v>
      </c>
      <c r="B53" s="4"/>
      <c r="C53" s="4"/>
      <c r="D53" s="4"/>
      <c r="E53" s="4"/>
      <c r="F53" s="4"/>
      <c r="G53" s="4"/>
      <c r="H53" s="4"/>
    </row>
    <row r="55" spans="1:8" x14ac:dyDescent="0.2">
      <c r="A55" s="1" t="s">
        <v>2974</v>
      </c>
      <c r="G55" s="3" t="s">
        <v>2975</v>
      </c>
      <c r="H55" s="3" t="s">
        <v>2976</v>
      </c>
    </row>
    <row r="56" spans="1:8" x14ac:dyDescent="0.2">
      <c r="A56" s="1" t="s">
        <v>2977</v>
      </c>
      <c r="G56" s="3" t="s">
        <v>1093</v>
      </c>
    </row>
    <row r="57" spans="1:8" x14ac:dyDescent="0.2">
      <c r="A57" s="1" t="s">
        <v>2978</v>
      </c>
      <c r="G57" s="3" t="s">
        <v>2979</v>
      </c>
    </row>
    <row r="59" spans="1:8" x14ac:dyDescent="0.2">
      <c r="A59" s="1" t="s">
        <v>2980</v>
      </c>
    </row>
    <row r="60" spans="1:8" x14ac:dyDescent="0.2">
      <c r="A60" s="1" t="s">
        <v>2981</v>
      </c>
    </row>
    <row r="62" spans="1:8" x14ac:dyDescent="0.2">
      <c r="A62" s="1" t="s">
        <v>2982</v>
      </c>
      <c r="B62" s="1" t="s">
        <v>2983</v>
      </c>
    </row>
    <row r="63" spans="1:8" x14ac:dyDescent="0.2">
      <c r="A63" s="76" t="s">
        <v>2960</v>
      </c>
    </row>
    <row r="64" spans="1:8" x14ac:dyDescent="0.2">
      <c r="A64" s="4"/>
      <c r="D64" s="1" t="s">
        <v>2943</v>
      </c>
      <c r="E64" s="3" t="s">
        <v>2986</v>
      </c>
      <c r="F64" s="1" t="s">
        <v>2943</v>
      </c>
    </row>
    <row r="65" spans="1:8" x14ac:dyDescent="0.2">
      <c r="A65" s="4"/>
      <c r="D65" s="1" t="s">
        <v>2984</v>
      </c>
      <c r="F65" s="1" t="s">
        <v>2985</v>
      </c>
    </row>
    <row r="66" spans="1:8" x14ac:dyDescent="0.2">
      <c r="A66" s="4"/>
    </row>
    <row r="67" spans="1:8" x14ac:dyDescent="0.2">
      <c r="A67" s="16" t="s">
        <v>2928</v>
      </c>
      <c r="B67" s="16"/>
      <c r="C67" s="16"/>
      <c r="D67" s="16"/>
      <c r="E67" s="16"/>
      <c r="F67" s="16"/>
      <c r="G67" s="16"/>
      <c r="H67" s="16"/>
    </row>
    <row r="75" spans="1:8" x14ac:dyDescent="0.2">
      <c r="A75" s="1" t="s">
        <v>2950</v>
      </c>
      <c r="F75" s="1" t="s">
        <v>2987</v>
      </c>
    </row>
    <row r="76" spans="1:8" x14ac:dyDescent="0.2">
      <c r="F76" s="1" t="s">
        <v>2988</v>
      </c>
    </row>
    <row r="77" spans="1:8" x14ac:dyDescent="0.2">
      <c r="F77" s="1" t="s">
        <v>2989</v>
      </c>
    </row>
    <row r="78" spans="1:8" x14ac:dyDescent="0.2">
      <c r="F78" s="1" t="s">
        <v>2990</v>
      </c>
    </row>
    <row r="81" spans="1:6" x14ac:dyDescent="0.2">
      <c r="F81" s="1" t="s">
        <v>2827</v>
      </c>
    </row>
    <row r="82" spans="1:6" x14ac:dyDescent="0.2">
      <c r="F82" s="1" t="s">
        <v>2991</v>
      </c>
    </row>
    <row r="84" spans="1:6" x14ac:dyDescent="0.2">
      <c r="F84" s="1" t="s">
        <v>2992</v>
      </c>
    </row>
    <row r="85" spans="1:6" x14ac:dyDescent="0.2">
      <c r="F85" s="1" t="s">
        <v>2993</v>
      </c>
    </row>
    <row r="87" spans="1:6" x14ac:dyDescent="0.2">
      <c r="F87" s="76" t="s">
        <v>1444</v>
      </c>
    </row>
    <row r="90" spans="1:6" x14ac:dyDescent="0.2">
      <c r="A90" s="1" t="s">
        <v>2995</v>
      </c>
    </row>
    <row r="92" spans="1:6" x14ac:dyDescent="0.2">
      <c r="A92" s="351" t="s">
        <v>2939</v>
      </c>
      <c r="B92" s="351" t="s">
        <v>2938</v>
      </c>
      <c r="C92" s="351" t="s">
        <v>1516</v>
      </c>
      <c r="D92" s="351" t="s">
        <v>2941</v>
      </c>
      <c r="E92" s="351" t="s">
        <v>2942</v>
      </c>
      <c r="F92" s="351" t="s">
        <v>2943</v>
      </c>
    </row>
    <row r="93" spans="1:6" x14ac:dyDescent="0.2">
      <c r="A93" s="86" t="s">
        <v>1523</v>
      </c>
      <c r="B93" s="366"/>
      <c r="C93" s="366"/>
      <c r="D93" s="86"/>
      <c r="E93" s="366"/>
      <c r="F93" s="86"/>
    </row>
    <row r="94" spans="1:6" x14ac:dyDescent="0.2">
      <c r="A94" s="86" t="s">
        <v>2940</v>
      </c>
      <c r="B94" s="391"/>
      <c r="C94" s="391"/>
      <c r="D94" s="86"/>
      <c r="E94" s="391"/>
      <c r="F94" s="86"/>
    </row>
    <row r="95" spans="1:6" x14ac:dyDescent="0.2">
      <c r="A95" s="86" t="s">
        <v>1529</v>
      </c>
      <c r="B95" s="367"/>
      <c r="C95" s="367"/>
      <c r="D95" s="86"/>
      <c r="E95" s="367"/>
      <c r="F95" s="86"/>
    </row>
    <row r="97" spans="1:6" x14ac:dyDescent="0.2">
      <c r="A97" s="1" t="s">
        <v>2994</v>
      </c>
    </row>
    <row r="99" spans="1:6" x14ac:dyDescent="0.2">
      <c r="A99" s="351" t="s">
        <v>2939</v>
      </c>
      <c r="B99" s="351" t="s">
        <v>2938</v>
      </c>
      <c r="C99" s="351" t="s">
        <v>1516</v>
      </c>
      <c r="D99" s="351" t="s">
        <v>2941</v>
      </c>
      <c r="E99" s="351" t="s">
        <v>2942</v>
      </c>
      <c r="F99" s="351" t="s">
        <v>2943</v>
      </c>
    </row>
    <row r="100" spans="1:6" x14ac:dyDescent="0.2">
      <c r="A100" s="86" t="s">
        <v>1523</v>
      </c>
      <c r="B100" s="366"/>
      <c r="C100" s="366"/>
      <c r="D100" s="86"/>
      <c r="E100" s="366"/>
      <c r="F100" s="86"/>
    </row>
    <row r="101" spans="1:6" x14ac:dyDescent="0.2">
      <c r="A101" s="86" t="s">
        <v>2940</v>
      </c>
      <c r="B101" s="391"/>
      <c r="C101" s="391"/>
      <c r="D101" s="86"/>
      <c r="E101" s="391"/>
      <c r="F101" s="86"/>
    </row>
    <row r="102" spans="1:6" x14ac:dyDescent="0.2">
      <c r="A102" s="86" t="s">
        <v>1529</v>
      </c>
      <c r="B102" s="367"/>
      <c r="C102" s="367"/>
      <c r="D102" s="86"/>
      <c r="E102" s="367"/>
      <c r="F102" s="86"/>
    </row>
    <row r="104" spans="1:6" x14ac:dyDescent="0.2">
      <c r="A104" s="1" t="s">
        <v>2996</v>
      </c>
    </row>
    <row r="106" spans="1:6" x14ac:dyDescent="0.2">
      <c r="A106" s="351" t="s">
        <v>2939</v>
      </c>
      <c r="B106" s="351" t="s">
        <v>2951</v>
      </c>
      <c r="C106" s="351" t="s">
        <v>1516</v>
      </c>
      <c r="D106" s="351" t="s">
        <v>2941</v>
      </c>
      <c r="E106" s="351" t="s">
        <v>2942</v>
      </c>
      <c r="F106" s="351" t="s">
        <v>2952</v>
      </c>
    </row>
    <row r="107" spans="1:6" x14ac:dyDescent="0.2">
      <c r="A107" s="86" t="s">
        <v>1523</v>
      </c>
      <c r="B107" s="366"/>
      <c r="C107" s="366"/>
      <c r="D107" s="86"/>
      <c r="E107" s="366"/>
      <c r="F107" s="86"/>
    </row>
    <row r="108" spans="1:6" x14ac:dyDescent="0.2">
      <c r="A108" s="86" t="s">
        <v>2940</v>
      </c>
      <c r="B108" s="391"/>
      <c r="C108" s="391"/>
      <c r="D108" s="86"/>
      <c r="E108" s="391"/>
      <c r="F108" s="86"/>
    </row>
    <row r="109" spans="1:6" x14ac:dyDescent="0.2">
      <c r="A109" s="86" t="s">
        <v>1529</v>
      </c>
      <c r="B109" s="367"/>
      <c r="C109" s="367"/>
      <c r="D109" s="86"/>
      <c r="E109" s="367"/>
      <c r="F109" s="86"/>
    </row>
    <row r="114" spans="1:8" x14ac:dyDescent="0.2">
      <c r="A114" s="16" t="s">
        <v>2948</v>
      </c>
      <c r="B114" s="16"/>
      <c r="C114" s="16"/>
      <c r="D114" s="16"/>
      <c r="E114" s="16"/>
      <c r="F114" s="16"/>
      <c r="G114" s="16"/>
      <c r="H114" s="16"/>
    </row>
    <row r="122" spans="1:8" x14ac:dyDescent="0.2">
      <c r="A122" s="1" t="s">
        <v>2949</v>
      </c>
    </row>
    <row r="124" spans="1:8" x14ac:dyDescent="0.2">
      <c r="A124" s="1" t="s">
        <v>3007</v>
      </c>
    </row>
    <row r="126" spans="1:8" x14ac:dyDescent="0.2">
      <c r="B126" s="1" t="s">
        <v>3008</v>
      </c>
    </row>
    <row r="127" spans="1:8" x14ac:dyDescent="0.2">
      <c r="C127" s="1" t="s">
        <v>3009</v>
      </c>
    </row>
    <row r="128" spans="1:8" x14ac:dyDescent="0.2">
      <c r="B128" s="352" t="s">
        <v>3010</v>
      </c>
      <c r="C128" s="1" t="s">
        <v>3011</v>
      </c>
    </row>
    <row r="130" spans="1:8" x14ac:dyDescent="0.2">
      <c r="B130" s="1" t="s">
        <v>3012</v>
      </c>
    </row>
    <row r="131" spans="1:8" x14ac:dyDescent="0.2">
      <c r="B131" s="1" t="s">
        <v>3013</v>
      </c>
    </row>
    <row r="132" spans="1:8" x14ac:dyDescent="0.2">
      <c r="B132" s="1" t="s">
        <v>3014</v>
      </c>
    </row>
    <row r="133" spans="1:8" x14ac:dyDescent="0.2">
      <c r="B133" s="1" t="s">
        <v>3015</v>
      </c>
    </row>
    <row r="135" spans="1:8" x14ac:dyDescent="0.2">
      <c r="B135" s="1" t="s">
        <v>3016</v>
      </c>
    </row>
    <row r="137" spans="1:8" x14ac:dyDescent="0.2">
      <c r="A137" s="76" t="s">
        <v>573</v>
      </c>
      <c r="B137" s="1" t="s">
        <v>3017</v>
      </c>
    </row>
    <row r="138" spans="1:8" x14ac:dyDescent="0.2">
      <c r="B138" s="1" t="s">
        <v>3018</v>
      </c>
    </row>
    <row r="139" spans="1:8" x14ac:dyDescent="0.2">
      <c r="B139" s="1" t="s">
        <v>3019</v>
      </c>
    </row>
    <row r="140" spans="1:8" x14ac:dyDescent="0.2">
      <c r="B140" s="1" t="s">
        <v>3020</v>
      </c>
    </row>
    <row r="142" spans="1:8" x14ac:dyDescent="0.2">
      <c r="A142" s="16" t="s">
        <v>2948</v>
      </c>
      <c r="B142" s="2"/>
      <c r="C142" s="2"/>
      <c r="D142" s="2"/>
      <c r="E142" s="2"/>
      <c r="F142" s="2"/>
      <c r="G142" s="2"/>
      <c r="H142" s="2"/>
    </row>
    <row r="152" spans="1:6" x14ac:dyDescent="0.2">
      <c r="A152" s="1" t="s">
        <v>2944</v>
      </c>
    </row>
    <row r="153" spans="1:6" x14ac:dyDescent="0.2">
      <c r="F153" s="1" t="s">
        <v>3024</v>
      </c>
    </row>
    <row r="154" spans="1:6" x14ac:dyDescent="0.2">
      <c r="F154" s="1" t="s">
        <v>3021</v>
      </c>
    </row>
    <row r="155" spans="1:6" x14ac:dyDescent="0.2">
      <c r="F155" s="1" t="s">
        <v>3022</v>
      </c>
    </row>
    <row r="156" spans="1:6" x14ac:dyDescent="0.2">
      <c r="F156" s="1" t="s">
        <v>3023</v>
      </c>
    </row>
    <row r="158" spans="1:6" x14ac:dyDescent="0.2">
      <c r="F158" s="1" t="s">
        <v>3025</v>
      </c>
    </row>
    <row r="160" spans="1:6" x14ac:dyDescent="0.2">
      <c r="F160" s="1" t="s">
        <v>3026</v>
      </c>
    </row>
    <row r="162" spans="1:9" x14ac:dyDescent="0.2">
      <c r="F162" s="1" t="s">
        <v>3027</v>
      </c>
    </row>
    <row r="165" spans="1:9" x14ac:dyDescent="0.2">
      <c r="G165" s="43" t="s">
        <v>3028</v>
      </c>
      <c r="H165" s="3" t="s">
        <v>3006</v>
      </c>
      <c r="I165" s="3" t="s">
        <v>3031</v>
      </c>
    </row>
    <row r="166" spans="1:9" x14ac:dyDescent="0.2">
      <c r="G166" s="43" t="s">
        <v>3029</v>
      </c>
      <c r="H166" s="3" t="s">
        <v>1631</v>
      </c>
      <c r="I166" s="3" t="s">
        <v>3032</v>
      </c>
    </row>
    <row r="167" spans="1:9" x14ac:dyDescent="0.2">
      <c r="G167" s="3"/>
      <c r="H167" s="3" t="s">
        <v>3030</v>
      </c>
    </row>
    <row r="169" spans="1:9" x14ac:dyDescent="0.2">
      <c r="G169" s="354" t="s">
        <v>3036</v>
      </c>
    </row>
    <row r="171" spans="1:9" x14ac:dyDescent="0.2">
      <c r="F171" s="1" t="s">
        <v>3033</v>
      </c>
    </row>
    <row r="172" spans="1:9" x14ac:dyDescent="0.2">
      <c r="F172" s="1" t="s">
        <v>3034</v>
      </c>
    </row>
    <row r="173" spans="1:9" x14ac:dyDescent="0.2">
      <c r="F173" s="1" t="s">
        <v>3035</v>
      </c>
    </row>
    <row r="175" spans="1:9" x14ac:dyDescent="0.2">
      <c r="A175" s="1" t="s">
        <v>3037</v>
      </c>
    </row>
    <row r="176" spans="1:9" x14ac:dyDescent="0.2">
      <c r="A176" s="1" t="s">
        <v>2996</v>
      </c>
    </row>
    <row r="178" spans="1:8" x14ac:dyDescent="0.2">
      <c r="A178" s="351" t="s">
        <v>2939</v>
      </c>
      <c r="B178" s="351" t="s">
        <v>2951</v>
      </c>
      <c r="C178" s="351" t="s">
        <v>1516</v>
      </c>
      <c r="D178" s="351" t="s">
        <v>2941</v>
      </c>
      <c r="E178" s="351" t="s">
        <v>2942</v>
      </c>
      <c r="F178" s="351" t="s">
        <v>2952</v>
      </c>
    </row>
    <row r="179" spans="1:8" x14ac:dyDescent="0.2">
      <c r="A179" s="86" t="s">
        <v>1523</v>
      </c>
      <c r="B179" s="366"/>
      <c r="C179" s="366"/>
      <c r="D179" s="86"/>
      <c r="E179" s="366"/>
      <c r="F179" s="86"/>
    </row>
    <row r="180" spans="1:8" x14ac:dyDescent="0.2">
      <c r="A180" s="86" t="s">
        <v>2940</v>
      </c>
      <c r="B180" s="391"/>
      <c r="C180" s="391"/>
      <c r="D180" s="86"/>
      <c r="E180" s="391"/>
      <c r="F180" s="86"/>
    </row>
    <row r="181" spans="1:8" x14ac:dyDescent="0.2">
      <c r="A181" s="86" t="s">
        <v>1529</v>
      </c>
      <c r="B181" s="367"/>
      <c r="C181" s="367"/>
      <c r="D181" s="86"/>
      <c r="E181" s="367"/>
      <c r="F181" s="86"/>
    </row>
    <row r="184" spans="1:8" x14ac:dyDescent="0.2">
      <c r="A184" s="16" t="s">
        <v>2948</v>
      </c>
      <c r="B184" s="2"/>
      <c r="C184" s="2"/>
      <c r="D184" s="2"/>
      <c r="E184" s="2"/>
      <c r="F184" s="2"/>
      <c r="G184" s="2"/>
      <c r="H184" s="2"/>
    </row>
    <row r="192" spans="1:8" x14ac:dyDescent="0.2">
      <c r="A192" s="1" t="s">
        <v>2953</v>
      </c>
    </row>
    <row r="193" spans="1:8" x14ac:dyDescent="0.2">
      <c r="A193" s="1" t="s">
        <v>2954</v>
      </c>
    </row>
    <row r="195" spans="1:8" x14ac:dyDescent="0.2">
      <c r="A195" s="1" t="s">
        <v>341</v>
      </c>
    </row>
    <row r="197" spans="1:8" x14ac:dyDescent="0.2">
      <c r="A197" s="1" t="s">
        <v>2997</v>
      </c>
    </row>
    <row r="198" spans="1:8" x14ac:dyDescent="0.2">
      <c r="E198" s="1" t="s">
        <v>2998</v>
      </c>
    </row>
    <row r="199" spans="1:8" x14ac:dyDescent="0.2">
      <c r="E199" s="1" t="s">
        <v>2999</v>
      </c>
    </row>
    <row r="201" spans="1:8" x14ac:dyDescent="0.2">
      <c r="A201" s="4" t="s">
        <v>3000</v>
      </c>
    </row>
    <row r="202" spans="1:8" x14ac:dyDescent="0.2">
      <c r="A202" s="351" t="s">
        <v>2939</v>
      </c>
      <c r="B202" s="351" t="s">
        <v>2938</v>
      </c>
      <c r="C202" s="351" t="s">
        <v>1516</v>
      </c>
      <c r="D202" s="351" t="s">
        <v>2941</v>
      </c>
      <c r="E202" s="351" t="s">
        <v>2942</v>
      </c>
      <c r="F202" s="351" t="s">
        <v>2943</v>
      </c>
    </row>
    <row r="203" spans="1:8" x14ac:dyDescent="0.2">
      <c r="A203" s="86" t="s">
        <v>1523</v>
      </c>
      <c r="B203" s="366"/>
      <c r="C203" s="366"/>
      <c r="D203" s="86"/>
      <c r="E203" s="366"/>
      <c r="F203" s="86"/>
    </row>
    <row r="204" spans="1:8" x14ac:dyDescent="0.2">
      <c r="A204" s="86" t="s">
        <v>2940</v>
      </c>
      <c r="B204" s="391"/>
      <c r="C204" s="391"/>
      <c r="D204" s="86"/>
      <c r="E204" s="391"/>
      <c r="F204" s="86"/>
      <c r="G204" s="76" t="s">
        <v>1831</v>
      </c>
      <c r="H204" s="1" t="s">
        <v>3001</v>
      </c>
    </row>
    <row r="205" spans="1:8" x14ac:dyDescent="0.2">
      <c r="A205" s="86" t="s">
        <v>1529</v>
      </c>
      <c r="B205" s="367"/>
      <c r="C205" s="367"/>
      <c r="D205" s="86"/>
      <c r="E205" s="367"/>
      <c r="F205" s="86"/>
      <c r="G205" s="1" t="s">
        <v>3005</v>
      </c>
      <c r="H205" s="1" t="s">
        <v>3002</v>
      </c>
    </row>
    <row r="206" spans="1:8" x14ac:dyDescent="0.2">
      <c r="G206" s="1" t="s">
        <v>3005</v>
      </c>
      <c r="H206" s="1" t="s">
        <v>3003</v>
      </c>
    </row>
    <row r="207" spans="1:8" x14ac:dyDescent="0.2">
      <c r="D207" s="1" t="s">
        <v>3006</v>
      </c>
      <c r="G207" s="1" t="s">
        <v>3005</v>
      </c>
      <c r="H207" s="1" t="s">
        <v>3004</v>
      </c>
    </row>
    <row r="215" spans="1:8" x14ac:dyDescent="0.2">
      <c r="A215" s="16" t="s">
        <v>2955</v>
      </c>
      <c r="B215" s="2"/>
      <c r="C215" s="2"/>
      <c r="D215" s="2"/>
      <c r="E215" s="2"/>
      <c r="F215" s="2"/>
      <c r="G215" s="2"/>
      <c r="H215" s="2"/>
    </row>
    <row r="225" spans="1:9" x14ac:dyDescent="0.2">
      <c r="A225" s="1" t="s">
        <v>341</v>
      </c>
    </row>
    <row r="226" spans="1:9" x14ac:dyDescent="0.2">
      <c r="A226" s="1" t="s">
        <v>3038</v>
      </c>
    </row>
    <row r="227" spans="1:9" x14ac:dyDescent="0.2">
      <c r="A227" s="1" t="s">
        <v>3039</v>
      </c>
      <c r="E227" s="76" t="s">
        <v>1444</v>
      </c>
    </row>
    <row r="230" spans="1:9" x14ac:dyDescent="0.2">
      <c r="A230" s="1" t="s">
        <v>2945</v>
      </c>
    </row>
    <row r="231" spans="1:9" x14ac:dyDescent="0.2">
      <c r="I231" s="1" t="s">
        <v>3040</v>
      </c>
    </row>
    <row r="237" spans="1:9" x14ac:dyDescent="0.2">
      <c r="I237" s="1" t="s">
        <v>3041</v>
      </c>
    </row>
    <row r="238" spans="1:9" x14ac:dyDescent="0.2">
      <c r="F238" s="392" t="s">
        <v>2957</v>
      </c>
      <c r="I238" s="1" t="s">
        <v>3042</v>
      </c>
    </row>
    <row r="239" spans="1:9" x14ac:dyDescent="0.2">
      <c r="F239" s="393"/>
      <c r="I239" s="1" t="s">
        <v>3043</v>
      </c>
    </row>
    <row r="240" spans="1:9" x14ac:dyDescent="0.2">
      <c r="I240" s="1" t="s">
        <v>3044</v>
      </c>
    </row>
    <row r="241" spans="1:9" x14ac:dyDescent="0.2">
      <c r="I241" s="1" t="s">
        <v>3045</v>
      </c>
    </row>
    <row r="242" spans="1:9" x14ac:dyDescent="0.2">
      <c r="I242" s="1" t="s">
        <v>3046</v>
      </c>
    </row>
    <row r="246" spans="1:9" x14ac:dyDescent="0.2">
      <c r="A246" s="16" t="s">
        <v>2955</v>
      </c>
      <c r="B246" s="16"/>
      <c r="C246" s="16"/>
      <c r="D246" s="16"/>
      <c r="E246" s="16"/>
      <c r="F246" s="16"/>
      <c r="G246" s="16"/>
      <c r="H246" s="16"/>
    </row>
    <row r="255" spans="1:9" x14ac:dyDescent="0.2">
      <c r="A255" s="1" t="s">
        <v>3047</v>
      </c>
    </row>
    <row r="256" spans="1:9" x14ac:dyDescent="0.2">
      <c r="A256" s="351" t="s">
        <v>2939</v>
      </c>
      <c r="B256" s="351" t="s">
        <v>2938</v>
      </c>
      <c r="C256" s="351" t="s">
        <v>1516</v>
      </c>
      <c r="D256" s="351" t="s">
        <v>2941</v>
      </c>
      <c r="E256" s="351" t="s">
        <v>2942</v>
      </c>
      <c r="F256" s="351" t="s">
        <v>2943</v>
      </c>
    </row>
    <row r="257" spans="1:8" x14ac:dyDescent="0.2">
      <c r="A257" s="86" t="s">
        <v>1523</v>
      </c>
      <c r="B257" s="366"/>
      <c r="C257" s="366"/>
      <c r="D257" s="86"/>
      <c r="E257" s="366"/>
      <c r="F257" s="355"/>
    </row>
    <row r="258" spans="1:8" x14ac:dyDescent="0.2">
      <c r="A258" s="86" t="s">
        <v>2940</v>
      </c>
      <c r="B258" s="391"/>
      <c r="C258" s="391"/>
      <c r="D258" s="86"/>
      <c r="E258" s="391"/>
      <c r="F258" s="86"/>
    </row>
    <row r="259" spans="1:8" x14ac:dyDescent="0.2">
      <c r="A259" s="86" t="s">
        <v>1529</v>
      </c>
      <c r="B259" s="367"/>
      <c r="C259" s="367"/>
      <c r="D259" s="86"/>
      <c r="E259" s="367"/>
      <c r="F259" s="86"/>
    </row>
    <row r="261" spans="1:8" x14ac:dyDescent="0.2">
      <c r="A261" s="76" t="s">
        <v>3048</v>
      </c>
    </row>
    <row r="264" spans="1:8" x14ac:dyDescent="0.2">
      <c r="A264" s="16" t="s">
        <v>2955</v>
      </c>
      <c r="B264" s="16"/>
      <c r="C264" s="16"/>
      <c r="D264" s="16"/>
      <c r="E264" s="16"/>
      <c r="F264" s="16"/>
      <c r="G264" s="16"/>
      <c r="H264" s="16"/>
    </row>
    <row r="277" spans="1:2" x14ac:dyDescent="0.2">
      <c r="A277" s="1" t="s">
        <v>341</v>
      </c>
    </row>
    <row r="279" spans="1:2" x14ac:dyDescent="0.2">
      <c r="A279" s="1" t="s">
        <v>3049</v>
      </c>
    </row>
    <row r="281" spans="1:2" x14ac:dyDescent="0.2">
      <c r="A281" s="1" t="s">
        <v>3050</v>
      </c>
    </row>
    <row r="282" spans="1:2" x14ac:dyDescent="0.2">
      <c r="B282" s="1" t="s">
        <v>3051</v>
      </c>
    </row>
    <row r="283" spans="1:2" x14ac:dyDescent="0.2">
      <c r="B283" s="1" t="s">
        <v>3052</v>
      </c>
    </row>
    <row r="284" spans="1:2" x14ac:dyDescent="0.2">
      <c r="B284" s="4" t="s">
        <v>3053</v>
      </c>
    </row>
    <row r="286" spans="1:2" x14ac:dyDescent="0.2">
      <c r="A286" s="1" t="s">
        <v>3054</v>
      </c>
    </row>
    <row r="287" spans="1:2" x14ac:dyDescent="0.2">
      <c r="A287" s="1" t="s">
        <v>3055</v>
      </c>
    </row>
    <row r="288" spans="1:2" x14ac:dyDescent="0.2">
      <c r="A288" s="1" t="s">
        <v>3056</v>
      </c>
    </row>
    <row r="289" spans="1:8" x14ac:dyDescent="0.2">
      <c r="A289" s="1" t="s">
        <v>3057</v>
      </c>
    </row>
    <row r="291" spans="1:8" x14ac:dyDescent="0.2">
      <c r="A291" s="1" t="s">
        <v>3058</v>
      </c>
    </row>
    <row r="293" spans="1:8" x14ac:dyDescent="0.2">
      <c r="A293" s="1" t="s">
        <v>3059</v>
      </c>
    </row>
    <row r="296" spans="1:8" x14ac:dyDescent="0.2">
      <c r="A296" s="16" t="s">
        <v>2956</v>
      </c>
      <c r="B296" s="16"/>
      <c r="C296" s="16"/>
      <c r="D296" s="16"/>
      <c r="E296" s="16"/>
      <c r="F296" s="16"/>
      <c r="G296" s="16"/>
      <c r="H296" s="16"/>
    </row>
    <row r="322" spans="1:8" x14ac:dyDescent="0.2">
      <c r="A322" s="16" t="s">
        <v>2956</v>
      </c>
      <c r="B322" s="16"/>
      <c r="C322" s="16"/>
      <c r="D322" s="16"/>
      <c r="E322" s="16"/>
      <c r="F322" s="16"/>
      <c r="G322" s="16"/>
      <c r="H322" s="16"/>
    </row>
    <row r="340" spans="1:8" x14ac:dyDescent="0.2">
      <c r="A340" s="16" t="s">
        <v>2956</v>
      </c>
      <c r="B340" s="16"/>
      <c r="C340" s="16"/>
      <c r="D340" s="16"/>
      <c r="E340" s="16"/>
      <c r="F340" s="16"/>
      <c r="G340" s="16"/>
      <c r="H340" s="16"/>
    </row>
  </sheetData>
  <mergeCells count="20">
    <mergeCell ref="B257:B259"/>
    <mergeCell ref="C257:C259"/>
    <mergeCell ref="E257:E259"/>
    <mergeCell ref="L21:L22"/>
    <mergeCell ref="B203:B205"/>
    <mergeCell ref="C203:C205"/>
    <mergeCell ref="E203:E205"/>
    <mergeCell ref="B179:B181"/>
    <mergeCell ref="C179:C181"/>
    <mergeCell ref="E179:E181"/>
    <mergeCell ref="B107:B109"/>
    <mergeCell ref="C107:C109"/>
    <mergeCell ref="E107:E109"/>
    <mergeCell ref="C93:C95"/>
    <mergeCell ref="B93:B95"/>
    <mergeCell ref="E93:E95"/>
    <mergeCell ref="B100:B102"/>
    <mergeCell ref="C100:C102"/>
    <mergeCell ref="E100:E102"/>
    <mergeCell ref="F238:F2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519"/>
  <sheetViews>
    <sheetView showGridLines="0" rightToLeft="1" tabSelected="1" topLeftCell="A474" zoomScale="269" workbookViewId="0">
      <selection activeCell="F500" sqref="F500"/>
    </sheetView>
  </sheetViews>
  <sheetFormatPr baseColWidth="10" defaultColWidth="10.83203125" defaultRowHeight="16" x14ac:dyDescent="0.2"/>
  <cols>
    <col min="1" max="16384" width="10.83203125" style="1"/>
  </cols>
  <sheetData>
    <row r="1" spans="1:8" x14ac:dyDescent="0.2">
      <c r="A1" s="4" t="s">
        <v>9</v>
      </c>
      <c r="B1" s="4"/>
      <c r="C1" s="4"/>
      <c r="D1" s="4"/>
      <c r="E1" s="4"/>
      <c r="F1" s="4"/>
      <c r="G1" s="4"/>
      <c r="H1" s="14">
        <v>45735</v>
      </c>
    </row>
    <row r="2" spans="1:8" ht="17" thickBot="1" x14ac:dyDescent="0.25"/>
    <row r="3" spans="1:8" x14ac:dyDescent="0.2">
      <c r="A3" s="134" t="s">
        <v>10</v>
      </c>
      <c r="B3" s="135"/>
      <c r="C3" s="135"/>
      <c r="D3" s="135"/>
      <c r="E3" s="135"/>
      <c r="F3" s="135"/>
      <c r="G3" s="135"/>
      <c r="H3" s="136"/>
    </row>
    <row r="4" spans="1:8" x14ac:dyDescent="0.2">
      <c r="A4" s="8" t="s">
        <v>11</v>
      </c>
      <c r="H4" s="9"/>
    </row>
    <row r="5" spans="1:8" x14ac:dyDescent="0.2">
      <c r="A5" s="137" t="s">
        <v>12</v>
      </c>
      <c r="B5" s="4"/>
      <c r="C5" s="4"/>
      <c r="D5" s="4"/>
      <c r="E5" s="4"/>
      <c r="F5" s="4"/>
      <c r="G5" s="4"/>
      <c r="H5" s="138"/>
    </row>
    <row r="6" spans="1:8" x14ac:dyDescent="0.2">
      <c r="A6" s="137" t="s">
        <v>13</v>
      </c>
      <c r="B6" s="4"/>
      <c r="C6" s="4"/>
      <c r="D6" s="4"/>
      <c r="E6" s="4"/>
      <c r="F6" s="4"/>
      <c r="G6" s="4"/>
      <c r="H6" s="138"/>
    </row>
    <row r="7" spans="1:8" x14ac:dyDescent="0.2">
      <c r="A7" s="137" t="s">
        <v>14</v>
      </c>
      <c r="B7" s="4"/>
      <c r="C7" s="4"/>
      <c r="D7" s="4"/>
      <c r="E7" s="4"/>
      <c r="F7" s="4"/>
      <c r="G7" s="4"/>
      <c r="H7" s="138"/>
    </row>
    <row r="8" spans="1:8" ht="17" thickBot="1" x14ac:dyDescent="0.25">
      <c r="A8" s="10" t="s">
        <v>15</v>
      </c>
      <c r="B8" s="11"/>
      <c r="C8" s="11"/>
      <c r="D8" s="11"/>
      <c r="E8" s="11"/>
      <c r="F8" s="11"/>
      <c r="G8" s="11"/>
      <c r="H8" s="13"/>
    </row>
    <row r="9" spans="1:8" ht="17" thickBot="1" x14ac:dyDescent="0.25"/>
    <row r="10" spans="1:8" x14ac:dyDescent="0.2">
      <c r="A10" s="12" t="s">
        <v>1859</v>
      </c>
      <c r="B10" s="82"/>
      <c r="C10" s="82"/>
      <c r="D10" s="82"/>
      <c r="E10" s="82"/>
      <c r="F10" s="82"/>
      <c r="G10" s="82"/>
      <c r="H10" s="83"/>
    </row>
    <row r="11" spans="1:8" ht="17" thickBot="1" x14ac:dyDescent="0.25">
      <c r="A11" s="52" t="s">
        <v>1860</v>
      </c>
      <c r="B11" s="84"/>
      <c r="C11" s="84"/>
      <c r="D11" s="84"/>
      <c r="E11" s="84"/>
      <c r="F11" s="84"/>
      <c r="G11" s="84"/>
      <c r="H11" s="85"/>
    </row>
    <row r="13" spans="1:8" s="4" customFormat="1" x14ac:dyDescent="0.2">
      <c r="A13" s="16" t="s">
        <v>16</v>
      </c>
      <c r="B13" s="16"/>
      <c r="C13" s="16"/>
      <c r="D13" s="16"/>
      <c r="E13" s="16"/>
      <c r="F13" s="16"/>
      <c r="G13" s="16"/>
      <c r="H13" s="16"/>
    </row>
    <row r="14" spans="1:8" x14ac:dyDescent="0.2">
      <c r="A14" s="1" t="s">
        <v>1861</v>
      </c>
    </row>
    <row r="15" spans="1:8" x14ac:dyDescent="0.2">
      <c r="A15" s="1" t="s">
        <v>1862</v>
      </c>
    </row>
    <row r="16" spans="1:8" x14ac:dyDescent="0.2">
      <c r="A16" s="1" t="s">
        <v>17</v>
      </c>
    </row>
    <row r="17" spans="1:8" x14ac:dyDescent="0.2">
      <c r="A17" s="1" t="s">
        <v>18</v>
      </c>
    </row>
    <row r="18" spans="1:8" x14ac:dyDescent="0.2">
      <c r="A18" s="139" t="s">
        <v>1863</v>
      </c>
    </row>
    <row r="19" spans="1:8" x14ac:dyDescent="0.2">
      <c r="A19" s="139" t="s">
        <v>19</v>
      </c>
    </row>
    <row r="20" spans="1:8" x14ac:dyDescent="0.2">
      <c r="A20" s="139" t="s">
        <v>20</v>
      </c>
    </row>
    <row r="21" spans="1:8" x14ac:dyDescent="0.2">
      <c r="A21" s="139" t="s">
        <v>21</v>
      </c>
    </row>
    <row r="22" spans="1:8" x14ac:dyDescent="0.2">
      <c r="A22" s="139" t="s">
        <v>22</v>
      </c>
    </row>
    <row r="24" spans="1:8" x14ac:dyDescent="0.2">
      <c r="A24" s="1" t="s">
        <v>1864</v>
      </c>
    </row>
    <row r="26" spans="1:8" s="4" customFormat="1" x14ac:dyDescent="0.2">
      <c r="A26" s="16" t="s">
        <v>23</v>
      </c>
      <c r="B26" s="16"/>
      <c r="C26" s="16"/>
      <c r="D26" s="16"/>
      <c r="E26" s="16"/>
      <c r="F26" s="16"/>
      <c r="G26" s="16"/>
      <c r="H26" s="16"/>
    </row>
    <row r="27" spans="1:8" x14ac:dyDescent="0.2">
      <c r="A27" s="1" t="s">
        <v>24</v>
      </c>
    </row>
    <row r="28" spans="1:8" x14ac:dyDescent="0.2">
      <c r="A28" s="1" t="s">
        <v>25</v>
      </c>
    </row>
    <row r="29" spans="1:8" x14ac:dyDescent="0.2">
      <c r="A29" s="1" t="s">
        <v>26</v>
      </c>
    </row>
    <row r="30" spans="1:8" x14ac:dyDescent="0.2">
      <c r="A30" s="1" t="s">
        <v>27</v>
      </c>
    </row>
    <row r="32" spans="1:8" x14ac:dyDescent="0.2">
      <c r="C32" s="1" t="s">
        <v>28</v>
      </c>
    </row>
    <row r="33" spans="1:9" x14ac:dyDescent="0.2">
      <c r="C33" s="3" t="s">
        <v>29</v>
      </c>
      <c r="G33" s="3" t="s">
        <v>29</v>
      </c>
    </row>
    <row r="35" spans="1:9" x14ac:dyDescent="0.2">
      <c r="D35" s="17" t="s">
        <v>30</v>
      </c>
      <c r="H35" s="17" t="s">
        <v>30</v>
      </c>
      <c r="I35" s="1" t="s">
        <v>31</v>
      </c>
    </row>
    <row r="36" spans="1:9" x14ac:dyDescent="0.2">
      <c r="I36" s="1" t="s">
        <v>32</v>
      </c>
    </row>
    <row r="39" spans="1:9" x14ac:dyDescent="0.2">
      <c r="A39" s="3" t="s">
        <v>33</v>
      </c>
      <c r="E39" s="3" t="s">
        <v>33</v>
      </c>
    </row>
    <row r="40" spans="1:9" x14ac:dyDescent="0.2">
      <c r="A40" s="3" t="s">
        <v>34</v>
      </c>
      <c r="B40" s="3" t="s">
        <v>35</v>
      </c>
      <c r="F40" s="3" t="s">
        <v>35</v>
      </c>
    </row>
    <row r="41" spans="1:9" x14ac:dyDescent="0.2">
      <c r="B41" s="76" t="s">
        <v>36</v>
      </c>
      <c r="F41" s="53" t="s">
        <v>37</v>
      </c>
    </row>
    <row r="42" spans="1:9" x14ac:dyDescent="0.2">
      <c r="B42" s="76" t="s">
        <v>38</v>
      </c>
      <c r="F42" s="53" t="s">
        <v>39</v>
      </c>
    </row>
    <row r="43" spans="1:9" x14ac:dyDescent="0.2">
      <c r="B43" s="76" t="s">
        <v>40</v>
      </c>
      <c r="F43" s="53" t="s">
        <v>41</v>
      </c>
    </row>
    <row r="44" spans="1:9" x14ac:dyDescent="0.2">
      <c r="B44" s="76" t="s">
        <v>42</v>
      </c>
      <c r="F44" s="53" t="s">
        <v>43</v>
      </c>
    </row>
    <row r="46" spans="1:9" x14ac:dyDescent="0.2">
      <c r="A46" s="76" t="s">
        <v>1865</v>
      </c>
    </row>
    <row r="47" spans="1:9" x14ac:dyDescent="0.2">
      <c r="A47" s="76" t="s">
        <v>1866</v>
      </c>
    </row>
    <row r="48" spans="1:9" x14ac:dyDescent="0.2">
      <c r="A48" s="76" t="s">
        <v>1867</v>
      </c>
    </row>
    <row r="49" spans="1:12" x14ac:dyDescent="0.2">
      <c r="A49" s="76" t="s">
        <v>1868</v>
      </c>
    </row>
    <row r="51" spans="1:12" x14ac:dyDescent="0.2">
      <c r="A51" s="53" t="s">
        <v>1869</v>
      </c>
    </row>
    <row r="52" spans="1:12" x14ac:dyDescent="0.2">
      <c r="A52" s="53" t="s">
        <v>1870</v>
      </c>
    </row>
    <row r="53" spans="1:12" ht="17" thickBot="1" x14ac:dyDescent="0.25"/>
    <row r="54" spans="1:12" x14ac:dyDescent="0.2">
      <c r="A54" s="5" t="s">
        <v>44</v>
      </c>
      <c r="B54" s="6"/>
      <c r="C54" s="6"/>
      <c r="D54" s="6"/>
      <c r="E54" s="6"/>
      <c r="F54" s="6"/>
      <c r="G54" s="6"/>
      <c r="H54" s="7"/>
    </row>
    <row r="55" spans="1:12" x14ac:dyDescent="0.2">
      <c r="A55" s="8" t="s">
        <v>1871</v>
      </c>
      <c r="H55" s="9"/>
    </row>
    <row r="56" spans="1:12" x14ac:dyDescent="0.2">
      <c r="A56" s="8" t="s">
        <v>45</v>
      </c>
      <c r="H56" s="9"/>
    </row>
    <row r="57" spans="1:12" x14ac:dyDescent="0.2">
      <c r="A57" s="8" t="s">
        <v>46</v>
      </c>
      <c r="H57" s="9"/>
    </row>
    <row r="58" spans="1:12" x14ac:dyDescent="0.2">
      <c r="A58" s="8" t="s">
        <v>47</v>
      </c>
      <c r="H58" s="9"/>
    </row>
    <row r="59" spans="1:12" x14ac:dyDescent="0.2">
      <c r="A59" s="8" t="s">
        <v>1872</v>
      </c>
      <c r="H59" s="9"/>
    </row>
    <row r="60" spans="1:12" ht="17" thickBot="1" x14ac:dyDescent="0.25">
      <c r="A60" s="10" t="s">
        <v>48</v>
      </c>
      <c r="B60" s="11"/>
      <c r="C60" s="11"/>
      <c r="D60" s="11"/>
      <c r="E60" s="11"/>
      <c r="F60" s="11"/>
      <c r="G60" s="11"/>
      <c r="H60" s="13"/>
    </row>
    <row r="62" spans="1:12" x14ac:dyDescent="0.2">
      <c r="A62" s="1" t="s">
        <v>49</v>
      </c>
    </row>
    <row r="63" spans="1:12" x14ac:dyDescent="0.2">
      <c r="A63" s="3"/>
      <c r="B63" s="3"/>
      <c r="C63" s="3" t="s">
        <v>29</v>
      </c>
      <c r="E63" s="3"/>
      <c r="F63" s="3"/>
      <c r="G63" s="3" t="s">
        <v>29</v>
      </c>
      <c r="J63" s="3"/>
      <c r="K63" s="3"/>
      <c r="L63" s="3" t="s">
        <v>29</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33</v>
      </c>
      <c r="B69" s="3"/>
      <c r="C69" s="3"/>
      <c r="E69" s="3" t="s">
        <v>33</v>
      </c>
      <c r="F69" s="3"/>
      <c r="G69" s="3"/>
      <c r="J69" s="3" t="s">
        <v>33</v>
      </c>
      <c r="K69" s="3"/>
      <c r="L69" s="3"/>
    </row>
    <row r="71" spans="1:12" x14ac:dyDescent="0.2">
      <c r="A71" s="1" t="s">
        <v>50</v>
      </c>
      <c r="F71" s="1" t="s">
        <v>51</v>
      </c>
      <c r="K71" s="1" t="s">
        <v>52</v>
      </c>
    </row>
    <row r="72" spans="1:12" x14ac:dyDescent="0.2">
      <c r="A72" s="1" t="s">
        <v>1873</v>
      </c>
      <c r="F72" s="1" t="s">
        <v>53</v>
      </c>
      <c r="K72" s="1" t="s">
        <v>54</v>
      </c>
    </row>
    <row r="73" spans="1:12" x14ac:dyDescent="0.2">
      <c r="F73" s="1" t="s">
        <v>55</v>
      </c>
      <c r="K73" s="1" t="s">
        <v>56</v>
      </c>
    </row>
    <row r="74" spans="1:12" x14ac:dyDescent="0.2">
      <c r="F74" s="1" t="s">
        <v>57</v>
      </c>
    </row>
    <row r="76" spans="1:12" x14ac:dyDescent="0.2">
      <c r="A76" s="3"/>
      <c r="B76" s="3"/>
      <c r="C76" s="3" t="s">
        <v>29</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33</v>
      </c>
      <c r="B82" s="3"/>
      <c r="C82" s="3"/>
    </row>
    <row r="84" spans="1:8" x14ac:dyDescent="0.2">
      <c r="A84" s="1" t="s">
        <v>58</v>
      </c>
    </row>
    <row r="85" spans="1:8" x14ac:dyDescent="0.2">
      <c r="A85" s="1" t="s">
        <v>59</v>
      </c>
    </row>
    <row r="86" spans="1:8" x14ac:dyDescent="0.2">
      <c r="A86" s="1" t="s">
        <v>60</v>
      </c>
    </row>
    <row r="88" spans="1:8" s="4" customFormat="1" x14ac:dyDescent="0.2">
      <c r="A88" s="16" t="s">
        <v>61</v>
      </c>
      <c r="B88" s="16"/>
      <c r="C88" s="16"/>
      <c r="D88" s="16"/>
      <c r="E88" s="16"/>
      <c r="F88" s="16"/>
      <c r="G88" s="16"/>
      <c r="H88" s="16"/>
    </row>
    <row r="89" spans="1:8" s="4" customFormat="1" x14ac:dyDescent="0.2">
      <c r="A89" s="1" t="s">
        <v>62</v>
      </c>
      <c r="B89" s="1"/>
      <c r="C89" s="1"/>
      <c r="D89" s="1"/>
      <c r="E89" s="1"/>
      <c r="F89" s="1"/>
      <c r="G89" s="1"/>
      <c r="H89" s="1"/>
    </row>
    <row r="90" spans="1:8" s="4" customFormat="1" x14ac:dyDescent="0.2">
      <c r="A90" s="1" t="s">
        <v>63</v>
      </c>
      <c r="B90" s="1"/>
      <c r="C90" s="1"/>
      <c r="D90" s="1"/>
      <c r="E90" s="1"/>
      <c r="F90" s="1"/>
      <c r="G90" s="1"/>
      <c r="H90" s="1"/>
    </row>
    <row r="91" spans="1:8" x14ac:dyDescent="0.2">
      <c r="A91" s="1" t="s">
        <v>64</v>
      </c>
      <c r="E91" s="1" t="s">
        <v>65</v>
      </c>
      <c r="F91" s="1" t="s">
        <v>66</v>
      </c>
    </row>
    <row r="92" spans="1:8" x14ac:dyDescent="0.2">
      <c r="A92" s="1" t="s">
        <v>67</v>
      </c>
      <c r="E92" s="1" t="s">
        <v>68</v>
      </c>
      <c r="F92" s="1" t="s">
        <v>69</v>
      </c>
    </row>
    <row r="93" spans="1:8" x14ac:dyDescent="0.2">
      <c r="A93" s="1" t="s">
        <v>70</v>
      </c>
      <c r="E93" s="1" t="s">
        <v>71</v>
      </c>
      <c r="F93" s="1" t="s">
        <v>72</v>
      </c>
    </row>
    <row r="94" spans="1:8" x14ac:dyDescent="0.2">
      <c r="A94" s="1" t="s">
        <v>73</v>
      </c>
      <c r="E94" s="1" t="s">
        <v>74</v>
      </c>
      <c r="F94" s="1" t="s">
        <v>75</v>
      </c>
    </row>
    <row r="95" spans="1:8" x14ac:dyDescent="0.2">
      <c r="A95" s="1" t="s">
        <v>76</v>
      </c>
      <c r="E95" s="1" t="s">
        <v>77</v>
      </c>
      <c r="F95" s="1" t="s">
        <v>78</v>
      </c>
    </row>
    <row r="96" spans="1:8" x14ac:dyDescent="0.2">
      <c r="A96" s="1" t="s">
        <v>79</v>
      </c>
      <c r="E96" s="1" t="s">
        <v>80</v>
      </c>
      <c r="F96" s="1" t="s">
        <v>81</v>
      </c>
    </row>
    <row r="98" spans="1:8" x14ac:dyDescent="0.2">
      <c r="A98" s="1" t="s">
        <v>82</v>
      </c>
    </row>
    <row r="99" spans="1:8" x14ac:dyDescent="0.2">
      <c r="A99" s="1" t="s">
        <v>83</v>
      </c>
    </row>
    <row r="100" spans="1:8" x14ac:dyDescent="0.2">
      <c r="A100" s="3" t="s">
        <v>30</v>
      </c>
      <c r="B100" s="1" t="s">
        <v>84</v>
      </c>
    </row>
    <row r="101" spans="1:8" x14ac:dyDescent="0.2">
      <c r="A101" s="3" t="s">
        <v>85</v>
      </c>
      <c r="B101" s="1" t="s">
        <v>86</v>
      </c>
    </row>
    <row r="102" spans="1:8" x14ac:dyDescent="0.2">
      <c r="A102" s="3" t="s">
        <v>35</v>
      </c>
      <c r="B102" s="1" t="s">
        <v>87</v>
      </c>
    </row>
    <row r="103" spans="1:8" x14ac:dyDescent="0.2">
      <c r="A103" s="3" t="s">
        <v>88</v>
      </c>
      <c r="B103" s="1" t="s">
        <v>89</v>
      </c>
    </row>
    <row r="104" spans="1:8" x14ac:dyDescent="0.2">
      <c r="A104" s="3" t="s">
        <v>90</v>
      </c>
      <c r="B104" s="1" t="s">
        <v>91</v>
      </c>
    </row>
    <row r="105" spans="1:8" x14ac:dyDescent="0.2">
      <c r="A105" s="3" t="s">
        <v>92</v>
      </c>
      <c r="B105" s="1" t="s">
        <v>93</v>
      </c>
    </row>
    <row r="107" spans="1:8" x14ac:dyDescent="0.2">
      <c r="A107" s="16" t="s">
        <v>94</v>
      </c>
      <c r="B107" s="2"/>
      <c r="C107" s="2"/>
      <c r="D107" s="2"/>
      <c r="E107" s="2"/>
      <c r="F107" s="2"/>
      <c r="G107" s="2"/>
      <c r="H107" s="2"/>
    </row>
    <row r="108" spans="1:8" x14ac:dyDescent="0.2">
      <c r="A108" s="1" t="s">
        <v>95</v>
      </c>
      <c r="F108" s="1" t="s">
        <v>3063</v>
      </c>
      <c r="H108" s="1" t="s">
        <v>3064</v>
      </c>
    </row>
    <row r="109" spans="1:8" x14ac:dyDescent="0.2">
      <c r="F109" s="1" t="s">
        <v>3065</v>
      </c>
      <c r="H109" s="3" t="s">
        <v>3066</v>
      </c>
    </row>
    <row r="110" spans="1:8" x14ac:dyDescent="0.2">
      <c r="A110" s="1" t="s">
        <v>96</v>
      </c>
      <c r="H110" s="3"/>
    </row>
    <row r="112" spans="1:8" x14ac:dyDescent="0.2">
      <c r="A112" s="15" t="s">
        <v>98</v>
      </c>
      <c r="B112" s="15" t="s">
        <v>99</v>
      </c>
      <c r="C112" s="15" t="s">
        <v>100</v>
      </c>
    </row>
    <row r="113" spans="1:6" x14ac:dyDescent="0.2">
      <c r="A113" s="15" t="s">
        <v>101</v>
      </c>
      <c r="B113" s="15">
        <v>0</v>
      </c>
      <c r="C113" s="15">
        <v>150</v>
      </c>
    </row>
    <row r="114" spans="1:6" x14ac:dyDescent="0.2">
      <c r="A114" s="15" t="s">
        <v>102</v>
      </c>
      <c r="B114" s="15">
        <v>100</v>
      </c>
      <c r="C114" s="15">
        <v>100</v>
      </c>
    </row>
    <row r="115" spans="1:6" x14ac:dyDescent="0.2">
      <c r="A115" s="15" t="s">
        <v>103</v>
      </c>
      <c r="B115" s="15">
        <v>160</v>
      </c>
      <c r="C115" s="15">
        <v>40</v>
      </c>
    </row>
    <row r="116" spans="1:6" x14ac:dyDescent="0.2">
      <c r="A116" s="15" t="s">
        <v>104</v>
      </c>
      <c r="B116" s="15">
        <v>170</v>
      </c>
      <c r="C116" s="15">
        <v>0</v>
      </c>
    </row>
    <row r="118" spans="1:6" x14ac:dyDescent="0.2">
      <c r="A118" s="1" t="s">
        <v>105</v>
      </c>
    </row>
    <row r="119" spans="1:6" x14ac:dyDescent="0.2">
      <c r="A119" s="1" t="s">
        <v>106</v>
      </c>
      <c r="E119" s="18"/>
    </row>
    <row r="120" spans="1:6" x14ac:dyDescent="0.2">
      <c r="A120" s="1" t="s">
        <v>108</v>
      </c>
    </row>
    <row r="121" spans="1:6" x14ac:dyDescent="0.2">
      <c r="A121" s="1" t="s">
        <v>109</v>
      </c>
    </row>
    <row r="122" spans="1:6" x14ac:dyDescent="0.2">
      <c r="A122" s="1" t="s">
        <v>118</v>
      </c>
    </row>
    <row r="123" spans="1:6" x14ac:dyDescent="0.2">
      <c r="A123" s="1" t="s">
        <v>110</v>
      </c>
    </row>
    <row r="124" spans="1:6" x14ac:dyDescent="0.2">
      <c r="A124" s="1" t="s">
        <v>1874</v>
      </c>
      <c r="F124" s="1" t="s">
        <v>1876</v>
      </c>
    </row>
    <row r="125" spans="1:6" x14ac:dyDescent="0.2">
      <c r="A125" s="1" t="s">
        <v>111</v>
      </c>
    </row>
    <row r="126" spans="1:6" x14ac:dyDescent="0.2">
      <c r="A126" s="1" t="s">
        <v>1875</v>
      </c>
      <c r="F126" s="1" t="s">
        <v>1877</v>
      </c>
    </row>
    <row r="127" spans="1:6" x14ac:dyDescent="0.2">
      <c r="A127" s="1" t="s">
        <v>113</v>
      </c>
      <c r="F127" s="1" t="s">
        <v>1878</v>
      </c>
    </row>
    <row r="128" spans="1:6" x14ac:dyDescent="0.2">
      <c r="A128" s="1" t="s">
        <v>114</v>
      </c>
    </row>
    <row r="129" spans="1:6" x14ac:dyDescent="0.2">
      <c r="F129" s="1" t="s">
        <v>1879</v>
      </c>
    </row>
    <row r="131" spans="1:6" x14ac:dyDescent="0.2">
      <c r="F131" s="1" t="s">
        <v>1880</v>
      </c>
    </row>
    <row r="132" spans="1:6" x14ac:dyDescent="0.2">
      <c r="A132" s="1" t="s">
        <v>108</v>
      </c>
    </row>
    <row r="133" spans="1:6" x14ac:dyDescent="0.2">
      <c r="A133" s="1" t="s">
        <v>115</v>
      </c>
    </row>
    <row r="134" spans="1:6" x14ac:dyDescent="0.2">
      <c r="A134" s="1" t="s">
        <v>116</v>
      </c>
    </row>
    <row r="135" spans="1:6" x14ac:dyDescent="0.2">
      <c r="D135" s="3" t="s">
        <v>29</v>
      </c>
    </row>
    <row r="136" spans="1:6" x14ac:dyDescent="0.2">
      <c r="D136" s="3" t="s">
        <v>97</v>
      </c>
    </row>
    <row r="145" spans="1:4" x14ac:dyDescent="0.2">
      <c r="A145" s="18" t="s">
        <v>107</v>
      </c>
    </row>
    <row r="148" spans="1:4" x14ac:dyDescent="0.2">
      <c r="A148" s="1" t="s">
        <v>109</v>
      </c>
    </row>
    <row r="149" spans="1:4" x14ac:dyDescent="0.2">
      <c r="A149" s="1" t="s">
        <v>117</v>
      </c>
    </row>
    <row r="150" spans="1:4" x14ac:dyDescent="0.2">
      <c r="D150" s="3" t="s">
        <v>29</v>
      </c>
    </row>
    <row r="151" spans="1:4" x14ac:dyDescent="0.2">
      <c r="D151" s="3" t="s">
        <v>97</v>
      </c>
    </row>
    <row r="160" spans="1:4" x14ac:dyDescent="0.2">
      <c r="A160" s="18" t="s">
        <v>107</v>
      </c>
    </row>
    <row r="163" spans="1:10" x14ac:dyDescent="0.2">
      <c r="A163" s="1" t="s">
        <v>118</v>
      </c>
    </row>
    <row r="164" spans="1:10" x14ac:dyDescent="0.2">
      <c r="A164" s="1" t="s">
        <v>119</v>
      </c>
    </row>
    <row r="165" spans="1:10" x14ac:dyDescent="0.2">
      <c r="F165" s="1" t="s">
        <v>120</v>
      </c>
      <c r="J165" s="1" t="s">
        <v>121</v>
      </c>
    </row>
    <row r="166" spans="1:10" x14ac:dyDescent="0.2">
      <c r="D166" s="3" t="s">
        <v>29</v>
      </c>
      <c r="F166" s="1" t="s">
        <v>122</v>
      </c>
      <c r="J166" s="1" t="s">
        <v>123</v>
      </c>
    </row>
    <row r="167" spans="1:10" x14ac:dyDescent="0.2">
      <c r="D167" s="3" t="s">
        <v>97</v>
      </c>
    </row>
    <row r="168" spans="1:10" x14ac:dyDescent="0.2">
      <c r="F168" s="1" t="s">
        <v>124</v>
      </c>
    </row>
    <row r="169" spans="1:10" x14ac:dyDescent="0.2">
      <c r="J169" s="1" t="s">
        <v>125</v>
      </c>
    </row>
    <row r="173" spans="1:10" x14ac:dyDescent="0.2">
      <c r="F173" s="1" t="s">
        <v>126</v>
      </c>
    </row>
    <row r="174" spans="1:10" x14ac:dyDescent="0.2">
      <c r="F174" s="1" t="s">
        <v>127</v>
      </c>
    </row>
    <row r="175" spans="1:10" x14ac:dyDescent="0.2">
      <c r="F175" s="1" t="s">
        <v>128</v>
      </c>
    </row>
    <row r="176" spans="1:10" x14ac:dyDescent="0.2">
      <c r="A176" s="18" t="s">
        <v>107</v>
      </c>
      <c r="F176" s="1" t="s">
        <v>129</v>
      </c>
    </row>
    <row r="177" spans="1:7" x14ac:dyDescent="0.2">
      <c r="F177" s="1" t="s">
        <v>130</v>
      </c>
    </row>
    <row r="179" spans="1:7" x14ac:dyDescent="0.2">
      <c r="A179" s="1" t="s">
        <v>131</v>
      </c>
    </row>
    <row r="180" spans="1:7" x14ac:dyDescent="0.2">
      <c r="A180" s="1" t="s">
        <v>132</v>
      </c>
    </row>
    <row r="182" spans="1:7" x14ac:dyDescent="0.2">
      <c r="E182" s="359">
        <f>110/160</f>
        <v>0.6875</v>
      </c>
    </row>
    <row r="183" spans="1:7" x14ac:dyDescent="0.2">
      <c r="E183" s="359"/>
    </row>
    <row r="185" spans="1:7" x14ac:dyDescent="0.2">
      <c r="A185" s="1" t="s">
        <v>133</v>
      </c>
    </row>
    <row r="187" spans="1:7" x14ac:dyDescent="0.2">
      <c r="G187" s="1" t="s">
        <v>134</v>
      </c>
    </row>
    <row r="189" spans="1:7" x14ac:dyDescent="0.2">
      <c r="C189" s="19">
        <v>0.5</v>
      </c>
      <c r="G189" s="1" t="s">
        <v>135</v>
      </c>
    </row>
    <row r="191" spans="1:7" x14ac:dyDescent="0.2">
      <c r="A191" s="1" t="s">
        <v>112</v>
      </c>
    </row>
    <row r="192" spans="1:7" x14ac:dyDescent="0.2">
      <c r="A192" s="1" t="s">
        <v>136</v>
      </c>
    </row>
    <row r="193" spans="1:9" x14ac:dyDescent="0.2">
      <c r="A193" s="1" t="s">
        <v>137</v>
      </c>
    </row>
    <row r="194" spans="1:9" x14ac:dyDescent="0.2">
      <c r="A194" s="1" t="s">
        <v>138</v>
      </c>
    </row>
    <row r="196" spans="1:9" x14ac:dyDescent="0.2">
      <c r="D196" s="3" t="s">
        <v>97</v>
      </c>
    </row>
    <row r="197" spans="1:9" x14ac:dyDescent="0.2">
      <c r="F197" s="1" t="s">
        <v>139</v>
      </c>
    </row>
    <row r="198" spans="1:9" x14ac:dyDescent="0.2">
      <c r="F198" s="1" t="s">
        <v>140</v>
      </c>
    </row>
    <row r="200" spans="1:9" x14ac:dyDescent="0.2">
      <c r="H200" s="1" t="s">
        <v>141</v>
      </c>
    </row>
    <row r="202" spans="1:9" x14ac:dyDescent="0.2">
      <c r="F202" s="1" t="s">
        <v>142</v>
      </c>
    </row>
    <row r="203" spans="1:9" x14ac:dyDescent="0.2">
      <c r="G203" s="1">
        <v>70</v>
      </c>
      <c r="H203" s="1" t="s">
        <v>143</v>
      </c>
    </row>
    <row r="205" spans="1:9" x14ac:dyDescent="0.2">
      <c r="A205" s="18" t="s">
        <v>107</v>
      </c>
      <c r="F205" s="16" t="s">
        <v>144</v>
      </c>
      <c r="G205" s="16"/>
      <c r="H205" s="16"/>
      <c r="I205" s="16"/>
    </row>
    <row r="206" spans="1:9" x14ac:dyDescent="0.2">
      <c r="F206" s="16" t="s">
        <v>145</v>
      </c>
      <c r="G206" s="16"/>
      <c r="H206" s="16"/>
      <c r="I206" s="16"/>
    </row>
    <row r="209" spans="1:7" x14ac:dyDescent="0.2">
      <c r="A209" s="1" t="s">
        <v>146</v>
      </c>
    </row>
    <row r="210" spans="1:7" x14ac:dyDescent="0.2">
      <c r="A210" s="1" t="s">
        <v>147</v>
      </c>
    </row>
    <row r="212" spans="1:7" x14ac:dyDescent="0.2">
      <c r="E212" s="19">
        <v>0.7</v>
      </c>
    </row>
    <row r="214" spans="1:7" x14ac:dyDescent="0.2">
      <c r="A214" s="1" t="s">
        <v>114</v>
      </c>
    </row>
    <row r="215" spans="1:7" x14ac:dyDescent="0.2">
      <c r="A215" s="1" t="s">
        <v>148</v>
      </c>
    </row>
    <row r="216" spans="1:7" x14ac:dyDescent="0.2">
      <c r="A216" s="1" t="s">
        <v>149</v>
      </c>
    </row>
    <row r="217" spans="1:7" x14ac:dyDescent="0.2">
      <c r="A217" s="1" t="s">
        <v>150</v>
      </c>
    </row>
    <row r="218" spans="1:7" x14ac:dyDescent="0.2">
      <c r="A218" s="1" t="s">
        <v>151</v>
      </c>
    </row>
    <row r="221" spans="1:7" x14ac:dyDescent="0.2">
      <c r="E221" s="3" t="s">
        <v>97</v>
      </c>
    </row>
    <row r="222" spans="1:7" x14ac:dyDescent="0.2">
      <c r="G222" s="1" t="s">
        <v>152</v>
      </c>
    </row>
    <row r="226" spans="1:9" x14ac:dyDescent="0.2">
      <c r="G226" s="1" t="s">
        <v>153</v>
      </c>
    </row>
    <row r="230" spans="1:9" x14ac:dyDescent="0.2">
      <c r="B230" s="18" t="s">
        <v>107</v>
      </c>
      <c r="G230" s="1" t="s">
        <v>154</v>
      </c>
    </row>
    <row r="231" spans="1:9" x14ac:dyDescent="0.2">
      <c r="G231" s="1" t="s">
        <v>155</v>
      </c>
    </row>
    <row r="232" spans="1:9" x14ac:dyDescent="0.2">
      <c r="G232" s="1" t="s">
        <v>156</v>
      </c>
    </row>
    <row r="234" spans="1:9" x14ac:dyDescent="0.2">
      <c r="G234" s="16" t="s">
        <v>157</v>
      </c>
      <c r="H234" s="16"/>
      <c r="I234" s="16"/>
    </row>
    <row r="235" spans="1:9" x14ac:dyDescent="0.2">
      <c r="G235" s="4"/>
      <c r="H235" s="4"/>
      <c r="I235" s="4"/>
    </row>
    <row r="236" spans="1:9" x14ac:dyDescent="0.2">
      <c r="A236" s="16" t="s">
        <v>1881</v>
      </c>
      <c r="B236" s="2"/>
      <c r="C236" s="2"/>
      <c r="D236" s="2"/>
      <c r="E236" s="2"/>
      <c r="F236" s="2"/>
      <c r="G236" s="2"/>
      <c r="H236" s="2"/>
    </row>
    <row r="239" spans="1:9" x14ac:dyDescent="0.2">
      <c r="I239" s="4" t="s">
        <v>158</v>
      </c>
    </row>
    <row r="240" spans="1:9" x14ac:dyDescent="0.2">
      <c r="I240" s="4" t="s">
        <v>159</v>
      </c>
    </row>
    <row r="242" spans="9:12" x14ac:dyDescent="0.2">
      <c r="L242" s="3" t="s">
        <v>160</v>
      </c>
    </row>
    <row r="243" spans="9:12" x14ac:dyDescent="0.2">
      <c r="L243" s="3" t="s">
        <v>29</v>
      </c>
    </row>
    <row r="256" spans="9:12" x14ac:dyDescent="0.2">
      <c r="I256" s="1" t="s">
        <v>161</v>
      </c>
    </row>
    <row r="257" spans="1:14" x14ac:dyDescent="0.2">
      <c r="I257" s="17" t="s">
        <v>33</v>
      </c>
    </row>
    <row r="259" spans="1:14" x14ac:dyDescent="0.2">
      <c r="I259" s="1" t="s">
        <v>64</v>
      </c>
      <c r="M259" s="1" t="s">
        <v>65</v>
      </c>
      <c r="N259" s="1" t="s">
        <v>66</v>
      </c>
    </row>
    <row r="260" spans="1:14" x14ac:dyDescent="0.2">
      <c r="I260" s="1" t="s">
        <v>67</v>
      </c>
      <c r="M260" s="1" t="s">
        <v>68</v>
      </c>
      <c r="N260" s="1" t="s">
        <v>69</v>
      </c>
    </row>
    <row r="261" spans="1:14" x14ac:dyDescent="0.2">
      <c r="I261" s="1" t="s">
        <v>70</v>
      </c>
      <c r="M261" s="1" t="s">
        <v>71</v>
      </c>
      <c r="N261" s="1" t="s">
        <v>72</v>
      </c>
    </row>
    <row r="262" spans="1:14" x14ac:dyDescent="0.2">
      <c r="I262" s="1" t="s">
        <v>73</v>
      </c>
      <c r="M262" s="1" t="s">
        <v>74</v>
      </c>
      <c r="N262" s="1" t="s">
        <v>75</v>
      </c>
    </row>
    <row r="263" spans="1:14" x14ac:dyDescent="0.2">
      <c r="I263" s="1" t="s">
        <v>76</v>
      </c>
      <c r="M263" s="1" t="s">
        <v>77</v>
      </c>
      <c r="N263" s="1" t="s">
        <v>78</v>
      </c>
    </row>
    <row r="264" spans="1:14" x14ac:dyDescent="0.2">
      <c r="I264" s="1" t="s">
        <v>79</v>
      </c>
      <c r="M264" s="1" t="s">
        <v>80</v>
      </c>
      <c r="N264" s="1" t="s">
        <v>81</v>
      </c>
    </row>
    <row r="265" spans="1:14" ht="51" x14ac:dyDescent="0.2">
      <c r="B265" s="15" t="s">
        <v>162</v>
      </c>
      <c r="C265" s="15" t="s">
        <v>163</v>
      </c>
      <c r="D265" s="20" t="s">
        <v>164</v>
      </c>
      <c r="E265" s="20" t="s">
        <v>165</v>
      </c>
    </row>
    <row r="266" spans="1:14" x14ac:dyDescent="0.2">
      <c r="B266" s="15" t="s">
        <v>166</v>
      </c>
      <c r="C266" s="15" t="s">
        <v>101</v>
      </c>
      <c r="D266" s="15">
        <f>140-0</f>
        <v>140</v>
      </c>
      <c r="E266" s="15">
        <f>D266/200</f>
        <v>0.7</v>
      </c>
    </row>
    <row r="267" spans="1:14" x14ac:dyDescent="0.2">
      <c r="B267" s="15" t="s">
        <v>166</v>
      </c>
      <c r="C267" s="15" t="s">
        <v>103</v>
      </c>
      <c r="D267" s="15">
        <f>140-80</f>
        <v>60</v>
      </c>
      <c r="E267" s="15">
        <f>D267/150</f>
        <v>0.4</v>
      </c>
    </row>
    <row r="268" spans="1:14" x14ac:dyDescent="0.2">
      <c r="B268" s="15" t="s">
        <v>166</v>
      </c>
      <c r="C268" s="15" t="s">
        <v>104</v>
      </c>
      <c r="D268" s="15">
        <f>140-110</f>
        <v>30</v>
      </c>
      <c r="E268" s="21">
        <f>D268/110</f>
        <v>0.27272727272727271</v>
      </c>
    </row>
    <row r="269" spans="1:14" x14ac:dyDescent="0.2">
      <c r="B269" s="15" t="s">
        <v>166</v>
      </c>
      <c r="C269" s="15" t="s">
        <v>167</v>
      </c>
      <c r="D269" s="15">
        <f>140-140</f>
        <v>0</v>
      </c>
      <c r="E269" s="15" t="s">
        <v>168</v>
      </c>
    </row>
    <row r="271" spans="1:14" x14ac:dyDescent="0.2">
      <c r="B271" s="1" t="s">
        <v>169</v>
      </c>
    </row>
    <row r="272" spans="1:14" x14ac:dyDescent="0.2">
      <c r="A272" s="1" t="s">
        <v>170</v>
      </c>
      <c r="B272" s="1" t="s">
        <v>171</v>
      </c>
    </row>
    <row r="273" spans="1:7" x14ac:dyDescent="0.2">
      <c r="B273" s="1" t="s">
        <v>172</v>
      </c>
    </row>
    <row r="274" spans="1:7" x14ac:dyDescent="0.2">
      <c r="B274" s="1" t="s">
        <v>173</v>
      </c>
    </row>
    <row r="275" spans="1:7" x14ac:dyDescent="0.2">
      <c r="B275" s="1" t="s">
        <v>174</v>
      </c>
    </row>
    <row r="276" spans="1:7" x14ac:dyDescent="0.2">
      <c r="B276" s="1" t="s">
        <v>175</v>
      </c>
    </row>
    <row r="277" spans="1:7" x14ac:dyDescent="0.2">
      <c r="A277" s="1" t="s">
        <v>176</v>
      </c>
      <c r="B277" s="1" t="s">
        <v>177</v>
      </c>
    </row>
    <row r="278" spans="1:7" x14ac:dyDescent="0.2">
      <c r="B278" s="1" t="s">
        <v>178</v>
      </c>
      <c r="G278" s="1" t="s">
        <v>179</v>
      </c>
    </row>
    <row r="279" spans="1:7" x14ac:dyDescent="0.2">
      <c r="B279" s="1" t="s">
        <v>180</v>
      </c>
      <c r="G279" s="1" t="s">
        <v>181</v>
      </c>
    </row>
    <row r="281" spans="1:7" x14ac:dyDescent="0.2">
      <c r="A281" s="16" t="s">
        <v>182</v>
      </c>
      <c r="B281" s="16"/>
      <c r="C281" s="2"/>
    </row>
    <row r="282" spans="1:7" ht="51" x14ac:dyDescent="0.2">
      <c r="B282" s="15" t="s">
        <v>162</v>
      </c>
      <c r="C282" s="15" t="s">
        <v>163</v>
      </c>
      <c r="D282" s="20" t="s">
        <v>183</v>
      </c>
      <c r="E282" s="20" t="s">
        <v>1910</v>
      </c>
      <c r="F282" s="20" t="s">
        <v>184</v>
      </c>
    </row>
    <row r="283" spans="1:7" x14ac:dyDescent="0.2">
      <c r="B283" s="15" t="s">
        <v>185</v>
      </c>
      <c r="C283" s="15" t="s">
        <v>101</v>
      </c>
      <c r="D283" s="15">
        <f>200-200</f>
        <v>0</v>
      </c>
      <c r="E283" s="15">
        <v>0</v>
      </c>
      <c r="F283" s="15" t="s">
        <v>168</v>
      </c>
    </row>
    <row r="284" spans="1:7" x14ac:dyDescent="0.2">
      <c r="B284" s="15" t="s">
        <v>185</v>
      </c>
      <c r="C284" s="15" t="s">
        <v>103</v>
      </c>
      <c r="D284" s="15">
        <f>200-150</f>
        <v>50</v>
      </c>
      <c r="E284" s="15">
        <v>80</v>
      </c>
      <c r="F284" s="15">
        <f>D284/80</f>
        <v>0.625</v>
      </c>
    </row>
    <row r="285" spans="1:7" x14ac:dyDescent="0.2">
      <c r="B285" s="15" t="s">
        <v>185</v>
      </c>
      <c r="C285" s="15" t="s">
        <v>104</v>
      </c>
      <c r="D285" s="15">
        <f>200-110</f>
        <v>90</v>
      </c>
      <c r="E285" s="15">
        <v>110</v>
      </c>
      <c r="F285" s="23">
        <f>D285/110</f>
        <v>0.81818181818181823</v>
      </c>
    </row>
    <row r="286" spans="1:7" x14ac:dyDescent="0.2">
      <c r="B286" s="15" t="s">
        <v>185</v>
      </c>
      <c r="C286" s="15" t="s">
        <v>167</v>
      </c>
      <c r="D286" s="15">
        <f>200-0</f>
        <v>200</v>
      </c>
      <c r="E286" s="15">
        <v>140</v>
      </c>
      <c r="F286" s="23">
        <f>D286/140</f>
        <v>1.4285714285714286</v>
      </c>
    </row>
    <row r="288" spans="1:7" x14ac:dyDescent="0.2">
      <c r="A288" s="1" t="s">
        <v>186</v>
      </c>
    </row>
    <row r="290" spans="1:8" x14ac:dyDescent="0.2">
      <c r="A290" s="16" t="s">
        <v>187</v>
      </c>
      <c r="B290" s="2"/>
      <c r="C290" s="2"/>
      <c r="D290" s="2"/>
      <c r="E290" s="2"/>
      <c r="F290" s="2"/>
      <c r="G290" s="2"/>
      <c r="H290" s="2"/>
    </row>
    <row r="291" spans="1:8" x14ac:dyDescent="0.2">
      <c r="A291" s="1" t="s">
        <v>188</v>
      </c>
    </row>
    <row r="292" spans="1:8" x14ac:dyDescent="0.2">
      <c r="A292" s="1" t="s">
        <v>189</v>
      </c>
    </row>
    <row r="293" spans="1:8" x14ac:dyDescent="0.2">
      <c r="A293" s="1" t="s">
        <v>190</v>
      </c>
    </row>
    <row r="295" spans="1:8" x14ac:dyDescent="0.2">
      <c r="A295" s="4" t="s">
        <v>191</v>
      </c>
    </row>
    <row r="296" spans="1:8" x14ac:dyDescent="0.2">
      <c r="A296" s="4" t="s">
        <v>192</v>
      </c>
    </row>
    <row r="298" spans="1:8" x14ac:dyDescent="0.2">
      <c r="A298" s="16" t="s">
        <v>1882</v>
      </c>
      <c r="B298" s="2"/>
      <c r="C298" s="2"/>
      <c r="D298" s="2"/>
      <c r="E298" s="2"/>
      <c r="F298" s="2"/>
      <c r="G298" s="2"/>
      <c r="H298" s="2"/>
    </row>
    <row r="300" spans="1:8" x14ac:dyDescent="0.2">
      <c r="A300" s="237" t="s">
        <v>208</v>
      </c>
      <c r="B300" s="237"/>
      <c r="C300" s="237"/>
      <c r="D300" s="237"/>
      <c r="E300" s="237"/>
      <c r="F300" s="237"/>
      <c r="G300" s="237"/>
      <c r="H300" s="237"/>
    </row>
    <row r="301" spans="1:8" x14ac:dyDescent="0.2">
      <c r="A301" s="1" t="s">
        <v>1883</v>
      </c>
    </row>
    <row r="302" spans="1:8" x14ac:dyDescent="0.2">
      <c r="A302" s="1" t="s">
        <v>1884</v>
      </c>
    </row>
    <row r="303" spans="1:8" x14ac:dyDescent="0.2">
      <c r="A303" s="1" t="s">
        <v>1885</v>
      </c>
    </row>
    <row r="304" spans="1:8" x14ac:dyDescent="0.2">
      <c r="A304" s="1" t="s">
        <v>1886</v>
      </c>
    </row>
    <row r="305" spans="1:12" x14ac:dyDescent="0.2">
      <c r="A305" s="1" t="s">
        <v>1887</v>
      </c>
    </row>
    <row r="306" spans="1:12" x14ac:dyDescent="0.2">
      <c r="A306" s="1" t="s">
        <v>1888</v>
      </c>
    </row>
    <row r="308" spans="1:12" x14ac:dyDescent="0.2">
      <c r="A308" s="237" t="s">
        <v>1379</v>
      </c>
      <c r="B308" s="237"/>
      <c r="C308" s="237"/>
      <c r="D308" s="237"/>
      <c r="E308" s="237"/>
      <c r="F308" s="237"/>
      <c r="G308" s="237"/>
      <c r="H308" s="237"/>
      <c r="J308" s="1" t="s">
        <v>1914</v>
      </c>
    </row>
    <row r="309" spans="1:12" x14ac:dyDescent="0.2">
      <c r="A309" s="1" t="s">
        <v>1892</v>
      </c>
    </row>
    <row r="311" spans="1:12" x14ac:dyDescent="0.2">
      <c r="A311" s="86" t="s">
        <v>1912</v>
      </c>
      <c r="B311" s="86" t="s">
        <v>1913</v>
      </c>
    </row>
    <row r="312" spans="1:12" x14ac:dyDescent="0.2">
      <c r="A312" s="86">
        <v>0</v>
      </c>
      <c r="B312" s="86">
        <v>40</v>
      </c>
      <c r="J312" s="1" t="s">
        <v>1922</v>
      </c>
    </row>
    <row r="313" spans="1:12" x14ac:dyDescent="0.2">
      <c r="A313" s="86">
        <v>10</v>
      </c>
      <c r="B313" s="86">
        <v>30</v>
      </c>
      <c r="J313" s="1" t="s">
        <v>1917</v>
      </c>
    </row>
    <row r="314" spans="1:12" x14ac:dyDescent="0.2">
      <c r="A314" s="86">
        <v>20</v>
      </c>
      <c r="B314" s="86">
        <v>20</v>
      </c>
      <c r="J314" s="1" t="s">
        <v>1918</v>
      </c>
    </row>
    <row r="315" spans="1:12" x14ac:dyDescent="0.2">
      <c r="A315" s="86">
        <v>30</v>
      </c>
      <c r="B315" s="86">
        <v>0</v>
      </c>
      <c r="L315" s="3" t="s">
        <v>1915</v>
      </c>
    </row>
    <row r="317" spans="1:12" x14ac:dyDescent="0.2">
      <c r="A317" s="1" t="s">
        <v>1018</v>
      </c>
    </row>
    <row r="318" spans="1:12" x14ac:dyDescent="0.2">
      <c r="A318" s="1" t="s">
        <v>1911</v>
      </c>
    </row>
    <row r="319" spans="1:12" x14ac:dyDescent="0.2">
      <c r="A319" s="1" t="s">
        <v>1895</v>
      </c>
      <c r="I319" s="1" t="s">
        <v>1919</v>
      </c>
    </row>
    <row r="320" spans="1:12" x14ac:dyDescent="0.2">
      <c r="A320" s="1" t="s">
        <v>1896</v>
      </c>
      <c r="I320" s="1" t="s">
        <v>1920</v>
      </c>
      <c r="J320" s="1" t="s">
        <v>1916</v>
      </c>
    </row>
    <row r="321" spans="1:10" x14ac:dyDescent="0.2">
      <c r="A321" s="1" t="s">
        <v>1897</v>
      </c>
      <c r="I321" s="1" t="s">
        <v>1921</v>
      </c>
    </row>
    <row r="322" spans="1:10" x14ac:dyDescent="0.2">
      <c r="A322" s="1" t="s">
        <v>1898</v>
      </c>
    </row>
    <row r="323" spans="1:10" x14ac:dyDescent="0.2">
      <c r="J323" s="1" t="s">
        <v>1923</v>
      </c>
    </row>
    <row r="325" spans="1:10" x14ac:dyDescent="0.2">
      <c r="J325" s="1" t="s">
        <v>1928</v>
      </c>
    </row>
    <row r="326" spans="1:10" x14ac:dyDescent="0.2">
      <c r="J326" s="1" t="s">
        <v>1924</v>
      </c>
    </row>
    <row r="327" spans="1:10" x14ac:dyDescent="0.2">
      <c r="J327" s="1" t="s">
        <v>1925</v>
      </c>
    </row>
    <row r="328" spans="1:10" x14ac:dyDescent="0.2">
      <c r="J328" s="1" t="s">
        <v>1926</v>
      </c>
    </row>
    <row r="329" spans="1:10" x14ac:dyDescent="0.2">
      <c r="J329" s="1" t="s">
        <v>1927</v>
      </c>
    </row>
    <row r="331" spans="1:10" x14ac:dyDescent="0.2">
      <c r="A331" s="237" t="s">
        <v>1393</v>
      </c>
      <c r="B331" s="237"/>
      <c r="C331" s="237"/>
      <c r="D331" s="237"/>
      <c r="E331" s="237"/>
      <c r="F331" s="237" t="s">
        <v>1899</v>
      </c>
      <c r="G331" s="237"/>
      <c r="H331" s="237"/>
    </row>
    <row r="332" spans="1:10" x14ac:dyDescent="0.2">
      <c r="A332" s="1" t="s">
        <v>1892</v>
      </c>
    </row>
    <row r="333" spans="1:10" x14ac:dyDescent="0.2">
      <c r="J333" s="1" t="s">
        <v>3067</v>
      </c>
    </row>
    <row r="334" spans="1:10" x14ac:dyDescent="0.2">
      <c r="A334" s="86" t="s">
        <v>1893</v>
      </c>
      <c r="B334" s="86" t="s">
        <v>1894</v>
      </c>
      <c r="J334" s="1" t="s">
        <v>3068</v>
      </c>
    </row>
    <row r="335" spans="1:10" x14ac:dyDescent="0.2">
      <c r="A335" s="86">
        <v>0</v>
      </c>
      <c r="B335" s="86">
        <v>40</v>
      </c>
      <c r="J335" s="1" t="s">
        <v>3069</v>
      </c>
    </row>
    <row r="336" spans="1:10" x14ac:dyDescent="0.2">
      <c r="A336" s="86">
        <v>10</v>
      </c>
      <c r="B336" s="86">
        <v>30</v>
      </c>
      <c r="J336" s="1" t="s">
        <v>3070</v>
      </c>
    </row>
    <row r="337" spans="1:11" x14ac:dyDescent="0.2">
      <c r="A337" s="86">
        <v>20</v>
      </c>
      <c r="B337" s="86">
        <v>20</v>
      </c>
      <c r="J337" s="1" t="s">
        <v>3071</v>
      </c>
    </row>
    <row r="338" spans="1:11" x14ac:dyDescent="0.2">
      <c r="A338" s="86">
        <v>30</v>
      </c>
      <c r="B338" s="86">
        <v>0</v>
      </c>
      <c r="J338" s="1" t="s">
        <v>3072</v>
      </c>
    </row>
    <row r="339" spans="1:11" x14ac:dyDescent="0.2">
      <c r="J339" s="1" t="s">
        <v>3073</v>
      </c>
    </row>
    <row r="340" spans="1:11" x14ac:dyDescent="0.2">
      <c r="A340" s="1" t="s">
        <v>1018</v>
      </c>
      <c r="J340" s="1" t="s">
        <v>3074</v>
      </c>
    </row>
    <row r="341" spans="1:11" x14ac:dyDescent="0.2">
      <c r="A341" s="1" t="s">
        <v>1900</v>
      </c>
    </row>
    <row r="342" spans="1:11" x14ac:dyDescent="0.2">
      <c r="A342" s="1" t="s">
        <v>1901</v>
      </c>
    </row>
    <row r="343" spans="1:11" x14ac:dyDescent="0.2">
      <c r="A343" s="1" t="s">
        <v>1902</v>
      </c>
      <c r="K343" s="3" t="s">
        <v>1894</v>
      </c>
    </row>
    <row r="344" spans="1:11" x14ac:dyDescent="0.2">
      <c r="A344" s="1" t="s">
        <v>1903</v>
      </c>
      <c r="K344" s="3" t="s">
        <v>1915</v>
      </c>
    </row>
    <row r="347" spans="1:11" x14ac:dyDescent="0.2">
      <c r="A347" s="3" t="s">
        <v>1916</v>
      </c>
      <c r="B347" s="3" t="s">
        <v>1915</v>
      </c>
    </row>
    <row r="348" spans="1:11" x14ac:dyDescent="0.2">
      <c r="A348" s="15" t="s">
        <v>1893</v>
      </c>
      <c r="B348" s="15" t="s">
        <v>1894</v>
      </c>
    </row>
    <row r="349" spans="1:11" x14ac:dyDescent="0.2">
      <c r="A349" s="15">
        <v>0</v>
      </c>
      <c r="B349" s="15">
        <v>40</v>
      </c>
      <c r="C349" s="15" t="s">
        <v>101</v>
      </c>
    </row>
    <row r="350" spans="1:11" x14ac:dyDescent="0.2">
      <c r="A350" s="15">
        <v>10</v>
      </c>
      <c r="B350" s="15">
        <v>30</v>
      </c>
      <c r="C350" s="15" t="s">
        <v>102</v>
      </c>
    </row>
    <row r="351" spans="1:11" x14ac:dyDescent="0.2">
      <c r="A351" s="15">
        <v>20</v>
      </c>
      <c r="B351" s="15">
        <v>20</v>
      </c>
      <c r="C351" s="15" t="s">
        <v>103</v>
      </c>
    </row>
    <row r="352" spans="1:11" x14ac:dyDescent="0.2">
      <c r="A352" s="15">
        <v>30</v>
      </c>
      <c r="B352" s="15">
        <v>0</v>
      </c>
      <c r="C352" s="15" t="s">
        <v>104</v>
      </c>
    </row>
    <row r="356" spans="6:11" x14ac:dyDescent="0.2">
      <c r="F356" s="1" t="s">
        <v>3075</v>
      </c>
    </row>
    <row r="360" spans="6:11" x14ac:dyDescent="0.2">
      <c r="G360" s="53" t="s">
        <v>3076</v>
      </c>
    </row>
    <row r="362" spans="6:11" x14ac:dyDescent="0.2">
      <c r="G362" s="4" t="s">
        <v>3077</v>
      </c>
    </row>
    <row r="364" spans="6:11" x14ac:dyDescent="0.2">
      <c r="G364" s="53" t="s">
        <v>3081</v>
      </c>
    </row>
    <row r="366" spans="6:11" x14ac:dyDescent="0.2">
      <c r="K366" s="3" t="s">
        <v>1894</v>
      </c>
    </row>
    <row r="367" spans="6:11" x14ac:dyDescent="0.2">
      <c r="K367" s="3" t="s">
        <v>1915</v>
      </c>
    </row>
    <row r="379" spans="6:6" x14ac:dyDescent="0.2">
      <c r="F379" s="1" t="s">
        <v>3075</v>
      </c>
    </row>
    <row r="387" spans="7:12" x14ac:dyDescent="0.2">
      <c r="G387" s="1" t="s">
        <v>3078</v>
      </c>
    </row>
    <row r="388" spans="7:12" x14ac:dyDescent="0.2">
      <c r="G388" s="1" t="s">
        <v>3079</v>
      </c>
    </row>
    <row r="392" spans="7:12" x14ac:dyDescent="0.2">
      <c r="G392" s="1" t="s">
        <v>3080</v>
      </c>
    </row>
    <row r="395" spans="7:12" x14ac:dyDescent="0.2">
      <c r="G395" s="4" t="s">
        <v>1902</v>
      </c>
      <c r="K395" s="1" t="s">
        <v>3092</v>
      </c>
    </row>
    <row r="397" spans="7:12" x14ac:dyDescent="0.2">
      <c r="L397" s="3" t="s">
        <v>1894</v>
      </c>
    </row>
    <row r="398" spans="7:12" x14ac:dyDescent="0.2">
      <c r="L398" s="3" t="s">
        <v>1915</v>
      </c>
    </row>
    <row r="410" spans="7:7" x14ac:dyDescent="0.2">
      <c r="G410" s="1" t="s">
        <v>3075</v>
      </c>
    </row>
    <row r="418" spans="7:12" x14ac:dyDescent="0.2">
      <c r="G418" s="1" t="s">
        <v>3082</v>
      </c>
    </row>
    <row r="419" spans="7:12" x14ac:dyDescent="0.2">
      <c r="G419" s="1" t="s">
        <v>3083</v>
      </c>
    </row>
    <row r="420" spans="7:12" x14ac:dyDescent="0.2">
      <c r="G420" s="1" t="s">
        <v>3084</v>
      </c>
    </row>
    <row r="421" spans="7:12" x14ac:dyDescent="0.2">
      <c r="G421" s="1" t="s">
        <v>3085</v>
      </c>
    </row>
    <row r="423" spans="7:12" x14ac:dyDescent="0.2">
      <c r="G423" s="1" t="s">
        <v>3086</v>
      </c>
    </row>
    <row r="426" spans="7:12" x14ac:dyDescent="0.2">
      <c r="G426" s="4" t="s">
        <v>1900</v>
      </c>
      <c r="K426" s="16" t="s">
        <v>3095</v>
      </c>
      <c r="L426" s="2"/>
    </row>
    <row r="428" spans="7:12" x14ac:dyDescent="0.2">
      <c r="L428" s="3" t="s">
        <v>1894</v>
      </c>
    </row>
    <row r="429" spans="7:12" x14ac:dyDescent="0.2">
      <c r="L429" s="3" t="s">
        <v>1915</v>
      </c>
    </row>
    <row r="441" spans="7:7" x14ac:dyDescent="0.2">
      <c r="G441" s="1" t="s">
        <v>3075</v>
      </c>
    </row>
    <row r="449" spans="7:7" x14ac:dyDescent="0.2">
      <c r="G449" s="1" t="s">
        <v>3082</v>
      </c>
    </row>
    <row r="450" spans="7:7" x14ac:dyDescent="0.2">
      <c r="G450" s="1" t="s">
        <v>3083</v>
      </c>
    </row>
    <row r="451" spans="7:7" x14ac:dyDescent="0.2">
      <c r="G451" s="1" t="s">
        <v>3084</v>
      </c>
    </row>
    <row r="452" spans="7:7" x14ac:dyDescent="0.2">
      <c r="G452" s="1" t="s">
        <v>3085</v>
      </c>
    </row>
    <row r="454" spans="7:7" x14ac:dyDescent="0.2">
      <c r="G454" s="1" t="s">
        <v>3086</v>
      </c>
    </row>
    <row r="457" spans="7:7" x14ac:dyDescent="0.2">
      <c r="G457" s="1" t="s">
        <v>3087</v>
      </c>
    </row>
    <row r="459" spans="7:7" x14ac:dyDescent="0.2">
      <c r="G459" s="1" t="s">
        <v>3088</v>
      </c>
    </row>
    <row r="460" spans="7:7" x14ac:dyDescent="0.2">
      <c r="G460" s="1" t="s">
        <v>3089</v>
      </c>
    </row>
    <row r="461" spans="7:7" x14ac:dyDescent="0.2">
      <c r="G461" s="1" t="s">
        <v>3090</v>
      </c>
    </row>
    <row r="462" spans="7:7" x14ac:dyDescent="0.2">
      <c r="G462" s="1" t="s">
        <v>3093</v>
      </c>
    </row>
    <row r="464" spans="7:7" x14ac:dyDescent="0.2">
      <c r="G464" s="1" t="s">
        <v>3091</v>
      </c>
    </row>
    <row r="468" spans="1:9" x14ac:dyDescent="0.2">
      <c r="G468" s="1" t="s">
        <v>3094</v>
      </c>
    </row>
    <row r="470" spans="1:9" x14ac:dyDescent="0.2">
      <c r="A470" s="237" t="s">
        <v>1411</v>
      </c>
      <c r="B470" s="237"/>
      <c r="C470" s="237"/>
      <c r="D470" s="237"/>
      <c r="E470" s="237"/>
      <c r="F470" s="237" t="s">
        <v>1904</v>
      </c>
      <c r="G470" s="237"/>
      <c r="H470" s="237"/>
    </row>
    <row r="471" spans="1:9" x14ac:dyDescent="0.2">
      <c r="A471" s="1" t="s">
        <v>1892</v>
      </c>
    </row>
    <row r="472" spans="1:9" x14ac:dyDescent="0.2">
      <c r="F472" s="17" t="s">
        <v>3097</v>
      </c>
    </row>
    <row r="473" spans="1:9" x14ac:dyDescent="0.2">
      <c r="A473" s="86" t="s">
        <v>3075</v>
      </c>
      <c r="B473" s="86" t="s">
        <v>3096</v>
      </c>
      <c r="C473" s="15" t="s">
        <v>163</v>
      </c>
      <c r="F473" s="394" t="s">
        <v>3098</v>
      </c>
      <c r="G473" s="394"/>
      <c r="H473" s="394"/>
      <c r="I473" s="394"/>
    </row>
    <row r="474" spans="1:9" x14ac:dyDescent="0.2">
      <c r="A474" s="86">
        <v>0</v>
      </c>
      <c r="B474" s="86">
        <v>40</v>
      </c>
      <c r="C474" s="15" t="s">
        <v>101</v>
      </c>
      <c r="F474" s="17" t="s">
        <v>3099</v>
      </c>
    </row>
    <row r="475" spans="1:9" x14ac:dyDescent="0.2">
      <c r="A475" s="86">
        <v>10</v>
      </c>
      <c r="B475" s="86">
        <v>30</v>
      </c>
      <c r="C475" s="15" t="s">
        <v>102</v>
      </c>
      <c r="F475" s="1" t="s">
        <v>3101</v>
      </c>
    </row>
    <row r="476" spans="1:9" x14ac:dyDescent="0.2">
      <c r="A476" s="86">
        <v>20</v>
      </c>
      <c r="B476" s="86">
        <v>20</v>
      </c>
      <c r="C476" s="15" t="s">
        <v>103</v>
      </c>
      <c r="F476" s="1" t="s">
        <v>3100</v>
      </c>
    </row>
    <row r="477" spans="1:9" x14ac:dyDescent="0.2">
      <c r="A477" s="86">
        <v>30</v>
      </c>
      <c r="B477" s="86">
        <v>0</v>
      </c>
      <c r="C477" s="15" t="s">
        <v>104</v>
      </c>
    </row>
    <row r="479" spans="1:9" x14ac:dyDescent="0.2">
      <c r="A479" s="1" t="s">
        <v>1018</v>
      </c>
    </row>
    <row r="480" spans="1:9" x14ac:dyDescent="0.2">
      <c r="A480" s="1" t="s">
        <v>1905</v>
      </c>
    </row>
    <row r="481" spans="1:6" x14ac:dyDescent="0.2">
      <c r="A481" s="1" t="s">
        <v>1906</v>
      </c>
    </row>
    <row r="482" spans="1:6" x14ac:dyDescent="0.2">
      <c r="A482" s="1" t="s">
        <v>1907</v>
      </c>
    </row>
    <row r="483" spans="1:6" x14ac:dyDescent="0.2">
      <c r="A483" s="1" t="s">
        <v>1908</v>
      </c>
    </row>
    <row r="490" spans="1:6" x14ac:dyDescent="0.2">
      <c r="F490" s="4" t="s">
        <v>3102</v>
      </c>
    </row>
    <row r="491" spans="1:6" x14ac:dyDescent="0.2">
      <c r="F491" s="1" t="s">
        <v>3103</v>
      </c>
    </row>
    <row r="492" spans="1:6" x14ac:dyDescent="0.2">
      <c r="F492" s="1" t="s">
        <v>3104</v>
      </c>
    </row>
    <row r="493" spans="1:6" x14ac:dyDescent="0.2">
      <c r="F493" s="1" t="s">
        <v>3105</v>
      </c>
    </row>
    <row r="494" spans="1:6" x14ac:dyDescent="0.2">
      <c r="F494" s="1" t="s">
        <v>3106</v>
      </c>
    </row>
    <row r="496" spans="1:6" x14ac:dyDescent="0.2">
      <c r="F496" s="1" t="s">
        <v>3107</v>
      </c>
    </row>
    <row r="497" spans="6:6" x14ac:dyDescent="0.2">
      <c r="F497" s="1" t="s">
        <v>3108</v>
      </c>
    </row>
    <row r="498" spans="6:6" x14ac:dyDescent="0.2">
      <c r="F498" s="1" t="s">
        <v>3109</v>
      </c>
    </row>
    <row r="499" spans="6:6" x14ac:dyDescent="0.2">
      <c r="F499" s="1" t="s">
        <v>3110</v>
      </c>
    </row>
    <row r="514" spans="1:4" x14ac:dyDescent="0.2">
      <c r="A514" s="238" t="s">
        <v>1909</v>
      </c>
      <c r="B514" s="22"/>
      <c r="C514" s="22"/>
      <c r="D514" s="22"/>
    </row>
    <row r="515" spans="1:4" x14ac:dyDescent="0.2">
      <c r="A515" s="86" t="s">
        <v>1889</v>
      </c>
      <c r="B515" s="86" t="s">
        <v>1890</v>
      </c>
    </row>
    <row r="516" spans="1:4" x14ac:dyDescent="0.2">
      <c r="A516" s="86">
        <v>1</v>
      </c>
      <c r="B516" s="86" t="s">
        <v>1891</v>
      </c>
    </row>
    <row r="517" spans="1:4" x14ac:dyDescent="0.2">
      <c r="A517" s="86">
        <v>2</v>
      </c>
      <c r="B517" s="86" t="s">
        <v>215</v>
      </c>
    </row>
    <row r="518" spans="1:4" x14ac:dyDescent="0.2">
      <c r="A518" s="86">
        <v>3</v>
      </c>
      <c r="B518" s="86" t="s">
        <v>213</v>
      </c>
    </row>
    <row r="519" spans="1:4" x14ac:dyDescent="0.2">
      <c r="A519" s="86">
        <v>4</v>
      </c>
      <c r="B519" s="86" t="s">
        <v>213</v>
      </c>
    </row>
  </sheetData>
  <mergeCells count="2">
    <mergeCell ref="E182:E183"/>
    <mergeCell ref="F473:I47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193</v>
      </c>
      <c r="B1" s="4"/>
      <c r="C1" s="4"/>
      <c r="D1" s="4"/>
      <c r="E1" s="4"/>
      <c r="F1" s="4"/>
      <c r="G1" s="4"/>
      <c r="H1" s="14">
        <v>45608</v>
      </c>
    </row>
    <row r="3" spans="1:8" x14ac:dyDescent="0.2">
      <c r="A3" s="16" t="s">
        <v>194</v>
      </c>
      <c r="B3" s="16"/>
      <c r="C3" s="16"/>
      <c r="D3" s="16"/>
      <c r="E3" s="16"/>
      <c r="F3" s="16"/>
      <c r="G3" s="16"/>
      <c r="H3" s="16"/>
    </row>
    <row r="4" spans="1:8" x14ac:dyDescent="0.2">
      <c r="A4" s="1" t="s">
        <v>195</v>
      </c>
    </row>
    <row r="5" spans="1:8" x14ac:dyDescent="0.2">
      <c r="A5" s="1" t="s">
        <v>196</v>
      </c>
    </row>
    <row r="6" spans="1:8" x14ac:dyDescent="0.2">
      <c r="A6" s="1" t="s">
        <v>197</v>
      </c>
    </row>
    <row r="7" spans="1:8" x14ac:dyDescent="0.2">
      <c r="A7" s="1" t="s">
        <v>198</v>
      </c>
    </row>
    <row r="9" spans="1:8" x14ac:dyDescent="0.2">
      <c r="A9" s="16" t="s">
        <v>199</v>
      </c>
      <c r="B9" s="16"/>
      <c r="C9" s="16"/>
      <c r="D9" s="16"/>
      <c r="E9" s="16"/>
      <c r="F9" s="16"/>
      <c r="G9" s="16"/>
      <c r="H9" s="16"/>
    </row>
    <row r="10" spans="1:8" x14ac:dyDescent="0.2">
      <c r="A10" s="1" t="s">
        <v>200</v>
      </c>
    </row>
    <row r="11" spans="1:8" x14ac:dyDescent="0.2">
      <c r="A11" s="1" t="s">
        <v>201</v>
      </c>
    </row>
    <row r="12" spans="1:8" x14ac:dyDescent="0.2">
      <c r="A12" s="1" t="s">
        <v>202</v>
      </c>
    </row>
    <row r="14" spans="1:8" x14ac:dyDescent="0.2">
      <c r="A14" s="16" t="s">
        <v>203</v>
      </c>
      <c r="B14" s="16"/>
      <c r="C14" s="16"/>
      <c r="D14" s="16"/>
      <c r="E14" s="16"/>
      <c r="F14" s="16"/>
      <c r="G14" s="16"/>
      <c r="H14" s="16"/>
    </row>
    <row r="15" spans="1:8" x14ac:dyDescent="0.2">
      <c r="A15" s="1" t="s">
        <v>204</v>
      </c>
    </row>
    <row r="16" spans="1:8" x14ac:dyDescent="0.2">
      <c r="A16" s="1" t="s">
        <v>205</v>
      </c>
    </row>
    <row r="17" spans="1:8" x14ac:dyDescent="0.2">
      <c r="A17" s="1" t="s">
        <v>206</v>
      </c>
    </row>
    <row r="18" spans="1:8" x14ac:dyDescent="0.2">
      <c r="A18" s="1" t="s">
        <v>207</v>
      </c>
    </row>
    <row r="20" spans="1:8" x14ac:dyDescent="0.2">
      <c r="A20" s="16" t="s">
        <v>208</v>
      </c>
      <c r="B20" s="16"/>
      <c r="C20" s="16"/>
      <c r="D20" s="16"/>
      <c r="E20" s="16"/>
      <c r="F20" s="16"/>
      <c r="G20" s="16"/>
      <c r="H20" s="16"/>
    </row>
    <row r="21" spans="1:8" x14ac:dyDescent="0.2">
      <c r="A21" s="1" t="s">
        <v>209</v>
      </c>
    </row>
    <row r="23" spans="1:8" x14ac:dyDescent="0.2">
      <c r="A23" s="1" t="s">
        <v>210</v>
      </c>
      <c r="B23" s="1" t="s">
        <v>211</v>
      </c>
      <c r="C23" s="1" t="s">
        <v>212</v>
      </c>
    </row>
    <row r="24" spans="1:8" x14ac:dyDescent="0.2">
      <c r="A24" s="1" t="s">
        <v>213</v>
      </c>
      <c r="B24" s="1">
        <v>2</v>
      </c>
      <c r="C24" s="1">
        <v>4</v>
      </c>
    </row>
    <row r="25" spans="1:8" x14ac:dyDescent="0.2">
      <c r="A25" s="1" t="s">
        <v>214</v>
      </c>
      <c r="B25" s="1">
        <v>4</v>
      </c>
      <c r="C25" s="1">
        <v>4</v>
      </c>
    </row>
    <row r="26" spans="1:8" x14ac:dyDescent="0.2">
      <c r="A26" s="1" t="s">
        <v>215</v>
      </c>
      <c r="B26" s="1">
        <v>3</v>
      </c>
      <c r="C26" s="1">
        <v>1</v>
      </c>
    </row>
    <row r="27" spans="1:8" x14ac:dyDescent="0.2">
      <c r="A27" s="1" t="s">
        <v>185</v>
      </c>
      <c r="B27" s="1">
        <v>2</v>
      </c>
      <c r="C27" s="1">
        <v>8</v>
      </c>
    </row>
    <row r="29" spans="1:8" x14ac:dyDescent="0.2">
      <c r="A29" s="1" t="s">
        <v>216</v>
      </c>
    </row>
    <row r="31" spans="1:8" x14ac:dyDescent="0.2">
      <c r="A31" s="4" t="s">
        <v>217</v>
      </c>
    </row>
    <row r="32" spans="1:8" x14ac:dyDescent="0.2">
      <c r="B32" s="3" t="s">
        <v>29</v>
      </c>
      <c r="C32" s="3" t="s">
        <v>33</v>
      </c>
      <c r="G32" s="1" t="s">
        <v>1929</v>
      </c>
    </row>
    <row r="33" spans="1:7" x14ac:dyDescent="0.2">
      <c r="A33" s="22" t="s">
        <v>210</v>
      </c>
      <c r="B33" s="24" t="s">
        <v>211</v>
      </c>
      <c r="C33" s="24" t="s">
        <v>212</v>
      </c>
    </row>
    <row r="34" spans="1:7" x14ac:dyDescent="0.2">
      <c r="A34" s="1" t="s">
        <v>213</v>
      </c>
      <c r="B34" s="3">
        <v>2</v>
      </c>
      <c r="C34" s="3">
        <v>4</v>
      </c>
    </row>
    <row r="35" spans="1:7" x14ac:dyDescent="0.2">
      <c r="A35" s="1" t="s">
        <v>214</v>
      </c>
      <c r="B35" s="3">
        <v>4</v>
      </c>
      <c r="C35" s="3">
        <v>4</v>
      </c>
    </row>
    <row r="36" spans="1:7" x14ac:dyDescent="0.2">
      <c r="A36" s="1" t="s">
        <v>215</v>
      </c>
      <c r="B36" s="3">
        <v>3</v>
      </c>
      <c r="C36" s="3">
        <v>1</v>
      </c>
    </row>
    <row r="37" spans="1:7" x14ac:dyDescent="0.2">
      <c r="A37" s="1" t="s">
        <v>185</v>
      </c>
      <c r="B37" s="3">
        <v>2</v>
      </c>
      <c r="C37" s="3">
        <v>8</v>
      </c>
    </row>
    <row r="38" spans="1:7" x14ac:dyDescent="0.2">
      <c r="A38" s="1" t="s">
        <v>218</v>
      </c>
      <c r="B38" s="25">
        <f>SUM(B34:B37)</f>
        <v>11</v>
      </c>
      <c r="C38" s="25">
        <f>SUM(C34:C37)</f>
        <v>17</v>
      </c>
      <c r="E38" s="1" t="s">
        <v>1930</v>
      </c>
    </row>
    <row r="39" spans="1:7" x14ac:dyDescent="0.2">
      <c r="B39" s="3" t="s">
        <v>30</v>
      </c>
      <c r="C39" s="3" t="s">
        <v>35</v>
      </c>
    </row>
    <row r="41" spans="1:7" x14ac:dyDescent="0.2">
      <c r="A41" s="4" t="s">
        <v>219</v>
      </c>
    </row>
    <row r="42" spans="1:7" x14ac:dyDescent="0.2">
      <c r="A42" s="1" t="s">
        <v>220</v>
      </c>
    </row>
    <row r="43" spans="1:7" x14ac:dyDescent="0.2">
      <c r="A43" s="1" t="s">
        <v>221</v>
      </c>
    </row>
    <row r="44" spans="1:7" x14ac:dyDescent="0.2">
      <c r="A44" s="1" t="s">
        <v>222</v>
      </c>
    </row>
    <row r="45" spans="1:7" x14ac:dyDescent="0.2">
      <c r="A45" s="1" t="s">
        <v>223</v>
      </c>
    </row>
    <row r="46" spans="1:7" x14ac:dyDescent="0.2">
      <c r="D46" s="242" t="s">
        <v>224</v>
      </c>
      <c r="E46" s="242" t="s">
        <v>224</v>
      </c>
      <c r="G46" s="1" t="s">
        <v>1931</v>
      </c>
    </row>
    <row r="47" spans="1:7" x14ac:dyDescent="0.2">
      <c r="D47" s="242" t="s">
        <v>225</v>
      </c>
      <c r="E47" s="242" t="s">
        <v>226</v>
      </c>
      <c r="G47" s="1" t="s">
        <v>1932</v>
      </c>
    </row>
    <row r="48" spans="1:7" x14ac:dyDescent="0.2">
      <c r="B48" s="3" t="s">
        <v>29</v>
      </c>
      <c r="C48" s="3" t="s">
        <v>33</v>
      </c>
      <c r="D48" s="102" t="s">
        <v>227</v>
      </c>
      <c r="E48" s="102" t="s">
        <v>227</v>
      </c>
      <c r="G48" s="4" t="s">
        <v>1935</v>
      </c>
    </row>
    <row r="49" spans="1:13" x14ac:dyDescent="0.2">
      <c r="A49" s="22" t="s">
        <v>210</v>
      </c>
      <c r="B49" s="24" t="s">
        <v>211</v>
      </c>
      <c r="C49" s="24" t="s">
        <v>212</v>
      </c>
      <c r="D49" s="240" t="s">
        <v>228</v>
      </c>
      <c r="E49" s="240" t="s">
        <v>229</v>
      </c>
      <c r="G49" s="1" t="s">
        <v>1933</v>
      </c>
    </row>
    <row r="50" spans="1:13" x14ac:dyDescent="0.2">
      <c r="A50" s="1" t="s">
        <v>213</v>
      </c>
      <c r="B50" s="3">
        <v>2</v>
      </c>
      <c r="C50" s="3">
        <v>4</v>
      </c>
      <c r="D50" s="241">
        <f>C50/B50</f>
        <v>2</v>
      </c>
      <c r="E50" s="241">
        <f>B50/C50</f>
        <v>0.5</v>
      </c>
      <c r="G50" s="1" t="s">
        <v>1934</v>
      </c>
    </row>
    <row r="51" spans="1:13" x14ac:dyDescent="0.2">
      <c r="A51" s="1" t="s">
        <v>214</v>
      </c>
      <c r="B51" s="3">
        <v>4</v>
      </c>
      <c r="C51" s="3">
        <v>4</v>
      </c>
      <c r="D51" s="241">
        <f>C51/B51</f>
        <v>1</v>
      </c>
      <c r="E51" s="241">
        <f>B51/C51</f>
        <v>1</v>
      </c>
    </row>
    <row r="52" spans="1:13" x14ac:dyDescent="0.2">
      <c r="A52" s="1" t="s">
        <v>215</v>
      </c>
      <c r="B52" s="3">
        <v>3</v>
      </c>
      <c r="C52" s="3">
        <v>1</v>
      </c>
      <c r="D52" s="241">
        <f>C52/B52</f>
        <v>0.33333333333333331</v>
      </c>
      <c r="E52" s="241">
        <f>B52/C52</f>
        <v>3</v>
      </c>
      <c r="G52" s="4" t="s">
        <v>1936</v>
      </c>
    </row>
    <row r="53" spans="1:13" x14ac:dyDescent="0.2">
      <c r="A53" s="1" t="s">
        <v>185</v>
      </c>
      <c r="B53" s="3">
        <v>2</v>
      </c>
      <c r="C53" s="3">
        <v>8</v>
      </c>
      <c r="D53" s="241">
        <f>C53/B53</f>
        <v>4</v>
      </c>
      <c r="E53" s="241">
        <f>B53/C53</f>
        <v>0.25</v>
      </c>
      <c r="G53" s="1" t="s">
        <v>1937</v>
      </c>
    </row>
    <row r="54" spans="1:13" x14ac:dyDescent="0.2">
      <c r="A54" s="1" t="s">
        <v>218</v>
      </c>
      <c r="B54" s="25">
        <f>SUM(B50:B53)</f>
        <v>11</v>
      </c>
      <c r="C54" s="25">
        <f>SUM(C50:C53)</f>
        <v>17</v>
      </c>
      <c r="G54" s="1" t="s">
        <v>1938</v>
      </c>
    </row>
    <row r="55" spans="1:13" x14ac:dyDescent="0.2">
      <c r="B55" s="3" t="s">
        <v>30</v>
      </c>
      <c r="C55" s="3" t="s">
        <v>35</v>
      </c>
      <c r="G55" s="1" t="s">
        <v>1939</v>
      </c>
    </row>
    <row r="56" spans="1:13" x14ac:dyDescent="0.2">
      <c r="G56" s="71" t="s">
        <v>1940</v>
      </c>
      <c r="H56" s="71"/>
      <c r="I56" s="71"/>
    </row>
    <row r="57" spans="1:13" x14ac:dyDescent="0.2">
      <c r="A57" s="4" t="s">
        <v>230</v>
      </c>
    </row>
    <row r="58" spans="1:13" x14ac:dyDescent="0.2">
      <c r="A58" s="1" t="s">
        <v>231</v>
      </c>
      <c r="M58" s="1" t="s">
        <v>211</v>
      </c>
    </row>
    <row r="59" spans="1:13" x14ac:dyDescent="0.2">
      <c r="A59" s="1" t="s">
        <v>232</v>
      </c>
      <c r="M59" s="3" t="s">
        <v>29</v>
      </c>
    </row>
    <row r="61" spans="1:13" x14ac:dyDescent="0.2">
      <c r="D61" s="3" t="s">
        <v>224</v>
      </c>
      <c r="E61" s="3" t="s">
        <v>224</v>
      </c>
      <c r="F61" s="102" t="s">
        <v>233</v>
      </c>
      <c r="G61" s="102" t="s">
        <v>234</v>
      </c>
    </row>
    <row r="62" spans="1:13" x14ac:dyDescent="0.2">
      <c r="D62" s="3" t="s">
        <v>235</v>
      </c>
      <c r="E62" s="3" t="s">
        <v>236</v>
      </c>
      <c r="F62" s="102" t="s">
        <v>1942</v>
      </c>
      <c r="G62" s="102" t="s">
        <v>1941</v>
      </c>
    </row>
    <row r="63" spans="1:13" x14ac:dyDescent="0.2">
      <c r="B63" s="3" t="s">
        <v>29</v>
      </c>
      <c r="C63" s="3" t="s">
        <v>33</v>
      </c>
      <c r="D63" s="3" t="s">
        <v>227</v>
      </c>
      <c r="E63" s="3" t="s">
        <v>227</v>
      </c>
      <c r="F63" s="102" t="s">
        <v>237</v>
      </c>
      <c r="G63" s="102" t="s">
        <v>237</v>
      </c>
    </row>
    <row r="64" spans="1:13" x14ac:dyDescent="0.2">
      <c r="A64" s="22" t="s">
        <v>210</v>
      </c>
      <c r="B64" s="24" t="s">
        <v>211</v>
      </c>
      <c r="C64" s="24" t="s">
        <v>212</v>
      </c>
      <c r="D64" s="24" t="s">
        <v>228</v>
      </c>
      <c r="E64" s="24" t="s">
        <v>229</v>
      </c>
      <c r="F64" s="240" t="s">
        <v>238</v>
      </c>
      <c r="G64" s="240" t="s">
        <v>239</v>
      </c>
    </row>
    <row r="65" spans="1:8" x14ac:dyDescent="0.2">
      <c r="A65" s="1" t="s">
        <v>213</v>
      </c>
      <c r="B65" s="3">
        <v>2</v>
      </c>
      <c r="C65" s="3">
        <v>4</v>
      </c>
      <c r="D65" s="26">
        <f>C65/B65</f>
        <v>2</v>
      </c>
      <c r="E65" s="26">
        <f>B65/C65</f>
        <v>0.5</v>
      </c>
      <c r="F65" s="243">
        <v>3</v>
      </c>
      <c r="G65" s="243">
        <v>2</v>
      </c>
    </row>
    <row r="66" spans="1:8" x14ac:dyDescent="0.2">
      <c r="A66" s="1" t="s">
        <v>214</v>
      </c>
      <c r="B66" s="3">
        <v>4</v>
      </c>
      <c r="C66" s="3">
        <v>4</v>
      </c>
      <c r="D66" s="26">
        <f>C66/B66</f>
        <v>1</v>
      </c>
      <c r="E66" s="26">
        <f>B66/C66</f>
        <v>1</v>
      </c>
      <c r="F66" s="243">
        <v>2</v>
      </c>
      <c r="G66" s="243">
        <v>3</v>
      </c>
    </row>
    <row r="67" spans="1:8" x14ac:dyDescent="0.2">
      <c r="A67" s="1" t="s">
        <v>215</v>
      </c>
      <c r="B67" s="3">
        <v>3</v>
      </c>
      <c r="C67" s="3">
        <v>1</v>
      </c>
      <c r="D67" s="26">
        <f>C67/B67</f>
        <v>0.33333333333333331</v>
      </c>
      <c r="E67" s="26">
        <f>B67/C67</f>
        <v>3</v>
      </c>
      <c r="F67" s="243">
        <v>1</v>
      </c>
      <c r="G67" s="243">
        <v>4</v>
      </c>
    </row>
    <row r="68" spans="1:8" x14ac:dyDescent="0.2">
      <c r="A68" s="1" t="s">
        <v>185</v>
      </c>
      <c r="B68" s="30">
        <v>2</v>
      </c>
      <c r="C68" s="29">
        <v>8</v>
      </c>
      <c r="D68" s="26">
        <f>C68/B68</f>
        <v>4</v>
      </c>
      <c r="E68" s="26">
        <f>B68/C68</f>
        <v>0.25</v>
      </c>
      <c r="F68" s="243">
        <v>4</v>
      </c>
      <c r="G68" s="243">
        <v>1</v>
      </c>
    </row>
    <row r="69" spans="1:8" x14ac:dyDescent="0.2">
      <c r="A69" s="1" t="s">
        <v>218</v>
      </c>
      <c r="B69" s="25">
        <f>SUM(B65:B68)</f>
        <v>11</v>
      </c>
      <c r="C69" s="25">
        <f>SUM(C65:C68)</f>
        <v>17</v>
      </c>
    </row>
    <row r="70" spans="1:8" x14ac:dyDescent="0.2">
      <c r="B70" s="3" t="s">
        <v>30</v>
      </c>
      <c r="C70" s="3" t="s">
        <v>35</v>
      </c>
    </row>
    <row r="72" spans="1:8" x14ac:dyDescent="0.2">
      <c r="A72" s="4" t="s">
        <v>240</v>
      </c>
    </row>
    <row r="73" spans="1:8" x14ac:dyDescent="0.2">
      <c r="A73" s="1" t="s">
        <v>241</v>
      </c>
      <c r="H73" s="3" t="s">
        <v>33</v>
      </c>
    </row>
    <row r="74" spans="1:8" x14ac:dyDescent="0.2">
      <c r="A74" s="1" t="s">
        <v>242</v>
      </c>
      <c r="H74" s="3" t="s">
        <v>212</v>
      </c>
    </row>
    <row r="76" spans="1:8" x14ac:dyDescent="0.2">
      <c r="A76" s="1" t="s">
        <v>243</v>
      </c>
    </row>
    <row r="77" spans="1:8" x14ac:dyDescent="0.2">
      <c r="A77" s="1" t="s">
        <v>244</v>
      </c>
    </row>
    <row r="78" spans="1:8" x14ac:dyDescent="0.2">
      <c r="A78" s="1" t="s">
        <v>245</v>
      </c>
    </row>
    <row r="79" spans="1:8" x14ac:dyDescent="0.2">
      <c r="A79" s="1" t="s">
        <v>246</v>
      </c>
    </row>
    <row r="81" spans="1:1" x14ac:dyDescent="0.2">
      <c r="A81" s="1" t="s">
        <v>247</v>
      </c>
    </row>
    <row r="82" spans="1:1" x14ac:dyDescent="0.2">
      <c r="A82" s="1" t="s">
        <v>248</v>
      </c>
    </row>
    <row r="83" spans="1:1" x14ac:dyDescent="0.2">
      <c r="A83" s="1" t="s">
        <v>249</v>
      </c>
    </row>
    <row r="84" spans="1:1" x14ac:dyDescent="0.2">
      <c r="A84" s="1" t="s">
        <v>250</v>
      </c>
    </row>
    <row r="85" spans="1:1" x14ac:dyDescent="0.2">
      <c r="A85" s="1" t="s">
        <v>251</v>
      </c>
    </row>
    <row r="86" spans="1:1" x14ac:dyDescent="0.2">
      <c r="A86" s="1" t="s">
        <v>252</v>
      </c>
    </row>
    <row r="88" spans="1:1" x14ac:dyDescent="0.2">
      <c r="A88" s="1" t="s">
        <v>253</v>
      </c>
    </row>
    <row r="89" spans="1:1" x14ac:dyDescent="0.2">
      <c r="A89" s="1" t="s">
        <v>254</v>
      </c>
    </row>
    <row r="90" spans="1:1" x14ac:dyDescent="0.2">
      <c r="A90" s="1" t="s">
        <v>251</v>
      </c>
    </row>
    <row r="91" spans="1:1" x14ac:dyDescent="0.2">
      <c r="A91" s="1" t="s">
        <v>255</v>
      </c>
    </row>
    <row r="93" spans="1:1" x14ac:dyDescent="0.2">
      <c r="A93" s="1" t="s">
        <v>256</v>
      </c>
    </row>
    <row r="98" spans="1:8" x14ac:dyDescent="0.2">
      <c r="A98" s="16" t="s">
        <v>257</v>
      </c>
      <c r="B98" s="16"/>
      <c r="C98" s="16"/>
      <c r="D98" s="16"/>
      <c r="E98" s="16"/>
      <c r="F98" s="16"/>
      <c r="G98" s="16"/>
      <c r="H98" s="16"/>
    </row>
    <row r="100" spans="1:8" x14ac:dyDescent="0.2">
      <c r="A100" s="1" t="s">
        <v>258</v>
      </c>
    </row>
    <row r="102" spans="1:8" x14ac:dyDescent="0.2">
      <c r="A102" s="1" t="s">
        <v>210</v>
      </c>
      <c r="B102" s="1" t="s">
        <v>259</v>
      </c>
      <c r="C102" s="1" t="s">
        <v>260</v>
      </c>
      <c r="F102" s="4" t="s">
        <v>261</v>
      </c>
    </row>
    <row r="103" spans="1:8" x14ac:dyDescent="0.2">
      <c r="A103" s="1" t="s">
        <v>213</v>
      </c>
      <c r="B103" s="1">
        <v>10</v>
      </c>
      <c r="C103" s="1">
        <v>5</v>
      </c>
      <c r="F103" s="1" t="s">
        <v>262</v>
      </c>
    </row>
    <row r="104" spans="1:8" x14ac:dyDescent="0.2">
      <c r="A104" s="1" t="s">
        <v>214</v>
      </c>
      <c r="B104" s="1">
        <v>2</v>
      </c>
      <c r="C104" s="1">
        <v>8</v>
      </c>
      <c r="F104" s="1" t="s">
        <v>263</v>
      </c>
    </row>
    <row r="105" spans="1:8" x14ac:dyDescent="0.2">
      <c r="A105" s="1" t="s">
        <v>215</v>
      </c>
      <c r="B105" s="1">
        <v>4</v>
      </c>
      <c r="C105" s="1">
        <v>4</v>
      </c>
      <c r="F105" s="1" t="s">
        <v>264</v>
      </c>
    </row>
    <row r="106" spans="1:8" x14ac:dyDescent="0.2">
      <c r="A106" s="1" t="s">
        <v>185</v>
      </c>
      <c r="B106" s="1">
        <v>4</v>
      </c>
      <c r="C106" s="1">
        <v>8</v>
      </c>
      <c r="F106" s="1" t="s">
        <v>265</v>
      </c>
    </row>
    <row r="108" spans="1:8" x14ac:dyDescent="0.2">
      <c r="A108" s="1" t="s">
        <v>105</v>
      </c>
    </row>
    <row r="109" spans="1:8" x14ac:dyDescent="0.2">
      <c r="A109" s="1" t="s">
        <v>266</v>
      </c>
    </row>
    <row r="110" spans="1:8" x14ac:dyDescent="0.2">
      <c r="A110" s="1" t="s">
        <v>267</v>
      </c>
    </row>
    <row r="111" spans="1:8" x14ac:dyDescent="0.2">
      <c r="A111" s="1" t="s">
        <v>268</v>
      </c>
    </row>
    <row r="112" spans="1:8" x14ac:dyDescent="0.2">
      <c r="A112" s="1" t="s">
        <v>269</v>
      </c>
    </row>
    <row r="113" spans="1:7" x14ac:dyDescent="0.2">
      <c r="A113" s="1" t="s">
        <v>270</v>
      </c>
    </row>
    <row r="114" spans="1:7" x14ac:dyDescent="0.2">
      <c r="A114" s="1" t="s">
        <v>271</v>
      </c>
    </row>
    <row r="115" spans="1:7" x14ac:dyDescent="0.2">
      <c r="A115" s="1" t="s">
        <v>272</v>
      </c>
    </row>
    <row r="116" spans="1:7" x14ac:dyDescent="0.2">
      <c r="A116" s="1" t="s">
        <v>273</v>
      </c>
    </row>
    <row r="117" spans="1:7" x14ac:dyDescent="0.2">
      <c r="A117" s="1" t="s">
        <v>274</v>
      </c>
    </row>
    <row r="119" spans="1:7" x14ac:dyDescent="0.2">
      <c r="A119" s="4" t="s">
        <v>275</v>
      </c>
    </row>
    <row r="120" spans="1:7" x14ac:dyDescent="0.2">
      <c r="A120" s="4"/>
      <c r="D120" s="246" t="s">
        <v>224</v>
      </c>
      <c r="E120" s="243" t="s">
        <v>224</v>
      </c>
      <c r="F120" s="246" t="s">
        <v>234</v>
      </c>
      <c r="G120" s="243" t="s">
        <v>233</v>
      </c>
    </row>
    <row r="121" spans="1:7" x14ac:dyDescent="0.2">
      <c r="B121" s="3"/>
      <c r="C121" s="3"/>
      <c r="D121" s="246" t="s">
        <v>225</v>
      </c>
      <c r="E121" s="243" t="s">
        <v>226</v>
      </c>
      <c r="F121" s="246" t="s">
        <v>276</v>
      </c>
      <c r="G121" s="243" t="s">
        <v>277</v>
      </c>
    </row>
    <row r="122" spans="1:7" ht="17" thickBot="1" x14ac:dyDescent="0.25">
      <c r="A122" s="1" t="s">
        <v>210</v>
      </c>
      <c r="B122" s="3" t="s">
        <v>259</v>
      </c>
      <c r="C122" s="3" t="s">
        <v>260</v>
      </c>
      <c r="D122" s="247" t="s">
        <v>278</v>
      </c>
      <c r="E122" s="244" t="s">
        <v>279</v>
      </c>
      <c r="F122" s="247" t="s">
        <v>29</v>
      </c>
      <c r="G122" s="243" t="s">
        <v>33</v>
      </c>
    </row>
    <row r="123" spans="1:7" ht="17" thickBot="1" x14ac:dyDescent="0.25">
      <c r="A123" s="1" t="s">
        <v>213</v>
      </c>
      <c r="B123" s="37">
        <v>10</v>
      </c>
      <c r="C123" s="38">
        <v>5</v>
      </c>
      <c r="D123" s="102">
        <f>C123/B123</f>
        <v>0.5</v>
      </c>
      <c r="E123" s="102">
        <f>B123/C123</f>
        <v>2</v>
      </c>
      <c r="F123" s="102">
        <v>1</v>
      </c>
      <c r="G123" s="110">
        <v>4</v>
      </c>
    </row>
    <row r="124" spans="1:7" ht="17" thickBot="1" x14ac:dyDescent="0.25">
      <c r="A124" s="4" t="s">
        <v>214</v>
      </c>
      <c r="B124" s="34">
        <v>2</v>
      </c>
      <c r="C124" s="33">
        <v>8</v>
      </c>
      <c r="D124" s="242">
        <f t="shared" ref="D124:D126" si="0">C124/B124</f>
        <v>4</v>
      </c>
      <c r="E124" s="242">
        <f t="shared" ref="E124:E126" si="1">B124/C124</f>
        <v>0.25</v>
      </c>
      <c r="F124" s="242">
        <v>4</v>
      </c>
      <c r="G124" s="245">
        <v>1</v>
      </c>
    </row>
    <row r="125" spans="1:7" ht="17" thickBot="1" x14ac:dyDescent="0.25">
      <c r="A125" s="1" t="s">
        <v>215</v>
      </c>
      <c r="B125" s="37">
        <v>4</v>
      </c>
      <c r="C125" s="38">
        <v>4</v>
      </c>
      <c r="D125" s="102">
        <f t="shared" si="0"/>
        <v>1</v>
      </c>
      <c r="E125" s="102">
        <f t="shared" si="1"/>
        <v>1</v>
      </c>
      <c r="F125" s="102">
        <v>2</v>
      </c>
      <c r="G125" s="110">
        <v>3</v>
      </c>
    </row>
    <row r="126" spans="1:7" ht="17" thickBot="1" x14ac:dyDescent="0.25">
      <c r="A126" s="4" t="s">
        <v>185</v>
      </c>
      <c r="B126" s="36">
        <v>4</v>
      </c>
      <c r="C126" s="35">
        <v>8</v>
      </c>
      <c r="D126" s="242">
        <f t="shared" si="0"/>
        <v>2</v>
      </c>
      <c r="E126" s="242">
        <f t="shared" si="1"/>
        <v>0.5</v>
      </c>
      <c r="F126" s="242">
        <v>3</v>
      </c>
      <c r="G126" s="245">
        <v>2</v>
      </c>
    </row>
    <row r="127" spans="1:7" x14ac:dyDescent="0.2">
      <c r="A127" s="1" t="s">
        <v>218</v>
      </c>
      <c r="B127" s="102">
        <f>SUM(B123:B126)</f>
        <v>20</v>
      </c>
      <c r="C127" s="102">
        <f>SUM(C123:C126)</f>
        <v>25</v>
      </c>
    </row>
    <row r="128" spans="1:7" x14ac:dyDescent="0.2">
      <c r="B128" s="239" t="s">
        <v>30</v>
      </c>
      <c r="C128" s="239" t="s">
        <v>35</v>
      </c>
      <c r="G128" s="4" t="s">
        <v>259</v>
      </c>
    </row>
    <row r="143" spans="2:2" x14ac:dyDescent="0.2">
      <c r="B143" s="4" t="s">
        <v>260</v>
      </c>
    </row>
    <row r="146" spans="1:7" x14ac:dyDescent="0.2">
      <c r="A146" s="4" t="s">
        <v>267</v>
      </c>
    </row>
    <row r="147" spans="1:7" x14ac:dyDescent="0.2">
      <c r="A147" s="4" t="s">
        <v>268</v>
      </c>
    </row>
    <row r="148" spans="1:7" x14ac:dyDescent="0.2">
      <c r="A148" s="4"/>
    </row>
    <row r="149" spans="1:7" x14ac:dyDescent="0.2">
      <c r="A149" s="1" t="s">
        <v>280</v>
      </c>
    </row>
    <row r="151" spans="1:7" x14ac:dyDescent="0.2">
      <c r="A151" s="4"/>
      <c r="D151" s="19" t="s">
        <v>224</v>
      </c>
      <c r="E151" s="27" t="s">
        <v>224</v>
      </c>
      <c r="G151"/>
    </row>
    <row r="152" spans="1:7" x14ac:dyDescent="0.2">
      <c r="B152" s="3"/>
      <c r="C152" s="3"/>
      <c r="D152" s="19" t="s">
        <v>225</v>
      </c>
      <c r="E152" s="27" t="s">
        <v>226</v>
      </c>
    </row>
    <row r="153" spans="1:7" ht="17" thickBot="1" x14ac:dyDescent="0.25">
      <c r="A153" s="1" t="s">
        <v>210</v>
      </c>
      <c r="B153" s="3" t="s">
        <v>259</v>
      </c>
      <c r="C153" s="3" t="s">
        <v>260</v>
      </c>
      <c r="D153" s="31" t="s">
        <v>278</v>
      </c>
      <c r="E153" s="32" t="s">
        <v>279</v>
      </c>
    </row>
    <row r="154" spans="1:7" ht="17" thickBot="1" x14ac:dyDescent="0.25">
      <c r="A154" s="39" t="s">
        <v>213</v>
      </c>
      <c r="B154" s="40">
        <v>10</v>
      </c>
      <c r="C154" s="41">
        <v>5</v>
      </c>
      <c r="D154" s="44">
        <f>C154/B154</f>
        <v>0.5</v>
      </c>
      <c r="E154" s="3">
        <f>B154/C154</f>
        <v>2</v>
      </c>
    </row>
    <row r="155" spans="1:7" ht="17" thickBot="1" x14ac:dyDescent="0.25">
      <c r="A155" s="4" t="s">
        <v>214</v>
      </c>
      <c r="B155" s="34">
        <v>2</v>
      </c>
      <c r="C155" s="33">
        <v>8</v>
      </c>
      <c r="D155" s="28">
        <f t="shared" ref="D155:D157" si="2">C155/B155</f>
        <v>4</v>
      </c>
      <c r="E155" s="28">
        <f t="shared" ref="E155:E157" si="3">B155/C155</f>
        <v>0.25</v>
      </c>
    </row>
    <row r="156" spans="1:7" ht="17" thickBot="1" x14ac:dyDescent="0.25">
      <c r="A156" s="1" t="s">
        <v>215</v>
      </c>
      <c r="B156" s="37">
        <v>4</v>
      </c>
      <c r="C156" s="38">
        <v>4</v>
      </c>
      <c r="D156" s="3">
        <f t="shared" si="2"/>
        <v>1</v>
      </c>
      <c r="E156" s="3">
        <f t="shared" si="3"/>
        <v>1</v>
      </c>
    </row>
    <row r="157" spans="1:7" ht="17" thickBot="1" x14ac:dyDescent="0.25">
      <c r="A157" s="4" t="s">
        <v>185</v>
      </c>
      <c r="B157" s="36">
        <v>4</v>
      </c>
      <c r="C157" s="35">
        <v>8</v>
      </c>
      <c r="D157" s="28">
        <f t="shared" si="2"/>
        <v>2</v>
      </c>
      <c r="E157" s="28">
        <f t="shared" si="3"/>
        <v>0.5</v>
      </c>
    </row>
    <row r="158" spans="1:7" x14ac:dyDescent="0.2">
      <c r="A158" s="4"/>
      <c r="B158" s="42"/>
      <c r="C158" s="43"/>
      <c r="D158" s="28"/>
      <c r="E158" s="28"/>
    </row>
    <row r="159" spans="1:7" x14ac:dyDescent="0.2">
      <c r="A159" s="4" t="s">
        <v>269</v>
      </c>
    </row>
    <row r="160" spans="1:7" x14ac:dyDescent="0.2">
      <c r="A160" s="4" t="s">
        <v>270</v>
      </c>
    </row>
    <row r="161" spans="1:11" x14ac:dyDescent="0.2">
      <c r="A161" s="4"/>
    </row>
    <row r="162" spans="1:11" x14ac:dyDescent="0.2">
      <c r="A162" s="4"/>
      <c r="D162" s="19" t="s">
        <v>224</v>
      </c>
      <c r="E162" s="27" t="s">
        <v>224</v>
      </c>
    </row>
    <row r="163" spans="1:11" x14ac:dyDescent="0.2">
      <c r="B163" s="3"/>
      <c r="C163" s="3"/>
      <c r="D163" s="19" t="s">
        <v>225</v>
      </c>
      <c r="E163" s="27" t="s">
        <v>226</v>
      </c>
    </row>
    <row r="164" spans="1:11" ht="17" thickBot="1" x14ac:dyDescent="0.25">
      <c r="A164" s="1" t="s">
        <v>210</v>
      </c>
      <c r="B164" s="3" t="s">
        <v>259</v>
      </c>
      <c r="C164" s="3" t="s">
        <v>260</v>
      </c>
      <c r="D164" s="31" t="s">
        <v>278</v>
      </c>
      <c r="E164" s="32" t="s">
        <v>279</v>
      </c>
      <c r="G164"/>
    </row>
    <row r="165" spans="1:11" ht="17" thickBot="1" x14ac:dyDescent="0.25">
      <c r="A165" s="1" t="s">
        <v>213</v>
      </c>
      <c r="B165" s="37">
        <v>10</v>
      </c>
      <c r="C165" s="38">
        <v>5</v>
      </c>
      <c r="D165" s="28">
        <f>C165/B165</f>
        <v>0.5</v>
      </c>
      <c r="E165" s="3">
        <f>B165/C165</f>
        <v>2</v>
      </c>
    </row>
    <row r="166" spans="1:11" ht="17" thickBot="1" x14ac:dyDescent="0.25">
      <c r="A166" s="45" t="s">
        <v>214</v>
      </c>
      <c r="B166" s="46">
        <v>2</v>
      </c>
      <c r="C166" s="47">
        <v>8</v>
      </c>
      <c r="D166" s="44">
        <f t="shared" ref="D166:D168" si="4">C166/B166</f>
        <v>4</v>
      </c>
      <c r="E166" s="44">
        <f t="shared" ref="E166:E168" si="5">B166/C166</f>
        <v>0.25</v>
      </c>
    </row>
    <row r="167" spans="1:11" ht="17" thickBot="1" x14ac:dyDescent="0.25">
      <c r="A167" s="1" t="s">
        <v>215</v>
      </c>
      <c r="B167" s="37">
        <v>4</v>
      </c>
      <c r="C167" s="38">
        <v>4</v>
      </c>
      <c r="D167" s="3">
        <f t="shared" si="4"/>
        <v>1</v>
      </c>
      <c r="E167" s="3">
        <f t="shared" si="5"/>
        <v>1</v>
      </c>
    </row>
    <row r="168" spans="1:11" ht="17" thickBot="1" x14ac:dyDescent="0.25">
      <c r="A168" s="4" t="s">
        <v>185</v>
      </c>
      <c r="B168" s="36">
        <v>4</v>
      </c>
      <c r="C168" s="35">
        <v>8</v>
      </c>
      <c r="D168" s="28">
        <f t="shared" si="4"/>
        <v>2</v>
      </c>
      <c r="E168" s="28">
        <f t="shared" si="5"/>
        <v>0.5</v>
      </c>
    </row>
    <row r="169" spans="1:11" x14ac:dyDescent="0.2">
      <c r="A169" s="4"/>
      <c r="B169" s="42"/>
      <c r="C169" s="43"/>
      <c r="D169" s="28"/>
      <c r="E169" s="28"/>
    </row>
    <row r="170" spans="1:11" x14ac:dyDescent="0.2">
      <c r="A170" s="1" t="s">
        <v>281</v>
      </c>
    </row>
    <row r="171" spans="1:11" x14ac:dyDescent="0.2">
      <c r="A171" s="1" t="s">
        <v>272</v>
      </c>
    </row>
    <row r="173" spans="1:11" x14ac:dyDescent="0.2">
      <c r="A173" s="1" t="s">
        <v>1943</v>
      </c>
      <c r="B173" s="3"/>
      <c r="C173" s="3"/>
      <c r="G173" s="4" t="s">
        <v>259</v>
      </c>
    </row>
    <row r="174" spans="1:11" x14ac:dyDescent="0.2">
      <c r="A174" s="1" t="s">
        <v>1944</v>
      </c>
    </row>
    <row r="175" spans="1:11" x14ac:dyDescent="0.2">
      <c r="H175" s="248" t="s">
        <v>1945</v>
      </c>
      <c r="I175" s="109"/>
      <c r="J175" s="109"/>
      <c r="K175" s="109"/>
    </row>
    <row r="176" spans="1:11" x14ac:dyDescent="0.2">
      <c r="H176" s="109"/>
      <c r="I176" s="109"/>
      <c r="J176" s="109"/>
      <c r="K176" s="109"/>
    </row>
    <row r="177" spans="2:11" x14ac:dyDescent="0.2">
      <c r="C177"/>
      <c r="H177" s="109" t="s">
        <v>1946</v>
      </c>
      <c r="I177" s="109"/>
      <c r="J177" s="109"/>
      <c r="K177" s="109"/>
    </row>
    <row r="178" spans="2:11" x14ac:dyDescent="0.2">
      <c r="H178" s="109"/>
      <c r="I178" s="109"/>
      <c r="J178" s="109"/>
      <c r="K178" s="109"/>
    </row>
    <row r="179" spans="2:11" x14ac:dyDescent="0.2">
      <c r="H179" s="248" t="s">
        <v>1947</v>
      </c>
      <c r="I179" s="109"/>
      <c r="J179" s="109"/>
      <c r="K179" s="109"/>
    </row>
    <row r="180" spans="2:11" x14ac:dyDescent="0.2">
      <c r="H180" s="109"/>
      <c r="I180" s="109"/>
      <c r="J180" s="109"/>
      <c r="K180" s="109"/>
    </row>
    <row r="181" spans="2:11" x14ac:dyDescent="0.2">
      <c r="H181" s="109"/>
      <c r="I181" s="109"/>
      <c r="J181" s="109"/>
      <c r="K181" s="109"/>
    </row>
    <row r="182" spans="2:11" x14ac:dyDescent="0.2">
      <c r="H182" s="248" t="s">
        <v>1948</v>
      </c>
      <c r="I182" s="109"/>
      <c r="J182" s="109"/>
      <c r="K182" s="109"/>
    </row>
    <row r="183" spans="2:11" x14ac:dyDescent="0.2">
      <c r="H183" s="109"/>
      <c r="I183" s="109"/>
      <c r="J183" s="109"/>
      <c r="K183" s="109"/>
    </row>
    <row r="184" spans="2:11" x14ac:dyDescent="0.2">
      <c r="H184" s="109"/>
      <c r="I184" s="109"/>
      <c r="J184" s="109"/>
      <c r="K184" s="109"/>
    </row>
    <row r="185" spans="2:11" x14ac:dyDescent="0.2">
      <c r="H185" s="109" t="s">
        <v>1949</v>
      </c>
      <c r="I185" s="109"/>
      <c r="J185" s="109"/>
      <c r="K185" s="109"/>
    </row>
    <row r="186" spans="2:11" x14ac:dyDescent="0.2">
      <c r="H186" s="109"/>
      <c r="I186" s="109"/>
      <c r="J186" s="109"/>
      <c r="K186" s="109"/>
    </row>
    <row r="187" spans="2:11" x14ac:dyDescent="0.2">
      <c r="H187" s="109" t="s">
        <v>1950</v>
      </c>
      <c r="I187" s="109"/>
      <c r="J187" s="109"/>
      <c r="K187" s="109"/>
    </row>
    <row r="188" spans="2:11" x14ac:dyDescent="0.2">
      <c r="B188" s="4" t="s">
        <v>260</v>
      </c>
      <c r="H188" s="109" t="s">
        <v>1951</v>
      </c>
      <c r="I188" s="109"/>
      <c r="J188" s="109"/>
      <c r="K188" s="109"/>
    </row>
    <row r="189" spans="2:11" x14ac:dyDescent="0.2">
      <c r="H189" s="109" t="s">
        <v>1952</v>
      </c>
      <c r="I189" s="109"/>
      <c r="J189" s="109"/>
      <c r="K189" s="109"/>
    </row>
    <row r="190" spans="2:11" x14ac:dyDescent="0.2">
      <c r="H190" s="109" t="s">
        <v>1953</v>
      </c>
      <c r="I190" s="109"/>
      <c r="J190" s="109"/>
      <c r="K190" s="109"/>
    </row>
    <row r="191" spans="2:11" x14ac:dyDescent="0.2">
      <c r="H191" s="109" t="s">
        <v>1954</v>
      </c>
      <c r="I191" s="109"/>
      <c r="J191" s="109"/>
      <c r="K191" s="109"/>
    </row>
    <row r="193" spans="1:11" x14ac:dyDescent="0.2">
      <c r="A193" s="4" t="s">
        <v>273</v>
      </c>
    </row>
    <row r="194" spans="1:11" x14ac:dyDescent="0.2">
      <c r="A194" s="1" t="s">
        <v>282</v>
      </c>
    </row>
    <row r="196" spans="1:11" x14ac:dyDescent="0.2">
      <c r="A196" s="1" t="s">
        <v>283</v>
      </c>
      <c r="F196" s="1" t="s">
        <v>284</v>
      </c>
      <c r="G196" s="1" t="s">
        <v>285</v>
      </c>
    </row>
    <row r="197" spans="1:11" x14ac:dyDescent="0.2">
      <c r="A197" s="1" t="s">
        <v>286</v>
      </c>
      <c r="E197" s="48">
        <f>9/14</f>
        <v>0.6428571428571429</v>
      </c>
      <c r="F197" s="1" t="s">
        <v>287</v>
      </c>
      <c r="G197" s="1" t="s">
        <v>288</v>
      </c>
    </row>
    <row r="198" spans="1:11" x14ac:dyDescent="0.2">
      <c r="A198" s="1" t="s">
        <v>289</v>
      </c>
      <c r="E198" s="3">
        <v>1</v>
      </c>
      <c r="F198" s="1" t="s">
        <v>290</v>
      </c>
      <c r="G198" s="1" t="s">
        <v>291</v>
      </c>
    </row>
    <row r="199" spans="1:11" x14ac:dyDescent="0.2">
      <c r="H199" s="1" t="s">
        <v>292</v>
      </c>
    </row>
    <row r="200" spans="1:11" x14ac:dyDescent="0.2">
      <c r="G200" s="1" t="s">
        <v>259</v>
      </c>
      <c r="H200" s="1" t="s">
        <v>293</v>
      </c>
    </row>
    <row r="201" spans="1:11" ht="17" thickBot="1" x14ac:dyDescent="0.25"/>
    <row r="202" spans="1:11" x14ac:dyDescent="0.2">
      <c r="H202" s="5" t="s">
        <v>294</v>
      </c>
      <c r="I202" s="6"/>
      <c r="J202" s="6"/>
      <c r="K202" s="7"/>
    </row>
    <row r="203" spans="1:11" x14ac:dyDescent="0.2">
      <c r="C203"/>
      <c r="H203" s="8" t="s">
        <v>295</v>
      </c>
      <c r="K203" s="9"/>
    </row>
    <row r="204" spans="1:11" x14ac:dyDescent="0.2">
      <c r="H204" s="8"/>
      <c r="K204" s="9"/>
    </row>
    <row r="205" spans="1:11" x14ac:dyDescent="0.2">
      <c r="H205" s="8" t="s">
        <v>296</v>
      </c>
      <c r="K205" s="9"/>
    </row>
    <row r="206" spans="1:11" x14ac:dyDescent="0.2">
      <c r="H206" s="8" t="s">
        <v>297</v>
      </c>
      <c r="K206" s="9"/>
    </row>
    <row r="207" spans="1:11" x14ac:dyDescent="0.2">
      <c r="H207" s="8"/>
      <c r="K207" s="9"/>
    </row>
    <row r="208" spans="1:11" x14ac:dyDescent="0.2">
      <c r="H208" s="8"/>
      <c r="K208" s="9"/>
    </row>
    <row r="209" spans="1:11" x14ac:dyDescent="0.2">
      <c r="H209" s="8" t="s">
        <v>298</v>
      </c>
      <c r="K209" s="9"/>
    </row>
    <row r="210" spans="1:11" x14ac:dyDescent="0.2">
      <c r="H210" s="8" t="s">
        <v>299</v>
      </c>
      <c r="K210" s="9"/>
    </row>
    <row r="211" spans="1:11" ht="17" thickBot="1" x14ac:dyDescent="0.25">
      <c r="H211" s="52"/>
      <c r="I211" s="11"/>
      <c r="J211" s="11" t="s">
        <v>300</v>
      </c>
      <c r="K211" s="13"/>
    </row>
    <row r="214" spans="1:11" x14ac:dyDescent="0.2">
      <c r="B214" s="4" t="s">
        <v>260</v>
      </c>
    </row>
    <row r="218" spans="1:11" x14ac:dyDescent="0.2">
      <c r="A218" s="4" t="s">
        <v>274</v>
      </c>
    </row>
    <row r="219" spans="1:11" x14ac:dyDescent="0.2">
      <c r="A219" s="1" t="s">
        <v>282</v>
      </c>
    </row>
    <row r="221" spans="1:11" x14ac:dyDescent="0.2">
      <c r="A221" s="1" t="s">
        <v>301</v>
      </c>
    </row>
    <row r="222" spans="1:11" x14ac:dyDescent="0.2">
      <c r="A222" s="1" t="s">
        <v>302</v>
      </c>
      <c r="E222" s="48"/>
    </row>
    <row r="223" spans="1:11" x14ac:dyDescent="0.2">
      <c r="E223" s="48"/>
    </row>
    <row r="224" spans="1:11" x14ac:dyDescent="0.2">
      <c r="A224" s="1" t="s">
        <v>303</v>
      </c>
      <c r="E224" s="3"/>
    </row>
    <row r="225" spans="1:8" x14ac:dyDescent="0.2">
      <c r="A225" s="1" t="s">
        <v>304</v>
      </c>
    </row>
    <row r="226" spans="1:8" x14ac:dyDescent="0.2">
      <c r="A226" s="1" t="s">
        <v>305</v>
      </c>
      <c r="C226" s="3"/>
      <c r="D226" s="3"/>
      <c r="H226" s="4" t="s">
        <v>259</v>
      </c>
    </row>
    <row r="230" spans="1:8" x14ac:dyDescent="0.2">
      <c r="D230"/>
    </row>
    <row r="241" spans="1:9" x14ac:dyDescent="0.2">
      <c r="C241" s="4" t="s">
        <v>260</v>
      </c>
    </row>
    <row r="245" spans="1:9" x14ac:dyDescent="0.2">
      <c r="A245" s="1" t="s">
        <v>306</v>
      </c>
    </row>
    <row r="246" spans="1:9" x14ac:dyDescent="0.2">
      <c r="A246" s="1" t="s">
        <v>307</v>
      </c>
    </row>
    <row r="247" spans="1:9" x14ac:dyDescent="0.2">
      <c r="C247" s="3"/>
      <c r="D247" s="3"/>
      <c r="H247" s="4" t="s">
        <v>259</v>
      </c>
    </row>
    <row r="248" spans="1:9" x14ac:dyDescent="0.2">
      <c r="A248" s="1" t="s">
        <v>308</v>
      </c>
    </row>
    <row r="251" spans="1:9" x14ac:dyDescent="0.2">
      <c r="D251"/>
    </row>
    <row r="252" spans="1:9" x14ac:dyDescent="0.2">
      <c r="A252" s="1" t="s">
        <v>309</v>
      </c>
    </row>
    <row r="253" spans="1:9" x14ac:dyDescent="0.2">
      <c r="I253"/>
    </row>
    <row r="255" spans="1:9" x14ac:dyDescent="0.2">
      <c r="A255" s="1" t="s">
        <v>310</v>
      </c>
    </row>
    <row r="258" spans="1:8" x14ac:dyDescent="0.2">
      <c r="A258" s="1" t="s">
        <v>311</v>
      </c>
    </row>
    <row r="262" spans="1:8" x14ac:dyDescent="0.2">
      <c r="C262" s="4" t="s">
        <v>260</v>
      </c>
    </row>
    <row r="264" spans="1:8" x14ac:dyDescent="0.2">
      <c r="A264" s="1" t="s">
        <v>312</v>
      </c>
      <c r="C264" s="3" t="s">
        <v>313</v>
      </c>
    </row>
    <row r="267" spans="1:8" x14ac:dyDescent="0.2">
      <c r="A267" s="4" t="s">
        <v>314</v>
      </c>
    </row>
    <row r="269" spans="1:8" x14ac:dyDescent="0.2">
      <c r="A269" s="1" t="s">
        <v>315</v>
      </c>
      <c r="C269" s="3"/>
      <c r="D269" s="3"/>
      <c r="H269" s="4" t="s">
        <v>259</v>
      </c>
    </row>
    <row r="270" spans="1:8" x14ac:dyDescent="0.2">
      <c r="E270" s="1" t="s">
        <v>316</v>
      </c>
      <c r="F270" s="1" t="s">
        <v>317</v>
      </c>
    </row>
    <row r="271" spans="1:8" x14ac:dyDescent="0.2">
      <c r="A271" s="1" t="s">
        <v>318</v>
      </c>
    </row>
    <row r="272" spans="1:8" x14ac:dyDescent="0.2">
      <c r="E272" s="1" t="s">
        <v>319</v>
      </c>
      <c r="F272" s="1" t="s">
        <v>320</v>
      </c>
    </row>
    <row r="273" spans="1:5" x14ac:dyDescent="0.2">
      <c r="A273" s="1" t="s">
        <v>321</v>
      </c>
      <c r="D273"/>
    </row>
    <row r="274" spans="1:5" x14ac:dyDescent="0.2">
      <c r="E274" s="1" t="s">
        <v>322</v>
      </c>
    </row>
    <row r="277" spans="1:5" x14ac:dyDescent="0.2">
      <c r="A277" s="1" t="s">
        <v>224</v>
      </c>
      <c r="C277" s="4" t="s">
        <v>323</v>
      </c>
    </row>
    <row r="278" spans="1:5" x14ac:dyDescent="0.2">
      <c r="A278" s="1" t="s">
        <v>226</v>
      </c>
      <c r="C278" s="1" t="s">
        <v>324</v>
      </c>
    </row>
    <row r="279" spans="1:5" x14ac:dyDescent="0.2">
      <c r="A279" s="1" t="s">
        <v>325</v>
      </c>
      <c r="C279" s="1" t="s">
        <v>326</v>
      </c>
    </row>
    <row r="280" spans="1:5" x14ac:dyDescent="0.2">
      <c r="A280" s="1" t="s">
        <v>327</v>
      </c>
      <c r="C280" s="1" t="s">
        <v>328</v>
      </c>
    </row>
    <row r="281" spans="1:5" x14ac:dyDescent="0.2">
      <c r="A281" s="1" t="s">
        <v>329</v>
      </c>
      <c r="C281" s="1" t="s">
        <v>330</v>
      </c>
    </row>
    <row r="284" spans="1:5" x14ac:dyDescent="0.2">
      <c r="C284" s="4" t="s">
        <v>260</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2023</v>
      </c>
      <c r="B1" s="4"/>
      <c r="C1" s="4"/>
      <c r="D1" s="4"/>
      <c r="E1" s="4"/>
      <c r="F1" s="4"/>
      <c r="G1" s="4"/>
      <c r="H1" s="14">
        <v>45615</v>
      </c>
    </row>
    <row r="2" spans="1:8" x14ac:dyDescent="0.2">
      <c r="H2" s="14"/>
    </row>
    <row r="3" spans="1:8" x14ac:dyDescent="0.2">
      <c r="A3" s="16" t="s">
        <v>194</v>
      </c>
      <c r="B3" s="16"/>
      <c r="C3" s="16"/>
      <c r="D3" s="16"/>
      <c r="E3" s="16"/>
      <c r="F3" s="16"/>
      <c r="G3" s="16"/>
      <c r="H3" s="16"/>
    </row>
    <row r="4" spans="1:8" x14ac:dyDescent="0.2">
      <c r="A4" s="1" t="s">
        <v>331</v>
      </c>
    </row>
    <row r="5" spans="1:8" x14ac:dyDescent="0.2">
      <c r="A5" s="1" t="s">
        <v>332</v>
      </c>
    </row>
    <row r="6" spans="1:8" x14ac:dyDescent="0.2">
      <c r="A6" s="1" t="s">
        <v>333</v>
      </c>
    </row>
    <row r="7" spans="1:8" x14ac:dyDescent="0.2">
      <c r="A7" s="1" t="s">
        <v>334</v>
      </c>
    </row>
    <row r="8" spans="1:8" x14ac:dyDescent="0.2">
      <c r="A8" s="1" t="s">
        <v>335</v>
      </c>
    </row>
    <row r="10" spans="1:8" x14ac:dyDescent="0.2">
      <c r="A10" s="16" t="s">
        <v>1993</v>
      </c>
      <c r="B10" s="16"/>
      <c r="C10" s="16"/>
      <c r="D10" s="16"/>
      <c r="E10" s="16"/>
      <c r="F10" s="16"/>
      <c r="G10" s="16"/>
      <c r="H10" s="16"/>
    </row>
    <row r="11" spans="1:8" x14ac:dyDescent="0.2">
      <c r="A11" s="1" t="s">
        <v>1955</v>
      </c>
    </row>
    <row r="12" spans="1:8" x14ac:dyDescent="0.2">
      <c r="A12" s="1" t="s">
        <v>1956</v>
      </c>
    </row>
    <row r="13" spans="1:8" x14ac:dyDescent="0.2">
      <c r="A13" s="1" t="s">
        <v>1957</v>
      </c>
    </row>
    <row r="14" spans="1:8" x14ac:dyDescent="0.2">
      <c r="A14" s="1" t="s">
        <v>1958</v>
      </c>
    </row>
    <row r="15" spans="1:8" x14ac:dyDescent="0.2">
      <c r="A15" s="1" t="s">
        <v>1959</v>
      </c>
    </row>
    <row r="16" spans="1:8" x14ac:dyDescent="0.2">
      <c r="A16" s="1" t="s">
        <v>1960</v>
      </c>
    </row>
    <row r="17" spans="1:8" ht="17" thickBot="1" x14ac:dyDescent="0.25"/>
    <row r="18" spans="1:8" ht="17" thickBot="1" x14ac:dyDescent="0.25">
      <c r="A18" s="49" t="s">
        <v>1961</v>
      </c>
      <c r="B18" s="50"/>
      <c r="C18" s="50"/>
      <c r="D18" s="50"/>
      <c r="E18" s="50"/>
      <c r="F18" s="50"/>
      <c r="G18" s="50"/>
      <c r="H18" s="51"/>
    </row>
    <row r="19" spans="1:8" x14ac:dyDescent="0.2">
      <c r="A19" s="1" t="s">
        <v>1962</v>
      </c>
    </row>
    <row r="20" spans="1:8" x14ac:dyDescent="0.2">
      <c r="A20" s="1" t="s">
        <v>1964</v>
      </c>
    </row>
    <row r="22" spans="1:8" x14ac:dyDescent="0.2">
      <c r="A22" s="15" t="s">
        <v>1963</v>
      </c>
      <c r="B22" s="15" t="s">
        <v>1916</v>
      </c>
      <c r="C22" s="15" t="s">
        <v>1915</v>
      </c>
    </row>
    <row r="23" spans="1:8" x14ac:dyDescent="0.2">
      <c r="A23" s="15" t="s">
        <v>213</v>
      </c>
      <c r="B23" s="15">
        <v>10</v>
      </c>
      <c r="C23" s="15">
        <v>10</v>
      </c>
    </row>
    <row r="24" spans="1:8" x14ac:dyDescent="0.2">
      <c r="A24" s="15" t="s">
        <v>214</v>
      </c>
      <c r="B24" s="15">
        <v>20</v>
      </c>
      <c r="C24" s="15">
        <v>8</v>
      </c>
    </row>
    <row r="25" spans="1:8" x14ac:dyDescent="0.2">
      <c r="A25" s="15" t="s">
        <v>215</v>
      </c>
      <c r="B25" s="15">
        <v>8</v>
      </c>
      <c r="C25" s="15">
        <v>2</v>
      </c>
    </row>
    <row r="26" spans="1:8" x14ac:dyDescent="0.2">
      <c r="A26" s="15" t="s">
        <v>185</v>
      </c>
      <c r="B26" s="15">
        <v>5</v>
      </c>
      <c r="C26" s="15">
        <v>1</v>
      </c>
    </row>
    <row r="28" spans="1:8" x14ac:dyDescent="0.2">
      <c r="A28" s="1" t="s">
        <v>105</v>
      </c>
    </row>
    <row r="29" spans="1:8" x14ac:dyDescent="0.2">
      <c r="A29" s="1" t="s">
        <v>1965</v>
      </c>
    </row>
    <row r="30" spans="1:8" x14ac:dyDescent="0.2">
      <c r="A30" s="1" t="s">
        <v>1966</v>
      </c>
    </row>
    <row r="31" spans="1:8" x14ac:dyDescent="0.2">
      <c r="A31" s="1" t="s">
        <v>1969</v>
      </c>
    </row>
    <row r="32" spans="1:8" x14ac:dyDescent="0.2">
      <c r="A32" s="1" t="s">
        <v>1970</v>
      </c>
    </row>
    <row r="33" spans="1:11" x14ac:dyDescent="0.2">
      <c r="A33" s="1" t="s">
        <v>1971</v>
      </c>
    </row>
    <row r="34" spans="1:11" x14ac:dyDescent="0.2">
      <c r="A34" s="1" t="s">
        <v>1988</v>
      </c>
    </row>
    <row r="36" spans="1:11" x14ac:dyDescent="0.2">
      <c r="A36" s="4" t="s">
        <v>341</v>
      </c>
    </row>
    <row r="38" spans="1:11" x14ac:dyDescent="0.2">
      <c r="A38" s="250" t="s">
        <v>1965</v>
      </c>
      <c r="B38" s="251"/>
      <c r="C38" s="251"/>
      <c r="D38" s="251"/>
      <c r="E38" s="251"/>
      <c r="F38" s="251"/>
      <c r="G38" s="251"/>
      <c r="H38" s="251"/>
      <c r="I38" s="251"/>
      <c r="J38" s="251"/>
      <c r="K38" s="252"/>
    </row>
    <row r="39" spans="1:11" x14ac:dyDescent="0.2">
      <c r="A39" s="253" t="s">
        <v>1966</v>
      </c>
      <c r="B39" s="22"/>
      <c r="C39" s="22"/>
      <c r="D39" s="22"/>
      <c r="E39" s="22"/>
      <c r="F39" s="22"/>
      <c r="G39" s="22"/>
      <c r="H39" s="22"/>
      <c r="I39" s="22"/>
      <c r="J39" s="22"/>
      <c r="K39" s="254"/>
    </row>
    <row r="42" spans="1:11" ht="119" x14ac:dyDescent="0.2">
      <c r="A42" s="15" t="s">
        <v>1963</v>
      </c>
      <c r="B42" s="15" t="s">
        <v>1916</v>
      </c>
      <c r="C42" s="15" t="s">
        <v>1915</v>
      </c>
      <c r="D42" s="20" t="s">
        <v>1967</v>
      </c>
      <c r="E42" s="20" t="s">
        <v>1994</v>
      </c>
    </row>
    <row r="43" spans="1:11" x14ac:dyDescent="0.2">
      <c r="A43" s="15" t="s">
        <v>213</v>
      </c>
      <c r="B43" s="15">
        <v>10</v>
      </c>
      <c r="C43" s="15">
        <v>10</v>
      </c>
      <c r="D43" s="123">
        <f>C43/B43</f>
        <v>1</v>
      </c>
      <c r="E43" s="123">
        <f>B43/C43</f>
        <v>1</v>
      </c>
    </row>
    <row r="44" spans="1:11" x14ac:dyDescent="0.2">
      <c r="A44" s="15" t="s">
        <v>214</v>
      </c>
      <c r="B44" s="15">
        <v>20</v>
      </c>
      <c r="C44" s="15">
        <v>8</v>
      </c>
      <c r="D44" s="123">
        <f>C44/B44</f>
        <v>0.4</v>
      </c>
      <c r="E44" s="123">
        <f t="shared" ref="E44:E46" si="0">B44/C44</f>
        <v>2.5</v>
      </c>
    </row>
    <row r="45" spans="1:11" x14ac:dyDescent="0.2">
      <c r="A45" s="15" t="s">
        <v>215</v>
      </c>
      <c r="B45" s="15">
        <v>8</v>
      </c>
      <c r="C45" s="15">
        <v>2</v>
      </c>
      <c r="D45" s="123">
        <f>C45/B45</f>
        <v>0.25</v>
      </c>
      <c r="E45" s="123">
        <f t="shared" si="0"/>
        <v>4</v>
      </c>
    </row>
    <row r="46" spans="1:11" x14ac:dyDescent="0.2">
      <c r="A46" s="15" t="s">
        <v>185</v>
      </c>
      <c r="B46" s="15">
        <v>5</v>
      </c>
      <c r="C46" s="15">
        <v>1</v>
      </c>
      <c r="D46" s="123">
        <f>C46/B46</f>
        <v>0.2</v>
      </c>
      <c r="E46" s="123">
        <f t="shared" si="0"/>
        <v>5</v>
      </c>
    </row>
    <row r="47" spans="1:11" x14ac:dyDescent="0.2">
      <c r="A47" s="1" t="s">
        <v>218</v>
      </c>
      <c r="B47" s="249">
        <f>SUM(B43:B46)</f>
        <v>43</v>
      </c>
      <c r="C47" s="249">
        <f>SUM(C43:C46)</f>
        <v>21</v>
      </c>
    </row>
    <row r="48" spans="1:11" x14ac:dyDescent="0.2">
      <c r="B48" s="28" t="s">
        <v>35</v>
      </c>
      <c r="C48" s="28" t="s">
        <v>30</v>
      </c>
    </row>
    <row r="53" spans="1:12" x14ac:dyDescent="0.2">
      <c r="A53" s="255" t="s">
        <v>1978</v>
      </c>
      <c r="B53" s="256"/>
      <c r="C53" s="256"/>
      <c r="D53" s="256"/>
      <c r="E53" s="256"/>
      <c r="F53" s="256"/>
      <c r="G53" s="257" t="s">
        <v>1979</v>
      </c>
      <c r="H53" s="256"/>
      <c r="I53" s="256"/>
      <c r="J53" s="256"/>
      <c r="K53" s="256"/>
      <c r="L53" s="258"/>
    </row>
    <row r="55" spans="1:12" ht="34" x14ac:dyDescent="0.2">
      <c r="B55" s="133" t="s">
        <v>1972</v>
      </c>
      <c r="C55" s="133" t="s">
        <v>1973</v>
      </c>
      <c r="D55" s="133" t="s">
        <v>1975</v>
      </c>
      <c r="E55" s="133" t="s">
        <v>1976</v>
      </c>
      <c r="G55" s="133" t="s">
        <v>1980</v>
      </c>
      <c r="H55" s="133" t="s">
        <v>1973</v>
      </c>
      <c r="I55" s="133" t="s">
        <v>1975</v>
      </c>
      <c r="J55" s="133" t="s">
        <v>1976</v>
      </c>
    </row>
    <row r="56" spans="1:12" ht="95" customHeight="1" x14ac:dyDescent="0.2">
      <c r="B56" s="133">
        <v>13</v>
      </c>
      <c r="C56" s="130" t="s">
        <v>1974</v>
      </c>
      <c r="D56" s="130" t="s">
        <v>1983</v>
      </c>
      <c r="E56" s="263">
        <f>D45</f>
        <v>0.25</v>
      </c>
      <c r="G56" s="133">
        <v>10</v>
      </c>
      <c r="H56" s="130" t="s">
        <v>1981</v>
      </c>
      <c r="I56" s="130" t="s">
        <v>1985</v>
      </c>
      <c r="J56" s="130">
        <f>E43</f>
        <v>1</v>
      </c>
    </row>
    <row r="57" spans="1:12" ht="98" customHeight="1" x14ac:dyDescent="0.2">
      <c r="B57" s="133">
        <v>18</v>
      </c>
      <c r="C57" s="130" t="s">
        <v>1977</v>
      </c>
      <c r="D57" s="130" t="s">
        <v>1984</v>
      </c>
      <c r="E57" s="264">
        <f>D44</f>
        <v>0.4</v>
      </c>
      <c r="G57" s="130">
        <v>19</v>
      </c>
      <c r="H57" s="130" t="s">
        <v>1982</v>
      </c>
      <c r="I57" s="130" t="s">
        <v>1986</v>
      </c>
      <c r="J57" s="130">
        <f>E45</f>
        <v>4</v>
      </c>
    </row>
    <row r="60" spans="1:12" s="4" customFormat="1" x14ac:dyDescent="0.2">
      <c r="A60" s="255" t="s">
        <v>1987</v>
      </c>
      <c r="B60" s="257"/>
      <c r="C60" s="257"/>
      <c r="D60" s="257"/>
      <c r="E60" s="257"/>
      <c r="F60" s="257"/>
      <c r="G60" s="257"/>
      <c r="H60" s="257"/>
      <c r="I60" s="257"/>
      <c r="J60" s="257"/>
      <c r="K60" s="257"/>
      <c r="L60" s="259"/>
    </row>
    <row r="62" spans="1:12" ht="119" x14ac:dyDescent="0.2">
      <c r="A62" s="15" t="s">
        <v>1963</v>
      </c>
      <c r="B62" s="15" t="s">
        <v>1916</v>
      </c>
      <c r="C62" s="15" t="s">
        <v>1915</v>
      </c>
      <c r="D62" s="20" t="s">
        <v>1967</v>
      </c>
      <c r="E62" s="20" t="s">
        <v>1968</v>
      </c>
    </row>
    <row r="63" spans="1:12" x14ac:dyDescent="0.2">
      <c r="A63" s="15" t="s">
        <v>213</v>
      </c>
      <c r="B63" s="15">
        <v>10</v>
      </c>
      <c r="C63" s="15">
        <v>10</v>
      </c>
      <c r="D63" s="15">
        <f>C63/B63</f>
        <v>1</v>
      </c>
      <c r="E63" s="15">
        <f>B63/C63</f>
        <v>1</v>
      </c>
    </row>
    <row r="64" spans="1:12" x14ac:dyDescent="0.2">
      <c r="A64" s="15" t="s">
        <v>214</v>
      </c>
      <c r="B64" s="15">
        <v>20</v>
      </c>
      <c r="C64" s="15">
        <v>8</v>
      </c>
      <c r="D64" s="15">
        <f>C64/B64</f>
        <v>0.4</v>
      </c>
      <c r="E64" s="15">
        <f t="shared" ref="E64:E66" si="1">B64/C64</f>
        <v>2.5</v>
      </c>
    </row>
    <row r="65" spans="1:15" x14ac:dyDescent="0.2">
      <c r="A65" s="15" t="s">
        <v>215</v>
      </c>
      <c r="B65" s="15">
        <v>8</v>
      </c>
      <c r="C65" s="15">
        <v>2</v>
      </c>
      <c r="D65" s="15">
        <f>C65/B65</f>
        <v>0.25</v>
      </c>
      <c r="E65" s="15">
        <f t="shared" si="1"/>
        <v>4</v>
      </c>
    </row>
    <row r="66" spans="1:15" x14ac:dyDescent="0.2">
      <c r="A66" s="15" t="s">
        <v>185</v>
      </c>
      <c r="B66" s="15">
        <v>5</v>
      </c>
      <c r="C66" s="15">
        <v>1</v>
      </c>
      <c r="D66" s="15">
        <f>C66/B66</f>
        <v>0.2</v>
      </c>
      <c r="E66" s="15">
        <f t="shared" si="1"/>
        <v>5</v>
      </c>
    </row>
    <row r="67" spans="1:15" x14ac:dyDescent="0.2">
      <c r="A67" s="1" t="s">
        <v>218</v>
      </c>
      <c r="B67" s="249">
        <f>SUM(B63:B66)</f>
        <v>43</v>
      </c>
      <c r="C67" s="249">
        <f>SUM(C63:C66)</f>
        <v>21</v>
      </c>
    </row>
    <row r="68" spans="1:15" x14ac:dyDescent="0.2">
      <c r="B68" s="28" t="s">
        <v>35</v>
      </c>
      <c r="C68" s="28" t="s">
        <v>30</v>
      </c>
    </row>
    <row r="74" spans="1:15" x14ac:dyDescent="0.2">
      <c r="B74" s="86"/>
      <c r="C74" s="86"/>
      <c r="D74" s="86"/>
      <c r="E74" s="86" t="s">
        <v>1989</v>
      </c>
      <c r="F74" s="86" t="s">
        <v>1990</v>
      </c>
      <c r="J74" s="15"/>
      <c r="K74" s="15"/>
      <c r="L74" s="15"/>
      <c r="M74" s="15" t="s">
        <v>1991</v>
      </c>
      <c r="N74" s="15" t="s">
        <v>1992</v>
      </c>
    </row>
    <row r="75" spans="1:15" ht="17" x14ac:dyDescent="0.2">
      <c r="B75" s="133" t="s">
        <v>1972</v>
      </c>
      <c r="C75" s="133" t="s">
        <v>1980</v>
      </c>
      <c r="D75" s="133" t="s">
        <v>30</v>
      </c>
      <c r="E75" s="133" t="s">
        <v>134</v>
      </c>
      <c r="F75" s="86" t="s">
        <v>135</v>
      </c>
      <c r="J75" s="133" t="s">
        <v>1980</v>
      </c>
      <c r="K75" s="133" t="s">
        <v>1972</v>
      </c>
      <c r="L75" s="133" t="s">
        <v>35</v>
      </c>
      <c r="M75" s="133" t="s">
        <v>134</v>
      </c>
      <c r="N75" s="15" t="s">
        <v>135</v>
      </c>
    </row>
    <row r="76" spans="1:15" x14ac:dyDescent="0.2">
      <c r="B76" s="133">
        <v>13</v>
      </c>
      <c r="C76" s="133">
        <v>18</v>
      </c>
      <c r="D76" s="133">
        <v>21</v>
      </c>
      <c r="E76" s="130">
        <f>D76-C76</f>
        <v>3</v>
      </c>
      <c r="F76" s="23">
        <f>E76/B76</f>
        <v>0.23076923076923078</v>
      </c>
      <c r="J76" s="133">
        <v>10</v>
      </c>
      <c r="K76" s="133">
        <v>33</v>
      </c>
      <c r="L76" s="133">
        <v>43</v>
      </c>
      <c r="M76" s="133">
        <f>L76-K76</f>
        <v>10</v>
      </c>
      <c r="N76" s="15">
        <f>M76/J76</f>
        <v>1</v>
      </c>
    </row>
    <row r="77" spans="1:15" x14ac:dyDescent="0.2">
      <c r="B77" s="133">
        <v>18</v>
      </c>
      <c r="C77" s="133">
        <f>18-5*0.4</f>
        <v>16</v>
      </c>
      <c r="D77" s="133">
        <v>21</v>
      </c>
      <c r="E77" s="133">
        <f>D77-C77</f>
        <v>5</v>
      </c>
      <c r="F77" s="23">
        <f>E77/B77</f>
        <v>0.27777777777777779</v>
      </c>
      <c r="J77" s="133">
        <v>19</v>
      </c>
      <c r="K77" s="133">
        <f>5+1/0.25</f>
        <v>9</v>
      </c>
      <c r="L77" s="133">
        <v>43</v>
      </c>
      <c r="M77" s="133">
        <f>L77-K77</f>
        <v>34</v>
      </c>
      <c r="N77" s="23">
        <f>M77/J77</f>
        <v>1.7894736842105263</v>
      </c>
    </row>
    <row r="79" spans="1:15" x14ac:dyDescent="0.2">
      <c r="A79" s="4" t="s">
        <v>2004</v>
      </c>
      <c r="J79" s="4" t="s">
        <v>2006</v>
      </c>
    </row>
    <row r="80" spans="1:15" x14ac:dyDescent="0.2">
      <c r="F80" s="22" t="s">
        <v>1998</v>
      </c>
      <c r="O80" s="22" t="s">
        <v>2007</v>
      </c>
    </row>
    <row r="81" spans="1:17" x14ac:dyDescent="0.2">
      <c r="A81" s="1" t="s">
        <v>1995</v>
      </c>
      <c r="F81" s="3">
        <v>18</v>
      </c>
      <c r="G81" s="1" t="s">
        <v>1999</v>
      </c>
      <c r="J81" s="1" t="s">
        <v>2005</v>
      </c>
      <c r="O81" s="1">
        <v>5</v>
      </c>
      <c r="P81" s="1" t="s">
        <v>2008</v>
      </c>
    </row>
    <row r="82" spans="1:17" x14ac:dyDescent="0.2">
      <c r="A82" s="1" t="s">
        <v>2000</v>
      </c>
      <c r="J82" s="1" t="s">
        <v>2009</v>
      </c>
    </row>
    <row r="83" spans="1:17" x14ac:dyDescent="0.2">
      <c r="A83" s="1" t="s">
        <v>1996</v>
      </c>
      <c r="F83" s="3">
        <v>5</v>
      </c>
      <c r="G83" s="1" t="s">
        <v>2001</v>
      </c>
      <c r="J83" s="1" t="s">
        <v>2011</v>
      </c>
      <c r="O83" s="1">
        <f>20-19</f>
        <v>1</v>
      </c>
      <c r="P83" s="1" t="s">
        <v>2012</v>
      </c>
    </row>
    <row r="84" spans="1:17" x14ac:dyDescent="0.2">
      <c r="A84" s="1" t="s">
        <v>1997</v>
      </c>
      <c r="F84" s="3">
        <v>0.4</v>
      </c>
      <c r="J84" s="1" t="s">
        <v>2010</v>
      </c>
      <c r="O84" s="1">
        <f>1/0.25</f>
        <v>4</v>
      </c>
    </row>
    <row r="86" spans="1:17" x14ac:dyDescent="0.2">
      <c r="A86" s="1" t="s">
        <v>2002</v>
      </c>
      <c r="F86" s="1" t="s">
        <v>2003</v>
      </c>
      <c r="J86" s="1" t="s">
        <v>2014</v>
      </c>
      <c r="O86" s="1">
        <f>5+1*4</f>
        <v>9</v>
      </c>
      <c r="Q86" s="1" t="s">
        <v>2013</v>
      </c>
    </row>
    <row r="112" ht="17" thickBot="1" x14ac:dyDescent="0.25"/>
    <row r="113" spans="1:11" ht="24" thickBot="1" x14ac:dyDescent="0.3">
      <c r="A113" s="260" t="s">
        <v>2015</v>
      </c>
      <c r="B113" s="261"/>
      <c r="C113" s="261"/>
      <c r="D113" s="261"/>
      <c r="E113" s="261"/>
      <c r="F113" s="261"/>
      <c r="G113" s="261"/>
      <c r="H113" s="261"/>
      <c r="I113" s="261"/>
      <c r="J113" s="261"/>
      <c r="K113" s="262"/>
    </row>
    <row r="139" spans="1:20" x14ac:dyDescent="0.2">
      <c r="A139" s="16" t="s">
        <v>336</v>
      </c>
      <c r="B139" s="16"/>
      <c r="C139" s="16"/>
      <c r="D139" s="16"/>
      <c r="E139" s="16"/>
      <c r="F139" s="16"/>
      <c r="G139" s="16"/>
      <c r="H139" s="16"/>
    </row>
    <row r="140" spans="1:20" x14ac:dyDescent="0.2">
      <c r="A140" s="1" t="s">
        <v>337</v>
      </c>
    </row>
    <row r="141" spans="1:20" x14ac:dyDescent="0.2">
      <c r="A141" s="1" t="s">
        <v>338</v>
      </c>
    </row>
    <row r="142" spans="1:20" x14ac:dyDescent="0.2">
      <c r="A142" s="1" t="s">
        <v>2016</v>
      </c>
    </row>
    <row r="143" spans="1:20" x14ac:dyDescent="0.2">
      <c r="A143" s="1" t="s">
        <v>2017</v>
      </c>
    </row>
    <row r="144" spans="1:20" x14ac:dyDescent="0.2">
      <c r="T144" s="3" t="s">
        <v>339</v>
      </c>
    </row>
    <row r="145" spans="1:20" x14ac:dyDescent="0.2">
      <c r="A145" s="1" t="s">
        <v>2018</v>
      </c>
      <c r="T145" s="3" t="s">
        <v>29</v>
      </c>
    </row>
    <row r="146" spans="1:20" ht="17" thickBot="1" x14ac:dyDescent="0.25"/>
    <row r="147" spans="1:20" ht="17" thickBot="1" x14ac:dyDescent="0.25">
      <c r="A147" s="49" t="s">
        <v>340</v>
      </c>
      <c r="B147" s="50"/>
      <c r="C147" s="50"/>
      <c r="D147" s="50"/>
      <c r="E147" s="50"/>
      <c r="F147" s="50"/>
      <c r="G147" s="50"/>
      <c r="H147" s="51"/>
    </row>
    <row r="149" spans="1:20" x14ac:dyDescent="0.2">
      <c r="A149" s="1" t="s">
        <v>341</v>
      </c>
    </row>
    <row r="150" spans="1:20" x14ac:dyDescent="0.2">
      <c r="A150" s="1" t="s">
        <v>342</v>
      </c>
    </row>
    <row r="151" spans="1:20" x14ac:dyDescent="0.2">
      <c r="A151" s="1" t="s">
        <v>343</v>
      </c>
    </row>
    <row r="152" spans="1:20" x14ac:dyDescent="0.2">
      <c r="A152" s="1" t="s">
        <v>344</v>
      </c>
    </row>
    <row r="153" spans="1:20" x14ac:dyDescent="0.2">
      <c r="A153" s="1" t="s">
        <v>343</v>
      </c>
    </row>
    <row r="154" spans="1:20" x14ac:dyDescent="0.2">
      <c r="A154" s="1" t="s">
        <v>345</v>
      </c>
    </row>
    <row r="155" spans="1:20" x14ac:dyDescent="0.2">
      <c r="A155" s="1" t="s">
        <v>346</v>
      </c>
    </row>
    <row r="156" spans="1:20" x14ac:dyDescent="0.2">
      <c r="A156" s="1" t="s">
        <v>347</v>
      </c>
    </row>
    <row r="157" spans="1:20" x14ac:dyDescent="0.2">
      <c r="Q157" s="3" t="s">
        <v>33</v>
      </c>
    </row>
    <row r="158" spans="1:20" x14ac:dyDescent="0.2">
      <c r="A158" s="1" t="s">
        <v>348</v>
      </c>
      <c r="Q158" s="3" t="s">
        <v>349</v>
      </c>
    </row>
    <row r="161" spans="1:22" x14ac:dyDescent="0.2">
      <c r="C161" s="1" t="s">
        <v>350</v>
      </c>
    </row>
    <row r="163" spans="1:22" ht="17" thickBot="1" x14ac:dyDescent="0.25"/>
    <row r="164" spans="1:22" x14ac:dyDescent="0.2">
      <c r="C164" s="1" t="s">
        <v>351</v>
      </c>
      <c r="G164" s="1" t="s">
        <v>352</v>
      </c>
      <c r="R164" s="12" t="s">
        <v>353</v>
      </c>
      <c r="S164" s="82"/>
      <c r="T164" s="82"/>
      <c r="U164" s="82"/>
      <c r="V164" s="83"/>
    </row>
    <row r="165" spans="1:22" x14ac:dyDescent="0.2">
      <c r="R165" s="137" t="s">
        <v>354</v>
      </c>
      <c r="S165" s="4"/>
      <c r="T165" s="4"/>
      <c r="U165" s="4"/>
      <c r="V165" s="138"/>
    </row>
    <row r="166" spans="1:22" x14ac:dyDescent="0.2">
      <c r="C166" s="1" t="s">
        <v>355</v>
      </c>
      <c r="R166" s="137" t="s">
        <v>356</v>
      </c>
      <c r="S166" s="4"/>
      <c r="T166" s="4"/>
      <c r="U166" s="4"/>
      <c r="V166" s="138"/>
    </row>
    <row r="167" spans="1:22" ht="17" thickBot="1" x14ac:dyDescent="0.25">
      <c r="R167" s="52" t="s">
        <v>357</v>
      </c>
      <c r="S167" s="84"/>
      <c r="T167" s="84"/>
      <c r="U167" s="84"/>
      <c r="V167" s="85"/>
    </row>
    <row r="168" spans="1:22" x14ac:dyDescent="0.2">
      <c r="G168" s="1" t="s">
        <v>358</v>
      </c>
    </row>
    <row r="170" spans="1:22" x14ac:dyDescent="0.2">
      <c r="A170" s="1" t="s">
        <v>359</v>
      </c>
    </row>
    <row r="171" spans="1:22" x14ac:dyDescent="0.2">
      <c r="A171" s="1" t="s">
        <v>360</v>
      </c>
    </row>
    <row r="173" spans="1:22" x14ac:dyDescent="0.2">
      <c r="D173" s="3" t="s">
        <v>339</v>
      </c>
    </row>
    <row r="174" spans="1:22" x14ac:dyDescent="0.2">
      <c r="D174" s="3" t="s">
        <v>29</v>
      </c>
    </row>
    <row r="179" spans="1:9" x14ac:dyDescent="0.2">
      <c r="F179" s="53"/>
    </row>
    <row r="180" spans="1:9" x14ac:dyDescent="0.2">
      <c r="F180" s="53"/>
    </row>
    <row r="186" spans="1:9" x14ac:dyDescent="0.2">
      <c r="A186" s="3" t="s">
        <v>33</v>
      </c>
    </row>
    <row r="187" spans="1:9" x14ac:dyDescent="0.2">
      <c r="A187" s="3" t="s">
        <v>349</v>
      </c>
    </row>
    <row r="190" spans="1:9" x14ac:dyDescent="0.2">
      <c r="A190" s="53"/>
      <c r="B190" s="53"/>
      <c r="C190" s="53"/>
      <c r="D190" s="53"/>
      <c r="E190" s="53"/>
      <c r="F190" s="53"/>
      <c r="G190" s="53"/>
      <c r="H190" s="53"/>
      <c r="I190" s="53"/>
    </row>
    <row r="197" spans="1:8" ht="17" thickBot="1" x14ac:dyDescent="0.25"/>
    <row r="198" spans="1:8" ht="17" thickBot="1" x14ac:dyDescent="0.25">
      <c r="A198" s="49" t="s">
        <v>361</v>
      </c>
      <c r="B198" s="50"/>
      <c r="C198" s="50"/>
      <c r="D198" s="50"/>
      <c r="E198" s="50"/>
      <c r="F198" s="50"/>
      <c r="G198" s="50"/>
      <c r="H198" s="51"/>
    </row>
    <row r="200" spans="1:8" x14ac:dyDescent="0.2">
      <c r="D200" s="3" t="s">
        <v>339</v>
      </c>
      <c r="F200" s="1" t="s">
        <v>362</v>
      </c>
    </row>
    <row r="201" spans="1:8" x14ac:dyDescent="0.2">
      <c r="D201" s="3" t="s">
        <v>29</v>
      </c>
      <c r="F201" s="1" t="s">
        <v>363</v>
      </c>
    </row>
    <row r="202" spans="1:8" x14ac:dyDescent="0.2">
      <c r="F202" s="1" t="s">
        <v>364</v>
      </c>
    </row>
    <row r="203" spans="1:8" x14ac:dyDescent="0.2">
      <c r="F203" s="1" t="s">
        <v>365</v>
      </c>
    </row>
    <row r="204" spans="1:8" x14ac:dyDescent="0.2">
      <c r="F204" s="1" t="s">
        <v>366</v>
      </c>
    </row>
    <row r="205" spans="1:8" x14ac:dyDescent="0.2">
      <c r="F205" s="1" t="s">
        <v>367</v>
      </c>
    </row>
    <row r="206" spans="1:8" x14ac:dyDescent="0.2">
      <c r="F206" s="1" t="s">
        <v>368</v>
      </c>
    </row>
    <row r="208" spans="1:8" x14ac:dyDescent="0.2">
      <c r="F208" s="1" t="s">
        <v>369</v>
      </c>
    </row>
    <row r="209" spans="1:8" x14ac:dyDescent="0.2">
      <c r="F209" s="1" t="s">
        <v>370</v>
      </c>
    </row>
    <row r="210" spans="1:8" ht="17" thickBot="1" x14ac:dyDescent="0.25"/>
    <row r="211" spans="1:8" x14ac:dyDescent="0.2">
      <c r="F211" s="54" t="s">
        <v>371</v>
      </c>
      <c r="G211" s="55"/>
      <c r="H211" s="56"/>
    </row>
    <row r="212" spans="1:8" x14ac:dyDescent="0.2">
      <c r="F212" s="57" t="s">
        <v>372</v>
      </c>
      <c r="G212" s="58"/>
      <c r="H212" s="59"/>
    </row>
    <row r="213" spans="1:8" x14ac:dyDescent="0.2">
      <c r="A213" s="3" t="s">
        <v>33</v>
      </c>
      <c r="F213" s="57" t="s">
        <v>373</v>
      </c>
      <c r="G213" s="58"/>
      <c r="H213" s="59"/>
    </row>
    <row r="214" spans="1:8" x14ac:dyDescent="0.2">
      <c r="A214" s="3" t="s">
        <v>349</v>
      </c>
      <c r="F214" s="8"/>
      <c r="H214" s="9"/>
    </row>
    <row r="215" spans="1:8" ht="17" thickBot="1" x14ac:dyDescent="0.25">
      <c r="F215" s="8" t="s">
        <v>374</v>
      </c>
      <c r="H215" s="9"/>
    </row>
    <row r="216" spans="1:8" x14ac:dyDescent="0.2">
      <c r="A216" s="54" t="s">
        <v>375</v>
      </c>
      <c r="B216" s="55"/>
      <c r="C216" s="55"/>
      <c r="D216" s="56"/>
      <c r="F216" s="8" t="s">
        <v>376</v>
      </c>
      <c r="H216" s="9"/>
    </row>
    <row r="217" spans="1:8" x14ac:dyDescent="0.2">
      <c r="A217" s="57" t="s">
        <v>377</v>
      </c>
      <c r="B217" s="58"/>
      <c r="C217" s="58"/>
      <c r="D217" s="59"/>
      <c r="F217" s="8"/>
      <c r="H217" s="9"/>
    </row>
    <row r="218" spans="1:8" x14ac:dyDescent="0.2">
      <c r="A218" s="8"/>
      <c r="D218" s="9"/>
      <c r="F218" s="8" t="s">
        <v>378</v>
      </c>
      <c r="H218" s="9"/>
    </row>
    <row r="219" spans="1:8" ht="17" thickBot="1" x14ac:dyDescent="0.25">
      <c r="A219" s="8" t="s">
        <v>379</v>
      </c>
      <c r="D219" s="9"/>
      <c r="F219" s="10" t="s">
        <v>380</v>
      </c>
      <c r="G219" s="11"/>
      <c r="H219" s="13"/>
    </row>
    <row r="220" spans="1:8" ht="17" thickBot="1" x14ac:dyDescent="0.25">
      <c r="A220" s="8" t="s">
        <v>381</v>
      </c>
      <c r="D220" s="9"/>
      <c r="F220" s="49" t="s">
        <v>382</v>
      </c>
      <c r="G220" s="50"/>
      <c r="H220" s="51"/>
    </row>
    <row r="221" spans="1:8" ht="17" thickBot="1" x14ac:dyDescent="0.25">
      <c r="A221" s="10" t="s">
        <v>383</v>
      </c>
      <c r="B221" s="11"/>
      <c r="C221" s="11"/>
      <c r="D221" s="13"/>
    </row>
    <row r="222" spans="1:8" ht="17" thickBot="1" x14ac:dyDescent="0.25"/>
    <row r="223" spans="1:8" ht="17" thickBot="1" x14ac:dyDescent="0.25">
      <c r="A223" s="49" t="s">
        <v>384</v>
      </c>
      <c r="B223" s="50"/>
      <c r="C223" s="50"/>
      <c r="D223" s="50"/>
      <c r="E223" s="50"/>
      <c r="F223" s="50"/>
      <c r="G223" s="50"/>
      <c r="H223" s="51"/>
    </row>
    <row r="224" spans="1:8" ht="17" thickBot="1" x14ac:dyDescent="0.25"/>
    <row r="225" spans="1:8" ht="17" thickBot="1" x14ac:dyDescent="0.25">
      <c r="A225" s="60" t="s">
        <v>385</v>
      </c>
      <c r="B225" s="61"/>
      <c r="C225" s="61"/>
      <c r="D225" s="61"/>
      <c r="E225" s="61"/>
      <c r="F225" s="61"/>
      <c r="G225" s="61"/>
      <c r="H225" s="62"/>
    </row>
    <row r="226" spans="1:8" x14ac:dyDescent="0.2">
      <c r="A226" s="5" t="s">
        <v>386</v>
      </c>
      <c r="B226" s="6"/>
      <c r="C226" s="6"/>
      <c r="D226" s="6"/>
      <c r="E226" s="6"/>
      <c r="F226" s="6"/>
      <c r="G226" s="6"/>
      <c r="H226" s="7"/>
    </row>
    <row r="227" spans="1:8" ht="17" thickBot="1" x14ac:dyDescent="0.25">
      <c r="A227" s="10" t="s">
        <v>387</v>
      </c>
      <c r="B227" s="11"/>
      <c r="C227" s="11"/>
      <c r="D227" s="11"/>
      <c r="E227" s="11"/>
      <c r="F227" s="11"/>
      <c r="G227" s="11"/>
      <c r="H227" s="13"/>
    </row>
    <row r="229" spans="1:8" ht="17" thickBot="1" x14ac:dyDescent="0.25">
      <c r="D229" s="3" t="s">
        <v>339</v>
      </c>
    </row>
    <row r="230" spans="1:8" x14ac:dyDescent="0.2">
      <c r="D230" s="3" t="s">
        <v>29</v>
      </c>
      <c r="F230" s="54" t="s">
        <v>388</v>
      </c>
      <c r="G230" s="63"/>
      <c r="H230" s="64"/>
    </row>
    <row r="231" spans="1:8" x14ac:dyDescent="0.2">
      <c r="F231" s="57" t="s">
        <v>389</v>
      </c>
      <c r="G231" s="65"/>
      <c r="H231" s="66"/>
    </row>
    <row r="232" spans="1:8" x14ac:dyDescent="0.2">
      <c r="F232" s="57" t="s">
        <v>390</v>
      </c>
      <c r="G232" s="65"/>
      <c r="H232" s="66"/>
    </row>
    <row r="233" spans="1:8" x14ac:dyDescent="0.2">
      <c r="F233" s="57" t="s">
        <v>391</v>
      </c>
      <c r="G233" s="65"/>
      <c r="H233" s="66"/>
    </row>
    <row r="234" spans="1:8" x14ac:dyDescent="0.2">
      <c r="F234" s="265" t="s">
        <v>392</v>
      </c>
      <c r="G234" s="109"/>
      <c r="H234" s="266"/>
    </row>
    <row r="235" spans="1:8" x14ac:dyDescent="0.2">
      <c r="F235" s="265" t="s">
        <v>393</v>
      </c>
      <c r="G235" s="109"/>
      <c r="H235" s="266"/>
    </row>
    <row r="236" spans="1:8" x14ac:dyDescent="0.2">
      <c r="F236" s="265" t="s">
        <v>394</v>
      </c>
      <c r="G236" s="109"/>
      <c r="H236" s="266"/>
    </row>
    <row r="237" spans="1:8" ht="17" thickBot="1" x14ac:dyDescent="0.25">
      <c r="F237" s="267" t="s">
        <v>2019</v>
      </c>
      <c r="G237" s="268"/>
      <c r="H237" s="269"/>
    </row>
    <row r="238" spans="1:8" ht="17" thickBot="1" x14ac:dyDescent="0.25"/>
    <row r="239" spans="1:8" x14ac:dyDescent="0.2">
      <c r="F239" s="54" t="s">
        <v>395</v>
      </c>
      <c r="G239" s="63"/>
      <c r="H239" s="64"/>
    </row>
    <row r="240" spans="1:8" x14ac:dyDescent="0.2">
      <c r="F240" s="57" t="s">
        <v>389</v>
      </c>
      <c r="G240" s="65"/>
      <c r="H240" s="66"/>
    </row>
    <row r="241" spans="1:8" x14ac:dyDescent="0.2">
      <c r="F241" s="57" t="s">
        <v>396</v>
      </c>
      <c r="G241" s="65"/>
      <c r="H241" s="66"/>
    </row>
    <row r="242" spans="1:8" x14ac:dyDescent="0.2">
      <c r="A242" s="3" t="s">
        <v>33</v>
      </c>
      <c r="F242" s="57" t="s">
        <v>397</v>
      </c>
      <c r="G242" s="65"/>
      <c r="H242" s="66"/>
    </row>
    <row r="243" spans="1:8" x14ac:dyDescent="0.2">
      <c r="A243" s="3" t="s">
        <v>349</v>
      </c>
      <c r="F243" s="57" t="s">
        <v>398</v>
      </c>
      <c r="G243" s="65"/>
      <c r="H243" s="66"/>
    </row>
    <row r="244" spans="1:8" ht="17" thickBot="1" x14ac:dyDescent="0.25">
      <c r="F244" s="57" t="s">
        <v>399</v>
      </c>
      <c r="G244" s="65"/>
      <c r="H244" s="66"/>
    </row>
    <row r="245" spans="1:8" ht="17" thickBot="1" x14ac:dyDescent="0.25">
      <c r="A245" s="54" t="s">
        <v>400</v>
      </c>
      <c r="B245" s="63"/>
      <c r="C245" s="63"/>
      <c r="D245" s="63"/>
      <c r="E245" s="63"/>
      <c r="F245" s="68" t="s">
        <v>401</v>
      </c>
      <c r="G245" s="69"/>
      <c r="H245" s="70"/>
    </row>
    <row r="246" spans="1:8" x14ac:dyDescent="0.2">
      <c r="A246" s="8" t="s">
        <v>402</v>
      </c>
      <c r="E246" s="9"/>
      <c r="F246" s="270" t="s">
        <v>403</v>
      </c>
      <c r="G246" s="270"/>
      <c r="H246" s="271"/>
    </row>
    <row r="247" spans="1:8" x14ac:dyDescent="0.2">
      <c r="A247" s="8" t="s">
        <v>404</v>
      </c>
      <c r="E247" s="9"/>
      <c r="F247" s="109" t="s">
        <v>405</v>
      </c>
      <c r="G247" s="109"/>
      <c r="H247" s="266"/>
    </row>
    <row r="248" spans="1:8" x14ac:dyDescent="0.2">
      <c r="A248" s="8" t="s">
        <v>406</v>
      </c>
      <c r="E248" s="9"/>
      <c r="F248" s="109" t="s">
        <v>407</v>
      </c>
      <c r="G248" s="109"/>
      <c r="H248" s="266"/>
    </row>
    <row r="249" spans="1:8" x14ac:dyDescent="0.2">
      <c r="A249" s="8" t="s">
        <v>408</v>
      </c>
      <c r="E249" s="9"/>
      <c r="F249" s="109" t="s">
        <v>2020</v>
      </c>
      <c r="G249" s="109"/>
      <c r="H249" s="266"/>
    </row>
    <row r="250" spans="1:8" x14ac:dyDescent="0.2">
      <c r="A250" s="8" t="s">
        <v>409</v>
      </c>
      <c r="E250" s="9"/>
      <c r="F250" s="109" t="s">
        <v>2021</v>
      </c>
      <c r="G250" s="109"/>
      <c r="H250" s="266"/>
    </row>
    <row r="251" spans="1:8" x14ac:dyDescent="0.2">
      <c r="A251" s="8" t="s">
        <v>410</v>
      </c>
      <c r="E251" s="9"/>
      <c r="F251" s="109" t="s">
        <v>411</v>
      </c>
      <c r="G251" s="109"/>
      <c r="H251" s="266"/>
    </row>
    <row r="252" spans="1:8" ht="17" thickBot="1" x14ac:dyDescent="0.25">
      <c r="A252" s="10" t="s">
        <v>412</v>
      </c>
      <c r="B252" s="11"/>
      <c r="C252" s="11"/>
      <c r="D252" s="11"/>
      <c r="E252" s="13"/>
      <c r="F252" s="109" t="s">
        <v>413</v>
      </c>
      <c r="G252" s="109"/>
      <c r="H252" s="266"/>
    </row>
    <row r="253" spans="1:8" x14ac:dyDescent="0.2">
      <c r="A253" s="272" t="s">
        <v>414</v>
      </c>
      <c r="B253" s="270"/>
      <c r="C253" s="270"/>
      <c r="D253" s="270"/>
      <c r="E253" s="271"/>
      <c r="F253" s="265" t="s">
        <v>415</v>
      </c>
      <c r="G253" s="109"/>
      <c r="H253" s="266"/>
    </row>
    <row r="254" spans="1:8" x14ac:dyDescent="0.2">
      <c r="A254" s="265" t="s">
        <v>416</v>
      </c>
      <c r="B254" s="109"/>
      <c r="C254" s="109"/>
      <c r="D254" s="109"/>
      <c r="E254" s="266"/>
      <c r="F254" s="265" t="s">
        <v>417</v>
      </c>
      <c r="G254" s="109"/>
      <c r="H254" s="266"/>
    </row>
    <row r="255" spans="1:8" x14ac:dyDescent="0.2">
      <c r="A255" s="265" t="s">
        <v>418</v>
      </c>
      <c r="B255" s="109"/>
      <c r="C255" s="109"/>
      <c r="D255" s="109"/>
      <c r="E255" s="266"/>
      <c r="F255" s="265" t="s">
        <v>419</v>
      </c>
      <c r="G255" s="109"/>
      <c r="H255" s="266"/>
    </row>
    <row r="256" spans="1:8" x14ac:dyDescent="0.2">
      <c r="A256" s="265" t="s">
        <v>420</v>
      </c>
      <c r="B256" s="109"/>
      <c r="C256" s="109"/>
      <c r="D256" s="109"/>
      <c r="E256" s="266"/>
      <c r="F256" s="265" t="s">
        <v>421</v>
      </c>
      <c r="G256" s="109"/>
      <c r="H256" s="266"/>
    </row>
    <row r="257" spans="1:8" x14ac:dyDescent="0.2">
      <c r="A257" s="265" t="s">
        <v>422</v>
      </c>
      <c r="B257" s="109"/>
      <c r="C257" s="109"/>
      <c r="D257" s="109"/>
      <c r="E257" s="266"/>
      <c r="F257" s="265" t="s">
        <v>423</v>
      </c>
      <c r="G257" s="109"/>
      <c r="H257" s="266"/>
    </row>
    <row r="258" spans="1:8" ht="17" thickBot="1" x14ac:dyDescent="0.25">
      <c r="A258" s="267" t="s">
        <v>424</v>
      </c>
      <c r="B258" s="268"/>
      <c r="C258" s="268"/>
      <c r="D258" s="268"/>
      <c r="E258" s="269"/>
      <c r="F258" s="267" t="s">
        <v>425</v>
      </c>
      <c r="G258" s="268"/>
      <c r="H258" s="269"/>
    </row>
    <row r="259" spans="1:8" x14ac:dyDescent="0.2">
      <c r="A259" s="67" t="s">
        <v>426</v>
      </c>
      <c r="B259" s="67"/>
      <c r="C259" s="67"/>
      <c r="D259" s="67"/>
      <c r="E259" s="67"/>
      <c r="F259" s="67" t="s">
        <v>427</v>
      </c>
      <c r="G259" s="67"/>
      <c r="H259" s="67"/>
    </row>
    <row r="260" spans="1:8" ht="17" thickBot="1" x14ac:dyDescent="0.25"/>
    <row r="261" spans="1:8" ht="17" thickBot="1" x14ac:dyDescent="0.25">
      <c r="A261" s="49" t="s">
        <v>428</v>
      </c>
      <c r="B261" s="50"/>
      <c r="C261" s="50"/>
      <c r="D261" s="50"/>
      <c r="E261" s="50" t="s">
        <v>429</v>
      </c>
      <c r="F261" s="50"/>
      <c r="G261" s="50"/>
      <c r="H261" s="51"/>
    </row>
    <row r="263" spans="1:8" x14ac:dyDescent="0.2">
      <c r="A263" s="1" t="s">
        <v>430</v>
      </c>
    </row>
    <row r="264" spans="1:8" x14ac:dyDescent="0.2">
      <c r="A264" s="1" t="s">
        <v>431</v>
      </c>
    </row>
    <row r="266" spans="1:8" x14ac:dyDescent="0.2">
      <c r="D266" s="3" t="s">
        <v>339</v>
      </c>
    </row>
    <row r="267" spans="1:8" x14ac:dyDescent="0.2">
      <c r="D267" s="3" t="s">
        <v>29</v>
      </c>
    </row>
    <row r="269" spans="1:8" x14ac:dyDescent="0.2">
      <c r="F269" s="1" t="s">
        <v>432</v>
      </c>
    </row>
    <row r="270" spans="1:8" x14ac:dyDescent="0.2">
      <c r="F270" s="1" t="s">
        <v>433</v>
      </c>
    </row>
    <row r="271" spans="1:8" x14ac:dyDescent="0.2">
      <c r="F271" s="1" t="s">
        <v>434</v>
      </c>
    </row>
    <row r="272" spans="1:8" x14ac:dyDescent="0.2">
      <c r="F272" s="1" t="s">
        <v>435</v>
      </c>
    </row>
    <row r="273" spans="1:12" x14ac:dyDescent="0.2">
      <c r="F273" s="1" t="s">
        <v>436</v>
      </c>
    </row>
    <row r="276" spans="1:12" x14ac:dyDescent="0.2">
      <c r="F276" s="1" t="s">
        <v>437</v>
      </c>
    </row>
    <row r="277" spans="1:12" x14ac:dyDescent="0.2">
      <c r="F277" s="1" t="s">
        <v>438</v>
      </c>
    </row>
    <row r="279" spans="1:12" x14ac:dyDescent="0.2">
      <c r="A279" s="3" t="s">
        <v>33</v>
      </c>
      <c r="F279" s="4" t="s">
        <v>439</v>
      </c>
      <c r="G279" s="4"/>
      <c r="H279" s="4"/>
    </row>
    <row r="280" spans="1:12" x14ac:dyDescent="0.2">
      <c r="A280" s="3" t="s">
        <v>349</v>
      </c>
      <c r="F280" s="4" t="s">
        <v>440</v>
      </c>
      <c r="G280" s="4"/>
      <c r="H280" s="4"/>
    </row>
    <row r="282" spans="1:12" ht="26" x14ac:dyDescent="0.3">
      <c r="A282" s="273"/>
    </row>
    <row r="283" spans="1:12" ht="17" thickBot="1" x14ac:dyDescent="0.25"/>
    <row r="284" spans="1:12" ht="24" thickBot="1" x14ac:dyDescent="0.3">
      <c r="A284" s="260" t="s">
        <v>2025</v>
      </c>
      <c r="B284" s="261"/>
      <c r="C284" s="261"/>
      <c r="D284" s="261"/>
      <c r="E284" s="261"/>
      <c r="F284" s="261"/>
      <c r="G284" s="261"/>
      <c r="H284" s="261"/>
      <c r="I284" s="261"/>
      <c r="J284" s="261"/>
      <c r="K284" s="262"/>
      <c r="L284" s="1" t="s">
        <v>2106</v>
      </c>
    </row>
    <row r="285" spans="1:12" x14ac:dyDescent="0.2">
      <c r="A285" s="1" t="s">
        <v>2058</v>
      </c>
    </row>
    <row r="286" spans="1:12" x14ac:dyDescent="0.2">
      <c r="A286" s="1" t="s">
        <v>2059</v>
      </c>
    </row>
    <row r="287" spans="1:12" x14ac:dyDescent="0.2">
      <c r="A287" s="1" t="s">
        <v>2060</v>
      </c>
    </row>
    <row r="288" spans="1:12" x14ac:dyDescent="0.2">
      <c r="A288" s="1" t="s">
        <v>2061</v>
      </c>
    </row>
    <row r="289" spans="1:11" x14ac:dyDescent="0.2">
      <c r="A289" s="1" t="s">
        <v>2062</v>
      </c>
    </row>
    <row r="291" spans="1:11" x14ac:dyDescent="0.2">
      <c r="A291" s="16" t="s">
        <v>2082</v>
      </c>
      <c r="B291" s="16"/>
      <c r="C291" s="16"/>
      <c r="D291" s="16"/>
      <c r="E291" s="16"/>
      <c r="F291" s="16"/>
      <c r="G291" s="16"/>
      <c r="H291" s="16"/>
      <c r="I291" s="16"/>
      <c r="J291" s="16"/>
      <c r="K291" s="16"/>
    </row>
    <row r="292" spans="1:11" x14ac:dyDescent="0.2">
      <c r="A292" s="139" t="s">
        <v>2026</v>
      </c>
    </row>
    <row r="293" spans="1:11" x14ac:dyDescent="0.2">
      <c r="A293" s="139" t="s">
        <v>2027</v>
      </c>
    </row>
    <row r="294" spans="1:11" x14ac:dyDescent="0.2">
      <c r="A294" s="139" t="s">
        <v>2028</v>
      </c>
    </row>
    <row r="296" spans="1:11" x14ac:dyDescent="0.2">
      <c r="A296" s="1" t="s">
        <v>2029</v>
      </c>
    </row>
    <row r="297" spans="1:11" x14ac:dyDescent="0.2">
      <c r="A297" s="1" t="s">
        <v>2030</v>
      </c>
    </row>
    <row r="298" spans="1:11" x14ac:dyDescent="0.2">
      <c r="A298" s="1" t="s">
        <v>2031</v>
      </c>
    </row>
    <row r="299" spans="1:11" x14ac:dyDescent="0.2">
      <c r="A299" s="1" t="s">
        <v>2032</v>
      </c>
    </row>
    <row r="300" spans="1:11" x14ac:dyDescent="0.2">
      <c r="A300" s="1" t="s">
        <v>2033</v>
      </c>
    </row>
    <row r="301" spans="1:11" x14ac:dyDescent="0.2">
      <c r="A301" s="1" t="s">
        <v>2034</v>
      </c>
    </row>
    <row r="302" spans="1:11" x14ac:dyDescent="0.2">
      <c r="A302" s="1" t="s">
        <v>2035</v>
      </c>
    </row>
    <row r="303" spans="1:11" x14ac:dyDescent="0.2">
      <c r="A303" s="1" t="s">
        <v>2036</v>
      </c>
    </row>
    <row r="304" spans="1:11" x14ac:dyDescent="0.2">
      <c r="A304" s="1" t="s">
        <v>2037</v>
      </c>
    </row>
    <row r="305" spans="1:11" x14ac:dyDescent="0.2">
      <c r="A305" s="1" t="s">
        <v>2038</v>
      </c>
    </row>
    <row r="306" spans="1:11" x14ac:dyDescent="0.2">
      <c r="A306" s="1" t="s">
        <v>2039</v>
      </c>
    </row>
    <row r="307" spans="1:11" x14ac:dyDescent="0.2">
      <c r="A307" s="1" t="s">
        <v>2040</v>
      </c>
    </row>
    <row r="308" spans="1:11" x14ac:dyDescent="0.2">
      <c r="A308" s="1" t="s">
        <v>2041</v>
      </c>
    </row>
    <row r="310" spans="1:11" x14ac:dyDescent="0.2">
      <c r="A310" s="1" t="s">
        <v>2042</v>
      </c>
    </row>
    <row r="311" spans="1:11" x14ac:dyDescent="0.2">
      <c r="A311" s="1" t="s">
        <v>2043</v>
      </c>
    </row>
    <row r="312" spans="1:11" x14ac:dyDescent="0.2">
      <c r="A312" s="1" t="s">
        <v>2044</v>
      </c>
    </row>
    <row r="313" spans="1:11" x14ac:dyDescent="0.2">
      <c r="A313" s="1" t="s">
        <v>2045</v>
      </c>
    </row>
    <row r="314" spans="1:11" x14ac:dyDescent="0.2">
      <c r="A314" s="1" t="s">
        <v>2046</v>
      </c>
    </row>
    <row r="315" spans="1:11" x14ac:dyDescent="0.2">
      <c r="A315" s="1" t="s">
        <v>2047</v>
      </c>
    </row>
    <row r="316" spans="1:11" x14ac:dyDescent="0.2">
      <c r="A316" s="1" t="s">
        <v>2048</v>
      </c>
    </row>
    <row r="318" spans="1:11" x14ac:dyDescent="0.2">
      <c r="A318" s="16" t="s">
        <v>2083</v>
      </c>
      <c r="B318" s="16"/>
      <c r="C318" s="16"/>
      <c r="D318" s="16"/>
      <c r="E318" s="16"/>
      <c r="F318" s="16"/>
      <c r="G318" s="16"/>
      <c r="H318" s="16"/>
      <c r="I318" s="16"/>
      <c r="J318" s="16"/>
      <c r="K318" s="16"/>
    </row>
    <row r="319" spans="1:11" x14ac:dyDescent="0.2">
      <c r="A319" s="1" t="s">
        <v>2049</v>
      </c>
    </row>
    <row r="320" spans="1:11" x14ac:dyDescent="0.2">
      <c r="A320" s="1" t="s">
        <v>2050</v>
      </c>
    </row>
    <row r="321" spans="1:11" x14ac:dyDescent="0.2">
      <c r="A321" s="1" t="s">
        <v>2051</v>
      </c>
    </row>
    <row r="322" spans="1:11" x14ac:dyDescent="0.2">
      <c r="A322" s="1" t="s">
        <v>2052</v>
      </c>
    </row>
    <row r="323" spans="1:11" x14ac:dyDescent="0.2">
      <c r="A323" s="1" t="s">
        <v>1018</v>
      </c>
    </row>
    <row r="324" spans="1:11" x14ac:dyDescent="0.2">
      <c r="A324" s="1" t="s">
        <v>2053</v>
      </c>
    </row>
    <row r="325" spans="1:11" x14ac:dyDescent="0.2">
      <c r="A325" s="1" t="s">
        <v>2054</v>
      </c>
    </row>
    <row r="326" spans="1:11" x14ac:dyDescent="0.2">
      <c r="A326" s="1" t="s">
        <v>2055</v>
      </c>
    </row>
    <row r="327" spans="1:11" x14ac:dyDescent="0.2">
      <c r="A327" s="1" t="s">
        <v>2056</v>
      </c>
    </row>
    <row r="328" spans="1:11" x14ac:dyDescent="0.2">
      <c r="A328" s="1" t="s">
        <v>2057</v>
      </c>
    </row>
    <row r="330" spans="1:11" x14ac:dyDescent="0.2">
      <c r="A330" s="16" t="s">
        <v>2084</v>
      </c>
      <c r="B330" s="16"/>
      <c r="C330" s="16"/>
      <c r="D330" s="16"/>
      <c r="E330" s="16"/>
      <c r="F330" s="16"/>
      <c r="G330" s="16"/>
      <c r="H330" s="16"/>
      <c r="I330" s="16"/>
      <c r="J330" s="16"/>
      <c r="K330" s="16"/>
    </row>
    <row r="331" spans="1:11" x14ac:dyDescent="0.2">
      <c r="A331" s="1" t="s">
        <v>2063</v>
      </c>
    </row>
    <row r="332" spans="1:11" x14ac:dyDescent="0.2">
      <c r="A332" s="1" t="s">
        <v>2064</v>
      </c>
      <c r="B332" s="1">
        <v>80</v>
      </c>
      <c r="C332" s="1" t="s">
        <v>2065</v>
      </c>
    </row>
    <row r="333" spans="1:11" x14ac:dyDescent="0.2">
      <c r="A333" s="1" t="s">
        <v>2066</v>
      </c>
      <c r="B333" s="1">
        <v>60</v>
      </c>
      <c r="C333" s="1" t="s">
        <v>2065</v>
      </c>
    </row>
    <row r="335" spans="1:11" x14ac:dyDescent="0.2">
      <c r="A335" s="1" t="s">
        <v>2067</v>
      </c>
    </row>
    <row r="336" spans="1:11" x14ac:dyDescent="0.2">
      <c r="A336" s="1" t="s">
        <v>2068</v>
      </c>
    </row>
    <row r="338" spans="1:11" x14ac:dyDescent="0.2">
      <c r="A338" s="1" t="s">
        <v>2069</v>
      </c>
    </row>
    <row r="340" spans="1:11" x14ac:dyDescent="0.2">
      <c r="A340" s="1" t="s">
        <v>2070</v>
      </c>
      <c r="B340" s="3" t="s">
        <v>2071</v>
      </c>
      <c r="C340" s="3" t="s">
        <v>2072</v>
      </c>
    </row>
    <row r="341" spans="1:11" x14ac:dyDescent="0.2">
      <c r="A341" s="1" t="s">
        <v>2073</v>
      </c>
      <c r="B341" s="3" t="s">
        <v>2076</v>
      </c>
      <c r="C341" s="3" t="s">
        <v>2077</v>
      </c>
    </row>
    <row r="342" spans="1:11" x14ac:dyDescent="0.2">
      <c r="A342" s="1" t="s">
        <v>1737</v>
      </c>
      <c r="B342" s="3" t="s">
        <v>2078</v>
      </c>
      <c r="C342" s="3" t="s">
        <v>2079</v>
      </c>
    </row>
    <row r="343" spans="1:11" x14ac:dyDescent="0.2">
      <c r="A343" s="1" t="s">
        <v>2074</v>
      </c>
      <c r="B343" s="3" t="s">
        <v>2071</v>
      </c>
      <c r="C343" s="3" t="s">
        <v>2080</v>
      </c>
    </row>
    <row r="344" spans="1:11" x14ac:dyDescent="0.2">
      <c r="A344" s="1" t="s">
        <v>2075</v>
      </c>
      <c r="B344" s="3" t="s">
        <v>2081</v>
      </c>
      <c r="C344" s="3" t="s">
        <v>2077</v>
      </c>
    </row>
    <row r="346" spans="1:11" x14ac:dyDescent="0.2">
      <c r="A346" s="16" t="s">
        <v>2092</v>
      </c>
      <c r="B346" s="16"/>
      <c r="C346" s="16"/>
      <c r="D346" s="16"/>
      <c r="E346" s="16"/>
      <c r="F346" s="16"/>
      <c r="G346" s="16"/>
      <c r="H346" s="16"/>
      <c r="I346" s="16"/>
      <c r="J346" s="16"/>
      <c r="K346" s="16"/>
    </row>
    <row r="347" spans="1:11" x14ac:dyDescent="0.2">
      <c r="A347" s="1" t="s">
        <v>2085</v>
      </c>
    </row>
    <row r="348" spans="1:11" x14ac:dyDescent="0.2">
      <c r="A348" s="1" t="s">
        <v>2086</v>
      </c>
    </row>
    <row r="349" spans="1:11" x14ac:dyDescent="0.2">
      <c r="A349" s="1" t="s">
        <v>2087</v>
      </c>
    </row>
    <row r="350" spans="1:11" x14ac:dyDescent="0.2">
      <c r="A350" s="1" t="s">
        <v>2088</v>
      </c>
    </row>
    <row r="351" spans="1:11" x14ac:dyDescent="0.2">
      <c r="A351" s="1" t="s">
        <v>2089</v>
      </c>
    </row>
    <row r="352" spans="1:11" x14ac:dyDescent="0.2">
      <c r="A352" s="1" t="s">
        <v>2090</v>
      </c>
    </row>
    <row r="353" spans="1:11" x14ac:dyDescent="0.2">
      <c r="A353" s="1" t="s">
        <v>2091</v>
      </c>
    </row>
    <row r="355" spans="1:11" x14ac:dyDescent="0.2">
      <c r="A355" s="1" t="s">
        <v>2093</v>
      </c>
    </row>
    <row r="356" spans="1:11" x14ac:dyDescent="0.2">
      <c r="A356" s="1" t="s">
        <v>2094</v>
      </c>
    </row>
    <row r="358" spans="1:11" x14ac:dyDescent="0.2">
      <c r="A358" s="16" t="s">
        <v>2095</v>
      </c>
      <c r="B358" s="16"/>
      <c r="C358" s="16"/>
      <c r="D358" s="16"/>
      <c r="E358" s="16"/>
      <c r="F358" s="16"/>
      <c r="G358" s="16"/>
      <c r="H358" s="16"/>
      <c r="I358" s="16"/>
      <c r="J358" s="16"/>
      <c r="K358" s="16"/>
    </row>
    <row r="359" spans="1:11" x14ac:dyDescent="0.2">
      <c r="A359" s="1" t="s">
        <v>2096</v>
      </c>
    </row>
    <row r="360" spans="1:11" x14ac:dyDescent="0.2">
      <c r="A360" s="1" t="s">
        <v>2097</v>
      </c>
    </row>
    <row r="361" spans="1:11" x14ac:dyDescent="0.2">
      <c r="A361" s="1" t="s">
        <v>2098</v>
      </c>
    </row>
    <row r="362" spans="1:11" x14ac:dyDescent="0.2">
      <c r="A362" s="1" t="s">
        <v>2099</v>
      </c>
    </row>
    <row r="363" spans="1:11" x14ac:dyDescent="0.2">
      <c r="A363" s="1" t="s">
        <v>2100</v>
      </c>
    </row>
    <row r="364" spans="1:11" x14ac:dyDescent="0.2">
      <c r="A364" s="1" t="s">
        <v>1018</v>
      </c>
    </row>
    <row r="365" spans="1:11" x14ac:dyDescent="0.2">
      <c r="A365" s="1" t="s">
        <v>2101</v>
      </c>
    </row>
    <row r="366" spans="1:11" x14ac:dyDescent="0.2">
      <c r="A366" s="1" t="s">
        <v>2102</v>
      </c>
    </row>
    <row r="367" spans="1:11" x14ac:dyDescent="0.2">
      <c r="A367" s="1" t="s">
        <v>2103</v>
      </c>
    </row>
    <row r="368" spans="1:11" x14ac:dyDescent="0.2">
      <c r="A368" s="1" t="s">
        <v>2104</v>
      </c>
    </row>
    <row r="373" spans="1:2" x14ac:dyDescent="0.2">
      <c r="A373" s="4" t="s">
        <v>2105</v>
      </c>
    </row>
    <row r="374" spans="1:2" x14ac:dyDescent="0.2">
      <c r="A374" s="86" t="s">
        <v>1889</v>
      </c>
      <c r="B374" s="86" t="s">
        <v>1890</v>
      </c>
    </row>
    <row r="375" spans="1:2" x14ac:dyDescent="0.2">
      <c r="A375" s="86">
        <v>1</v>
      </c>
      <c r="B375" s="86" t="s">
        <v>213</v>
      </c>
    </row>
    <row r="376" spans="1:2" x14ac:dyDescent="0.2">
      <c r="A376" s="86">
        <v>2</v>
      </c>
      <c r="B376" s="86" t="s">
        <v>215</v>
      </c>
    </row>
    <row r="377" spans="1:2" x14ac:dyDescent="0.2">
      <c r="A377" s="86">
        <v>3</v>
      </c>
      <c r="B377" s="86" t="s">
        <v>213</v>
      </c>
    </row>
    <row r="378" spans="1:2" x14ac:dyDescent="0.2">
      <c r="A378" s="86">
        <v>4</v>
      </c>
      <c r="B378" s="86" t="s">
        <v>185</v>
      </c>
    </row>
    <row r="379" spans="1:2" x14ac:dyDescent="0.2">
      <c r="A379" s="86">
        <v>5</v>
      </c>
      <c r="B379" s="86" t="s">
        <v>213</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78"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2024</v>
      </c>
      <c r="B1" s="4"/>
      <c r="C1" s="4"/>
      <c r="D1" s="4"/>
      <c r="E1" s="4"/>
      <c r="F1" s="4"/>
      <c r="G1" s="4"/>
      <c r="H1" s="14">
        <v>45622</v>
      </c>
    </row>
    <row r="2" spans="1:8" ht="17" thickBot="1" x14ac:dyDescent="0.25"/>
    <row r="3" spans="1:8" x14ac:dyDescent="0.2">
      <c r="A3" s="5" t="s">
        <v>1858</v>
      </c>
      <c r="B3" s="6"/>
      <c r="C3" s="6"/>
      <c r="D3" s="6"/>
      <c r="E3" s="6"/>
      <c r="F3" s="6"/>
      <c r="G3" s="6"/>
      <c r="H3" s="7"/>
    </row>
    <row r="4" spans="1:8" x14ac:dyDescent="0.2">
      <c r="A4" s="8" t="s">
        <v>2107</v>
      </c>
      <c r="H4" s="9"/>
    </row>
    <row r="5" spans="1:8" x14ac:dyDescent="0.2">
      <c r="A5" s="8" t="s">
        <v>2108</v>
      </c>
      <c r="H5" s="9"/>
    </row>
    <row r="6" spans="1:8" ht="17" thickBot="1" x14ac:dyDescent="0.25">
      <c r="A6" s="10" t="s">
        <v>2111</v>
      </c>
      <c r="B6" s="11"/>
      <c r="C6" s="11"/>
      <c r="D6" s="11"/>
      <c r="E6" s="11"/>
      <c r="F6" s="11"/>
      <c r="G6" s="11"/>
      <c r="H6" s="13"/>
    </row>
    <row r="7" spans="1:8" x14ac:dyDescent="0.2">
      <c r="A7" s="53" t="s">
        <v>2112</v>
      </c>
    </row>
    <row r="8" spans="1:8" x14ac:dyDescent="0.2">
      <c r="A8" s="53" t="s">
        <v>2113</v>
      </c>
    </row>
    <row r="9" spans="1:8" ht="17" thickBot="1" x14ac:dyDescent="0.25"/>
    <row r="10" spans="1:8" x14ac:dyDescent="0.2">
      <c r="A10" s="5" t="s">
        <v>2109</v>
      </c>
      <c r="B10" s="6"/>
      <c r="C10" s="6"/>
      <c r="D10" s="6"/>
      <c r="E10" s="6"/>
      <c r="F10" s="6"/>
      <c r="G10" s="6"/>
      <c r="H10" s="7"/>
    </row>
    <row r="11" spans="1:8" ht="17" thickBot="1" x14ac:dyDescent="0.25">
      <c r="A11" s="10" t="s">
        <v>2110</v>
      </c>
      <c r="B11" s="11"/>
      <c r="C11" s="11"/>
      <c r="D11" s="11"/>
      <c r="E11" s="11"/>
      <c r="F11" s="11"/>
      <c r="G11" s="11"/>
      <c r="H11" s="13"/>
    </row>
    <row r="13" spans="1:8" x14ac:dyDescent="0.2">
      <c r="A13" s="16" t="s">
        <v>2114</v>
      </c>
      <c r="B13" s="16"/>
      <c r="C13" s="16"/>
      <c r="D13" s="16"/>
      <c r="E13" s="16"/>
      <c r="F13" s="16"/>
      <c r="G13" s="16"/>
      <c r="H13" s="16"/>
    </row>
    <row r="14" spans="1:8" x14ac:dyDescent="0.2">
      <c r="A14" s="1" t="s">
        <v>441</v>
      </c>
    </row>
    <row r="15" spans="1:8" x14ac:dyDescent="0.2">
      <c r="A15" s="1" t="s">
        <v>442</v>
      </c>
    </row>
    <row r="16" spans="1:8" x14ac:dyDescent="0.2">
      <c r="A16" s="1" t="s">
        <v>443</v>
      </c>
    </row>
    <row r="17" spans="1:8" x14ac:dyDescent="0.2">
      <c r="A17" s="1" t="s">
        <v>444</v>
      </c>
    </row>
    <row r="19" spans="1:8" x14ac:dyDescent="0.2">
      <c r="A19" s="1" t="s">
        <v>445</v>
      </c>
    </row>
    <row r="20" spans="1:8" x14ac:dyDescent="0.2">
      <c r="A20" s="1" t="s">
        <v>446</v>
      </c>
    </row>
    <row r="21" spans="1:8" ht="17" thickBot="1" x14ac:dyDescent="0.25"/>
    <row r="22" spans="1:8" ht="17" thickBot="1" x14ac:dyDescent="0.25">
      <c r="A22" s="49" t="s">
        <v>2135</v>
      </c>
      <c r="B22" s="50"/>
      <c r="C22" s="50"/>
      <c r="D22" s="50"/>
      <c r="E22" s="50"/>
      <c r="F22" s="50"/>
      <c r="G22" s="50"/>
      <c r="H22" s="51"/>
    </row>
    <row r="24" spans="1:8" x14ac:dyDescent="0.2">
      <c r="A24" s="1" t="s">
        <v>341</v>
      </c>
    </row>
    <row r="26" spans="1:8" x14ac:dyDescent="0.2">
      <c r="A26" s="1" t="s">
        <v>2115</v>
      </c>
    </row>
    <row r="27" spans="1:8" x14ac:dyDescent="0.2">
      <c r="A27" s="1" t="s">
        <v>2116</v>
      </c>
    </row>
    <row r="28" spans="1:8" x14ac:dyDescent="0.2">
      <c r="A28" s="1" t="s">
        <v>2117</v>
      </c>
    </row>
    <row r="30" spans="1:8" x14ac:dyDescent="0.2">
      <c r="B30" s="15" t="s">
        <v>2126</v>
      </c>
      <c r="C30" s="15" t="s">
        <v>2126</v>
      </c>
      <c r="D30" s="15" t="s">
        <v>2126</v>
      </c>
      <c r="E30" s="15" t="s">
        <v>2127</v>
      </c>
      <c r="F30" s="15" t="s">
        <v>2127</v>
      </c>
      <c r="G30" s="15" t="s">
        <v>2127</v>
      </c>
    </row>
    <row r="31" spans="1:8" x14ac:dyDescent="0.2">
      <c r="B31" s="15" t="s">
        <v>101</v>
      </c>
      <c r="C31" s="15" t="s">
        <v>102</v>
      </c>
      <c r="D31" s="15" t="s">
        <v>103</v>
      </c>
      <c r="E31" s="15" t="s">
        <v>2124</v>
      </c>
      <c r="F31" s="15" t="s">
        <v>2125</v>
      </c>
      <c r="G31" s="15" t="s">
        <v>2128</v>
      </c>
    </row>
    <row r="32" spans="1:8" x14ac:dyDescent="0.2">
      <c r="A32" s="86" t="s">
        <v>2118</v>
      </c>
      <c r="B32" s="15" t="s">
        <v>2119</v>
      </c>
      <c r="C32" s="15" t="s">
        <v>2121</v>
      </c>
      <c r="D32" s="15" t="s">
        <v>2120</v>
      </c>
      <c r="E32" s="15" t="s">
        <v>2122</v>
      </c>
      <c r="F32" s="15" t="s">
        <v>2123</v>
      </c>
      <c r="G32" s="15" t="s">
        <v>2129</v>
      </c>
    </row>
    <row r="33" spans="1:7" x14ac:dyDescent="0.2">
      <c r="A33" s="275" t="s">
        <v>2130</v>
      </c>
      <c r="B33" s="15">
        <v>100</v>
      </c>
      <c r="C33" s="15">
        <v>2</v>
      </c>
      <c r="D33" s="15">
        <v>4</v>
      </c>
      <c r="E33" s="15">
        <f>B33/C33</f>
        <v>50</v>
      </c>
      <c r="F33" s="15">
        <f>B33/D33</f>
        <v>25</v>
      </c>
      <c r="G33" s="15">
        <f>F33/E33</f>
        <v>0.5</v>
      </c>
    </row>
    <row r="34" spans="1:7" x14ac:dyDescent="0.2">
      <c r="A34" s="276" t="s">
        <v>2131</v>
      </c>
      <c r="B34" s="15">
        <v>1000</v>
      </c>
      <c r="C34" s="15">
        <v>25</v>
      </c>
      <c r="D34" s="15">
        <v>20</v>
      </c>
      <c r="E34" s="15">
        <f>B34/C34</f>
        <v>40</v>
      </c>
      <c r="F34" s="15">
        <f>B34/D34</f>
        <v>50</v>
      </c>
      <c r="G34" s="15">
        <f>F34/E34</f>
        <v>1.25</v>
      </c>
    </row>
    <row r="35" spans="1:7" x14ac:dyDescent="0.2">
      <c r="A35" s="277" t="s">
        <v>2132</v>
      </c>
      <c r="B35" s="15">
        <v>600</v>
      </c>
      <c r="C35" s="15">
        <v>10</v>
      </c>
      <c r="D35" s="15">
        <v>12</v>
      </c>
      <c r="E35" s="15">
        <f>B35/C35</f>
        <v>60</v>
      </c>
      <c r="F35" s="15">
        <f>B35/D35</f>
        <v>50</v>
      </c>
      <c r="G35" s="23">
        <f>F35/E35</f>
        <v>0.83333333333333337</v>
      </c>
    </row>
    <row r="43" spans="1:7" x14ac:dyDescent="0.2">
      <c r="E43" s="17"/>
    </row>
    <row r="44" spans="1:7" x14ac:dyDescent="0.2">
      <c r="A44" s="1" t="s">
        <v>2133</v>
      </c>
    </row>
    <row r="46" spans="1:7" x14ac:dyDescent="0.2">
      <c r="A46" s="1" t="s">
        <v>2134</v>
      </c>
    </row>
    <row r="61" spans="1:8" ht="17" thickBot="1" x14ac:dyDescent="0.25"/>
    <row r="62" spans="1:8" ht="17" thickBot="1" x14ac:dyDescent="0.25">
      <c r="A62" s="49" t="s">
        <v>2136</v>
      </c>
      <c r="B62" s="50"/>
      <c r="C62" s="50"/>
      <c r="D62" s="50"/>
      <c r="E62" s="50"/>
      <c r="F62" s="50"/>
      <c r="G62" s="50"/>
      <c r="H62" s="51"/>
    </row>
    <row r="64" spans="1:8" x14ac:dyDescent="0.2">
      <c r="A64" s="4" t="s">
        <v>2137</v>
      </c>
      <c r="B64" s="4"/>
      <c r="C64" s="4"/>
      <c r="D64" s="4"/>
      <c r="E64" s="4"/>
    </row>
    <row r="66" spans="1:5" x14ac:dyDescent="0.2">
      <c r="A66" s="1" t="s">
        <v>2138</v>
      </c>
    </row>
    <row r="67" spans="1:5" x14ac:dyDescent="0.2">
      <c r="A67" s="1" t="s">
        <v>2139</v>
      </c>
    </row>
    <row r="69" spans="1:5" x14ac:dyDescent="0.2">
      <c r="A69" s="278" t="s">
        <v>2140</v>
      </c>
      <c r="B69" s="251"/>
      <c r="C69" s="251"/>
      <c r="D69" s="251"/>
      <c r="E69" s="252"/>
    </row>
    <row r="70" spans="1:5" x14ac:dyDescent="0.2">
      <c r="A70" s="279" t="s">
        <v>2141</v>
      </c>
      <c r="B70" s="22"/>
      <c r="C70" s="22"/>
      <c r="D70" s="22"/>
      <c r="E70" s="254"/>
    </row>
    <row r="83" spans="1:9" ht="17" thickBot="1" x14ac:dyDescent="0.25"/>
    <row r="84" spans="1:9" ht="17" thickBot="1" x14ac:dyDescent="0.25">
      <c r="A84" s="49" t="s">
        <v>2142</v>
      </c>
      <c r="B84" s="50"/>
      <c r="C84" s="50"/>
      <c r="D84" s="50"/>
      <c r="E84" s="50"/>
      <c r="F84" s="50"/>
      <c r="G84" s="50"/>
      <c r="H84" s="38">
        <v>0.5</v>
      </c>
      <c r="I84" s="1" t="s">
        <v>1980</v>
      </c>
    </row>
    <row r="85" spans="1:9" ht="17" thickBot="1" x14ac:dyDescent="0.25">
      <c r="A85" s="49" t="s">
        <v>2143</v>
      </c>
      <c r="B85" s="50"/>
      <c r="C85" s="50"/>
      <c r="D85" s="50"/>
      <c r="E85" s="50"/>
      <c r="F85" s="50"/>
      <c r="G85" s="50"/>
      <c r="H85" s="38">
        <v>1.25</v>
      </c>
      <c r="I85" s="1" t="s">
        <v>1980</v>
      </c>
    </row>
    <row r="86" spans="1:9" ht="17" thickBot="1" x14ac:dyDescent="0.25">
      <c r="A86" s="49" t="s">
        <v>2144</v>
      </c>
      <c r="B86" s="50"/>
      <c r="C86" s="50"/>
      <c r="D86" s="50"/>
      <c r="E86" s="50" t="s">
        <v>2146</v>
      </c>
      <c r="F86" s="50"/>
      <c r="G86" s="50"/>
      <c r="H86" s="38">
        <f>1/0.5</f>
        <v>2</v>
      </c>
      <c r="I86" s="1" t="s">
        <v>1972</v>
      </c>
    </row>
    <row r="87" spans="1:9" ht="17" thickBot="1" x14ac:dyDescent="0.25">
      <c r="A87" s="49" t="s">
        <v>2145</v>
      </c>
      <c r="B87" s="50"/>
      <c r="C87" s="50"/>
      <c r="D87" s="50"/>
      <c r="E87" s="50" t="s">
        <v>2146</v>
      </c>
      <c r="F87" s="50"/>
      <c r="G87" s="50"/>
      <c r="H87" s="38">
        <f>1/1.25</f>
        <v>0.8</v>
      </c>
      <c r="I87" s="1" t="s">
        <v>1972</v>
      </c>
    </row>
    <row r="88" spans="1:9" ht="17" thickBot="1" x14ac:dyDescent="0.25"/>
    <row r="89" spans="1:9" ht="17" thickBot="1" x14ac:dyDescent="0.25">
      <c r="A89" s="49" t="s">
        <v>2147</v>
      </c>
      <c r="B89" s="50"/>
      <c r="C89" s="50"/>
      <c r="D89" s="50"/>
      <c r="E89" s="50"/>
      <c r="F89" s="50"/>
      <c r="G89" s="50"/>
      <c r="H89" s="38"/>
    </row>
    <row r="90" spans="1:9" x14ac:dyDescent="0.2">
      <c r="A90" s="1" t="s">
        <v>2148</v>
      </c>
    </row>
    <row r="91" spans="1:9" x14ac:dyDescent="0.2">
      <c r="A91" s="1" t="s">
        <v>2149</v>
      </c>
    </row>
    <row r="92" spans="1:9" x14ac:dyDescent="0.2">
      <c r="A92" s="1" t="s">
        <v>2150</v>
      </c>
    </row>
    <row r="93" spans="1:9" x14ac:dyDescent="0.2">
      <c r="A93" s="1" t="s">
        <v>2151</v>
      </c>
    </row>
    <row r="95" spans="1:9" x14ac:dyDescent="0.2">
      <c r="A95" s="1" t="s">
        <v>2152</v>
      </c>
    </row>
    <row r="96" spans="1:9" ht="17" thickBot="1" x14ac:dyDescent="0.25"/>
    <row r="97" spans="1:8" ht="17" thickBot="1" x14ac:dyDescent="0.25">
      <c r="A97" s="49" t="s">
        <v>2153</v>
      </c>
      <c r="B97" s="50"/>
      <c r="C97" s="50"/>
      <c r="D97" s="50"/>
      <c r="E97" s="50"/>
      <c r="F97" s="50"/>
      <c r="G97" s="50"/>
      <c r="H97" s="38"/>
    </row>
    <row r="98" spans="1:8" x14ac:dyDescent="0.2">
      <c r="A98" s="1" t="s">
        <v>2154</v>
      </c>
    </row>
    <row r="99" spans="1:8" x14ac:dyDescent="0.2">
      <c r="A99" s="1" t="s">
        <v>2155</v>
      </c>
    </row>
    <row r="100" spans="1:8" x14ac:dyDescent="0.2">
      <c r="A100" s="1" t="s">
        <v>2156</v>
      </c>
    </row>
    <row r="101" spans="1:8" x14ac:dyDescent="0.2">
      <c r="A101" s="1" t="s">
        <v>2157</v>
      </c>
    </row>
    <row r="102" spans="1:8" x14ac:dyDescent="0.2">
      <c r="A102" s="1" t="s">
        <v>2158</v>
      </c>
    </row>
    <row r="104" spans="1:8" x14ac:dyDescent="0.2">
      <c r="A104" s="1" t="s">
        <v>2159</v>
      </c>
    </row>
    <row r="105" spans="1:8" ht="17" thickBot="1" x14ac:dyDescent="0.25"/>
    <row r="106" spans="1:8" ht="17" thickBot="1" x14ac:dyDescent="0.25">
      <c r="A106" s="49" t="s">
        <v>2160</v>
      </c>
      <c r="B106" s="73"/>
      <c r="C106" s="73"/>
      <c r="D106" s="73"/>
      <c r="E106" s="73"/>
      <c r="F106" s="73"/>
      <c r="G106" s="73"/>
      <c r="H106" s="74"/>
    </row>
    <row r="107" spans="1:8" x14ac:dyDescent="0.2">
      <c r="A107" s="4" t="s">
        <v>2165</v>
      </c>
      <c r="B107" s="4"/>
      <c r="C107" s="4"/>
      <c r="D107" s="4"/>
      <c r="E107" s="4"/>
      <c r="F107" s="4"/>
      <c r="G107" s="4"/>
      <c r="H107" s="4"/>
    </row>
    <row r="108" spans="1:8" x14ac:dyDescent="0.2">
      <c r="A108" s="1" t="s">
        <v>2166</v>
      </c>
      <c r="F108" s="1" t="s">
        <v>2167</v>
      </c>
    </row>
    <row r="115" spans="1:8" x14ac:dyDescent="0.2">
      <c r="A115" s="1" t="s">
        <v>2168</v>
      </c>
    </row>
    <row r="116" spans="1:8" x14ac:dyDescent="0.2">
      <c r="A116" s="1" t="s">
        <v>2169</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2" t="s">
        <v>2161</v>
      </c>
      <c r="B118" s="50"/>
      <c r="C118" s="50"/>
      <c r="D118" s="50"/>
      <c r="E118" s="50"/>
      <c r="F118" s="50"/>
      <c r="G118" s="50"/>
      <c r="H118" s="51"/>
    </row>
    <row r="122" spans="1:8" x14ac:dyDescent="0.2">
      <c r="F122" s="4" t="s">
        <v>2170</v>
      </c>
    </row>
    <row r="123" spans="1:8" ht="17" thickBot="1" x14ac:dyDescent="0.25"/>
    <row r="124" spans="1:8" ht="17" thickBot="1" x14ac:dyDescent="0.25">
      <c r="A124" s="72" t="s">
        <v>2162</v>
      </c>
      <c r="B124" s="50"/>
      <c r="C124" s="50"/>
      <c r="D124" s="50"/>
      <c r="E124" s="50"/>
      <c r="F124" s="50"/>
      <c r="G124" s="50"/>
      <c r="H124" s="51"/>
    </row>
    <row r="125" spans="1:8" x14ac:dyDescent="0.2">
      <c r="A125" s="1" t="s">
        <v>2171</v>
      </c>
    </row>
    <row r="126" spans="1:8" x14ac:dyDescent="0.2">
      <c r="A126" s="1" t="s">
        <v>2172</v>
      </c>
    </row>
    <row r="127" spans="1:8" x14ac:dyDescent="0.2">
      <c r="A127" s="1" t="s">
        <v>2173</v>
      </c>
    </row>
    <row r="128" spans="1:8" x14ac:dyDescent="0.2">
      <c r="A128" s="1" t="s">
        <v>2174</v>
      </c>
    </row>
    <row r="129" spans="1:4" x14ac:dyDescent="0.2">
      <c r="A129" s="1" t="s">
        <v>2175</v>
      </c>
    </row>
    <row r="131" spans="1:4" x14ac:dyDescent="0.2">
      <c r="B131" s="15" t="s">
        <v>2126</v>
      </c>
      <c r="C131" s="15" t="s">
        <v>2126</v>
      </c>
      <c r="D131" s="15" t="s">
        <v>2126</v>
      </c>
    </row>
    <row r="132" spans="1:4" x14ac:dyDescent="0.2">
      <c r="B132" s="15" t="s">
        <v>101</v>
      </c>
      <c r="C132" s="15" t="s">
        <v>102</v>
      </c>
      <c r="D132" s="15" t="s">
        <v>103</v>
      </c>
    </row>
    <row r="133" spans="1:4" x14ac:dyDescent="0.2">
      <c r="A133" s="86" t="s">
        <v>2118</v>
      </c>
      <c r="B133" s="15" t="s">
        <v>2119</v>
      </c>
      <c r="C133" s="15" t="s">
        <v>2121</v>
      </c>
      <c r="D133" s="15" t="s">
        <v>2120</v>
      </c>
    </row>
    <row r="134" spans="1:4" x14ac:dyDescent="0.2">
      <c r="A134" s="277" t="s">
        <v>2132</v>
      </c>
      <c r="B134" s="15">
        <v>600</v>
      </c>
      <c r="C134" s="15">
        <v>10</v>
      </c>
      <c r="D134" s="15">
        <v>12</v>
      </c>
    </row>
    <row r="135" spans="1:4" x14ac:dyDescent="0.2">
      <c r="A135" s="280"/>
      <c r="B135" s="3"/>
      <c r="C135" s="3"/>
      <c r="D135" s="3"/>
    </row>
    <row r="136" spans="1:4" x14ac:dyDescent="0.2">
      <c r="A136" s="1" t="s">
        <v>2177</v>
      </c>
    </row>
    <row r="137" spans="1:4" x14ac:dyDescent="0.2">
      <c r="A137" s="3">
        <f>C134*33.33+D134*8.335</f>
        <v>433.31999999999994</v>
      </c>
      <c r="C137" s="1" t="s">
        <v>2176</v>
      </c>
    </row>
    <row r="138" spans="1:4" x14ac:dyDescent="0.2">
      <c r="A138" s="1" t="s">
        <v>2178</v>
      </c>
    </row>
    <row r="139" spans="1:4" x14ac:dyDescent="0.2">
      <c r="A139" s="1" t="s">
        <v>2179</v>
      </c>
    </row>
    <row r="140" spans="1:4" x14ac:dyDescent="0.2">
      <c r="A140" s="1" t="s">
        <v>2180</v>
      </c>
    </row>
    <row r="141" spans="1:4" x14ac:dyDescent="0.2">
      <c r="A141" s="1" t="s">
        <v>2181</v>
      </c>
    </row>
    <row r="143" spans="1:4" x14ac:dyDescent="0.2">
      <c r="A143" s="1" t="s">
        <v>2182</v>
      </c>
    </row>
    <row r="144" spans="1:4" x14ac:dyDescent="0.2">
      <c r="A144" s="1" t="s">
        <v>2183</v>
      </c>
    </row>
    <row r="145" spans="1:8" x14ac:dyDescent="0.2">
      <c r="A145" s="1" t="s">
        <v>2184</v>
      </c>
    </row>
    <row r="148" spans="1:8" x14ac:dyDescent="0.2">
      <c r="A148" s="3">
        <f>B134-A137</f>
        <v>166.68000000000006</v>
      </c>
      <c r="B148" s="1" t="s">
        <v>2185</v>
      </c>
    </row>
    <row r="150" spans="1:8" x14ac:dyDescent="0.2">
      <c r="A150" s="4" t="s">
        <v>2186</v>
      </c>
    </row>
    <row r="151" spans="1:8" x14ac:dyDescent="0.2">
      <c r="A151" s="4" t="s">
        <v>2187</v>
      </c>
    </row>
    <row r="152" spans="1:8" ht="17" thickBot="1" x14ac:dyDescent="0.25"/>
    <row r="153" spans="1:8" ht="17" thickBot="1" x14ac:dyDescent="0.25">
      <c r="A153" s="49" t="s">
        <v>2163</v>
      </c>
      <c r="B153" s="73"/>
      <c r="C153" s="73"/>
      <c r="D153" s="73"/>
      <c r="E153" s="73"/>
      <c r="F153" s="73"/>
      <c r="G153" s="73"/>
      <c r="H153" s="74"/>
    </row>
    <row r="154" spans="1:8" x14ac:dyDescent="0.2">
      <c r="A154" s="1" t="s">
        <v>2188</v>
      </c>
      <c r="E154" s="3"/>
      <c r="F154" s="3"/>
      <c r="G154" s="3"/>
    </row>
    <row r="155" spans="1:8" x14ac:dyDescent="0.2">
      <c r="A155" s="1" t="s">
        <v>2189</v>
      </c>
      <c r="E155" s="3"/>
      <c r="F155" s="3"/>
      <c r="G155" s="3"/>
    </row>
    <row r="156" spans="1:8" x14ac:dyDescent="0.2">
      <c r="A156" s="1" t="s">
        <v>2190</v>
      </c>
      <c r="E156" s="3"/>
      <c r="F156" s="3"/>
      <c r="G156" s="3"/>
    </row>
    <row r="158" spans="1:8" x14ac:dyDescent="0.2">
      <c r="B158" s="15" t="s">
        <v>2126</v>
      </c>
      <c r="C158" s="15" t="s">
        <v>2126</v>
      </c>
      <c r="D158" s="15" t="s">
        <v>2126</v>
      </c>
    </row>
    <row r="159" spans="1:8" x14ac:dyDescent="0.2">
      <c r="B159" s="15" t="s">
        <v>101</v>
      </c>
      <c r="C159" s="15" t="s">
        <v>102</v>
      </c>
      <c r="D159" s="15" t="s">
        <v>103</v>
      </c>
    </row>
    <row r="160" spans="1:8" x14ac:dyDescent="0.2">
      <c r="A160" s="86" t="s">
        <v>2118</v>
      </c>
      <c r="B160" s="15" t="s">
        <v>2119</v>
      </c>
      <c r="C160" s="15" t="s">
        <v>2121</v>
      </c>
      <c r="D160" s="15" t="s">
        <v>2120</v>
      </c>
    </row>
    <row r="161" spans="1:6" x14ac:dyDescent="0.2">
      <c r="A161" s="276" t="s">
        <v>2131</v>
      </c>
      <c r="B161" s="15">
        <v>1000</v>
      </c>
      <c r="C161" s="15">
        <v>25</v>
      </c>
      <c r="D161" s="15">
        <v>20</v>
      </c>
    </row>
    <row r="162" spans="1:6" x14ac:dyDescent="0.2">
      <c r="A162" s="277" t="s">
        <v>2132</v>
      </c>
      <c r="B162" s="15">
        <v>600</v>
      </c>
      <c r="C162" s="15">
        <v>10</v>
      </c>
      <c r="D162" s="15">
        <v>12</v>
      </c>
    </row>
    <row r="164" spans="1:6" x14ac:dyDescent="0.2">
      <c r="A164" s="1" t="s">
        <v>2191</v>
      </c>
      <c r="B164" s="3"/>
      <c r="C164" s="3"/>
      <c r="D164" s="3">
        <v>10</v>
      </c>
    </row>
    <row r="165" spans="1:6" x14ac:dyDescent="0.2">
      <c r="A165" s="1" t="s">
        <v>2192</v>
      </c>
      <c r="B165" s="3"/>
      <c r="C165" s="3">
        <v>30</v>
      </c>
      <c r="D165" s="3"/>
    </row>
    <row r="170" spans="1:6" x14ac:dyDescent="0.2">
      <c r="A170" s="1" t="s">
        <v>2193</v>
      </c>
      <c r="C170" s="1">
        <f>C161*C165+D161*D164</f>
        <v>950</v>
      </c>
      <c r="E170" s="1" t="s">
        <v>2194</v>
      </c>
    </row>
    <row r="171" spans="1:6" x14ac:dyDescent="0.2">
      <c r="A171" s="1" t="s">
        <v>2195</v>
      </c>
      <c r="C171" s="1">
        <f>C162*C165+D162*D164</f>
        <v>420</v>
      </c>
      <c r="E171" s="1" t="s">
        <v>2196</v>
      </c>
    </row>
    <row r="173" spans="1:6" x14ac:dyDescent="0.2">
      <c r="A173" s="1" t="s">
        <v>2197</v>
      </c>
      <c r="C173" s="1">
        <f>B161-C170</f>
        <v>50</v>
      </c>
      <c r="E173" s="1" t="s">
        <v>2199</v>
      </c>
      <c r="F173" s="1" t="s">
        <v>2201</v>
      </c>
    </row>
    <row r="174" spans="1:6" x14ac:dyDescent="0.2">
      <c r="A174" s="1" t="s">
        <v>2198</v>
      </c>
      <c r="C174" s="1">
        <f>B162-C171</f>
        <v>180</v>
      </c>
      <c r="E174" s="1" t="s">
        <v>2200</v>
      </c>
      <c r="F174" s="1" t="s">
        <v>2202</v>
      </c>
    </row>
    <row r="176" spans="1:6" x14ac:dyDescent="0.2">
      <c r="A176" s="4" t="s">
        <v>2203</v>
      </c>
    </row>
    <row r="177" spans="1:8" ht="17" thickBot="1" x14ac:dyDescent="0.25"/>
    <row r="178" spans="1:8" ht="17" thickBot="1" x14ac:dyDescent="0.25">
      <c r="A178" s="49" t="s">
        <v>2164</v>
      </c>
      <c r="B178" s="73"/>
      <c r="C178" s="73"/>
      <c r="D178" s="73"/>
      <c r="E178" s="73"/>
      <c r="F178" s="73"/>
      <c r="G178" s="73"/>
      <c r="H178" s="74"/>
    </row>
    <row r="180" spans="1:8" x14ac:dyDescent="0.2">
      <c r="A180" s="3"/>
      <c r="B180" s="3"/>
      <c r="C180" s="3"/>
    </row>
    <row r="181" spans="1:8" x14ac:dyDescent="0.2">
      <c r="A181" s="3"/>
      <c r="B181" s="3"/>
      <c r="C181" s="3"/>
    </row>
    <row r="182" spans="1:8" x14ac:dyDescent="0.2">
      <c r="A182" s="3"/>
      <c r="B182" s="3"/>
      <c r="C182" s="3"/>
    </row>
    <row r="196" spans="1:6" x14ac:dyDescent="0.2">
      <c r="B196" s="15" t="s">
        <v>2126</v>
      </c>
      <c r="C196" s="15" t="s">
        <v>2126</v>
      </c>
      <c r="D196" s="15" t="s">
        <v>2126</v>
      </c>
    </row>
    <row r="197" spans="1:6" x14ac:dyDescent="0.2">
      <c r="B197" s="15" t="s">
        <v>101</v>
      </c>
      <c r="C197" s="15" t="s">
        <v>102</v>
      </c>
      <c r="D197" s="15" t="s">
        <v>103</v>
      </c>
      <c r="E197" s="15" t="s">
        <v>104</v>
      </c>
      <c r="F197" s="15" t="s">
        <v>2207</v>
      </c>
    </row>
    <row r="198" spans="1:6" x14ac:dyDescent="0.2">
      <c r="A198" s="86" t="s">
        <v>2118</v>
      </c>
      <c r="B198" s="15" t="s">
        <v>2119</v>
      </c>
      <c r="C198" s="15" t="s">
        <v>2121</v>
      </c>
      <c r="D198" s="15" t="s">
        <v>2120</v>
      </c>
      <c r="E198" s="15" t="s">
        <v>2205</v>
      </c>
      <c r="F198" s="153" t="s">
        <v>2206</v>
      </c>
    </row>
    <row r="199" spans="1:6" x14ac:dyDescent="0.2">
      <c r="A199" s="275" t="s">
        <v>2130</v>
      </c>
      <c r="B199" s="15">
        <v>100</v>
      </c>
      <c r="C199" s="15">
        <v>2</v>
      </c>
      <c r="D199" s="15">
        <v>4</v>
      </c>
      <c r="E199" s="15">
        <f>35*2+6.25*4</f>
        <v>95</v>
      </c>
      <c r="F199" s="153">
        <f>B199-E199</f>
        <v>5</v>
      </c>
    </row>
    <row r="200" spans="1:6" x14ac:dyDescent="0.2">
      <c r="A200" s="277" t="s">
        <v>2132</v>
      </c>
      <c r="B200" s="15">
        <v>600</v>
      </c>
      <c r="C200" s="15">
        <v>10</v>
      </c>
      <c r="D200" s="15">
        <v>12</v>
      </c>
      <c r="E200" s="15">
        <f>35*10+6.25*12</f>
        <v>425</v>
      </c>
      <c r="F200" s="153">
        <f>B200-E200</f>
        <v>175</v>
      </c>
    </row>
    <row r="202" spans="1:6" x14ac:dyDescent="0.2">
      <c r="A202" s="1" t="s">
        <v>2204</v>
      </c>
      <c r="C202" s="3">
        <v>35</v>
      </c>
      <c r="D202" s="3">
        <v>6.25</v>
      </c>
    </row>
    <row r="203" spans="1:6" ht="17" thickBot="1" x14ac:dyDescent="0.25"/>
    <row r="204" spans="1:6" x14ac:dyDescent="0.2">
      <c r="A204" s="5" t="s">
        <v>2208</v>
      </c>
      <c r="B204" s="6"/>
      <c r="C204" s="6"/>
      <c r="D204" s="7"/>
    </row>
    <row r="205" spans="1:6" x14ac:dyDescent="0.2">
      <c r="A205" s="8" t="s">
        <v>2209</v>
      </c>
      <c r="D205" s="9"/>
    </row>
    <row r="206" spans="1:6" x14ac:dyDescent="0.2">
      <c r="A206" s="8" t="s">
        <v>2210</v>
      </c>
      <c r="D206" s="9"/>
    </row>
    <row r="207" spans="1:6" ht="17" thickBot="1" x14ac:dyDescent="0.25">
      <c r="A207" s="10" t="s">
        <v>2211</v>
      </c>
      <c r="B207" s="11"/>
      <c r="C207" s="11"/>
      <c r="D207" s="13"/>
    </row>
    <row r="234" spans="1:8" x14ac:dyDescent="0.2">
      <c r="A234" s="4" t="s">
        <v>447</v>
      </c>
      <c r="B234" s="4"/>
      <c r="C234" s="4"/>
      <c r="D234" s="4"/>
      <c r="E234" s="4"/>
      <c r="F234" s="4"/>
      <c r="G234" s="4"/>
      <c r="H234" s="4"/>
    </row>
    <row r="242" spans="1:6" x14ac:dyDescent="0.2">
      <c r="F242" s="4" t="s">
        <v>448</v>
      </c>
    </row>
    <row r="243" spans="1:6" x14ac:dyDescent="0.2">
      <c r="F243" s="4" t="s">
        <v>449</v>
      </c>
    </row>
    <row r="245" spans="1:6" x14ac:dyDescent="0.2">
      <c r="F245" s="1" t="s">
        <v>450</v>
      </c>
    </row>
    <row r="246" spans="1:6" x14ac:dyDescent="0.2">
      <c r="F246" s="1" t="s">
        <v>451</v>
      </c>
    </row>
    <row r="247" spans="1:6" x14ac:dyDescent="0.2">
      <c r="F247" s="1" t="s">
        <v>452</v>
      </c>
    </row>
    <row r="248" spans="1:6" x14ac:dyDescent="0.2">
      <c r="F248" s="1" t="s">
        <v>453</v>
      </c>
    </row>
    <row r="251" spans="1:6" x14ac:dyDescent="0.2">
      <c r="A251" s="1" t="s">
        <v>454</v>
      </c>
    </row>
    <row r="254" spans="1:6" x14ac:dyDescent="0.2">
      <c r="A254" s="1" t="s">
        <v>455</v>
      </c>
    </row>
    <row r="255" spans="1:6" x14ac:dyDescent="0.2">
      <c r="A255" s="1" t="s">
        <v>456</v>
      </c>
    </row>
    <row r="260" spans="1:6" x14ac:dyDescent="0.2">
      <c r="A260" s="1" t="s">
        <v>457</v>
      </c>
    </row>
    <row r="264" spans="1:6" x14ac:dyDescent="0.2">
      <c r="A264" s="4" t="s">
        <v>458</v>
      </c>
      <c r="B264" s="4"/>
      <c r="C264" s="4"/>
      <c r="D264" s="4"/>
      <c r="E264" s="4"/>
      <c r="F264" s="4"/>
    </row>
    <row r="272" spans="1:6" x14ac:dyDescent="0.2">
      <c r="F272" s="4"/>
    </row>
    <row r="273" spans="1:8" x14ac:dyDescent="0.2">
      <c r="F273" s="4"/>
    </row>
    <row r="278" spans="1:8" x14ac:dyDescent="0.2">
      <c r="A278" s="1" t="s">
        <v>459</v>
      </c>
    </row>
    <row r="286" spans="1:8" ht="17" thickBot="1" x14ac:dyDescent="0.25"/>
    <row r="287" spans="1:8" x14ac:dyDescent="0.2">
      <c r="A287" s="12" t="s">
        <v>460</v>
      </c>
      <c r="B287" s="6"/>
      <c r="C287" s="6"/>
      <c r="D287" s="6"/>
      <c r="E287" s="6"/>
      <c r="F287" s="6"/>
      <c r="G287" s="6"/>
      <c r="H287" s="7"/>
    </row>
    <row r="288" spans="1:8" x14ac:dyDescent="0.2">
      <c r="A288" s="8" t="s">
        <v>461</v>
      </c>
      <c r="H288" s="9"/>
    </row>
    <row r="289" spans="1:8" x14ac:dyDescent="0.2">
      <c r="A289" s="8" t="s">
        <v>462</v>
      </c>
      <c r="H289" s="9"/>
    </row>
    <row r="290" spans="1:8" x14ac:dyDescent="0.2">
      <c r="A290" s="8" t="s">
        <v>463</v>
      </c>
      <c r="H290" s="9"/>
    </row>
    <row r="291" spans="1:8" ht="17" thickBot="1" x14ac:dyDescent="0.25">
      <c r="A291" s="10" t="s">
        <v>464</v>
      </c>
      <c r="B291" s="11"/>
      <c r="C291" s="11"/>
      <c r="D291" s="11"/>
      <c r="E291" s="11"/>
      <c r="F291" s="11"/>
      <c r="G291" s="11"/>
      <c r="H291" s="13"/>
    </row>
    <row r="295" spans="1:8" x14ac:dyDescent="0.2">
      <c r="A295" s="16" t="s">
        <v>2022</v>
      </c>
      <c r="B295" s="16"/>
      <c r="C295" s="16"/>
      <c r="D295" s="16"/>
      <c r="E295" s="16"/>
      <c r="F295" s="16"/>
      <c r="G295" s="16"/>
      <c r="H295" s="16"/>
    </row>
    <row r="296" spans="1:8" x14ac:dyDescent="0.2">
      <c r="A296" s="1" t="s">
        <v>465</v>
      </c>
    </row>
    <row r="297" spans="1:8" x14ac:dyDescent="0.2">
      <c r="A297" s="1" t="s">
        <v>466</v>
      </c>
    </row>
    <row r="298" spans="1:8" x14ac:dyDescent="0.2">
      <c r="A298" s="1" t="s">
        <v>467</v>
      </c>
    </row>
    <row r="299" spans="1:8" x14ac:dyDescent="0.2">
      <c r="A299" s="1" t="s">
        <v>468</v>
      </c>
    </row>
    <row r="301" spans="1:8" x14ac:dyDescent="0.2">
      <c r="A301" s="1" t="s">
        <v>469</v>
      </c>
    </row>
    <row r="302" spans="1:8" x14ac:dyDescent="0.2">
      <c r="A302" s="1" t="s">
        <v>470</v>
      </c>
    </row>
    <row r="304" spans="1:8" x14ac:dyDescent="0.2">
      <c r="A304" s="1" t="s">
        <v>105</v>
      </c>
    </row>
    <row r="305" spans="1:8" x14ac:dyDescent="0.2">
      <c r="A305" s="1" t="s">
        <v>471</v>
      </c>
    </row>
    <row r="306" spans="1:8" x14ac:dyDescent="0.2">
      <c r="A306" s="1" t="s">
        <v>472</v>
      </c>
    </row>
    <row r="307" spans="1:8" x14ac:dyDescent="0.2">
      <c r="A307" s="71" t="s">
        <v>473</v>
      </c>
    </row>
    <row r="308" spans="1:8" x14ac:dyDescent="0.2">
      <c r="A308" s="1" t="s">
        <v>474</v>
      </c>
    </row>
    <row r="309" spans="1:8" x14ac:dyDescent="0.2">
      <c r="A309" s="1" t="s">
        <v>475</v>
      </c>
    </row>
    <row r="310" spans="1:8" x14ac:dyDescent="0.2">
      <c r="A310" s="71" t="s">
        <v>476</v>
      </c>
    </row>
    <row r="311" spans="1:8" x14ac:dyDescent="0.2">
      <c r="A311" s="1" t="s">
        <v>477</v>
      </c>
    </row>
    <row r="312" spans="1:8" x14ac:dyDescent="0.2">
      <c r="A312" s="1" t="s">
        <v>478</v>
      </c>
    </row>
    <row r="313" spans="1:8" x14ac:dyDescent="0.2">
      <c r="A313" s="1" t="s">
        <v>479</v>
      </c>
    </row>
    <row r="314" spans="1:8" x14ac:dyDescent="0.2">
      <c r="A314" s="1" t="s">
        <v>480</v>
      </c>
    </row>
    <row r="316" spans="1:8" x14ac:dyDescent="0.2">
      <c r="A316" s="4" t="s">
        <v>341</v>
      </c>
    </row>
    <row r="317" spans="1:8" ht="17" thickBot="1" x14ac:dyDescent="0.25"/>
    <row r="318" spans="1:8" ht="17" thickBot="1" x14ac:dyDescent="0.25">
      <c r="A318" s="49" t="s">
        <v>481</v>
      </c>
      <c r="B318" s="73"/>
      <c r="C318" s="73"/>
      <c r="D318" s="73"/>
      <c r="E318" s="73"/>
      <c r="F318" s="73"/>
      <c r="G318" s="73"/>
      <c r="H318" s="74"/>
    </row>
    <row r="319" spans="1:8" x14ac:dyDescent="0.2">
      <c r="A319" s="1" t="s">
        <v>482</v>
      </c>
    </row>
    <row r="320" spans="1:8" x14ac:dyDescent="0.2">
      <c r="A320" s="1" t="s">
        <v>483</v>
      </c>
    </row>
    <row r="321" spans="2:7" ht="34" x14ac:dyDescent="0.2">
      <c r="C321" s="20" t="s">
        <v>484</v>
      </c>
      <c r="D321" s="20" t="s">
        <v>485</v>
      </c>
      <c r="E321" s="20" t="s">
        <v>486</v>
      </c>
      <c r="F321" s="15" t="s">
        <v>35</v>
      </c>
      <c r="G321" s="15" t="s">
        <v>30</v>
      </c>
    </row>
    <row r="322" spans="2:7" x14ac:dyDescent="0.2">
      <c r="B322" s="76" t="s">
        <v>487</v>
      </c>
      <c r="C322" s="75">
        <v>1000</v>
      </c>
      <c r="D322" s="75">
        <v>10</v>
      </c>
      <c r="E322" s="75">
        <v>10</v>
      </c>
      <c r="F322" s="75">
        <f>C322/D322</f>
        <v>100</v>
      </c>
      <c r="G322" s="75">
        <f>C322/E322</f>
        <v>100</v>
      </c>
    </row>
    <row r="323" spans="2:7" x14ac:dyDescent="0.2">
      <c r="B323" s="53" t="s">
        <v>488</v>
      </c>
      <c r="C323" s="77">
        <v>16000</v>
      </c>
      <c r="D323" s="77">
        <v>100</v>
      </c>
      <c r="E323" s="77">
        <v>100</v>
      </c>
      <c r="F323" s="77">
        <f t="shared" ref="F323:F324" si="0">C323/D323</f>
        <v>160</v>
      </c>
      <c r="G323" s="77">
        <f t="shared" ref="G323:G324" si="1">C323/E323</f>
        <v>160</v>
      </c>
    </row>
    <row r="324" spans="2:7" x14ac:dyDescent="0.2">
      <c r="B324" s="78" t="s">
        <v>489</v>
      </c>
      <c r="C324" s="79">
        <v>800</v>
      </c>
      <c r="D324" s="79">
        <v>5</v>
      </c>
      <c r="E324" s="79">
        <v>10</v>
      </c>
      <c r="F324" s="79">
        <f t="shared" si="0"/>
        <v>160</v>
      </c>
      <c r="G324" s="79">
        <f t="shared" si="1"/>
        <v>80</v>
      </c>
    </row>
    <row r="346" spans="1:1" x14ac:dyDescent="0.2">
      <c r="A346" s="1" t="s">
        <v>490</v>
      </c>
    </row>
    <row r="347" spans="1:1" x14ac:dyDescent="0.2">
      <c r="A347" s="1" t="s">
        <v>491</v>
      </c>
    </row>
    <row r="348" spans="1:1" x14ac:dyDescent="0.2">
      <c r="A348" s="1" t="s">
        <v>492</v>
      </c>
    </row>
    <row r="357" spans="1:1" x14ac:dyDescent="0.2">
      <c r="A357" s="1" t="s">
        <v>493</v>
      </c>
    </row>
    <row r="358" spans="1:1" x14ac:dyDescent="0.2">
      <c r="A358" s="1" t="s">
        <v>494</v>
      </c>
    </row>
    <row r="359" spans="1:1" x14ac:dyDescent="0.2">
      <c r="A359" s="1" t="s">
        <v>495</v>
      </c>
    </row>
    <row r="360" spans="1:1" x14ac:dyDescent="0.2">
      <c r="A360" s="1" t="s">
        <v>496</v>
      </c>
    </row>
    <row r="361" spans="1:1" x14ac:dyDescent="0.2">
      <c r="A361" s="1" t="s">
        <v>497</v>
      </c>
    </row>
    <row r="362" spans="1:1" x14ac:dyDescent="0.2">
      <c r="A362" s="1" t="s">
        <v>498</v>
      </c>
    </row>
    <row r="367" spans="1:1" x14ac:dyDescent="0.2">
      <c r="A367" s="1" t="s">
        <v>499</v>
      </c>
    </row>
    <row r="388" spans="1:8" ht="17" thickBot="1" x14ac:dyDescent="0.25"/>
    <row r="389" spans="1:8" ht="17" thickBot="1" x14ac:dyDescent="0.25">
      <c r="A389" s="72" t="s">
        <v>472</v>
      </c>
      <c r="B389" s="50"/>
      <c r="C389" s="50"/>
      <c r="D389" s="50"/>
      <c r="E389" s="50"/>
      <c r="F389" s="50"/>
      <c r="G389" s="50"/>
      <c r="H389" s="51"/>
    </row>
    <row r="390" spans="1:8" x14ac:dyDescent="0.2">
      <c r="A390" s="1" t="s">
        <v>500</v>
      </c>
    </row>
    <row r="391" spans="1:8" x14ac:dyDescent="0.2">
      <c r="A391" s="1" t="s">
        <v>501</v>
      </c>
    </row>
    <row r="392" spans="1:8" x14ac:dyDescent="0.2">
      <c r="A392" s="1" t="s">
        <v>502</v>
      </c>
    </row>
    <row r="393" spans="1:8" x14ac:dyDescent="0.2">
      <c r="A393" s="1" t="s">
        <v>503</v>
      </c>
    </row>
    <row r="394" spans="1:8" x14ac:dyDescent="0.2">
      <c r="A394" s="1" t="s">
        <v>504</v>
      </c>
    </row>
    <row r="397" spans="1:8" x14ac:dyDescent="0.2">
      <c r="A397" s="1" t="s">
        <v>505</v>
      </c>
    </row>
    <row r="398" spans="1:8" x14ac:dyDescent="0.2">
      <c r="A398" s="1" t="s">
        <v>506</v>
      </c>
    </row>
    <row r="416" ht="17" thickBot="1" x14ac:dyDescent="0.25"/>
    <row r="417" spans="1:8" ht="17" thickBot="1" x14ac:dyDescent="0.25">
      <c r="A417" s="72" t="s">
        <v>474</v>
      </c>
      <c r="B417" s="50"/>
      <c r="C417" s="50"/>
      <c r="D417" s="50"/>
      <c r="E417" s="50"/>
      <c r="F417" s="50"/>
      <c r="G417" s="50"/>
      <c r="H417" s="51"/>
    </row>
    <row r="418" spans="1:8" x14ac:dyDescent="0.2">
      <c r="A418" s="1" t="s">
        <v>500</v>
      </c>
    </row>
    <row r="419" spans="1:8" x14ac:dyDescent="0.2">
      <c r="A419" s="1" t="s">
        <v>501</v>
      </c>
    </row>
    <row r="420" spans="1:8" x14ac:dyDescent="0.2">
      <c r="A420" s="1" t="s">
        <v>502</v>
      </c>
    </row>
    <row r="421" spans="1:8" x14ac:dyDescent="0.2">
      <c r="A421" s="1" t="s">
        <v>507</v>
      </c>
    </row>
    <row r="422" spans="1:8" x14ac:dyDescent="0.2">
      <c r="A422" s="1" t="s">
        <v>508</v>
      </c>
    </row>
    <row r="423" spans="1:8" x14ac:dyDescent="0.2">
      <c r="A423" s="1" t="s">
        <v>509</v>
      </c>
    </row>
    <row r="444" spans="1:8" ht="17" thickBot="1" x14ac:dyDescent="0.25"/>
    <row r="445" spans="1:8" ht="17" thickBot="1" x14ac:dyDescent="0.25">
      <c r="A445" s="72" t="s">
        <v>475</v>
      </c>
      <c r="B445" s="50"/>
      <c r="C445" s="50"/>
      <c r="D445" s="50"/>
      <c r="E445" s="50"/>
      <c r="F445" s="50"/>
      <c r="G445" s="50"/>
      <c r="H445" s="51"/>
    </row>
    <row r="446" spans="1:8" x14ac:dyDescent="0.2">
      <c r="A446" s="1" t="s">
        <v>500</v>
      </c>
    </row>
    <row r="447" spans="1:8" x14ac:dyDescent="0.2">
      <c r="A447" s="1" t="s">
        <v>501</v>
      </c>
    </row>
    <row r="448" spans="1:8" x14ac:dyDescent="0.2">
      <c r="A448" s="1" t="s">
        <v>502</v>
      </c>
    </row>
    <row r="449" spans="1:1" x14ac:dyDescent="0.2">
      <c r="A449" s="1" t="s">
        <v>510</v>
      </c>
    </row>
    <row r="450" spans="1:1" x14ac:dyDescent="0.2">
      <c r="A450" s="1" t="s">
        <v>511</v>
      </c>
    </row>
    <row r="453" spans="1:1" x14ac:dyDescent="0.2">
      <c r="A453" s="1" t="s">
        <v>512</v>
      </c>
    </row>
    <row r="472" spans="1:8" ht="17" thickBot="1" x14ac:dyDescent="0.25"/>
    <row r="473" spans="1:8" ht="17" thickBot="1" x14ac:dyDescent="0.25">
      <c r="A473" s="72" t="s">
        <v>477</v>
      </c>
      <c r="B473" s="50"/>
      <c r="C473" s="50"/>
      <c r="D473" s="50"/>
      <c r="E473" s="50"/>
      <c r="F473" s="50"/>
      <c r="G473" s="50"/>
      <c r="H473" s="51"/>
    </row>
    <row r="474" spans="1:8" x14ac:dyDescent="0.2">
      <c r="A474" s="1" t="s">
        <v>513</v>
      </c>
    </row>
    <row r="475" spans="1:8" x14ac:dyDescent="0.2">
      <c r="A475" s="1" t="s">
        <v>514</v>
      </c>
    </row>
    <row r="476" spans="1:8" x14ac:dyDescent="0.2">
      <c r="A476" s="1" t="s">
        <v>515</v>
      </c>
    </row>
    <row r="477" spans="1:8" ht="17" thickBot="1" x14ac:dyDescent="0.25"/>
    <row r="478" spans="1:8" ht="17" thickBot="1" x14ac:dyDescent="0.25">
      <c r="A478" s="72" t="s">
        <v>478</v>
      </c>
      <c r="B478" s="50"/>
      <c r="C478" s="50"/>
      <c r="D478" s="50"/>
      <c r="E478" s="50"/>
      <c r="F478" s="50"/>
      <c r="G478" s="50"/>
      <c r="H478" s="51"/>
    </row>
    <row r="479" spans="1:8" x14ac:dyDescent="0.2">
      <c r="A479" s="1" t="s">
        <v>516</v>
      </c>
    </row>
    <row r="480" spans="1:8" x14ac:dyDescent="0.2">
      <c r="A480" s="1" t="s">
        <v>517</v>
      </c>
    </row>
    <row r="481" spans="1:8" x14ac:dyDescent="0.2">
      <c r="A481" s="1" t="s">
        <v>518</v>
      </c>
    </row>
    <row r="482" spans="1:8" x14ac:dyDescent="0.2">
      <c r="A482" s="1" t="s">
        <v>519</v>
      </c>
    </row>
    <row r="483" spans="1:8" ht="17" thickBot="1" x14ac:dyDescent="0.25"/>
    <row r="484" spans="1:8" ht="17" thickBot="1" x14ac:dyDescent="0.25">
      <c r="A484" s="72" t="s">
        <v>520</v>
      </c>
      <c r="B484" s="50"/>
      <c r="C484" s="50"/>
      <c r="D484" s="50"/>
      <c r="E484" s="50"/>
      <c r="F484" s="50"/>
      <c r="G484" s="50"/>
      <c r="H484" s="51"/>
    </row>
    <row r="485" spans="1:8" x14ac:dyDescent="0.2">
      <c r="A485" s="1" t="s">
        <v>521</v>
      </c>
    </row>
    <row r="486" spans="1:8" x14ac:dyDescent="0.2">
      <c r="A486" s="1" t="s">
        <v>522</v>
      </c>
    </row>
    <row r="487" spans="1:8" x14ac:dyDescent="0.2">
      <c r="A487" s="1" t="s">
        <v>523</v>
      </c>
    </row>
    <row r="508" spans="1:7" x14ac:dyDescent="0.2">
      <c r="A508" s="1" t="s">
        <v>524</v>
      </c>
    </row>
    <row r="509" spans="1:7" x14ac:dyDescent="0.2">
      <c r="A509" s="1" t="s">
        <v>525</v>
      </c>
      <c r="B509" s="80">
        <v>16000</v>
      </c>
    </row>
    <row r="510" spans="1:7" x14ac:dyDescent="0.2">
      <c r="A510" s="1" t="s">
        <v>526</v>
      </c>
    </row>
    <row r="511" spans="1:7" x14ac:dyDescent="0.2">
      <c r="A511" s="1" t="s">
        <v>527</v>
      </c>
      <c r="E511" s="80">
        <v>4000</v>
      </c>
      <c r="G511" s="1" t="s">
        <v>528</v>
      </c>
    </row>
    <row r="512" spans="1:7" x14ac:dyDescent="0.2">
      <c r="A512" s="1" t="s">
        <v>529</v>
      </c>
    </row>
    <row r="513" spans="1:7" x14ac:dyDescent="0.2">
      <c r="A513" s="1" t="s">
        <v>530</v>
      </c>
      <c r="E513" s="80">
        <v>6000</v>
      </c>
      <c r="G513" s="1" t="s">
        <v>531</v>
      </c>
    </row>
    <row r="514" spans="1:7" x14ac:dyDescent="0.2">
      <c r="A514" s="1" t="s">
        <v>532</v>
      </c>
      <c r="E514" s="80">
        <f>E511+E513</f>
        <v>10000</v>
      </c>
      <c r="G514" s="1" t="s">
        <v>533</v>
      </c>
    </row>
    <row r="516" spans="1:7" x14ac:dyDescent="0.2">
      <c r="A516" s="1" t="s">
        <v>534</v>
      </c>
      <c r="E516" s="80">
        <v>16000</v>
      </c>
    </row>
    <row r="518" spans="1:7" x14ac:dyDescent="0.2">
      <c r="A518" s="1" t="s">
        <v>535</v>
      </c>
      <c r="E518" s="80">
        <f>E516-E514</f>
        <v>6000</v>
      </c>
      <c r="G518" s="1" t="s">
        <v>536</v>
      </c>
    </row>
    <row r="520" spans="1:7" x14ac:dyDescent="0.2">
      <c r="A520" s="4" t="s">
        <v>537</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topLeftCell="A340" zoomScale="347" zoomScaleNormal="400" workbookViewId="0">
      <selection activeCell="A61" sqref="A61:H63"/>
    </sheetView>
  </sheetViews>
  <sheetFormatPr baseColWidth="10" defaultColWidth="10.83203125" defaultRowHeight="16" x14ac:dyDescent="0.2"/>
  <cols>
    <col min="1" max="16384" width="10.83203125" style="1"/>
  </cols>
  <sheetData>
    <row r="1" spans="1:8" x14ac:dyDescent="0.2">
      <c r="A1" s="4" t="s">
        <v>538</v>
      </c>
      <c r="B1" s="4"/>
      <c r="C1" s="4"/>
      <c r="D1" s="4"/>
      <c r="E1" s="4"/>
      <c r="F1" s="4"/>
      <c r="G1" s="4"/>
      <c r="H1" s="14">
        <v>45629</v>
      </c>
    </row>
    <row r="2" spans="1:8" ht="17" thickBot="1" x14ac:dyDescent="0.25"/>
    <row r="3" spans="1:8" x14ac:dyDescent="0.2">
      <c r="A3" s="5" t="s">
        <v>2212</v>
      </c>
      <c r="B3" s="6"/>
      <c r="C3" s="6"/>
      <c r="D3" s="6"/>
      <c r="E3" s="6"/>
      <c r="F3" s="6"/>
      <c r="G3" s="6"/>
      <c r="H3" s="7"/>
    </row>
    <row r="4" spans="1:8" x14ac:dyDescent="0.2">
      <c r="A4" s="8" t="s">
        <v>2213</v>
      </c>
      <c r="H4" s="9"/>
    </row>
    <row r="5" spans="1:8" x14ac:dyDescent="0.2">
      <c r="A5" s="8" t="s">
        <v>2214</v>
      </c>
      <c r="H5" s="9"/>
    </row>
    <row r="6" spans="1:8" x14ac:dyDescent="0.2">
      <c r="A6" s="8" t="s">
        <v>2215</v>
      </c>
      <c r="H6" s="9"/>
    </row>
    <row r="7" spans="1:8" x14ac:dyDescent="0.2">
      <c r="A7" s="8" t="s">
        <v>2216</v>
      </c>
      <c r="H7" s="9"/>
    </row>
    <row r="8" spans="1:8" x14ac:dyDescent="0.2">
      <c r="A8" s="8" t="s">
        <v>2217</v>
      </c>
      <c r="H8" s="9"/>
    </row>
    <row r="9" spans="1:8" x14ac:dyDescent="0.2">
      <c r="A9" s="8" t="s">
        <v>2218</v>
      </c>
      <c r="H9" s="9"/>
    </row>
    <row r="10" spans="1:8" x14ac:dyDescent="0.2">
      <c r="A10" s="8" t="s">
        <v>2219</v>
      </c>
      <c r="H10" s="9"/>
    </row>
    <row r="11" spans="1:8" x14ac:dyDescent="0.2">
      <c r="A11" s="8" t="s">
        <v>2221</v>
      </c>
      <c r="H11" s="9"/>
    </row>
    <row r="12" spans="1:8" ht="17" thickBot="1" x14ac:dyDescent="0.25">
      <c r="A12" s="10" t="s">
        <v>2220</v>
      </c>
      <c r="B12" s="11"/>
      <c r="C12" s="11"/>
      <c r="D12" s="11"/>
      <c r="E12" s="11"/>
      <c r="F12" s="11"/>
      <c r="G12" s="11"/>
      <c r="H12" s="13"/>
    </row>
    <row r="14" spans="1:8" x14ac:dyDescent="0.2">
      <c r="A14" s="16" t="s">
        <v>539</v>
      </c>
      <c r="B14" s="16"/>
      <c r="C14" s="16"/>
      <c r="D14" s="16"/>
      <c r="E14" s="16"/>
      <c r="F14" s="16"/>
      <c r="G14" s="16"/>
      <c r="H14" s="16"/>
    </row>
    <row r="15" spans="1:8" x14ac:dyDescent="0.2">
      <c r="A15" s="1" t="s">
        <v>540</v>
      </c>
    </row>
    <row r="16" spans="1:8" x14ac:dyDescent="0.2">
      <c r="A16" s="1" t="s">
        <v>541</v>
      </c>
    </row>
    <row r="17" spans="1:8" x14ac:dyDescent="0.2">
      <c r="A17" s="1" t="s">
        <v>542</v>
      </c>
    </row>
    <row r="18" spans="1:8" x14ac:dyDescent="0.2">
      <c r="A18" s="1" t="s">
        <v>543</v>
      </c>
    </row>
    <row r="19" spans="1:8" x14ac:dyDescent="0.2">
      <c r="A19" s="1" t="s">
        <v>544</v>
      </c>
    </row>
    <row r="20" spans="1:8" x14ac:dyDescent="0.2">
      <c r="A20" s="1" t="s">
        <v>545</v>
      </c>
    </row>
    <row r="21" spans="1:8" x14ac:dyDescent="0.2">
      <c r="A21" s="1" t="s">
        <v>546</v>
      </c>
    </row>
    <row r="23" spans="1:8" x14ac:dyDescent="0.2">
      <c r="A23" s="16" t="s">
        <v>547</v>
      </c>
      <c r="B23" s="16"/>
      <c r="C23" s="16"/>
      <c r="D23" s="16"/>
      <c r="E23" s="16"/>
      <c r="F23" s="16"/>
      <c r="G23" s="16"/>
      <c r="H23" s="16"/>
    </row>
    <row r="24" spans="1:8" x14ac:dyDescent="0.2">
      <c r="A24" s="1" t="s">
        <v>548</v>
      </c>
    </row>
    <row r="25" spans="1:8" x14ac:dyDescent="0.2">
      <c r="A25" s="1" t="s">
        <v>549</v>
      </c>
    </row>
    <row r="27" spans="1:8" x14ac:dyDescent="0.2">
      <c r="A27" s="16" t="s">
        <v>550</v>
      </c>
      <c r="B27" s="16"/>
      <c r="C27" s="16"/>
      <c r="D27" s="16"/>
      <c r="E27" s="16"/>
      <c r="F27" s="16"/>
      <c r="G27" s="16"/>
      <c r="H27" s="16"/>
    </row>
    <row r="28" spans="1:8" x14ac:dyDescent="0.2">
      <c r="A28" s="1" t="s">
        <v>2224</v>
      </c>
    </row>
    <row r="29" spans="1:8" x14ac:dyDescent="0.2">
      <c r="A29" s="1" t="s">
        <v>551</v>
      </c>
    </row>
    <row r="30" spans="1:8" x14ac:dyDescent="0.2">
      <c r="A30" s="1" t="s">
        <v>552</v>
      </c>
    </row>
    <row r="31" spans="1:8" ht="17" thickBot="1" x14ac:dyDescent="0.25"/>
    <row r="32" spans="1:8" ht="17" thickBot="1" x14ac:dyDescent="0.25">
      <c r="A32" s="49" t="s">
        <v>553</v>
      </c>
      <c r="B32" s="50"/>
      <c r="C32" s="50"/>
      <c r="D32" s="50"/>
      <c r="E32" s="50"/>
      <c r="F32" s="50"/>
      <c r="G32" s="50"/>
      <c r="H32" s="51"/>
    </row>
    <row r="34" spans="1:9" x14ac:dyDescent="0.2">
      <c r="A34" s="3"/>
      <c r="D34" s="15" t="s">
        <v>224</v>
      </c>
      <c r="E34" s="15" t="s">
        <v>224</v>
      </c>
      <c r="G34" s="278" t="s">
        <v>2228</v>
      </c>
      <c r="H34" s="251"/>
      <c r="I34" s="252"/>
    </row>
    <row r="35" spans="1:9" x14ac:dyDescent="0.2">
      <c r="A35" s="3"/>
      <c r="B35" s="15" t="s">
        <v>2222</v>
      </c>
      <c r="C35" s="15" t="s">
        <v>2223</v>
      </c>
      <c r="D35" s="15" t="s">
        <v>1916</v>
      </c>
      <c r="E35" s="15" t="s">
        <v>1915</v>
      </c>
      <c r="G35" s="281" t="s">
        <v>2229</v>
      </c>
      <c r="I35" s="282"/>
    </row>
    <row r="36" spans="1:9" x14ac:dyDescent="0.2">
      <c r="A36" s="3"/>
      <c r="B36" s="15" t="s">
        <v>35</v>
      </c>
      <c r="C36" s="15" t="s">
        <v>30</v>
      </c>
      <c r="D36" s="15" t="s">
        <v>2226</v>
      </c>
      <c r="E36" s="15" t="s">
        <v>2227</v>
      </c>
      <c r="G36" s="283" t="s">
        <v>2230</v>
      </c>
      <c r="H36" s="4"/>
      <c r="I36" s="282"/>
    </row>
    <row r="37" spans="1:9" x14ac:dyDescent="0.2">
      <c r="A37" s="15" t="s">
        <v>2225</v>
      </c>
      <c r="B37" s="15">
        <v>600</v>
      </c>
      <c r="C37" s="15">
        <v>600</v>
      </c>
      <c r="D37" s="15">
        <f>C37/B37</f>
        <v>1</v>
      </c>
      <c r="E37" s="15">
        <f>1/D37</f>
        <v>1</v>
      </c>
      <c r="G37" s="281" t="s">
        <v>2231</v>
      </c>
      <c r="I37" s="282"/>
    </row>
    <row r="38" spans="1:9" x14ac:dyDescent="0.2">
      <c r="A38" s="15" t="s">
        <v>577</v>
      </c>
      <c r="B38" s="15">
        <v>800</v>
      </c>
      <c r="C38" s="15">
        <v>400</v>
      </c>
      <c r="D38" s="15">
        <f>C38/B38</f>
        <v>0.5</v>
      </c>
      <c r="E38" s="15">
        <f>1/D38</f>
        <v>2</v>
      </c>
      <c r="G38" s="279" t="s">
        <v>2232</v>
      </c>
      <c r="H38" s="22"/>
      <c r="I38" s="254"/>
    </row>
    <row r="40" spans="1:9" x14ac:dyDescent="0.2">
      <c r="A40" s="1" t="s">
        <v>2233</v>
      </c>
    </row>
    <row r="42" spans="1:9" x14ac:dyDescent="0.2">
      <c r="A42" s="3"/>
      <c r="B42" s="3"/>
      <c r="C42" s="3" t="s">
        <v>554</v>
      </c>
      <c r="E42" s="3"/>
      <c r="F42" s="3"/>
      <c r="G42" s="3" t="s">
        <v>554</v>
      </c>
    </row>
    <row r="43" spans="1:9" x14ac:dyDescent="0.2">
      <c r="A43" s="81" t="s">
        <v>2234</v>
      </c>
      <c r="B43" s="3"/>
      <c r="C43" s="3"/>
      <c r="E43" s="81" t="s">
        <v>556</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557</v>
      </c>
      <c r="B51" s="3"/>
      <c r="C51" s="3"/>
      <c r="E51" s="3" t="s">
        <v>557</v>
      </c>
      <c r="F51" s="3"/>
      <c r="G51" s="3"/>
    </row>
    <row r="52" spans="1:7" x14ac:dyDescent="0.2">
      <c r="A52" s="3"/>
      <c r="B52" s="3"/>
      <c r="C52" s="3"/>
      <c r="E52" s="3"/>
      <c r="F52" s="3"/>
      <c r="G52" s="3"/>
    </row>
    <row r="55" spans="1:7" x14ac:dyDescent="0.2">
      <c r="A55" s="1" t="s">
        <v>558</v>
      </c>
    </row>
    <row r="56" spans="1:7" x14ac:dyDescent="0.2">
      <c r="A56" s="1" t="s">
        <v>559</v>
      </c>
    </row>
    <row r="57" spans="1:7" x14ac:dyDescent="0.2">
      <c r="A57" s="1" t="s">
        <v>560</v>
      </c>
    </row>
    <row r="58" spans="1:7" x14ac:dyDescent="0.2">
      <c r="A58" s="1" t="s">
        <v>561</v>
      </c>
    </row>
    <row r="59" spans="1:7" x14ac:dyDescent="0.2">
      <c r="A59" s="1" t="s">
        <v>562</v>
      </c>
    </row>
    <row r="61" spans="1:7" x14ac:dyDescent="0.2">
      <c r="A61" s="1" t="s">
        <v>563</v>
      </c>
    </row>
    <row r="62" spans="1:7" x14ac:dyDescent="0.2">
      <c r="A62" s="1" t="s">
        <v>564</v>
      </c>
    </row>
    <row r="63" spans="1:7" x14ac:dyDescent="0.2">
      <c r="A63" s="1" t="s">
        <v>565</v>
      </c>
    </row>
    <row r="64" spans="1:7" ht="17" thickBot="1" x14ac:dyDescent="0.25"/>
    <row r="65" spans="1:8" x14ac:dyDescent="0.2">
      <c r="A65" s="12" t="s">
        <v>2235</v>
      </c>
      <c r="B65" s="82"/>
      <c r="C65" s="82"/>
      <c r="D65" s="82"/>
      <c r="E65" s="82"/>
      <c r="F65" s="82"/>
      <c r="G65" s="82"/>
      <c r="H65" s="83"/>
    </row>
    <row r="66" spans="1:8" ht="17" thickBot="1" x14ac:dyDescent="0.25">
      <c r="A66" s="52" t="s">
        <v>566</v>
      </c>
      <c r="B66" s="84"/>
      <c r="C66" s="84"/>
      <c r="D66" s="84"/>
      <c r="E66" s="84"/>
      <c r="F66" s="84"/>
      <c r="G66" s="84"/>
      <c r="H66" s="85"/>
    </row>
    <row r="68" spans="1:8" x14ac:dyDescent="0.2">
      <c r="A68" s="4" t="s">
        <v>567</v>
      </c>
    </row>
    <row r="69" spans="1:8" x14ac:dyDescent="0.2">
      <c r="A69" s="4" t="s">
        <v>568</v>
      </c>
    </row>
    <row r="71" spans="1:8" x14ac:dyDescent="0.2">
      <c r="A71" s="3"/>
      <c r="B71" s="3"/>
      <c r="C71" s="3" t="s">
        <v>554</v>
      </c>
      <c r="E71" s="3"/>
      <c r="F71" s="3"/>
      <c r="G71" s="3" t="s">
        <v>554</v>
      </c>
    </row>
    <row r="72" spans="1:8" x14ac:dyDescent="0.2">
      <c r="A72" s="81" t="s">
        <v>2234</v>
      </c>
      <c r="B72" s="3"/>
      <c r="C72" s="3"/>
      <c r="E72" s="81" t="s">
        <v>556</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557</v>
      </c>
      <c r="B80" s="3"/>
      <c r="C80" s="3"/>
      <c r="E80" s="3" t="s">
        <v>557</v>
      </c>
      <c r="F80" s="3"/>
      <c r="G80" s="3"/>
    </row>
    <row r="81" spans="1:8" x14ac:dyDescent="0.2">
      <c r="A81" s="3"/>
      <c r="B81" s="3"/>
      <c r="C81" s="3"/>
      <c r="E81" s="3"/>
      <c r="F81" s="3"/>
      <c r="G81" s="3"/>
    </row>
    <row r="83" spans="1:8" x14ac:dyDescent="0.2">
      <c r="A83" s="1" t="s">
        <v>569</v>
      </c>
      <c r="E83" s="1" t="s">
        <v>570</v>
      </c>
    </row>
    <row r="84" spans="1:8" x14ac:dyDescent="0.2">
      <c r="A84" s="1" t="s">
        <v>571</v>
      </c>
      <c r="E84" s="1" t="s">
        <v>571</v>
      </c>
    </row>
    <row r="88" spans="1:8" x14ac:dyDescent="0.2">
      <c r="A88" s="4" t="s">
        <v>572</v>
      </c>
    </row>
    <row r="89" spans="1:8" x14ac:dyDescent="0.2">
      <c r="A89" s="4"/>
    </row>
    <row r="90" spans="1:8" x14ac:dyDescent="0.2">
      <c r="A90" s="4" t="s">
        <v>573</v>
      </c>
      <c r="B90" s="1" t="s">
        <v>2236</v>
      </c>
    </row>
    <row r="91" spans="1:8" x14ac:dyDescent="0.2">
      <c r="A91" s="4"/>
      <c r="B91" s="1" t="s">
        <v>574</v>
      </c>
    </row>
    <row r="92" spans="1:8" ht="17" thickBot="1" x14ac:dyDescent="0.25"/>
    <row r="93" spans="1:8" ht="17" thickBot="1" x14ac:dyDescent="0.25">
      <c r="A93" s="49" t="s">
        <v>575</v>
      </c>
      <c r="B93" s="73"/>
      <c r="C93" s="73"/>
      <c r="D93" s="73"/>
      <c r="E93" s="73"/>
      <c r="F93" s="73"/>
      <c r="G93" s="73"/>
      <c r="H93" s="74"/>
    </row>
    <row r="95" spans="1:8" x14ac:dyDescent="0.2">
      <c r="A95" s="1" t="s">
        <v>576</v>
      </c>
    </row>
    <row r="97" spans="1:8" x14ac:dyDescent="0.2">
      <c r="A97" s="3"/>
      <c r="B97" s="3"/>
      <c r="C97" s="3" t="s">
        <v>554</v>
      </c>
      <c r="E97" s="3"/>
      <c r="F97" s="3"/>
      <c r="G97" s="3" t="s">
        <v>554</v>
      </c>
    </row>
    <row r="98" spans="1:8" x14ac:dyDescent="0.2">
      <c r="A98" s="81" t="s">
        <v>555</v>
      </c>
      <c r="B98" s="3"/>
      <c r="C98" s="3"/>
      <c r="E98" s="81" t="s">
        <v>556</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557</v>
      </c>
      <c r="B106" s="3"/>
      <c r="C106" s="3"/>
      <c r="E106" s="3" t="s">
        <v>557</v>
      </c>
      <c r="F106" s="3"/>
      <c r="G106" s="3"/>
    </row>
    <row r="107" spans="1:8" x14ac:dyDescent="0.2">
      <c r="A107" s="3"/>
      <c r="B107" s="3"/>
      <c r="C107" s="3"/>
      <c r="E107" s="3"/>
      <c r="F107" s="3"/>
      <c r="G107" s="3"/>
    </row>
    <row r="109" spans="1:8" ht="23" customHeight="1" x14ac:dyDescent="0.2"/>
    <row r="110" spans="1:8" x14ac:dyDescent="0.2">
      <c r="A110" s="3"/>
      <c r="D110" s="15" t="s">
        <v>224</v>
      </c>
      <c r="E110" s="15" t="s">
        <v>224</v>
      </c>
    </row>
    <row r="111" spans="1:8" x14ac:dyDescent="0.2">
      <c r="A111" s="3"/>
      <c r="B111" s="15" t="s">
        <v>2222</v>
      </c>
      <c r="C111" s="15" t="s">
        <v>2223</v>
      </c>
      <c r="D111" s="15" t="s">
        <v>1916</v>
      </c>
      <c r="E111" s="15" t="s">
        <v>1915</v>
      </c>
    </row>
    <row r="112" spans="1:8" ht="17" thickBot="1" x14ac:dyDescent="0.25">
      <c r="A112" s="3"/>
      <c r="B112" s="15" t="s">
        <v>35</v>
      </c>
      <c r="C112" s="15" t="s">
        <v>30</v>
      </c>
      <c r="D112" s="274" t="s">
        <v>2226</v>
      </c>
      <c r="E112" s="274" t="s">
        <v>2227</v>
      </c>
      <c r="G112" s="4"/>
      <c r="H112" s="4"/>
    </row>
    <row r="113" spans="1:8" x14ac:dyDescent="0.2">
      <c r="A113" s="15" t="s">
        <v>2225</v>
      </c>
      <c r="B113" s="15">
        <v>600</v>
      </c>
      <c r="C113" s="150">
        <v>600</v>
      </c>
      <c r="D113" s="284">
        <f>C113/B113</f>
        <v>1</v>
      </c>
      <c r="E113" s="286">
        <f>1/D113</f>
        <v>1</v>
      </c>
    </row>
    <row r="114" spans="1:8" ht="17" thickBot="1" x14ac:dyDescent="0.25">
      <c r="A114" s="15" t="s">
        <v>577</v>
      </c>
      <c r="B114" s="15">
        <v>800</v>
      </c>
      <c r="C114" s="150">
        <v>400</v>
      </c>
      <c r="D114" s="285">
        <f>C114/B114</f>
        <v>0.5</v>
      </c>
      <c r="E114" s="287">
        <f>1/D114</f>
        <v>2</v>
      </c>
    </row>
    <row r="115" spans="1:8" ht="23" customHeight="1" x14ac:dyDescent="0.2"/>
    <row r="116" spans="1:8" x14ac:dyDescent="0.2">
      <c r="A116" s="1" t="s">
        <v>580</v>
      </c>
    </row>
    <row r="117" spans="1:8" x14ac:dyDescent="0.2">
      <c r="A117" s="1" t="s">
        <v>581</v>
      </c>
    </row>
    <row r="119" spans="1:8" x14ac:dyDescent="0.2">
      <c r="A119" s="1" t="s">
        <v>582</v>
      </c>
    </row>
    <row r="121" spans="1:8" x14ac:dyDescent="0.2">
      <c r="A121" s="1" t="s">
        <v>583</v>
      </c>
    </row>
    <row r="123" spans="1:8" x14ac:dyDescent="0.2">
      <c r="A123" s="1" t="s">
        <v>584</v>
      </c>
    </row>
    <row r="125" spans="1:8" x14ac:dyDescent="0.2">
      <c r="A125" s="1" t="s">
        <v>585</v>
      </c>
    </row>
    <row r="126" spans="1:8" ht="17" thickBot="1" x14ac:dyDescent="0.25"/>
    <row r="127" spans="1:8" ht="17" thickBot="1" x14ac:dyDescent="0.25">
      <c r="A127" s="49" t="s">
        <v>2237</v>
      </c>
      <c r="B127" s="73"/>
      <c r="C127" s="73"/>
      <c r="D127" s="73"/>
      <c r="E127" s="73"/>
      <c r="F127" s="73"/>
      <c r="G127" s="73"/>
      <c r="H127" s="74"/>
    </row>
    <row r="128" spans="1:8" x14ac:dyDescent="0.2">
      <c r="A128" s="4"/>
      <c r="B128" s="4"/>
      <c r="C128" s="4"/>
      <c r="D128" s="4"/>
      <c r="E128" s="4"/>
      <c r="F128" s="4"/>
      <c r="G128" s="4"/>
      <c r="H128" s="4"/>
    </row>
    <row r="129" spans="1:8" x14ac:dyDescent="0.2">
      <c r="A129" s="3"/>
      <c r="D129" s="15" t="s">
        <v>224</v>
      </c>
      <c r="E129" s="15" t="s">
        <v>224</v>
      </c>
      <c r="F129" s="4"/>
      <c r="G129" s="4" t="s">
        <v>2238</v>
      </c>
      <c r="H129" s="4"/>
    </row>
    <row r="130" spans="1:8" x14ac:dyDescent="0.2">
      <c r="A130" s="3"/>
      <c r="B130" s="15" t="s">
        <v>2222</v>
      </c>
      <c r="C130" s="15" t="s">
        <v>2223</v>
      </c>
      <c r="D130" s="15" t="s">
        <v>1916</v>
      </c>
      <c r="E130" s="15" t="s">
        <v>1915</v>
      </c>
      <c r="F130" s="4"/>
      <c r="G130" s="4" t="s">
        <v>2239</v>
      </c>
      <c r="H130" s="4"/>
    </row>
    <row r="131" spans="1:8" ht="17" thickBot="1" x14ac:dyDescent="0.25">
      <c r="A131" s="3"/>
      <c r="B131" s="15" t="s">
        <v>35</v>
      </c>
      <c r="C131" s="15" t="s">
        <v>30</v>
      </c>
      <c r="D131" s="274" t="s">
        <v>2226</v>
      </c>
      <c r="E131" s="274" t="s">
        <v>2227</v>
      </c>
      <c r="F131" s="4"/>
      <c r="G131" s="4" t="s">
        <v>2240</v>
      </c>
      <c r="H131" s="4"/>
    </row>
    <row r="132" spans="1:8" x14ac:dyDescent="0.2">
      <c r="A132" s="15" t="s">
        <v>2225</v>
      </c>
      <c r="B132" s="15">
        <v>600</v>
      </c>
      <c r="C132" s="150">
        <v>600</v>
      </c>
      <c r="D132" s="284">
        <f>C132/B132</f>
        <v>1</v>
      </c>
      <c r="E132" s="286">
        <f>1/D132</f>
        <v>1</v>
      </c>
      <c r="F132" s="4"/>
      <c r="G132" s="4" t="s">
        <v>2241</v>
      </c>
      <c r="H132" s="4"/>
    </row>
    <row r="133" spans="1:8" ht="17" thickBot="1" x14ac:dyDescent="0.25">
      <c r="A133" s="15" t="s">
        <v>577</v>
      </c>
      <c r="B133" s="15">
        <v>800</v>
      </c>
      <c r="C133" s="150">
        <v>400</v>
      </c>
      <c r="D133" s="285">
        <f>C133/B133</f>
        <v>0.5</v>
      </c>
      <c r="E133" s="287">
        <f>1/D133</f>
        <v>2</v>
      </c>
      <c r="F133" s="4"/>
      <c r="G133" s="4" t="s">
        <v>2242</v>
      </c>
      <c r="H133" s="4"/>
    </row>
    <row r="134" spans="1:8" x14ac:dyDescent="0.2">
      <c r="A134" s="4"/>
      <c r="B134" s="4"/>
      <c r="C134" s="4"/>
      <c r="D134" s="4"/>
      <c r="E134" s="4"/>
      <c r="F134" s="4"/>
      <c r="G134" s="4"/>
      <c r="H134" s="4"/>
    </row>
    <row r="135" spans="1:8" x14ac:dyDescent="0.2">
      <c r="A135" s="1" t="s">
        <v>586</v>
      </c>
    </row>
    <row r="136" spans="1:8" x14ac:dyDescent="0.2">
      <c r="A136" s="1" t="s">
        <v>587</v>
      </c>
    </row>
    <row r="138" spans="1:8" x14ac:dyDescent="0.2">
      <c r="A138" s="3"/>
      <c r="B138" s="3"/>
      <c r="C138" s="3" t="s">
        <v>554</v>
      </c>
      <c r="E138" s="3"/>
      <c r="F138" s="3"/>
      <c r="G138" s="3" t="s">
        <v>554</v>
      </c>
    </row>
    <row r="139" spans="1:8" x14ac:dyDescent="0.2">
      <c r="A139" s="81" t="s">
        <v>2234</v>
      </c>
      <c r="B139" s="3"/>
      <c r="C139" s="3"/>
      <c r="E139" s="81" t="s">
        <v>556</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2243</v>
      </c>
      <c r="B142" s="3"/>
      <c r="C142" s="3"/>
      <c r="E142" s="3" t="s">
        <v>2245</v>
      </c>
      <c r="F142" s="3"/>
      <c r="G142" s="3"/>
    </row>
    <row r="143" spans="1:8" x14ac:dyDescent="0.2">
      <c r="A143" s="3" t="s">
        <v>2244</v>
      </c>
      <c r="B143" s="3"/>
      <c r="C143" s="3"/>
      <c r="E143" s="3" t="s">
        <v>2246</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557</v>
      </c>
      <c r="B147" s="3"/>
      <c r="C147" s="3"/>
      <c r="E147" s="3" t="s">
        <v>557</v>
      </c>
      <c r="F147" s="3"/>
      <c r="G147" s="3"/>
    </row>
    <row r="148" spans="1:9" x14ac:dyDescent="0.2">
      <c r="A148" s="3"/>
      <c r="B148" s="3"/>
      <c r="C148" s="3"/>
      <c r="E148" s="3"/>
      <c r="F148" s="3"/>
      <c r="G148" s="3"/>
    </row>
    <row r="150" spans="1:9" ht="17" thickBot="1" x14ac:dyDescent="0.25"/>
    <row r="151" spans="1:9" ht="17" thickBot="1" x14ac:dyDescent="0.25">
      <c r="A151" s="49" t="s">
        <v>588</v>
      </c>
      <c r="B151" s="73"/>
      <c r="C151" s="73"/>
      <c r="D151" s="73"/>
      <c r="E151" s="73"/>
      <c r="F151" s="73"/>
      <c r="G151" s="73"/>
      <c r="H151" s="74"/>
    </row>
    <row r="153" spans="1:9" x14ac:dyDescent="0.2">
      <c r="A153" s="3"/>
      <c r="D153" s="15" t="s">
        <v>224</v>
      </c>
      <c r="E153" s="15" t="s">
        <v>224</v>
      </c>
    </row>
    <row r="154" spans="1:9" x14ac:dyDescent="0.2">
      <c r="A154" s="3"/>
      <c r="B154" s="15" t="s">
        <v>2222</v>
      </c>
      <c r="C154" s="15" t="s">
        <v>2223</v>
      </c>
      <c r="D154" s="15" t="s">
        <v>1916</v>
      </c>
      <c r="E154" s="15" t="s">
        <v>1915</v>
      </c>
    </row>
    <row r="155" spans="1:9" ht="17" thickBot="1" x14ac:dyDescent="0.25">
      <c r="A155" s="3"/>
      <c r="B155" s="15" t="s">
        <v>35</v>
      </c>
      <c r="C155" s="15" t="s">
        <v>30</v>
      </c>
      <c r="D155" s="274" t="s">
        <v>2226</v>
      </c>
      <c r="E155" s="274" t="s">
        <v>2227</v>
      </c>
    </row>
    <row r="156" spans="1:9" x14ac:dyDescent="0.2">
      <c r="A156" s="15" t="s">
        <v>2225</v>
      </c>
      <c r="B156" s="15">
        <v>600</v>
      </c>
      <c r="C156" s="150">
        <v>600</v>
      </c>
      <c r="D156" s="284">
        <f>C156/B156</f>
        <v>1</v>
      </c>
      <c r="E156" s="286">
        <f>1/D156</f>
        <v>1</v>
      </c>
    </row>
    <row r="157" spans="1:9" ht="17" thickBot="1" x14ac:dyDescent="0.25">
      <c r="A157" s="15" t="s">
        <v>577</v>
      </c>
      <c r="B157" s="15">
        <v>800</v>
      </c>
      <c r="C157" s="150">
        <v>400</v>
      </c>
      <c r="D157" s="285">
        <f>C157/B157</f>
        <v>0.5</v>
      </c>
      <c r="E157" s="287">
        <f>1/D157</f>
        <v>2</v>
      </c>
    </row>
    <row r="160" spans="1:9" x14ac:dyDescent="0.2">
      <c r="A160" s="1" t="s">
        <v>2249</v>
      </c>
      <c r="D160" s="1" t="s">
        <v>2247</v>
      </c>
      <c r="F160" s="1" t="s">
        <v>2250</v>
      </c>
      <c r="I160" s="1" t="s">
        <v>2247</v>
      </c>
    </row>
    <row r="161" spans="1:9" x14ac:dyDescent="0.2">
      <c r="A161" s="1" t="s">
        <v>2255</v>
      </c>
    </row>
    <row r="162" spans="1:9" x14ac:dyDescent="0.2">
      <c r="A162" s="1" t="s">
        <v>2251</v>
      </c>
    </row>
    <row r="163" spans="1:9" x14ac:dyDescent="0.2">
      <c r="B163" s="1" t="s">
        <v>2252</v>
      </c>
      <c r="F163" s="1" t="s">
        <v>2254</v>
      </c>
    </row>
    <row r="164" spans="1:9" x14ac:dyDescent="0.2">
      <c r="A164" s="1" t="s">
        <v>2253</v>
      </c>
      <c r="F164" s="1" t="s">
        <v>2256</v>
      </c>
    </row>
    <row r="165" spans="1:9" x14ac:dyDescent="0.2">
      <c r="F165" s="1" t="s">
        <v>2257</v>
      </c>
    </row>
    <row r="166" spans="1:9" x14ac:dyDescent="0.2">
      <c r="F166" s="1" t="s">
        <v>2258</v>
      </c>
    </row>
    <row r="167" spans="1:9" x14ac:dyDescent="0.2">
      <c r="F167" s="1" t="s">
        <v>2253</v>
      </c>
    </row>
    <row r="169" spans="1:9" x14ac:dyDescent="0.2">
      <c r="A169" s="1" t="s">
        <v>2248</v>
      </c>
      <c r="F169" s="1" t="s">
        <v>2248</v>
      </c>
    </row>
    <row r="173" spans="1:9" x14ac:dyDescent="0.2">
      <c r="A173" s="1" t="s">
        <v>589</v>
      </c>
      <c r="C173" s="1">
        <v>600</v>
      </c>
      <c r="D173" s="1" t="s">
        <v>590</v>
      </c>
    </row>
    <row r="174" spans="1:9" x14ac:dyDescent="0.2">
      <c r="A174" s="1" t="s">
        <v>591</v>
      </c>
      <c r="I174" s="1" t="s">
        <v>592</v>
      </c>
    </row>
    <row r="176" spans="1:9" x14ac:dyDescent="0.2">
      <c r="A176" s="1" t="s">
        <v>593</v>
      </c>
      <c r="C176" s="1">
        <v>800</v>
      </c>
      <c r="D176" s="1" t="s">
        <v>594</v>
      </c>
      <c r="H176" s="1" t="s">
        <v>595</v>
      </c>
    </row>
    <row r="177" spans="1:8" x14ac:dyDescent="0.2">
      <c r="A177" s="1" t="s">
        <v>596</v>
      </c>
    </row>
    <row r="178" spans="1:8" x14ac:dyDescent="0.2">
      <c r="F178" s="87">
        <f>800/1.5</f>
        <v>533.33333333333337</v>
      </c>
      <c r="H178" s="1" t="s">
        <v>597</v>
      </c>
    </row>
    <row r="180" spans="1:8" x14ac:dyDescent="0.2">
      <c r="A180" s="3"/>
      <c r="B180" s="3"/>
      <c r="C180" s="3" t="s">
        <v>554</v>
      </c>
      <c r="E180" s="3"/>
      <c r="F180" s="3"/>
      <c r="G180" s="3" t="s">
        <v>554</v>
      </c>
    </row>
    <row r="181" spans="1:8" x14ac:dyDescent="0.2">
      <c r="A181" s="81" t="s">
        <v>555</v>
      </c>
      <c r="B181" s="3"/>
      <c r="C181" s="3"/>
      <c r="E181" s="81" t="s">
        <v>556</v>
      </c>
      <c r="F181" s="3"/>
      <c r="G181" s="3"/>
    </row>
    <row r="182" spans="1:8" x14ac:dyDescent="0.2">
      <c r="A182" s="3" t="s">
        <v>598</v>
      </c>
      <c r="B182" s="3"/>
      <c r="C182" s="3"/>
      <c r="E182" s="3" t="s">
        <v>598</v>
      </c>
      <c r="F182" s="3"/>
      <c r="G182" s="3"/>
    </row>
    <row r="183" spans="1:8" x14ac:dyDescent="0.2">
      <c r="A183" s="17"/>
      <c r="B183" s="3"/>
      <c r="C183" s="3"/>
      <c r="E183" s="3"/>
      <c r="F183" s="3"/>
      <c r="G183" s="3"/>
    </row>
    <row r="184" spans="1:8" x14ac:dyDescent="0.2">
      <c r="A184" s="43" t="s">
        <v>599</v>
      </c>
      <c r="B184" s="3"/>
      <c r="C184" s="3"/>
      <c r="E184" s="43" t="s">
        <v>599</v>
      </c>
      <c r="F184" s="3"/>
      <c r="G184" s="3"/>
    </row>
    <row r="185" spans="1:8" x14ac:dyDescent="0.2">
      <c r="A185" s="88" t="s">
        <v>600</v>
      </c>
      <c r="B185" s="3"/>
      <c r="C185" s="3"/>
      <c r="E185" s="88" t="s">
        <v>601</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557</v>
      </c>
      <c r="B189" s="3"/>
      <c r="C189" s="3"/>
      <c r="E189" s="3" t="s">
        <v>557</v>
      </c>
      <c r="F189" s="3"/>
      <c r="G189" s="3"/>
    </row>
    <row r="190" spans="1:8" x14ac:dyDescent="0.2">
      <c r="A190" s="3"/>
      <c r="B190" s="3"/>
      <c r="C190" s="3"/>
      <c r="E190" s="3"/>
      <c r="F190" s="3"/>
      <c r="G190" s="3"/>
    </row>
    <row r="193" spans="1:9" x14ac:dyDescent="0.2">
      <c r="A193" s="1" t="s">
        <v>602</v>
      </c>
      <c r="E193" s="1" t="s">
        <v>603</v>
      </c>
    </row>
    <row r="198" spans="1:9" ht="17" thickBot="1" x14ac:dyDescent="0.25"/>
    <row r="199" spans="1:9" ht="17" thickBot="1" x14ac:dyDescent="0.25">
      <c r="A199" s="49" t="s">
        <v>604</v>
      </c>
      <c r="B199" s="73"/>
      <c r="C199" s="73"/>
      <c r="D199" s="73"/>
      <c r="E199" s="73"/>
      <c r="F199" s="73"/>
      <c r="G199" s="73"/>
      <c r="H199" s="74"/>
    </row>
    <row r="201" spans="1:9" x14ac:dyDescent="0.2">
      <c r="A201" s="3"/>
      <c r="D201" s="15" t="s">
        <v>224</v>
      </c>
      <c r="E201" s="15" t="s">
        <v>224</v>
      </c>
    </row>
    <row r="202" spans="1:9" x14ac:dyDescent="0.2">
      <c r="A202" s="3"/>
      <c r="B202" s="15" t="s">
        <v>2222</v>
      </c>
      <c r="C202" s="15" t="s">
        <v>2223</v>
      </c>
      <c r="D202" s="15" t="s">
        <v>1916</v>
      </c>
      <c r="E202" s="15" t="s">
        <v>1915</v>
      </c>
    </row>
    <row r="203" spans="1:9" ht="17" thickBot="1" x14ac:dyDescent="0.25">
      <c r="A203" s="3"/>
      <c r="B203" s="15" t="s">
        <v>35</v>
      </c>
      <c r="C203" s="15" t="s">
        <v>30</v>
      </c>
      <c r="D203" s="274" t="s">
        <v>2226</v>
      </c>
      <c r="E203" s="274" t="s">
        <v>2227</v>
      </c>
    </row>
    <row r="204" spans="1:9" x14ac:dyDescent="0.2">
      <c r="A204" s="15" t="s">
        <v>2225</v>
      </c>
      <c r="B204" s="15">
        <v>600</v>
      </c>
      <c r="C204" s="150">
        <v>600</v>
      </c>
      <c r="D204" s="284">
        <f>C204/B204</f>
        <v>1</v>
      </c>
      <c r="E204" s="286">
        <f>1/D204</f>
        <v>1</v>
      </c>
    </row>
    <row r="205" spans="1:9" ht="17" thickBot="1" x14ac:dyDescent="0.25">
      <c r="A205" s="15" t="s">
        <v>577</v>
      </c>
      <c r="B205" s="15">
        <v>800</v>
      </c>
      <c r="C205" s="150">
        <v>400</v>
      </c>
      <c r="D205" s="285">
        <f>C205/B205</f>
        <v>0.5</v>
      </c>
      <c r="E205" s="287">
        <f>1/D205</f>
        <v>2</v>
      </c>
    </row>
    <row r="208" spans="1:9" x14ac:dyDescent="0.2">
      <c r="A208" s="1" t="s">
        <v>2249</v>
      </c>
      <c r="D208" s="1" t="s">
        <v>2247</v>
      </c>
      <c r="F208" s="1" t="s">
        <v>2250</v>
      </c>
      <c r="I208" s="1" t="s">
        <v>2247</v>
      </c>
    </row>
    <row r="217" spans="1:9" x14ac:dyDescent="0.2">
      <c r="A217" s="1" t="s">
        <v>2248</v>
      </c>
      <c r="F217" s="1" t="s">
        <v>2248</v>
      </c>
    </row>
    <row r="220" spans="1:9" x14ac:dyDescent="0.2">
      <c r="F220" s="1" t="s">
        <v>2259</v>
      </c>
    </row>
    <row r="221" spans="1:9" x14ac:dyDescent="0.2">
      <c r="I221" s="3" t="s">
        <v>2260</v>
      </c>
    </row>
    <row r="222" spans="1:9" x14ac:dyDescent="0.2">
      <c r="I222" s="3" t="s">
        <v>2261</v>
      </c>
    </row>
    <row r="224" spans="1:9" ht="17" thickBot="1" x14ac:dyDescent="0.25">
      <c r="F224" s="1" t="s">
        <v>2262</v>
      </c>
    </row>
    <row r="225" spans="1:9" ht="17" thickBot="1" x14ac:dyDescent="0.25">
      <c r="B225" s="5" t="s">
        <v>2270</v>
      </c>
      <c r="C225" s="6"/>
      <c r="D225" s="7"/>
      <c r="F225" s="72" t="s">
        <v>2263</v>
      </c>
      <c r="G225" s="50"/>
      <c r="H225" s="38" t="s">
        <v>2264</v>
      </c>
    </row>
    <row r="226" spans="1:9" x14ac:dyDescent="0.2">
      <c r="B226" s="8" t="s">
        <v>2271</v>
      </c>
      <c r="D226" s="9"/>
      <c r="F226" s="67" t="s">
        <v>2265</v>
      </c>
      <c r="G226" s="67"/>
      <c r="H226" s="26" t="s">
        <v>2261</v>
      </c>
    </row>
    <row r="227" spans="1:9" x14ac:dyDescent="0.2">
      <c r="B227" s="8" t="s">
        <v>2272</v>
      </c>
      <c r="D227" s="9"/>
      <c r="F227" s="1" t="s">
        <v>2266</v>
      </c>
      <c r="H227" s="3" t="s">
        <v>2267</v>
      </c>
    </row>
    <row r="228" spans="1:9" x14ac:dyDescent="0.2">
      <c r="B228" s="8" t="s">
        <v>2273</v>
      </c>
      <c r="D228" s="9"/>
      <c r="F228" s="67" t="s">
        <v>2269</v>
      </c>
      <c r="G228" s="67"/>
      <c r="H228" s="26" t="s">
        <v>2260</v>
      </c>
      <c r="I228" s="1" t="s">
        <v>2268</v>
      </c>
    </row>
    <row r="229" spans="1:9" ht="17" thickBot="1" x14ac:dyDescent="0.25">
      <c r="B229" s="10" t="s">
        <v>2274</v>
      </c>
      <c r="C229" s="11"/>
      <c r="D229" s="13"/>
    </row>
    <row r="232" spans="1:9" ht="28" x14ac:dyDescent="0.3">
      <c r="A232" s="288" t="s">
        <v>2275</v>
      </c>
    </row>
    <row r="234" spans="1:9" x14ac:dyDescent="0.2">
      <c r="A234" s="1" t="s">
        <v>605</v>
      </c>
    </row>
    <row r="235" spans="1:9" x14ac:dyDescent="0.2">
      <c r="A235" s="1" t="s">
        <v>606</v>
      </c>
    </row>
    <row r="236" spans="1:9" x14ac:dyDescent="0.2">
      <c r="A236" s="1" t="s">
        <v>607</v>
      </c>
      <c r="I236" s="1" t="s">
        <v>608</v>
      </c>
    </row>
    <row r="237" spans="1:9" x14ac:dyDescent="0.2">
      <c r="A237" s="1" t="s">
        <v>609</v>
      </c>
    </row>
    <row r="239" spans="1:9" x14ac:dyDescent="0.2">
      <c r="A239" s="1" t="s">
        <v>610</v>
      </c>
      <c r="B239" s="1" t="s">
        <v>611</v>
      </c>
    </row>
    <row r="240" spans="1:9" x14ac:dyDescent="0.2">
      <c r="C240" s="1" t="s">
        <v>612</v>
      </c>
    </row>
    <row r="241" spans="1:7" x14ac:dyDescent="0.2">
      <c r="C241" s="1" t="s">
        <v>613</v>
      </c>
    </row>
    <row r="243" spans="1:7" x14ac:dyDescent="0.2">
      <c r="B243" s="1" t="s">
        <v>614</v>
      </c>
    </row>
    <row r="244" spans="1:7" x14ac:dyDescent="0.2">
      <c r="C244" s="1">
        <v>300</v>
      </c>
      <c r="D244" s="1" t="s">
        <v>615</v>
      </c>
    </row>
    <row r="246" spans="1:7" x14ac:dyDescent="0.2">
      <c r="A246" s="1" t="s">
        <v>616</v>
      </c>
    </row>
    <row r="247" spans="1:7" x14ac:dyDescent="0.2">
      <c r="A247" s="1" t="s">
        <v>617</v>
      </c>
    </row>
    <row r="249" spans="1:7" x14ac:dyDescent="0.2">
      <c r="B249" s="1" t="s">
        <v>618</v>
      </c>
    </row>
    <row r="250" spans="1:7" x14ac:dyDescent="0.2">
      <c r="C250" s="1" t="s">
        <v>619</v>
      </c>
    </row>
    <row r="251" spans="1:7" x14ac:dyDescent="0.2">
      <c r="C251" s="1" t="s">
        <v>620</v>
      </c>
    </row>
    <row r="253" spans="1:7" x14ac:dyDescent="0.2">
      <c r="B253" s="1" t="s">
        <v>621</v>
      </c>
      <c r="C253" s="1">
        <v>500</v>
      </c>
      <c r="D253" s="1" t="s">
        <v>622</v>
      </c>
    </row>
    <row r="254" spans="1:7" x14ac:dyDescent="0.2">
      <c r="C254" s="1">
        <v>200</v>
      </c>
      <c r="D254" s="1" t="s">
        <v>623</v>
      </c>
    </row>
    <row r="256" spans="1:7" x14ac:dyDescent="0.2">
      <c r="A256" s="3"/>
      <c r="B256" s="3"/>
      <c r="C256" s="3" t="s">
        <v>554</v>
      </c>
      <c r="E256" s="3"/>
      <c r="F256" s="3"/>
      <c r="G256" s="3" t="s">
        <v>554</v>
      </c>
    </row>
    <row r="257" spans="1:7" x14ac:dyDescent="0.2">
      <c r="A257" s="81" t="s">
        <v>555</v>
      </c>
      <c r="B257" s="3"/>
      <c r="C257" s="3"/>
      <c r="E257" s="81" t="s">
        <v>556</v>
      </c>
      <c r="F257" s="3"/>
      <c r="G257" s="3"/>
    </row>
    <row r="258" spans="1:7" x14ac:dyDescent="0.2">
      <c r="A258" s="3" t="s">
        <v>624</v>
      </c>
      <c r="B258" s="3"/>
      <c r="C258" s="3"/>
      <c r="E258" s="3" t="s">
        <v>624</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89" t="s">
        <v>625</v>
      </c>
      <c r="E261" s="3"/>
      <c r="F261" s="3"/>
      <c r="G261" s="3"/>
    </row>
    <row r="262" spans="1:7" x14ac:dyDescent="0.2">
      <c r="A262" s="3"/>
      <c r="B262" s="3"/>
      <c r="C262" s="3"/>
      <c r="D262" s="89" t="s">
        <v>626</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557</v>
      </c>
      <c r="B265" s="3"/>
      <c r="C265" s="3"/>
      <c r="E265" s="3" t="s">
        <v>557</v>
      </c>
      <c r="F265" s="3"/>
      <c r="G265" s="3"/>
    </row>
    <row r="266" spans="1:7" x14ac:dyDescent="0.2">
      <c r="A266" s="3"/>
      <c r="B266" s="3"/>
      <c r="C266" s="3"/>
      <c r="E266" s="3"/>
      <c r="F266" s="3"/>
      <c r="G266" s="3"/>
    </row>
    <row r="274" spans="1:8" x14ac:dyDescent="0.2">
      <c r="A274" s="1" t="s">
        <v>627</v>
      </c>
    </row>
    <row r="275" spans="1:8" x14ac:dyDescent="0.2">
      <c r="B275" s="86"/>
      <c r="C275" s="86" t="s">
        <v>628</v>
      </c>
      <c r="D275" s="86" t="s">
        <v>577</v>
      </c>
    </row>
    <row r="276" spans="1:8" x14ac:dyDescent="0.2">
      <c r="B276" s="91" t="s">
        <v>629</v>
      </c>
      <c r="C276" s="91">
        <v>0</v>
      </c>
      <c r="D276" s="91">
        <v>800</v>
      </c>
      <c r="F276" s="1" t="s">
        <v>630</v>
      </c>
    </row>
    <row r="277" spans="1:8" x14ac:dyDescent="0.2">
      <c r="B277" s="91" t="s">
        <v>631</v>
      </c>
      <c r="C277" s="91">
        <v>600</v>
      </c>
      <c r="D277" s="91">
        <v>0</v>
      </c>
      <c r="F277" s="1" t="s">
        <v>632</v>
      </c>
    </row>
    <row r="278" spans="1:8" x14ac:dyDescent="0.2">
      <c r="B278" s="90" t="s">
        <v>633</v>
      </c>
      <c r="C278" s="90">
        <v>0</v>
      </c>
      <c r="D278" s="90">
        <v>300</v>
      </c>
      <c r="F278" s="1" t="s">
        <v>634</v>
      </c>
    </row>
    <row r="279" spans="1:8" x14ac:dyDescent="0.2">
      <c r="B279" s="90" t="s">
        <v>635</v>
      </c>
      <c r="C279" s="90">
        <v>200</v>
      </c>
      <c r="D279" s="90">
        <v>0</v>
      </c>
      <c r="F279" s="1" t="s">
        <v>636</v>
      </c>
    </row>
    <row r="280" spans="1:8" x14ac:dyDescent="0.2">
      <c r="B280" s="90" t="s">
        <v>637</v>
      </c>
      <c r="C280" s="90">
        <v>300</v>
      </c>
      <c r="D280" s="90">
        <v>0</v>
      </c>
      <c r="F280" s="1" t="s">
        <v>638</v>
      </c>
    </row>
    <row r="281" spans="1:8" x14ac:dyDescent="0.2">
      <c r="B281" s="90" t="s">
        <v>639</v>
      </c>
      <c r="C281" s="90">
        <v>0</v>
      </c>
      <c r="D281" s="90">
        <v>200</v>
      </c>
      <c r="F281" s="1" t="s">
        <v>640</v>
      </c>
    </row>
    <row r="282" spans="1:8" x14ac:dyDescent="0.2">
      <c r="B282" s="86" t="s">
        <v>641</v>
      </c>
      <c r="C282" s="86">
        <v>300</v>
      </c>
      <c r="D282" s="86">
        <v>500</v>
      </c>
      <c r="F282" s="1" t="s">
        <v>642</v>
      </c>
    </row>
    <row r="283" spans="1:8" x14ac:dyDescent="0.2">
      <c r="B283" s="86" t="s">
        <v>643</v>
      </c>
      <c r="C283" s="86">
        <v>400</v>
      </c>
      <c r="D283" s="86">
        <v>200</v>
      </c>
      <c r="F283" s="1" t="s">
        <v>644</v>
      </c>
    </row>
    <row r="285" spans="1:8" x14ac:dyDescent="0.2">
      <c r="A285" s="16" t="s">
        <v>2276</v>
      </c>
      <c r="B285" s="16"/>
      <c r="C285" s="16"/>
      <c r="D285" s="16"/>
      <c r="E285" s="16"/>
      <c r="F285" s="16"/>
      <c r="G285" s="16"/>
      <c r="H285" s="16"/>
    </row>
    <row r="286" spans="1:8" x14ac:dyDescent="0.2">
      <c r="A286" s="1" t="s">
        <v>645</v>
      </c>
    </row>
    <row r="287" spans="1:8" x14ac:dyDescent="0.2">
      <c r="A287" s="1" t="s">
        <v>646</v>
      </c>
    </row>
    <row r="288" spans="1:8" x14ac:dyDescent="0.2">
      <c r="A288" s="1" t="s">
        <v>647</v>
      </c>
    </row>
    <row r="289" spans="1:1" x14ac:dyDescent="0.2">
      <c r="A289" s="1" t="s">
        <v>648</v>
      </c>
    </row>
    <row r="291" spans="1:1" x14ac:dyDescent="0.2">
      <c r="A291" s="1" t="s">
        <v>649</v>
      </c>
    </row>
    <row r="293" spans="1:1" x14ac:dyDescent="0.2">
      <c r="A293" s="1" t="s">
        <v>2283</v>
      </c>
    </row>
    <row r="294" spans="1:1" x14ac:dyDescent="0.2">
      <c r="A294" s="1" t="s">
        <v>650</v>
      </c>
    </row>
    <row r="296" spans="1:1" x14ac:dyDescent="0.2">
      <c r="A296" s="1" t="s">
        <v>105</v>
      </c>
    </row>
    <row r="297" spans="1:1" x14ac:dyDescent="0.2">
      <c r="A297" s="1" t="s">
        <v>651</v>
      </c>
    </row>
    <row r="298" spans="1:1" x14ac:dyDescent="0.2">
      <c r="A298" s="1" t="s">
        <v>652</v>
      </c>
    </row>
    <row r="299" spans="1:1" x14ac:dyDescent="0.2">
      <c r="A299" s="1" t="s">
        <v>653</v>
      </c>
    </row>
    <row r="300" spans="1:1" x14ac:dyDescent="0.2">
      <c r="A300" s="1" t="s">
        <v>654</v>
      </c>
    </row>
    <row r="301" spans="1:1" x14ac:dyDescent="0.2">
      <c r="A301" s="1" t="s">
        <v>655</v>
      </c>
    </row>
    <row r="302" spans="1:1" x14ac:dyDescent="0.2">
      <c r="A302" s="1" t="s">
        <v>656</v>
      </c>
    </row>
    <row r="303" spans="1:1" x14ac:dyDescent="0.2">
      <c r="A303" s="1" t="s">
        <v>657</v>
      </c>
    </row>
    <row r="305" spans="1:8" x14ac:dyDescent="0.2">
      <c r="A305" s="1" t="s">
        <v>658</v>
      </c>
    </row>
    <row r="306" spans="1:8" ht="17" thickBot="1" x14ac:dyDescent="0.25"/>
    <row r="307" spans="1:8" ht="17" thickBot="1" x14ac:dyDescent="0.25">
      <c r="A307" s="72" t="s">
        <v>651</v>
      </c>
      <c r="B307" s="50"/>
      <c r="C307" s="50"/>
      <c r="D307" s="50"/>
      <c r="E307" s="50"/>
      <c r="F307" s="50"/>
      <c r="G307" s="50"/>
      <c r="H307" s="51"/>
    </row>
    <row r="309" spans="1:8" x14ac:dyDescent="0.2">
      <c r="D309" s="15" t="s">
        <v>224</v>
      </c>
      <c r="E309" s="15" t="s">
        <v>224</v>
      </c>
    </row>
    <row r="310" spans="1:8" x14ac:dyDescent="0.2">
      <c r="D310" s="15" t="s">
        <v>1916</v>
      </c>
      <c r="E310" s="15" t="s">
        <v>1915</v>
      </c>
    </row>
    <row r="311" spans="1:8" x14ac:dyDescent="0.2">
      <c r="A311" s="15"/>
      <c r="B311" s="15" t="s">
        <v>35</v>
      </c>
      <c r="C311" s="15" t="s">
        <v>30</v>
      </c>
      <c r="D311" s="15" t="s">
        <v>2226</v>
      </c>
      <c r="E311" s="15" t="s">
        <v>2279</v>
      </c>
    </row>
    <row r="312" spans="1:8" x14ac:dyDescent="0.2">
      <c r="A312" s="15" t="s">
        <v>2277</v>
      </c>
      <c r="B312" s="15">
        <f>100*20</f>
        <v>2000</v>
      </c>
      <c r="C312" s="15">
        <f>100*4</f>
        <v>400</v>
      </c>
      <c r="D312" s="15">
        <f>C312/B312</f>
        <v>0.2</v>
      </c>
      <c r="E312" s="15">
        <f>1/D312</f>
        <v>5</v>
      </c>
    </row>
    <row r="313" spans="1:8" x14ac:dyDescent="0.2">
      <c r="A313" s="15" t="s">
        <v>2278</v>
      </c>
      <c r="B313" s="15">
        <f>500*10</f>
        <v>5000</v>
      </c>
      <c r="C313" s="15">
        <f>500*1</f>
        <v>500</v>
      </c>
      <c r="D313" s="15">
        <f>C313/B313</f>
        <v>0.1</v>
      </c>
      <c r="E313" s="15">
        <f>1/D313</f>
        <v>10</v>
      </c>
    </row>
    <row r="315" spans="1:8" x14ac:dyDescent="0.2">
      <c r="A315" s="4" t="s">
        <v>2280</v>
      </c>
      <c r="E315" s="4" t="s">
        <v>2281</v>
      </c>
    </row>
    <row r="316" spans="1:8" x14ac:dyDescent="0.2">
      <c r="A316" s="4"/>
    </row>
    <row r="317" spans="1:8" x14ac:dyDescent="0.2">
      <c r="D317" s="3"/>
    </row>
    <row r="325" spans="1:1" x14ac:dyDescent="0.2">
      <c r="A325" s="4" t="s">
        <v>2282</v>
      </c>
    </row>
    <row r="328" spans="1:1" x14ac:dyDescent="0.2">
      <c r="A328" s="1" t="s">
        <v>659</v>
      </c>
    </row>
    <row r="330" spans="1:1" x14ac:dyDescent="0.2">
      <c r="A330" s="1" t="s">
        <v>660</v>
      </c>
    </row>
    <row r="331" spans="1:1" x14ac:dyDescent="0.2">
      <c r="A331" s="1" t="s">
        <v>661</v>
      </c>
    </row>
    <row r="332" spans="1:1" x14ac:dyDescent="0.2">
      <c r="A332" s="1" t="s">
        <v>662</v>
      </c>
    </row>
    <row r="334" spans="1:1" x14ac:dyDescent="0.2">
      <c r="A334" s="1" t="s">
        <v>663</v>
      </c>
    </row>
    <row r="335" spans="1:1" x14ac:dyDescent="0.2">
      <c r="A335" s="1" t="s">
        <v>664</v>
      </c>
    </row>
    <row r="336" spans="1:1" x14ac:dyDescent="0.2">
      <c r="A336" s="1" t="s">
        <v>665</v>
      </c>
    </row>
    <row r="339" spans="1:9" x14ac:dyDescent="0.2">
      <c r="A339" s="4" t="s">
        <v>666</v>
      </c>
      <c r="D339" s="1" t="s">
        <v>667</v>
      </c>
      <c r="F339" s="4" t="s">
        <v>668</v>
      </c>
      <c r="I339" s="1" t="s">
        <v>667</v>
      </c>
    </row>
    <row r="348" spans="1:9" x14ac:dyDescent="0.2">
      <c r="E348" s="3" t="s">
        <v>557</v>
      </c>
    </row>
    <row r="353" spans="1:9" ht="17" thickBot="1" x14ac:dyDescent="0.25"/>
    <row r="354" spans="1:9" ht="17" thickBot="1" x14ac:dyDescent="0.25">
      <c r="A354" s="72" t="s">
        <v>652</v>
      </c>
      <c r="B354" s="50"/>
      <c r="C354" s="50"/>
      <c r="D354" s="50"/>
      <c r="E354" s="50"/>
      <c r="F354" s="50"/>
      <c r="G354" s="50"/>
      <c r="H354" s="51"/>
    </row>
    <row r="356" spans="1:9" x14ac:dyDescent="0.2">
      <c r="A356" s="1" t="s">
        <v>2288</v>
      </c>
    </row>
    <row r="357" spans="1:9" x14ac:dyDescent="0.2">
      <c r="A357" s="1" t="s">
        <v>2289</v>
      </c>
    </row>
    <row r="358" spans="1:9" x14ac:dyDescent="0.2">
      <c r="A358" s="1" t="s">
        <v>2290</v>
      </c>
    </row>
    <row r="360" spans="1:9" x14ac:dyDescent="0.2">
      <c r="A360" s="1" t="s">
        <v>2284</v>
      </c>
    </row>
    <row r="361" spans="1:9" x14ac:dyDescent="0.2">
      <c r="B361" s="1" t="s">
        <v>2285</v>
      </c>
    </row>
    <row r="362" spans="1:9" x14ac:dyDescent="0.2">
      <c r="C362" s="1" t="s">
        <v>2286</v>
      </c>
    </row>
    <row r="363" spans="1:9" x14ac:dyDescent="0.2">
      <c r="D363" s="1" t="s">
        <v>2287</v>
      </c>
    </row>
    <row r="365" spans="1:9" x14ac:dyDescent="0.2">
      <c r="A365" s="1" t="s">
        <v>2291</v>
      </c>
    </row>
    <row r="368" spans="1:9" x14ac:dyDescent="0.2">
      <c r="A368" s="4" t="s">
        <v>666</v>
      </c>
      <c r="D368" s="1" t="s">
        <v>667</v>
      </c>
      <c r="F368" s="4" t="s">
        <v>668</v>
      </c>
      <c r="I368" s="1" t="s">
        <v>667</v>
      </c>
    </row>
    <row r="377" spans="1:8" x14ac:dyDescent="0.2">
      <c r="E377" s="3" t="s">
        <v>557</v>
      </c>
    </row>
    <row r="380" spans="1:8" x14ac:dyDescent="0.2">
      <c r="A380" s="1" t="s">
        <v>669</v>
      </c>
      <c r="G380" s="1" t="s">
        <v>668</v>
      </c>
    </row>
    <row r="381" spans="1:8" x14ac:dyDescent="0.2">
      <c r="A381" s="1" t="s">
        <v>670</v>
      </c>
      <c r="G381" s="1" t="s">
        <v>671</v>
      </c>
    </row>
    <row r="382" spans="1:8" x14ac:dyDescent="0.2">
      <c r="C382" s="1" t="s">
        <v>672</v>
      </c>
      <c r="G382" s="1" t="s">
        <v>673</v>
      </c>
    </row>
    <row r="383" spans="1:8" x14ac:dyDescent="0.2">
      <c r="G383" s="1" t="s">
        <v>674</v>
      </c>
    </row>
    <row r="384" spans="1:8" x14ac:dyDescent="0.2">
      <c r="H384" s="1" t="s">
        <v>675</v>
      </c>
    </row>
    <row r="386" spans="1:8" x14ac:dyDescent="0.2">
      <c r="A386" s="1" t="s">
        <v>676</v>
      </c>
    </row>
    <row r="387" spans="1:8" x14ac:dyDescent="0.2">
      <c r="A387" s="1" t="s">
        <v>677</v>
      </c>
    </row>
    <row r="388" spans="1:8" ht="17" thickBot="1" x14ac:dyDescent="0.25"/>
    <row r="389" spans="1:8" ht="17" thickBot="1" x14ac:dyDescent="0.25">
      <c r="A389" s="72" t="s">
        <v>2292</v>
      </c>
      <c r="B389" s="50"/>
      <c r="C389" s="50"/>
      <c r="D389" s="50"/>
      <c r="E389" s="50"/>
      <c r="F389" s="50"/>
      <c r="G389" s="50"/>
      <c r="H389" s="51"/>
    </row>
    <row r="391" spans="1:8" x14ac:dyDescent="0.2">
      <c r="A391" s="1" t="s">
        <v>2293</v>
      </c>
    </row>
    <row r="392" spans="1:8" x14ac:dyDescent="0.2">
      <c r="A392" s="1" t="s">
        <v>2294</v>
      </c>
    </row>
    <row r="394" spans="1:8" x14ac:dyDescent="0.2">
      <c r="D394" s="15" t="s">
        <v>224</v>
      </c>
      <c r="E394" s="15" t="s">
        <v>224</v>
      </c>
    </row>
    <row r="395" spans="1:8" x14ac:dyDescent="0.2">
      <c r="D395" s="15" t="s">
        <v>1916</v>
      </c>
      <c r="E395" s="15" t="s">
        <v>1915</v>
      </c>
    </row>
    <row r="396" spans="1:8" x14ac:dyDescent="0.2">
      <c r="A396" s="15"/>
      <c r="B396" s="15" t="s">
        <v>35</v>
      </c>
      <c r="C396" s="15" t="s">
        <v>30</v>
      </c>
      <c r="D396" s="15" t="s">
        <v>2226</v>
      </c>
      <c r="E396" s="15" t="s">
        <v>2279</v>
      </c>
    </row>
    <row r="397" spans="1:8" x14ac:dyDescent="0.2">
      <c r="A397" s="15" t="s">
        <v>2277</v>
      </c>
      <c r="B397" s="15">
        <f>100*20</f>
        <v>2000</v>
      </c>
      <c r="C397" s="15">
        <f>100*4</f>
        <v>400</v>
      </c>
      <c r="D397" s="15">
        <f>C397/B397</f>
        <v>0.2</v>
      </c>
      <c r="E397" s="15">
        <f>1/D397</f>
        <v>5</v>
      </c>
    </row>
    <row r="398" spans="1:8" x14ac:dyDescent="0.2">
      <c r="A398" s="15" t="s">
        <v>2278</v>
      </c>
      <c r="B398" s="15">
        <f>500*10</f>
        <v>5000</v>
      </c>
      <c r="C398" s="15">
        <f>500*1</f>
        <v>500</v>
      </c>
      <c r="D398" s="15">
        <f>C398/B398</f>
        <v>0.1</v>
      </c>
      <c r="E398" s="15">
        <f>1/D398</f>
        <v>10</v>
      </c>
    </row>
    <row r="400" spans="1:8" x14ac:dyDescent="0.2">
      <c r="A400" s="1" t="s">
        <v>2295</v>
      </c>
    </row>
    <row r="402" spans="1:8" x14ac:dyDescent="0.2">
      <c r="A402" s="1" t="s">
        <v>2296</v>
      </c>
      <c r="B402" s="1" t="s">
        <v>2297</v>
      </c>
    </row>
    <row r="403" spans="1:8" x14ac:dyDescent="0.2">
      <c r="B403" s="1" t="s">
        <v>2298</v>
      </c>
    </row>
    <row r="405" spans="1:8" ht="28" x14ac:dyDescent="0.3">
      <c r="A405" s="288" t="s">
        <v>2299</v>
      </c>
    </row>
    <row r="407" spans="1:8" x14ac:dyDescent="0.2">
      <c r="A407" s="1" t="s">
        <v>678</v>
      </c>
    </row>
    <row r="408" spans="1:8" x14ac:dyDescent="0.2">
      <c r="A408" s="1" t="s">
        <v>679</v>
      </c>
    </row>
    <row r="410" spans="1:8" x14ac:dyDescent="0.2">
      <c r="C410" s="1" t="s">
        <v>680</v>
      </c>
      <c r="D410" s="1" t="s">
        <v>681</v>
      </c>
      <c r="E410" s="1" t="s">
        <v>682</v>
      </c>
    </row>
    <row r="411" spans="1:8" x14ac:dyDescent="0.2">
      <c r="A411" s="1" t="s">
        <v>557</v>
      </c>
      <c r="B411" s="1" t="s">
        <v>578</v>
      </c>
      <c r="C411" s="1">
        <v>0.2</v>
      </c>
      <c r="D411" s="2">
        <v>0.1</v>
      </c>
      <c r="E411" s="1" t="s">
        <v>683</v>
      </c>
    </row>
    <row r="412" spans="1:8" x14ac:dyDescent="0.2">
      <c r="A412" s="1" t="s">
        <v>684</v>
      </c>
      <c r="B412" s="1" t="s">
        <v>579</v>
      </c>
      <c r="C412" s="2">
        <f>1/C411</f>
        <v>5</v>
      </c>
      <c r="D412" s="1">
        <f>1/D411</f>
        <v>10</v>
      </c>
      <c r="E412" s="1" t="s">
        <v>685</v>
      </c>
    </row>
    <row r="413" spans="1:8" ht="17" thickBot="1" x14ac:dyDescent="0.25"/>
    <row r="414" spans="1:8" x14ac:dyDescent="0.2">
      <c r="A414" s="5" t="s">
        <v>654</v>
      </c>
      <c r="B414" s="6"/>
      <c r="C414" s="6"/>
      <c r="D414" s="6"/>
      <c r="E414" s="6"/>
      <c r="F414" s="6"/>
      <c r="G414" s="6"/>
      <c r="H414" s="7"/>
    </row>
    <row r="415" spans="1:8" ht="17" thickBot="1" x14ac:dyDescent="0.25">
      <c r="A415" s="10" t="s">
        <v>2300</v>
      </c>
      <c r="B415" s="11"/>
      <c r="C415" s="11"/>
      <c r="D415" s="11"/>
      <c r="E415" s="11"/>
      <c r="F415" s="11"/>
      <c r="G415" s="11"/>
      <c r="H415" s="13"/>
    </row>
    <row r="417" spans="1:6" x14ac:dyDescent="0.2">
      <c r="D417" s="15" t="s">
        <v>224</v>
      </c>
      <c r="E417" s="15" t="s">
        <v>224</v>
      </c>
    </row>
    <row r="418" spans="1:6" ht="34" x14ac:dyDescent="0.2">
      <c r="D418" s="20" t="s">
        <v>2302</v>
      </c>
      <c r="E418" s="20" t="s">
        <v>2301</v>
      </c>
    </row>
    <row r="419" spans="1:6" x14ac:dyDescent="0.2">
      <c r="A419" s="15"/>
      <c r="B419" s="15" t="s">
        <v>35</v>
      </c>
      <c r="C419" s="15" t="s">
        <v>30</v>
      </c>
      <c r="D419" s="15" t="s">
        <v>2226</v>
      </c>
      <c r="E419" s="15" t="s">
        <v>2279</v>
      </c>
    </row>
    <row r="420" spans="1:6" x14ac:dyDescent="0.2">
      <c r="A420" s="15" t="s">
        <v>2277</v>
      </c>
      <c r="B420" s="15">
        <f>100*20</f>
        <v>2000</v>
      </c>
      <c r="C420" s="15">
        <f>100*4</f>
        <v>400</v>
      </c>
      <c r="D420" s="15">
        <f>C420/B420</f>
        <v>0.2</v>
      </c>
      <c r="E420" s="15">
        <f>1/D420</f>
        <v>5</v>
      </c>
    </row>
    <row r="421" spans="1:6" x14ac:dyDescent="0.2">
      <c r="A421" s="15" t="s">
        <v>2278</v>
      </c>
      <c r="B421" s="15">
        <f>500*10</f>
        <v>5000</v>
      </c>
      <c r="C421" s="15">
        <f>500*1</f>
        <v>500</v>
      </c>
      <c r="D421" s="15">
        <f>C421/B421</f>
        <v>0.1</v>
      </c>
      <c r="E421" s="15">
        <f>1/D421</f>
        <v>10</v>
      </c>
    </row>
    <row r="423" spans="1:6" x14ac:dyDescent="0.2">
      <c r="A423" s="1" t="s">
        <v>2303</v>
      </c>
    </row>
    <row r="424" spans="1:6" x14ac:dyDescent="0.2">
      <c r="A424" s="1" t="s">
        <v>2304</v>
      </c>
      <c r="C424" s="1" t="s">
        <v>2305</v>
      </c>
      <c r="F424" s="1" t="s">
        <v>2308</v>
      </c>
    </row>
    <row r="426" spans="1:6" x14ac:dyDescent="0.2">
      <c r="A426" s="1" t="s">
        <v>2306</v>
      </c>
    </row>
    <row r="427" spans="1:6" x14ac:dyDescent="0.2">
      <c r="A427" s="1" t="s">
        <v>2307</v>
      </c>
    </row>
    <row r="430" spans="1:6" x14ac:dyDescent="0.2">
      <c r="A430" s="4" t="s">
        <v>2280</v>
      </c>
      <c r="E430" s="4" t="s">
        <v>2281</v>
      </c>
    </row>
    <row r="431" spans="1:6" x14ac:dyDescent="0.2">
      <c r="A431" s="4"/>
    </row>
    <row r="432" spans="1:6" x14ac:dyDescent="0.2">
      <c r="D432" s="3"/>
    </row>
    <row r="440" spans="3:10" ht="17" thickBot="1" x14ac:dyDescent="0.25">
      <c r="C440" s="86"/>
      <c r="D440" s="86" t="s">
        <v>2309</v>
      </c>
      <c r="E440" s="86" t="s">
        <v>2310</v>
      </c>
    </row>
    <row r="441" spans="3:10" x14ac:dyDescent="0.2">
      <c r="C441" s="86" t="s">
        <v>2311</v>
      </c>
      <c r="D441" s="86">
        <v>400</v>
      </c>
      <c r="E441" s="289"/>
      <c r="F441" s="360" t="s">
        <v>2314</v>
      </c>
      <c r="G441" s="361"/>
      <c r="H441" s="361"/>
      <c r="I441" s="361"/>
      <c r="J441" s="362"/>
    </row>
    <row r="442" spans="3:10" ht="17" thickBot="1" x14ac:dyDescent="0.25">
      <c r="C442" s="290" t="s">
        <v>2312</v>
      </c>
      <c r="D442" s="291"/>
      <c r="E442" s="278">
        <v>5000</v>
      </c>
      <c r="F442" s="363"/>
      <c r="G442" s="364"/>
      <c r="H442" s="364"/>
      <c r="I442" s="364"/>
      <c r="J442" s="365"/>
    </row>
    <row r="443" spans="3:10" ht="17" thickBot="1" x14ac:dyDescent="0.25">
      <c r="C443" s="86" t="s">
        <v>2316</v>
      </c>
      <c r="D443" s="292">
        <f>400-1/6*1000</f>
        <v>233.33333333333334</v>
      </c>
      <c r="E443" s="292">
        <f>833.33-1/6*1000</f>
        <v>666.66333333333341</v>
      </c>
      <c r="F443" s="1" t="s">
        <v>2317</v>
      </c>
    </row>
    <row r="444" spans="3:10" ht="17" thickBot="1" x14ac:dyDescent="0.25">
      <c r="C444" s="86" t="s">
        <v>2313</v>
      </c>
      <c r="D444" s="86">
        <v>1000</v>
      </c>
      <c r="E444" s="86">
        <v>1000</v>
      </c>
      <c r="F444" s="50" t="s">
        <v>2315</v>
      </c>
      <c r="G444" s="50"/>
      <c r="H444" s="50"/>
      <c r="I444" s="50"/>
      <c r="J444" s="51"/>
    </row>
    <row r="445" spans="3:10" x14ac:dyDescent="0.2">
      <c r="C445" s="86" t="s">
        <v>2318</v>
      </c>
      <c r="D445" s="292">
        <f>D441-D443</f>
        <v>166.66666666666666</v>
      </c>
      <c r="E445" s="86"/>
      <c r="F445" s="1" t="s">
        <v>2319</v>
      </c>
    </row>
    <row r="446" spans="3:10" x14ac:dyDescent="0.2">
      <c r="C446" s="86" t="s">
        <v>2320</v>
      </c>
      <c r="D446" s="86"/>
      <c r="E446" s="86">
        <f>E442-E444</f>
        <v>4000</v>
      </c>
    </row>
    <row r="456" spans="1:1" x14ac:dyDescent="0.2">
      <c r="A456" s="1" t="s">
        <v>2299</v>
      </c>
    </row>
    <row r="464" spans="1:1" x14ac:dyDescent="0.2">
      <c r="A464" s="1" t="s">
        <v>686</v>
      </c>
    </row>
    <row r="465" spans="1:8" x14ac:dyDescent="0.2">
      <c r="A465" s="1" t="s">
        <v>687</v>
      </c>
    </row>
    <row r="466" spans="1:8" x14ac:dyDescent="0.2">
      <c r="A466" s="1" t="s">
        <v>688</v>
      </c>
    </row>
    <row r="467" spans="1:8" x14ac:dyDescent="0.2">
      <c r="A467" s="1" t="s">
        <v>689</v>
      </c>
    </row>
    <row r="468" spans="1:8" x14ac:dyDescent="0.2">
      <c r="A468" s="1" t="s">
        <v>690</v>
      </c>
    </row>
    <row r="470" spans="1:8" x14ac:dyDescent="0.2">
      <c r="A470" s="1" t="s">
        <v>691</v>
      </c>
    </row>
    <row r="471" spans="1:8" x14ac:dyDescent="0.2">
      <c r="A471" s="1" t="s">
        <v>692</v>
      </c>
    </row>
    <row r="472" spans="1:8" x14ac:dyDescent="0.2">
      <c r="A472" s="1" t="s">
        <v>693</v>
      </c>
    </row>
    <row r="473" spans="1:8" x14ac:dyDescent="0.2">
      <c r="A473" s="1" t="s">
        <v>694</v>
      </c>
    </row>
    <row r="474" spans="1:8" x14ac:dyDescent="0.2">
      <c r="A474" s="1" t="s">
        <v>695</v>
      </c>
    </row>
    <row r="476" spans="1:8" x14ac:dyDescent="0.2">
      <c r="A476" s="1" t="s">
        <v>696</v>
      </c>
    </row>
    <row r="477" spans="1:8" x14ac:dyDescent="0.2">
      <c r="A477" s="1" t="s">
        <v>697</v>
      </c>
    </row>
    <row r="478" spans="1:8" x14ac:dyDescent="0.2">
      <c r="A478" s="1" t="s">
        <v>698</v>
      </c>
      <c r="F478" s="87">
        <f>5000/6</f>
        <v>833.33333333333337</v>
      </c>
      <c r="G478" s="1" t="s">
        <v>699</v>
      </c>
      <c r="H478" s="1" t="s">
        <v>700</v>
      </c>
    </row>
    <row r="479" spans="1:8" x14ac:dyDescent="0.2">
      <c r="A479" s="1" t="s">
        <v>701</v>
      </c>
    </row>
    <row r="481" spans="1:9" x14ac:dyDescent="0.2">
      <c r="A481" s="4" t="s">
        <v>666</v>
      </c>
      <c r="D481" s="1" t="s">
        <v>667</v>
      </c>
      <c r="F481" s="4" t="s">
        <v>668</v>
      </c>
      <c r="I481" s="1" t="s">
        <v>667</v>
      </c>
    </row>
    <row r="490" spans="1:9" x14ac:dyDescent="0.2">
      <c r="E490" s="3" t="s">
        <v>557</v>
      </c>
    </row>
    <row r="493" spans="1:9" x14ac:dyDescent="0.2">
      <c r="A493" s="1" t="s">
        <v>702</v>
      </c>
    </row>
    <row r="494" spans="1:9" x14ac:dyDescent="0.2">
      <c r="A494" s="1" t="s">
        <v>703</v>
      </c>
    </row>
    <row r="495" spans="1:9" x14ac:dyDescent="0.2">
      <c r="A495" s="1" t="s">
        <v>704</v>
      </c>
    </row>
    <row r="497" spans="1:9" x14ac:dyDescent="0.2">
      <c r="A497" s="1" t="s">
        <v>705</v>
      </c>
      <c r="G497" s="1" t="s">
        <v>706</v>
      </c>
    </row>
    <row r="498" spans="1:9" x14ac:dyDescent="0.2">
      <c r="A498" s="1" t="s">
        <v>707</v>
      </c>
      <c r="G498" s="1" t="s">
        <v>708</v>
      </c>
    </row>
    <row r="499" spans="1:9" x14ac:dyDescent="0.2">
      <c r="A499" s="1" t="s">
        <v>709</v>
      </c>
      <c r="G499" s="1" t="s">
        <v>710</v>
      </c>
    </row>
    <row r="500" spans="1:9" x14ac:dyDescent="0.2">
      <c r="A500" s="87">
        <f>400-1000/6</f>
        <v>233.33333333333334</v>
      </c>
      <c r="C500" s="1" t="s">
        <v>711</v>
      </c>
      <c r="G500" s="87">
        <f>833.33-1000/6</f>
        <v>666.66333333333341</v>
      </c>
      <c r="I500" s="1" t="s">
        <v>712</v>
      </c>
    </row>
    <row r="501" spans="1:9" x14ac:dyDescent="0.2">
      <c r="C501" s="1" t="s">
        <v>713</v>
      </c>
    </row>
    <row r="503" spans="1:9" x14ac:dyDescent="0.2">
      <c r="A503" s="1" t="s">
        <v>714</v>
      </c>
      <c r="G503" s="1" t="s">
        <v>714</v>
      </c>
    </row>
    <row r="504" spans="1:9" x14ac:dyDescent="0.2">
      <c r="A504" s="1" t="s">
        <v>715</v>
      </c>
      <c r="G504" s="1" t="s">
        <v>716</v>
      </c>
    </row>
    <row r="505" spans="1:9" ht="17" thickBot="1" x14ac:dyDescent="0.25"/>
    <row r="506" spans="1:9" ht="17" thickBot="1" x14ac:dyDescent="0.25">
      <c r="A506" s="72" t="s">
        <v>717</v>
      </c>
      <c r="B506" s="50"/>
      <c r="C506" s="50"/>
      <c r="D506" s="50"/>
      <c r="E506" s="50"/>
      <c r="F506" s="50"/>
      <c r="G506" s="50"/>
      <c r="H506" s="51"/>
    </row>
    <row r="508" spans="1:9" x14ac:dyDescent="0.2">
      <c r="A508" s="1" t="s">
        <v>718</v>
      </c>
    </row>
    <row r="509" spans="1:9" x14ac:dyDescent="0.2">
      <c r="A509" s="1" t="s">
        <v>719</v>
      </c>
    </row>
    <row r="510" spans="1:9" x14ac:dyDescent="0.2">
      <c r="D510" s="1" t="s">
        <v>720</v>
      </c>
      <c r="F510" s="1" t="s">
        <v>721</v>
      </c>
    </row>
    <row r="511" spans="1:9" x14ac:dyDescent="0.2">
      <c r="D511" s="1" t="s">
        <v>722</v>
      </c>
      <c r="F511" s="1" t="s">
        <v>723</v>
      </c>
    </row>
    <row r="513" spans="1:4" x14ac:dyDescent="0.2">
      <c r="A513" s="1" t="s">
        <v>724</v>
      </c>
    </row>
    <row r="514" spans="1:4" x14ac:dyDescent="0.2">
      <c r="A514" s="1" t="s">
        <v>725</v>
      </c>
    </row>
    <row r="515" spans="1:4" x14ac:dyDescent="0.2">
      <c r="A515" s="1" t="s">
        <v>726</v>
      </c>
    </row>
    <row r="516" spans="1:4" x14ac:dyDescent="0.2">
      <c r="A516" s="1" t="s">
        <v>727</v>
      </c>
    </row>
    <row r="518" spans="1:4" x14ac:dyDescent="0.2">
      <c r="C518" s="1" t="s">
        <v>680</v>
      </c>
      <c r="D518" s="1" t="s">
        <v>681</v>
      </c>
    </row>
    <row r="519" spans="1:4" x14ac:dyDescent="0.2">
      <c r="A519" s="1" t="s">
        <v>557</v>
      </c>
      <c r="B519" s="1" t="s">
        <v>578</v>
      </c>
      <c r="C519" s="1">
        <v>0.2</v>
      </c>
      <c r="D519" s="1">
        <v>0.1</v>
      </c>
    </row>
    <row r="520" spans="1:4" x14ac:dyDescent="0.2">
      <c r="A520" s="1" t="s">
        <v>684</v>
      </c>
      <c r="B520" s="1" t="s">
        <v>579</v>
      </c>
      <c r="C520" s="1">
        <f>1/C519</f>
        <v>5</v>
      </c>
      <c r="D520" s="1">
        <f>1/D519</f>
        <v>10</v>
      </c>
    </row>
    <row r="522" spans="1:4" x14ac:dyDescent="0.2">
      <c r="A522" s="1" t="s">
        <v>728</v>
      </c>
    </row>
    <row r="523" spans="1:4" x14ac:dyDescent="0.2">
      <c r="A523" s="1" t="s">
        <v>729</v>
      </c>
    </row>
    <row r="524" spans="1:4" x14ac:dyDescent="0.2">
      <c r="A524" s="1" t="s">
        <v>730</v>
      </c>
    </row>
    <row r="525" spans="1:4" x14ac:dyDescent="0.2">
      <c r="C525" s="1" t="s">
        <v>731</v>
      </c>
      <c r="D525" s="1" t="s">
        <v>732</v>
      </c>
    </row>
    <row r="526" spans="1:4" x14ac:dyDescent="0.2">
      <c r="C526" s="1" t="s">
        <v>733</v>
      </c>
      <c r="D526" s="1" t="s">
        <v>734</v>
      </c>
    </row>
    <row r="528" spans="1:4" x14ac:dyDescent="0.2">
      <c r="A528" s="4"/>
      <c r="D528" s="1" t="s">
        <v>667</v>
      </c>
    </row>
    <row r="530" spans="6:6" x14ac:dyDescent="0.2">
      <c r="F530" s="1" t="s">
        <v>735</v>
      </c>
    </row>
    <row r="531" spans="6:6" x14ac:dyDescent="0.2">
      <c r="F531" s="1" t="s">
        <v>736</v>
      </c>
    </row>
    <row r="532" spans="6:6" x14ac:dyDescent="0.2">
      <c r="F532" s="1" t="s">
        <v>737</v>
      </c>
    </row>
    <row r="533" spans="6:6" x14ac:dyDescent="0.2">
      <c r="F533" s="1" t="s">
        <v>738</v>
      </c>
    </row>
    <row r="534" spans="6:6" x14ac:dyDescent="0.2">
      <c r="F534" s="1" t="s">
        <v>739</v>
      </c>
    </row>
    <row r="535" spans="6:6" x14ac:dyDescent="0.2">
      <c r="F535" s="1" t="s">
        <v>740</v>
      </c>
    </row>
    <row r="536" spans="6:6" x14ac:dyDescent="0.2">
      <c r="F536" s="1" t="s">
        <v>741</v>
      </c>
    </row>
    <row r="538" spans="6:6" x14ac:dyDescent="0.2">
      <c r="F538" s="1" t="s">
        <v>742</v>
      </c>
    </row>
    <row r="539" spans="6:6" x14ac:dyDescent="0.2">
      <c r="F539" s="1" t="s">
        <v>743</v>
      </c>
    </row>
    <row r="540" spans="6:6" x14ac:dyDescent="0.2">
      <c r="F540" s="1" t="s">
        <v>744</v>
      </c>
    </row>
    <row r="541" spans="6:6" x14ac:dyDescent="0.2">
      <c r="F541" s="1" t="s">
        <v>745</v>
      </c>
    </row>
    <row r="543" spans="6:6" x14ac:dyDescent="0.2">
      <c r="F543" s="1" t="s">
        <v>746</v>
      </c>
    </row>
    <row r="544" spans="6:6" x14ac:dyDescent="0.2">
      <c r="F544" s="1" t="s">
        <v>747</v>
      </c>
    </row>
    <row r="545" spans="6:6" x14ac:dyDescent="0.2">
      <c r="F545" s="1" t="s">
        <v>748</v>
      </c>
    </row>
    <row r="546" spans="6:6" x14ac:dyDescent="0.2">
      <c r="F546" s="1" t="s">
        <v>749</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topLeftCell="A486" zoomScale="274" workbookViewId="0">
      <selection activeCell="G242" sqref="G242"/>
    </sheetView>
  </sheetViews>
  <sheetFormatPr baseColWidth="10" defaultColWidth="10.83203125" defaultRowHeight="16" x14ac:dyDescent="0.2"/>
  <cols>
    <col min="1" max="16384" width="10.83203125" style="1"/>
  </cols>
  <sheetData>
    <row r="1" spans="1:8" x14ac:dyDescent="0.2">
      <c r="A1" s="4" t="s">
        <v>2321</v>
      </c>
      <c r="B1" s="4"/>
      <c r="C1" s="4"/>
      <c r="D1" s="4"/>
      <c r="E1" s="4"/>
      <c r="F1" s="4"/>
      <c r="G1" s="14"/>
      <c r="H1" s="14">
        <v>45636</v>
      </c>
    </row>
    <row r="3" spans="1:8" x14ac:dyDescent="0.2">
      <c r="A3" s="1" t="s">
        <v>2322</v>
      </c>
    </row>
    <row r="4" spans="1:8" ht="17" thickBot="1" x14ac:dyDescent="0.25"/>
    <row r="5" spans="1:8" x14ac:dyDescent="0.2">
      <c r="A5" s="12" t="s">
        <v>750</v>
      </c>
      <c r="B5" s="6"/>
      <c r="C5" s="6"/>
      <c r="D5" s="6"/>
      <c r="E5" s="6"/>
      <c r="F5" s="6"/>
      <c r="G5" s="6"/>
      <c r="H5" s="7"/>
    </row>
    <row r="6" spans="1:8" x14ac:dyDescent="0.2">
      <c r="A6" s="8" t="s">
        <v>751</v>
      </c>
      <c r="H6" s="9"/>
    </row>
    <row r="7" spans="1:8" x14ac:dyDescent="0.2">
      <c r="A7" s="8" t="s">
        <v>752</v>
      </c>
      <c r="H7" s="9"/>
    </row>
    <row r="8" spans="1:8" x14ac:dyDescent="0.2">
      <c r="A8" s="8" t="s">
        <v>753</v>
      </c>
      <c r="H8" s="9"/>
    </row>
    <row r="9" spans="1:8" x14ac:dyDescent="0.2">
      <c r="A9" s="8" t="s">
        <v>754</v>
      </c>
      <c r="H9" s="9"/>
    </row>
    <row r="10" spans="1:8" x14ac:dyDescent="0.2">
      <c r="A10" s="8" t="s">
        <v>755</v>
      </c>
      <c r="H10" s="9"/>
    </row>
    <row r="11" spans="1:8" ht="17" thickBot="1" x14ac:dyDescent="0.25">
      <c r="A11" s="10" t="s">
        <v>756</v>
      </c>
      <c r="B11" s="11"/>
      <c r="C11" s="11"/>
      <c r="D11" s="11"/>
      <c r="E11" s="11"/>
      <c r="F11" s="11"/>
      <c r="G11" s="11"/>
      <c r="H11" s="13"/>
    </row>
    <row r="12" spans="1:8" ht="17" thickBot="1" x14ac:dyDescent="0.25"/>
    <row r="13" spans="1:8" x14ac:dyDescent="0.2">
      <c r="A13" s="12" t="s">
        <v>757</v>
      </c>
      <c r="B13" s="6"/>
      <c r="C13" s="6"/>
      <c r="D13" s="6"/>
      <c r="E13" s="6"/>
      <c r="F13" s="6"/>
      <c r="G13" s="6"/>
      <c r="H13" s="7"/>
    </row>
    <row r="14" spans="1:8" x14ac:dyDescent="0.2">
      <c r="A14" s="8" t="s">
        <v>758</v>
      </c>
      <c r="H14" s="9"/>
    </row>
    <row r="15" spans="1:8" x14ac:dyDescent="0.2">
      <c r="A15" s="8" t="s">
        <v>759</v>
      </c>
      <c r="H15" s="9"/>
    </row>
    <row r="16" spans="1:8" x14ac:dyDescent="0.2">
      <c r="A16" s="8" t="s">
        <v>760</v>
      </c>
      <c r="H16" s="9"/>
    </row>
    <row r="17" spans="1:8" x14ac:dyDescent="0.2">
      <c r="A17" s="8" t="s">
        <v>761</v>
      </c>
      <c r="H17" s="9"/>
    </row>
    <row r="18" spans="1:8" x14ac:dyDescent="0.2">
      <c r="A18" s="8" t="s">
        <v>762</v>
      </c>
      <c r="H18" s="9"/>
    </row>
    <row r="19" spans="1:8" x14ac:dyDescent="0.2">
      <c r="A19" s="8" t="s">
        <v>763</v>
      </c>
      <c r="H19" s="9"/>
    </row>
    <row r="20" spans="1:8" x14ac:dyDescent="0.2">
      <c r="A20" s="8" t="s">
        <v>764</v>
      </c>
      <c r="H20" s="9"/>
    </row>
    <row r="21" spans="1:8" x14ac:dyDescent="0.2">
      <c r="A21" s="8" t="s">
        <v>765</v>
      </c>
      <c r="H21" s="9"/>
    </row>
    <row r="22" spans="1:8" x14ac:dyDescent="0.2">
      <c r="A22" s="8" t="s">
        <v>766</v>
      </c>
      <c r="H22" s="9"/>
    </row>
    <row r="23" spans="1:8" x14ac:dyDescent="0.2">
      <c r="A23" s="8" t="s">
        <v>767</v>
      </c>
      <c r="H23" s="9"/>
    </row>
    <row r="24" spans="1:8" x14ac:dyDescent="0.2">
      <c r="A24" s="8" t="s">
        <v>768</v>
      </c>
      <c r="H24" s="9"/>
    </row>
    <row r="25" spans="1:8" ht="17" thickBot="1" x14ac:dyDescent="0.25">
      <c r="A25" s="10" t="s">
        <v>769</v>
      </c>
      <c r="B25" s="11"/>
      <c r="C25" s="11"/>
      <c r="D25" s="11"/>
      <c r="E25" s="11"/>
      <c r="F25" s="11"/>
      <c r="G25" s="11"/>
      <c r="H25" s="13"/>
    </row>
    <row r="27" spans="1:8" x14ac:dyDescent="0.2">
      <c r="A27" s="2" t="s">
        <v>770</v>
      </c>
      <c r="B27" s="2"/>
      <c r="C27" s="2"/>
      <c r="D27" s="2"/>
      <c r="E27" s="2"/>
      <c r="F27" s="2"/>
      <c r="G27" s="2"/>
      <c r="H27" s="2"/>
    </row>
    <row r="28" spans="1:8" x14ac:dyDescent="0.2">
      <c r="A28" s="1" t="s">
        <v>771</v>
      </c>
    </row>
    <row r="29" spans="1:8" x14ac:dyDescent="0.2">
      <c r="A29" s="1" t="s">
        <v>772</v>
      </c>
    </row>
    <row r="30" spans="1:8" x14ac:dyDescent="0.2">
      <c r="A30" s="1" t="s">
        <v>773</v>
      </c>
    </row>
    <row r="32" spans="1:8" ht="17" thickBot="1" x14ac:dyDescent="0.25">
      <c r="B32" s="1" t="s">
        <v>774</v>
      </c>
      <c r="D32" s="109"/>
      <c r="E32" s="109" t="s">
        <v>775</v>
      </c>
      <c r="F32" s="109"/>
      <c r="G32" s="109"/>
      <c r="H32" s="109"/>
    </row>
    <row r="33" spans="1:10" x14ac:dyDescent="0.2">
      <c r="B33" s="1" t="s">
        <v>488</v>
      </c>
      <c r="C33" s="1" t="s">
        <v>776</v>
      </c>
      <c r="D33" s="109"/>
      <c r="E33" s="109" t="s">
        <v>488</v>
      </c>
      <c r="F33" s="109" t="s">
        <v>776</v>
      </c>
      <c r="G33" s="109"/>
      <c r="H33" s="272" t="s">
        <v>2323</v>
      </c>
      <c r="I33" s="6"/>
      <c r="J33" s="7"/>
    </row>
    <row r="34" spans="1:10" x14ac:dyDescent="0.2">
      <c r="B34" s="1">
        <v>1</v>
      </c>
      <c r="C34" s="1">
        <v>15</v>
      </c>
      <c r="E34" s="1">
        <v>1</v>
      </c>
      <c r="F34" s="1">
        <v>20</v>
      </c>
      <c r="H34" s="8" t="s">
        <v>2324</v>
      </c>
      <c r="J34" s="9"/>
    </row>
    <row r="35" spans="1:10" x14ac:dyDescent="0.2">
      <c r="B35" s="1">
        <f>B34+1</f>
        <v>2</v>
      </c>
      <c r="C35" s="1">
        <v>27</v>
      </c>
      <c r="E35" s="1">
        <f>E34+1</f>
        <v>2</v>
      </c>
      <c r="F35" s="1">
        <v>35</v>
      </c>
      <c r="H35" s="8" t="s">
        <v>2325</v>
      </c>
      <c r="J35" s="9"/>
    </row>
    <row r="36" spans="1:10" x14ac:dyDescent="0.2">
      <c r="B36" s="1">
        <f t="shared" ref="B36:B40" si="0">B35+1</f>
        <v>3</v>
      </c>
      <c r="C36" s="1">
        <v>37</v>
      </c>
      <c r="E36" s="1">
        <f t="shared" ref="E36:E40" si="1">E35+1</f>
        <v>3</v>
      </c>
      <c r="F36" s="1">
        <v>43</v>
      </c>
      <c r="H36" s="8" t="s">
        <v>2326</v>
      </c>
      <c r="J36" s="9"/>
    </row>
    <row r="37" spans="1:10" x14ac:dyDescent="0.2">
      <c r="B37" s="1">
        <f t="shared" si="0"/>
        <v>4</v>
      </c>
      <c r="C37" s="1">
        <v>44</v>
      </c>
      <c r="E37" s="1">
        <f t="shared" si="1"/>
        <v>4</v>
      </c>
      <c r="F37" s="1">
        <v>48</v>
      </c>
      <c r="H37" s="8" t="s">
        <v>2327</v>
      </c>
      <c r="J37" s="9"/>
    </row>
    <row r="38" spans="1:10" x14ac:dyDescent="0.2">
      <c r="B38" s="1">
        <f t="shared" si="0"/>
        <v>5</v>
      </c>
      <c r="C38" s="1">
        <v>49</v>
      </c>
      <c r="E38" s="1">
        <f t="shared" si="1"/>
        <v>5</v>
      </c>
      <c r="F38" s="1">
        <v>50</v>
      </c>
      <c r="H38" s="8" t="s">
        <v>2328</v>
      </c>
      <c r="J38" s="9"/>
    </row>
    <row r="39" spans="1:10" ht="17" thickBot="1" x14ac:dyDescent="0.25">
      <c r="B39" s="1">
        <f t="shared" si="0"/>
        <v>6</v>
      </c>
      <c r="C39" s="1">
        <v>51</v>
      </c>
      <c r="E39" s="1">
        <f t="shared" si="1"/>
        <v>6</v>
      </c>
      <c r="F39" s="1">
        <v>50</v>
      </c>
      <c r="H39" s="10" t="s">
        <v>2329</v>
      </c>
      <c r="I39" s="11"/>
      <c r="J39" s="13"/>
    </row>
    <row r="40" spans="1:10" x14ac:dyDescent="0.2">
      <c r="B40" s="1">
        <f t="shared" si="0"/>
        <v>7</v>
      </c>
      <c r="C40" s="1">
        <v>52</v>
      </c>
      <c r="E40" s="1">
        <f t="shared" si="1"/>
        <v>7</v>
      </c>
      <c r="F40" s="1">
        <v>49</v>
      </c>
    </row>
    <row r="42" spans="1:10" ht="34" customHeight="1" x14ac:dyDescent="0.2">
      <c r="A42" s="376" t="s">
        <v>2341</v>
      </c>
      <c r="B42" s="376"/>
      <c r="C42" s="376"/>
      <c r="D42" s="376"/>
      <c r="E42" s="376"/>
      <c r="F42" s="376"/>
      <c r="G42" s="376"/>
      <c r="H42" s="376"/>
      <c r="I42" s="1" t="s">
        <v>2330</v>
      </c>
    </row>
    <row r="43" spans="1:10" ht="17" thickBot="1" x14ac:dyDescent="0.25">
      <c r="B43" s="374" t="s">
        <v>774</v>
      </c>
      <c r="C43" s="374"/>
      <c r="D43" s="374"/>
      <c r="E43" s="375" t="s">
        <v>775</v>
      </c>
      <c r="F43" s="375"/>
      <c r="G43" s="375"/>
      <c r="I43" s="1" t="s">
        <v>2331</v>
      </c>
    </row>
    <row r="44" spans="1:10" x14ac:dyDescent="0.2">
      <c r="C44" s="3" t="s">
        <v>777</v>
      </c>
      <c r="D44" s="94" t="s">
        <v>778</v>
      </c>
      <c r="F44" s="3" t="s">
        <v>777</v>
      </c>
      <c r="G44" s="94" t="s">
        <v>778</v>
      </c>
      <c r="I44" s="1" t="s">
        <v>2332</v>
      </c>
    </row>
    <row r="45" spans="1:10" x14ac:dyDescent="0.2">
      <c r="B45" s="3" t="s">
        <v>488</v>
      </c>
      <c r="C45" s="3" t="s">
        <v>776</v>
      </c>
      <c r="D45" s="95" t="s">
        <v>779</v>
      </c>
      <c r="E45" s="3" t="s">
        <v>488</v>
      </c>
      <c r="F45" s="3" t="s">
        <v>776</v>
      </c>
      <c r="G45" s="95" t="s">
        <v>779</v>
      </c>
      <c r="I45" s="1" t="s">
        <v>2333</v>
      </c>
    </row>
    <row r="46" spans="1:10" x14ac:dyDescent="0.2">
      <c r="B46" s="3">
        <v>1</v>
      </c>
      <c r="C46" s="3">
        <v>15</v>
      </c>
      <c r="D46" s="99">
        <f>C46</f>
        <v>15</v>
      </c>
      <c r="E46" s="3">
        <v>1</v>
      </c>
      <c r="F46" s="3">
        <v>20</v>
      </c>
      <c r="G46" s="99">
        <f>F46</f>
        <v>20</v>
      </c>
    </row>
    <row r="47" spans="1:10" x14ac:dyDescent="0.2">
      <c r="B47" s="102">
        <f>B46+1</f>
        <v>2</v>
      </c>
      <c r="C47" s="102">
        <v>27</v>
      </c>
      <c r="D47" s="99">
        <f>C47-C46</f>
        <v>12</v>
      </c>
      <c r="E47" s="102">
        <f>E46+1</f>
        <v>2</v>
      </c>
      <c r="F47" s="102">
        <v>35</v>
      </c>
      <c r="G47" s="99">
        <f>F47-F46</f>
        <v>15</v>
      </c>
    </row>
    <row r="48" spans="1:10" x14ac:dyDescent="0.2">
      <c r="B48" s="102">
        <f t="shared" ref="B48:B52" si="2">B47+1</f>
        <v>3</v>
      </c>
      <c r="C48" s="102">
        <v>37</v>
      </c>
      <c r="D48" s="99">
        <f>C48-C47</f>
        <v>10</v>
      </c>
      <c r="E48" s="102">
        <f t="shared" ref="E48:E52" si="3">E47+1</f>
        <v>3</v>
      </c>
      <c r="F48" s="102">
        <v>43</v>
      </c>
      <c r="G48" s="99">
        <f t="shared" ref="G48:G52" si="4">F48-F47</f>
        <v>8</v>
      </c>
    </row>
    <row r="49" spans="1:9" x14ac:dyDescent="0.2">
      <c r="B49" s="102">
        <f t="shared" si="2"/>
        <v>4</v>
      </c>
      <c r="C49" s="102">
        <v>44</v>
      </c>
      <c r="D49" s="99">
        <f t="shared" ref="D49:D52" si="5">C49-C48</f>
        <v>7</v>
      </c>
      <c r="E49" s="102">
        <f t="shared" si="3"/>
        <v>4</v>
      </c>
      <c r="F49" s="102">
        <v>48</v>
      </c>
      <c r="G49" s="99">
        <f t="shared" si="4"/>
        <v>5</v>
      </c>
    </row>
    <row r="50" spans="1:9" x14ac:dyDescent="0.2">
      <c r="B50" s="102">
        <f t="shared" si="2"/>
        <v>5</v>
      </c>
      <c r="C50" s="102">
        <v>49</v>
      </c>
      <c r="D50" s="99">
        <f t="shared" si="5"/>
        <v>5</v>
      </c>
      <c r="E50" s="102">
        <f t="shared" si="3"/>
        <v>5</v>
      </c>
      <c r="F50" s="102">
        <v>50</v>
      </c>
      <c r="G50" s="99">
        <f t="shared" si="4"/>
        <v>2</v>
      </c>
      <c r="I50" s="1" t="s">
        <v>2334</v>
      </c>
    </row>
    <row r="51" spans="1:9" x14ac:dyDescent="0.2">
      <c r="B51" s="102">
        <f t="shared" si="2"/>
        <v>6</v>
      </c>
      <c r="C51" s="102">
        <v>51</v>
      </c>
      <c r="D51" s="99">
        <f t="shared" si="5"/>
        <v>2</v>
      </c>
      <c r="E51" s="102">
        <f t="shared" si="3"/>
        <v>6</v>
      </c>
      <c r="F51" s="102">
        <v>50</v>
      </c>
      <c r="G51" s="99">
        <f t="shared" si="4"/>
        <v>0</v>
      </c>
      <c r="I51" s="1" t="s">
        <v>2335</v>
      </c>
    </row>
    <row r="52" spans="1:9" ht="17" thickBot="1" x14ac:dyDescent="0.25">
      <c r="B52" s="102">
        <f t="shared" si="2"/>
        <v>7</v>
      </c>
      <c r="C52" s="102">
        <v>52</v>
      </c>
      <c r="D52" s="100">
        <f t="shared" si="5"/>
        <v>1</v>
      </c>
      <c r="E52" s="102">
        <f t="shared" si="3"/>
        <v>7</v>
      </c>
      <c r="F52" s="102">
        <v>49</v>
      </c>
      <c r="G52" s="100">
        <f t="shared" si="4"/>
        <v>-1</v>
      </c>
      <c r="I52" s="1" t="s">
        <v>2336</v>
      </c>
    </row>
    <row r="53" spans="1:9" x14ac:dyDescent="0.2">
      <c r="I53" s="1" t="s">
        <v>2337</v>
      </c>
    </row>
    <row r="54" spans="1:9" x14ac:dyDescent="0.2">
      <c r="A54" s="1" t="s">
        <v>780</v>
      </c>
    </row>
    <row r="55" spans="1:9" x14ac:dyDescent="0.2">
      <c r="A55" s="1" t="s">
        <v>781</v>
      </c>
    </row>
    <row r="56" spans="1:9" x14ac:dyDescent="0.2">
      <c r="A56" s="1" t="s">
        <v>782</v>
      </c>
    </row>
    <row r="57" spans="1:9" x14ac:dyDescent="0.2">
      <c r="A57" s="1" t="s">
        <v>783</v>
      </c>
    </row>
    <row r="58" spans="1:9" x14ac:dyDescent="0.2">
      <c r="A58" s="1" t="s">
        <v>784</v>
      </c>
    </row>
    <row r="59" spans="1:9" x14ac:dyDescent="0.2">
      <c r="A59" s="1" t="s">
        <v>785</v>
      </c>
    </row>
    <row r="60" spans="1:9" x14ac:dyDescent="0.2">
      <c r="A60" s="1" t="s">
        <v>786</v>
      </c>
    </row>
    <row r="62" spans="1:9" x14ac:dyDescent="0.2">
      <c r="A62" s="92" t="s">
        <v>787</v>
      </c>
      <c r="B62" s="92"/>
      <c r="C62" s="92"/>
      <c r="D62" s="92"/>
      <c r="E62" s="92"/>
      <c r="F62" s="92"/>
      <c r="G62" s="92"/>
      <c r="H62" s="92"/>
    </row>
    <row r="63" spans="1:9" ht="17" thickBot="1" x14ac:dyDescent="0.25">
      <c r="A63" s="296" t="s">
        <v>2340</v>
      </c>
      <c r="B63" s="296"/>
      <c r="C63" s="296"/>
      <c r="D63" s="296"/>
      <c r="E63" s="296"/>
      <c r="F63" s="296"/>
      <c r="G63" s="296"/>
      <c r="H63" s="296"/>
    </row>
    <row r="64" spans="1:9" ht="52" thickBot="1" x14ac:dyDescent="0.25">
      <c r="B64" s="37" t="s">
        <v>788</v>
      </c>
      <c r="C64" s="97" t="s">
        <v>789</v>
      </c>
      <c r="D64" s="97" t="s">
        <v>790</v>
      </c>
      <c r="E64" s="97" t="s">
        <v>791</v>
      </c>
      <c r="F64" s="98" t="s">
        <v>792</v>
      </c>
      <c r="G64" s="98" t="s">
        <v>2338</v>
      </c>
      <c r="H64" s="295" t="s">
        <v>2339</v>
      </c>
    </row>
    <row r="65" spans="1:11" x14ac:dyDescent="0.2">
      <c r="B65" s="101">
        <v>1</v>
      </c>
      <c r="C65" s="102">
        <v>10</v>
      </c>
      <c r="D65" s="102">
        <f t="shared" ref="D65:D71" si="6">C65-B65+1</f>
        <v>10</v>
      </c>
      <c r="E65" s="102" t="s">
        <v>214</v>
      </c>
      <c r="F65" s="102">
        <v>1</v>
      </c>
      <c r="G65" s="102">
        <f>G46</f>
        <v>20</v>
      </c>
      <c r="H65" s="103">
        <f t="shared" ref="H65:H71" si="7">D65*G65</f>
        <v>200</v>
      </c>
    </row>
    <row r="66" spans="1:11" x14ac:dyDescent="0.2">
      <c r="B66" s="101">
        <v>11</v>
      </c>
      <c r="C66" s="102">
        <v>20</v>
      </c>
      <c r="D66" s="102">
        <f t="shared" si="6"/>
        <v>10</v>
      </c>
      <c r="E66" s="102" t="s">
        <v>213</v>
      </c>
      <c r="F66" s="102">
        <v>1</v>
      </c>
      <c r="G66" s="102">
        <v>15</v>
      </c>
      <c r="H66" s="103">
        <f>D66*G66</f>
        <v>150</v>
      </c>
    </row>
    <row r="67" spans="1:11" x14ac:dyDescent="0.2">
      <c r="B67" s="101">
        <v>21</v>
      </c>
      <c r="C67" s="102">
        <v>30</v>
      </c>
      <c r="D67" s="102">
        <f t="shared" si="6"/>
        <v>10</v>
      </c>
      <c r="E67" s="102" t="s">
        <v>214</v>
      </c>
      <c r="F67" s="102">
        <v>2</v>
      </c>
      <c r="G67" s="102">
        <f>G47</f>
        <v>15</v>
      </c>
      <c r="H67" s="103">
        <f t="shared" si="7"/>
        <v>150</v>
      </c>
    </row>
    <row r="68" spans="1:11" x14ac:dyDescent="0.2">
      <c r="B68" s="101">
        <v>31</v>
      </c>
      <c r="C68" s="102">
        <v>40</v>
      </c>
      <c r="D68" s="102">
        <f t="shared" si="6"/>
        <v>10</v>
      </c>
      <c r="E68" s="102" t="s">
        <v>213</v>
      </c>
      <c r="F68" s="102">
        <v>2</v>
      </c>
      <c r="G68" s="102">
        <f>D47</f>
        <v>12</v>
      </c>
      <c r="H68" s="103">
        <f>D68*G68</f>
        <v>120</v>
      </c>
    </row>
    <row r="69" spans="1:11" x14ac:dyDescent="0.2">
      <c r="B69" s="101">
        <v>41</v>
      </c>
      <c r="C69" s="102">
        <v>50</v>
      </c>
      <c r="D69" s="102">
        <f t="shared" si="6"/>
        <v>10</v>
      </c>
      <c r="E69" s="102" t="s">
        <v>213</v>
      </c>
      <c r="F69" s="102">
        <v>3</v>
      </c>
      <c r="G69" s="102">
        <f>D48</f>
        <v>10</v>
      </c>
      <c r="H69" s="103">
        <f>D69*G69</f>
        <v>100</v>
      </c>
    </row>
    <row r="70" spans="1:11" x14ac:dyDescent="0.2">
      <c r="B70" s="101">
        <v>51</v>
      </c>
      <c r="C70" s="102">
        <v>60</v>
      </c>
      <c r="D70" s="102">
        <f t="shared" si="6"/>
        <v>10</v>
      </c>
      <c r="E70" s="102" t="s">
        <v>214</v>
      </c>
      <c r="F70" s="102">
        <v>3</v>
      </c>
      <c r="G70" s="102">
        <f>G48</f>
        <v>8</v>
      </c>
      <c r="H70" s="103">
        <f>D70*G70</f>
        <v>80</v>
      </c>
    </row>
    <row r="71" spans="1:11" ht="17" thickBot="1" x14ac:dyDescent="0.25">
      <c r="B71" s="104">
        <v>61</v>
      </c>
      <c r="C71" s="105">
        <v>65</v>
      </c>
      <c r="D71" s="105">
        <f t="shared" si="6"/>
        <v>5</v>
      </c>
      <c r="E71" s="105" t="s">
        <v>213</v>
      </c>
      <c r="F71" s="105">
        <v>4</v>
      </c>
      <c r="G71" s="105">
        <f>D49</f>
        <v>7</v>
      </c>
      <c r="H71" s="106">
        <f t="shared" si="7"/>
        <v>35</v>
      </c>
    </row>
    <row r="72" spans="1:11" ht="17" thickBot="1" x14ac:dyDescent="0.25">
      <c r="G72" s="37" t="s">
        <v>218</v>
      </c>
      <c r="H72" s="107">
        <f>SUM(H65:H71)</f>
        <v>835</v>
      </c>
    </row>
    <row r="74" spans="1:11" x14ac:dyDescent="0.2">
      <c r="A74" s="1" t="s">
        <v>793</v>
      </c>
    </row>
    <row r="75" spans="1:11" x14ac:dyDescent="0.2">
      <c r="A75" s="1" t="s">
        <v>794</v>
      </c>
    </row>
    <row r="76" spans="1:11" x14ac:dyDescent="0.2">
      <c r="A76" s="1" t="s">
        <v>795</v>
      </c>
    </row>
    <row r="77" spans="1:11" x14ac:dyDescent="0.2">
      <c r="A77" s="1" t="s">
        <v>796</v>
      </c>
    </row>
    <row r="79" spans="1:11" x14ac:dyDescent="0.2">
      <c r="B79" s="1" t="s">
        <v>774</v>
      </c>
      <c r="C79" s="1" t="s">
        <v>774</v>
      </c>
      <c r="D79" s="1" t="s">
        <v>774</v>
      </c>
      <c r="E79" s="1" t="s">
        <v>774</v>
      </c>
      <c r="F79" s="1" t="s">
        <v>774</v>
      </c>
      <c r="G79" s="1" t="s">
        <v>774</v>
      </c>
      <c r="H79" s="1" t="s">
        <v>774</v>
      </c>
      <c r="I79" s="1" t="s">
        <v>774</v>
      </c>
      <c r="J79" s="1" t="s">
        <v>774</v>
      </c>
      <c r="K79" s="1" t="s">
        <v>774</v>
      </c>
    </row>
    <row r="80" spans="1:11" x14ac:dyDescent="0.2">
      <c r="B80" s="1" t="s">
        <v>797</v>
      </c>
      <c r="C80" s="1" t="s">
        <v>798</v>
      </c>
      <c r="D80" s="1" t="s">
        <v>799</v>
      </c>
      <c r="E80" s="1" t="s">
        <v>800</v>
      </c>
      <c r="F80" s="1" t="s">
        <v>801</v>
      </c>
      <c r="G80" s="1" t="s">
        <v>802</v>
      </c>
      <c r="H80" s="1" t="s">
        <v>803</v>
      </c>
      <c r="I80" s="1" t="s">
        <v>804</v>
      </c>
      <c r="J80" s="1" t="s">
        <v>805</v>
      </c>
      <c r="K80" s="1" t="s">
        <v>806</v>
      </c>
    </row>
    <row r="81" spans="1:11" x14ac:dyDescent="0.2">
      <c r="A81" s="1" t="s">
        <v>807</v>
      </c>
      <c r="B81" s="1" t="s">
        <v>808</v>
      </c>
      <c r="C81" s="1" t="s">
        <v>808</v>
      </c>
      <c r="D81" s="1" t="s">
        <v>808</v>
      </c>
      <c r="E81" s="1" t="s">
        <v>808</v>
      </c>
      <c r="F81" s="1" t="s">
        <v>808</v>
      </c>
      <c r="G81" s="1" t="s">
        <v>808</v>
      </c>
      <c r="H81" s="1" t="s">
        <v>808</v>
      </c>
      <c r="I81" s="1" t="s">
        <v>808</v>
      </c>
      <c r="J81" s="1" t="s">
        <v>808</v>
      </c>
      <c r="K81" s="1" t="s">
        <v>808</v>
      </c>
    </row>
    <row r="82" spans="1:11" x14ac:dyDescent="0.2">
      <c r="A82" s="1">
        <v>1</v>
      </c>
      <c r="B82" s="293">
        <f>D46</f>
        <v>15</v>
      </c>
      <c r="C82" s="293">
        <f>B82</f>
        <v>15</v>
      </c>
      <c r="D82" s="293">
        <f t="shared" ref="D82:K82" si="8">C82</f>
        <v>15</v>
      </c>
      <c r="E82" s="293">
        <f t="shared" si="8"/>
        <v>15</v>
      </c>
      <c r="F82" s="293">
        <f t="shared" si="8"/>
        <v>15</v>
      </c>
      <c r="G82" s="293">
        <f t="shared" si="8"/>
        <v>15</v>
      </c>
      <c r="H82" s="293">
        <f t="shared" si="8"/>
        <v>15</v>
      </c>
      <c r="I82" s="293">
        <f t="shared" si="8"/>
        <v>15</v>
      </c>
      <c r="J82" s="293">
        <f t="shared" si="8"/>
        <v>15</v>
      </c>
      <c r="K82" s="293">
        <f t="shared" si="8"/>
        <v>15</v>
      </c>
    </row>
    <row r="83" spans="1:11" s="109" customFormat="1" x14ac:dyDescent="0.2">
      <c r="A83" s="109">
        <v>2</v>
      </c>
      <c r="B83" s="293">
        <f t="shared" ref="B83:B88" si="9">D47</f>
        <v>12</v>
      </c>
      <c r="C83" s="293">
        <f t="shared" ref="C83:K83" si="10">B83</f>
        <v>12</v>
      </c>
      <c r="D83" s="293">
        <f t="shared" si="10"/>
        <v>12</v>
      </c>
      <c r="E83" s="293">
        <f t="shared" si="10"/>
        <v>12</v>
      </c>
      <c r="F83" s="293">
        <f t="shared" si="10"/>
        <v>12</v>
      </c>
      <c r="G83" s="293">
        <f t="shared" si="10"/>
        <v>12</v>
      </c>
      <c r="H83" s="293">
        <f t="shared" si="10"/>
        <v>12</v>
      </c>
      <c r="I83" s="293">
        <f t="shared" si="10"/>
        <v>12</v>
      </c>
      <c r="J83" s="293">
        <f t="shared" si="10"/>
        <v>12</v>
      </c>
      <c r="K83" s="293">
        <f t="shared" si="10"/>
        <v>12</v>
      </c>
    </row>
    <row r="84" spans="1:11" s="109" customFormat="1" x14ac:dyDescent="0.2">
      <c r="A84" s="109">
        <v>3</v>
      </c>
      <c r="B84" s="293">
        <f t="shared" si="9"/>
        <v>10</v>
      </c>
      <c r="C84" s="293">
        <f t="shared" ref="C84:K84" si="11">B84</f>
        <v>10</v>
      </c>
      <c r="D84" s="293">
        <f t="shared" si="11"/>
        <v>10</v>
      </c>
      <c r="E84" s="293">
        <f t="shared" si="11"/>
        <v>10</v>
      </c>
      <c r="F84" s="293">
        <f t="shared" si="11"/>
        <v>10</v>
      </c>
      <c r="G84" s="293">
        <f t="shared" si="11"/>
        <v>10</v>
      </c>
      <c r="H84" s="293">
        <f t="shared" si="11"/>
        <v>10</v>
      </c>
      <c r="I84" s="293">
        <f t="shared" si="11"/>
        <v>10</v>
      </c>
      <c r="J84" s="293">
        <f t="shared" si="11"/>
        <v>10</v>
      </c>
      <c r="K84" s="293">
        <f t="shared" si="11"/>
        <v>10</v>
      </c>
    </row>
    <row r="85" spans="1:11" s="109" customFormat="1" x14ac:dyDescent="0.2">
      <c r="A85" s="109">
        <v>4</v>
      </c>
      <c r="B85" s="293">
        <f t="shared" si="9"/>
        <v>7</v>
      </c>
      <c r="C85" s="293">
        <f t="shared" ref="C85:K85" si="12">B85</f>
        <v>7</v>
      </c>
      <c r="D85" s="293">
        <f t="shared" si="12"/>
        <v>7</v>
      </c>
      <c r="E85" s="293">
        <f t="shared" si="12"/>
        <v>7</v>
      </c>
      <c r="F85" s="293">
        <f t="shared" si="12"/>
        <v>7</v>
      </c>
      <c r="G85" s="109">
        <f t="shared" si="12"/>
        <v>7</v>
      </c>
      <c r="H85" s="109">
        <f t="shared" si="12"/>
        <v>7</v>
      </c>
      <c r="I85" s="109">
        <f t="shared" si="12"/>
        <v>7</v>
      </c>
      <c r="J85" s="109">
        <f t="shared" si="12"/>
        <v>7</v>
      </c>
      <c r="K85" s="109">
        <f t="shared" si="12"/>
        <v>7</v>
      </c>
    </row>
    <row r="86" spans="1:11" s="109" customFormat="1" x14ac:dyDescent="0.2">
      <c r="A86" s="109">
        <v>5</v>
      </c>
      <c r="B86" s="109">
        <f t="shared" si="9"/>
        <v>5</v>
      </c>
      <c r="C86" s="109">
        <f t="shared" ref="C86:K86" si="13">B86</f>
        <v>5</v>
      </c>
      <c r="D86" s="109">
        <f t="shared" si="13"/>
        <v>5</v>
      </c>
      <c r="E86" s="109">
        <f t="shared" si="13"/>
        <v>5</v>
      </c>
      <c r="F86" s="109">
        <f t="shared" si="13"/>
        <v>5</v>
      </c>
      <c r="G86" s="109">
        <f t="shared" si="13"/>
        <v>5</v>
      </c>
      <c r="H86" s="109">
        <f t="shared" si="13"/>
        <v>5</v>
      </c>
      <c r="I86" s="109">
        <f t="shared" si="13"/>
        <v>5</v>
      </c>
      <c r="J86" s="109">
        <f t="shared" si="13"/>
        <v>5</v>
      </c>
      <c r="K86" s="109">
        <f t="shared" si="13"/>
        <v>5</v>
      </c>
    </row>
    <row r="87" spans="1:11" s="109" customFormat="1" x14ac:dyDescent="0.2">
      <c r="A87" s="109">
        <v>6</v>
      </c>
      <c r="B87" s="109">
        <f t="shared" si="9"/>
        <v>2</v>
      </c>
      <c r="C87" s="109">
        <f t="shared" ref="C87:K87" si="14">B87</f>
        <v>2</v>
      </c>
      <c r="D87" s="109">
        <f t="shared" si="14"/>
        <v>2</v>
      </c>
      <c r="E87" s="109">
        <f t="shared" si="14"/>
        <v>2</v>
      </c>
      <c r="F87" s="109">
        <f t="shared" si="14"/>
        <v>2</v>
      </c>
      <c r="G87" s="109">
        <f t="shared" si="14"/>
        <v>2</v>
      </c>
      <c r="H87" s="109">
        <f t="shared" si="14"/>
        <v>2</v>
      </c>
      <c r="I87" s="109">
        <f t="shared" si="14"/>
        <v>2</v>
      </c>
      <c r="J87" s="109">
        <f t="shared" si="14"/>
        <v>2</v>
      </c>
      <c r="K87" s="109">
        <f t="shared" si="14"/>
        <v>2</v>
      </c>
    </row>
    <row r="88" spans="1:11" s="109" customFormat="1" x14ac:dyDescent="0.2">
      <c r="A88" s="109">
        <v>7</v>
      </c>
      <c r="B88" s="109">
        <f t="shared" si="9"/>
        <v>1</v>
      </c>
      <c r="C88" s="109">
        <f t="shared" ref="C88:K88" si="15">B88</f>
        <v>1</v>
      </c>
      <c r="D88" s="109">
        <f t="shared" si="15"/>
        <v>1</v>
      </c>
      <c r="E88" s="109">
        <f t="shared" si="15"/>
        <v>1</v>
      </c>
      <c r="F88" s="109">
        <f t="shared" si="15"/>
        <v>1</v>
      </c>
      <c r="G88" s="109">
        <f t="shared" si="15"/>
        <v>1</v>
      </c>
      <c r="H88" s="109">
        <f t="shared" si="15"/>
        <v>1</v>
      </c>
      <c r="I88" s="109">
        <f t="shared" si="15"/>
        <v>1</v>
      </c>
      <c r="J88" s="109">
        <f t="shared" si="15"/>
        <v>1</v>
      </c>
      <c r="K88" s="109">
        <f t="shared" si="15"/>
        <v>1</v>
      </c>
    </row>
    <row r="89" spans="1:11" s="109" customFormat="1" x14ac:dyDescent="0.2"/>
    <row r="90" spans="1:11" s="109" customFormat="1" x14ac:dyDescent="0.2">
      <c r="B90" s="109" t="s">
        <v>775</v>
      </c>
      <c r="C90" s="109" t="str">
        <f>B90</f>
        <v>שדה ב</v>
      </c>
      <c r="D90" s="109" t="str">
        <f t="shared" ref="D90:K90" si="16">C90</f>
        <v>שדה ב</v>
      </c>
      <c r="E90" s="109" t="str">
        <f t="shared" si="16"/>
        <v>שדה ב</v>
      </c>
      <c r="F90" s="109" t="str">
        <f t="shared" si="16"/>
        <v>שדה ב</v>
      </c>
      <c r="G90" s="109" t="str">
        <f t="shared" si="16"/>
        <v>שדה ב</v>
      </c>
      <c r="H90" s="109" t="str">
        <f t="shared" si="16"/>
        <v>שדה ב</v>
      </c>
      <c r="I90" s="109" t="str">
        <f t="shared" si="16"/>
        <v>שדה ב</v>
      </c>
      <c r="J90" s="109" t="str">
        <f t="shared" si="16"/>
        <v>שדה ב</v>
      </c>
      <c r="K90" s="109" t="str">
        <f t="shared" si="16"/>
        <v>שדה ב</v>
      </c>
    </row>
    <row r="91" spans="1:11" s="109" customFormat="1" x14ac:dyDescent="0.2">
      <c r="B91" s="109" t="s">
        <v>797</v>
      </c>
      <c r="C91" s="109" t="s">
        <v>798</v>
      </c>
      <c r="D91" s="109" t="s">
        <v>799</v>
      </c>
      <c r="E91" s="109" t="s">
        <v>800</v>
      </c>
      <c r="F91" s="109" t="s">
        <v>801</v>
      </c>
      <c r="G91" s="109" t="s">
        <v>802</v>
      </c>
      <c r="H91" s="109" t="s">
        <v>803</v>
      </c>
      <c r="I91" s="109" t="s">
        <v>804</v>
      </c>
      <c r="J91" s="109" t="s">
        <v>805</v>
      </c>
      <c r="K91" s="109" t="s">
        <v>806</v>
      </c>
    </row>
    <row r="92" spans="1:11" s="109" customFormat="1" x14ac:dyDescent="0.2">
      <c r="A92" s="109" t="s">
        <v>807</v>
      </c>
      <c r="B92" s="109" t="s">
        <v>808</v>
      </c>
      <c r="C92" s="109" t="s">
        <v>808</v>
      </c>
      <c r="D92" s="109" t="s">
        <v>808</v>
      </c>
      <c r="E92" s="109" t="s">
        <v>808</v>
      </c>
      <c r="F92" s="109" t="s">
        <v>808</v>
      </c>
      <c r="G92" s="109" t="s">
        <v>808</v>
      </c>
      <c r="H92" s="109" t="s">
        <v>808</v>
      </c>
      <c r="I92" s="109" t="s">
        <v>808</v>
      </c>
      <c r="J92" s="109" t="s">
        <v>808</v>
      </c>
      <c r="K92" s="109" t="s">
        <v>808</v>
      </c>
    </row>
    <row r="93" spans="1:11" s="109" customFormat="1" x14ac:dyDescent="0.2">
      <c r="A93" s="109">
        <v>1</v>
      </c>
      <c r="B93" s="294">
        <f>G46</f>
        <v>20</v>
      </c>
      <c r="C93" s="294">
        <f>B93</f>
        <v>20</v>
      </c>
      <c r="D93" s="294">
        <f t="shared" ref="D93:K93" si="17">C93</f>
        <v>20</v>
      </c>
      <c r="E93" s="294">
        <f t="shared" si="17"/>
        <v>20</v>
      </c>
      <c r="F93" s="294">
        <f t="shared" si="17"/>
        <v>20</v>
      </c>
      <c r="G93" s="294">
        <f t="shared" si="17"/>
        <v>20</v>
      </c>
      <c r="H93" s="294">
        <f t="shared" si="17"/>
        <v>20</v>
      </c>
      <c r="I93" s="294">
        <f t="shared" si="17"/>
        <v>20</v>
      </c>
      <c r="J93" s="294">
        <f t="shared" si="17"/>
        <v>20</v>
      </c>
      <c r="K93" s="294">
        <f t="shared" si="17"/>
        <v>20</v>
      </c>
    </row>
    <row r="94" spans="1:11" s="109" customFormat="1" x14ac:dyDescent="0.2">
      <c r="A94" s="109">
        <v>2</v>
      </c>
      <c r="B94" s="294">
        <f>G47</f>
        <v>15</v>
      </c>
      <c r="C94" s="294">
        <f>B94</f>
        <v>15</v>
      </c>
      <c r="D94" s="294">
        <f t="shared" ref="D94:K94" si="18">C94</f>
        <v>15</v>
      </c>
      <c r="E94" s="294">
        <f t="shared" si="18"/>
        <v>15</v>
      </c>
      <c r="F94" s="294">
        <f t="shared" si="18"/>
        <v>15</v>
      </c>
      <c r="G94" s="294">
        <f t="shared" si="18"/>
        <v>15</v>
      </c>
      <c r="H94" s="294">
        <f t="shared" si="18"/>
        <v>15</v>
      </c>
      <c r="I94" s="294">
        <f t="shared" si="18"/>
        <v>15</v>
      </c>
      <c r="J94" s="294">
        <f t="shared" si="18"/>
        <v>15</v>
      </c>
      <c r="K94" s="294">
        <f t="shared" si="18"/>
        <v>15</v>
      </c>
    </row>
    <row r="95" spans="1:11" s="109" customFormat="1" x14ac:dyDescent="0.2">
      <c r="A95" s="109">
        <v>3</v>
      </c>
      <c r="B95" s="294">
        <f>G48</f>
        <v>8</v>
      </c>
      <c r="C95" s="294">
        <f>B95</f>
        <v>8</v>
      </c>
      <c r="D95" s="294">
        <f t="shared" ref="D95:K95" si="19">C95</f>
        <v>8</v>
      </c>
      <c r="E95" s="294">
        <f t="shared" si="19"/>
        <v>8</v>
      </c>
      <c r="F95" s="294">
        <f t="shared" si="19"/>
        <v>8</v>
      </c>
      <c r="G95" s="294">
        <f t="shared" si="19"/>
        <v>8</v>
      </c>
      <c r="H95" s="294">
        <f t="shared" si="19"/>
        <v>8</v>
      </c>
      <c r="I95" s="294">
        <f t="shared" si="19"/>
        <v>8</v>
      </c>
      <c r="J95" s="294">
        <f t="shared" si="19"/>
        <v>8</v>
      </c>
      <c r="K95" s="294">
        <f t="shared" si="19"/>
        <v>8</v>
      </c>
    </row>
    <row r="96" spans="1:11" s="109" customFormat="1" x14ac:dyDescent="0.2">
      <c r="A96" s="109">
        <v>4</v>
      </c>
      <c r="B96" s="109">
        <f t="shared" ref="B96:B99" si="20">G49</f>
        <v>5</v>
      </c>
      <c r="C96" s="109">
        <f t="shared" ref="C96:K96" si="21">B96</f>
        <v>5</v>
      </c>
      <c r="D96" s="109">
        <f t="shared" si="21"/>
        <v>5</v>
      </c>
      <c r="E96" s="109">
        <f t="shared" si="21"/>
        <v>5</v>
      </c>
      <c r="F96" s="109">
        <f t="shared" si="21"/>
        <v>5</v>
      </c>
      <c r="G96" s="109">
        <f t="shared" si="21"/>
        <v>5</v>
      </c>
      <c r="H96" s="109">
        <f t="shared" si="21"/>
        <v>5</v>
      </c>
      <c r="I96" s="109">
        <f t="shared" si="21"/>
        <v>5</v>
      </c>
      <c r="J96" s="109">
        <f t="shared" si="21"/>
        <v>5</v>
      </c>
      <c r="K96" s="109">
        <f t="shared" si="21"/>
        <v>5</v>
      </c>
    </row>
    <row r="97" spans="1:11" s="109" customFormat="1" x14ac:dyDescent="0.2">
      <c r="A97" s="109">
        <v>5</v>
      </c>
      <c r="B97" s="109">
        <f t="shared" si="20"/>
        <v>2</v>
      </c>
      <c r="C97" s="109">
        <f t="shared" ref="C97:K97" si="22">B97</f>
        <v>2</v>
      </c>
      <c r="D97" s="109">
        <f t="shared" si="22"/>
        <v>2</v>
      </c>
      <c r="E97" s="109">
        <f t="shared" si="22"/>
        <v>2</v>
      </c>
      <c r="F97" s="109">
        <f t="shared" si="22"/>
        <v>2</v>
      </c>
      <c r="G97" s="109">
        <f t="shared" si="22"/>
        <v>2</v>
      </c>
      <c r="H97" s="109">
        <f t="shared" si="22"/>
        <v>2</v>
      </c>
      <c r="I97" s="109">
        <f t="shared" si="22"/>
        <v>2</v>
      </c>
      <c r="J97" s="109">
        <f t="shared" si="22"/>
        <v>2</v>
      </c>
      <c r="K97" s="109">
        <f t="shared" si="22"/>
        <v>2</v>
      </c>
    </row>
    <row r="98" spans="1:11" s="109" customFormat="1" x14ac:dyDescent="0.2">
      <c r="A98" s="109">
        <v>6</v>
      </c>
      <c r="B98" s="109">
        <f t="shared" si="20"/>
        <v>0</v>
      </c>
      <c r="C98" s="109">
        <f t="shared" ref="C98:K98" si="23">B98</f>
        <v>0</v>
      </c>
      <c r="D98" s="109">
        <f t="shared" si="23"/>
        <v>0</v>
      </c>
      <c r="E98" s="109">
        <f t="shared" si="23"/>
        <v>0</v>
      </c>
      <c r="F98" s="109">
        <f t="shared" si="23"/>
        <v>0</v>
      </c>
      <c r="G98" s="109">
        <f t="shared" si="23"/>
        <v>0</v>
      </c>
      <c r="H98" s="109">
        <f t="shared" si="23"/>
        <v>0</v>
      </c>
      <c r="I98" s="109">
        <f t="shared" si="23"/>
        <v>0</v>
      </c>
      <c r="J98" s="109">
        <f t="shared" si="23"/>
        <v>0</v>
      </c>
      <c r="K98" s="109">
        <f t="shared" si="23"/>
        <v>0</v>
      </c>
    </row>
    <row r="99" spans="1:11" s="109" customFormat="1" x14ac:dyDescent="0.2">
      <c r="A99" s="109">
        <v>7</v>
      </c>
      <c r="B99" s="109">
        <f t="shared" si="20"/>
        <v>-1</v>
      </c>
      <c r="C99" s="109">
        <f t="shared" ref="C99:K99" si="24">B99</f>
        <v>-1</v>
      </c>
      <c r="D99" s="109">
        <f t="shared" si="24"/>
        <v>-1</v>
      </c>
      <c r="E99" s="109">
        <f t="shared" si="24"/>
        <v>-1</v>
      </c>
      <c r="F99" s="109">
        <f t="shared" si="24"/>
        <v>-1</v>
      </c>
      <c r="G99" s="109">
        <f t="shared" si="24"/>
        <v>-1</v>
      </c>
      <c r="H99" s="109">
        <f t="shared" si="24"/>
        <v>-1</v>
      </c>
      <c r="I99" s="109">
        <f t="shared" si="24"/>
        <v>-1</v>
      </c>
      <c r="J99" s="109">
        <f t="shared" si="24"/>
        <v>-1</v>
      </c>
      <c r="K99" s="109">
        <f t="shared" si="24"/>
        <v>-1</v>
      </c>
    </row>
    <row r="101" spans="1:11" x14ac:dyDescent="0.2">
      <c r="A101" s="1" t="s">
        <v>809</v>
      </c>
    </row>
    <row r="102" spans="1:11" x14ac:dyDescent="0.2">
      <c r="A102" s="1" t="s">
        <v>810</v>
      </c>
    </row>
    <row r="103" spans="1:11" x14ac:dyDescent="0.2">
      <c r="A103" s="1" t="s">
        <v>811</v>
      </c>
    </row>
    <row r="104" spans="1:11" x14ac:dyDescent="0.2">
      <c r="A104" s="1" t="s">
        <v>812</v>
      </c>
    </row>
    <row r="105" spans="1:11" x14ac:dyDescent="0.2">
      <c r="A105" s="1" t="s">
        <v>813</v>
      </c>
    </row>
    <row r="106" spans="1:11" x14ac:dyDescent="0.2">
      <c r="A106" s="1" t="s">
        <v>814</v>
      </c>
    </row>
    <row r="107" spans="1:11" x14ac:dyDescent="0.2">
      <c r="A107" s="1" t="s">
        <v>815</v>
      </c>
    </row>
    <row r="108" spans="1:11" x14ac:dyDescent="0.2">
      <c r="A108" s="1" t="s">
        <v>816</v>
      </c>
    </row>
    <row r="109" spans="1:11" x14ac:dyDescent="0.2">
      <c r="A109" s="1" t="s">
        <v>817</v>
      </c>
    </row>
    <row r="110" spans="1:11" x14ac:dyDescent="0.2">
      <c r="A110" s="1" t="s">
        <v>818</v>
      </c>
    </row>
    <row r="111" spans="1:11" x14ac:dyDescent="0.2">
      <c r="A111" s="1" t="s">
        <v>819</v>
      </c>
    </row>
    <row r="112" spans="1:11" x14ac:dyDescent="0.2">
      <c r="A112" s="1" t="s">
        <v>820</v>
      </c>
    </row>
    <row r="113" spans="1:8" x14ac:dyDescent="0.2">
      <c r="A113" s="1" t="s">
        <v>821</v>
      </c>
    </row>
    <row r="114" spans="1:8" x14ac:dyDescent="0.2">
      <c r="A114" s="1" t="s">
        <v>822</v>
      </c>
    </row>
    <row r="115" spans="1:8" x14ac:dyDescent="0.2">
      <c r="A115" s="1" t="s">
        <v>823</v>
      </c>
    </row>
    <row r="116" spans="1:8" x14ac:dyDescent="0.2">
      <c r="A116" s="1" t="s">
        <v>824</v>
      </c>
    </row>
    <row r="117" spans="1:8" x14ac:dyDescent="0.2">
      <c r="A117" s="1" t="s">
        <v>825</v>
      </c>
    </row>
    <row r="119" spans="1:8" x14ac:dyDescent="0.2">
      <c r="A119" s="92" t="s">
        <v>2342</v>
      </c>
      <c r="B119" s="92"/>
      <c r="C119" s="92"/>
      <c r="D119" s="92"/>
      <c r="E119" s="92"/>
      <c r="F119" s="92"/>
      <c r="G119" s="92"/>
      <c r="H119" s="92"/>
    </row>
    <row r="120" spans="1:8" x14ac:dyDescent="0.2">
      <c r="A120" s="1" t="s">
        <v>826</v>
      </c>
    </row>
    <row r="121" spans="1:8" ht="17" thickBot="1" x14ac:dyDescent="0.25"/>
    <row r="122" spans="1:8" ht="17" thickBot="1" x14ac:dyDescent="0.25">
      <c r="A122" s="1" t="s">
        <v>827</v>
      </c>
      <c r="B122" s="108">
        <f>G71</f>
        <v>7</v>
      </c>
      <c r="C122" s="109" t="s">
        <v>828</v>
      </c>
      <c r="D122" s="109"/>
      <c r="E122" s="109"/>
      <c r="F122" s="109"/>
      <c r="G122" s="109"/>
      <c r="H122" s="109"/>
    </row>
    <row r="124" spans="1:8" x14ac:dyDescent="0.2">
      <c r="A124" s="92" t="s">
        <v>2343</v>
      </c>
      <c r="B124" s="92"/>
      <c r="C124" s="92"/>
      <c r="D124" s="92"/>
      <c r="E124" s="92"/>
      <c r="F124" s="92"/>
      <c r="G124" s="92"/>
      <c r="H124" s="92"/>
    </row>
    <row r="125" spans="1:8" hidden="1" x14ac:dyDescent="0.2">
      <c r="A125" s="1" t="s">
        <v>829</v>
      </c>
    </row>
    <row r="126" spans="1:8" hidden="1" x14ac:dyDescent="0.2">
      <c r="A126" s="1" t="s">
        <v>830</v>
      </c>
    </row>
    <row r="127" spans="1:8" hidden="1" x14ac:dyDescent="0.2">
      <c r="A127" s="1" t="s">
        <v>831</v>
      </c>
    </row>
    <row r="128" spans="1:8" hidden="1" x14ac:dyDescent="0.2">
      <c r="A128" s="1" t="s">
        <v>832</v>
      </c>
    </row>
    <row r="129" spans="1:9" hidden="1" x14ac:dyDescent="0.2">
      <c r="A129" s="1" t="s">
        <v>833</v>
      </c>
    </row>
    <row r="130" spans="1:9" ht="17" thickBot="1" x14ac:dyDescent="0.25"/>
    <row r="131" spans="1:9" x14ac:dyDescent="0.2">
      <c r="B131" s="102" t="s">
        <v>774</v>
      </c>
      <c r="C131" s="102" t="s">
        <v>777</v>
      </c>
      <c r="D131" s="297" t="s">
        <v>778</v>
      </c>
      <c r="E131" s="102" t="s">
        <v>775</v>
      </c>
      <c r="F131" s="102" t="s">
        <v>777</v>
      </c>
      <c r="G131" s="297" t="s">
        <v>778</v>
      </c>
    </row>
    <row r="132" spans="1:9" x14ac:dyDescent="0.2">
      <c r="B132" s="102" t="s">
        <v>488</v>
      </c>
      <c r="C132" s="102" t="s">
        <v>776</v>
      </c>
      <c r="D132" s="99" t="s">
        <v>779</v>
      </c>
      <c r="E132" s="102" t="s">
        <v>488</v>
      </c>
      <c r="F132" s="102" t="s">
        <v>776</v>
      </c>
      <c r="G132" s="99" t="s">
        <v>779</v>
      </c>
    </row>
    <row r="133" spans="1:9" x14ac:dyDescent="0.2">
      <c r="B133" s="243">
        <v>1</v>
      </c>
      <c r="C133" s="243">
        <v>15</v>
      </c>
      <c r="D133" s="298">
        <f>C133</f>
        <v>15</v>
      </c>
      <c r="E133" s="246">
        <v>1</v>
      </c>
      <c r="F133" s="246">
        <v>20</v>
      </c>
      <c r="G133" s="299">
        <f>F133</f>
        <v>20</v>
      </c>
    </row>
    <row r="134" spans="1:9" ht="17" thickBot="1" x14ac:dyDescent="0.25">
      <c r="B134" s="243">
        <f>B133+1</f>
        <v>2</v>
      </c>
      <c r="C134" s="243">
        <v>27</v>
      </c>
      <c r="D134" s="298">
        <f>C134-C133</f>
        <v>12</v>
      </c>
      <c r="E134" s="246">
        <f>E133+1</f>
        <v>2</v>
      </c>
      <c r="F134" s="246">
        <v>35</v>
      </c>
      <c r="G134" s="299">
        <f>F134-F133</f>
        <v>15</v>
      </c>
    </row>
    <row r="135" spans="1:9" ht="17" thickBot="1" x14ac:dyDescent="0.25">
      <c r="B135" s="243">
        <f t="shared" ref="B135:B139" si="25">B134+1</f>
        <v>3</v>
      </c>
      <c r="C135" s="243">
        <v>37</v>
      </c>
      <c r="D135" s="298">
        <f>C135-C134</f>
        <v>10</v>
      </c>
      <c r="E135" s="246">
        <f t="shared" ref="E135:E139" si="26">E134+1</f>
        <v>3</v>
      </c>
      <c r="F135" s="300">
        <v>43</v>
      </c>
      <c r="G135" s="299">
        <f t="shared" ref="G135:G139" si="27">F135-F134</f>
        <v>8</v>
      </c>
    </row>
    <row r="136" spans="1:9" x14ac:dyDescent="0.2">
      <c r="B136" s="301">
        <f t="shared" si="25"/>
        <v>4</v>
      </c>
      <c r="C136" s="301">
        <v>44</v>
      </c>
      <c r="D136" s="302">
        <f t="shared" ref="D136:D139" si="28">C136-C135</f>
        <v>7</v>
      </c>
      <c r="E136" s="102">
        <f t="shared" si="26"/>
        <v>4</v>
      </c>
      <c r="F136" s="102">
        <v>48</v>
      </c>
      <c r="G136" s="99">
        <f t="shared" si="27"/>
        <v>5</v>
      </c>
    </row>
    <row r="137" spans="1:9" x14ac:dyDescent="0.2">
      <c r="B137" s="102">
        <f t="shared" si="25"/>
        <v>5</v>
      </c>
      <c r="C137" s="102">
        <v>49</v>
      </c>
      <c r="D137" s="99">
        <f t="shared" si="28"/>
        <v>5</v>
      </c>
      <c r="E137" s="102">
        <f t="shared" si="26"/>
        <v>5</v>
      </c>
      <c r="F137" s="102">
        <v>50</v>
      </c>
      <c r="G137" s="99">
        <f t="shared" si="27"/>
        <v>2</v>
      </c>
    </row>
    <row r="138" spans="1:9" x14ac:dyDescent="0.2">
      <c r="B138" s="102">
        <f t="shared" si="25"/>
        <v>6</v>
      </c>
      <c r="C138" s="102">
        <v>51</v>
      </c>
      <c r="D138" s="99">
        <f t="shared" si="28"/>
        <v>2</v>
      </c>
      <c r="E138" s="102">
        <f t="shared" si="26"/>
        <v>6</v>
      </c>
      <c r="F138" s="102">
        <v>50</v>
      </c>
      <c r="G138" s="99">
        <f t="shared" si="27"/>
        <v>0</v>
      </c>
    </row>
    <row r="139" spans="1:9" ht="17" thickBot="1" x14ac:dyDescent="0.25">
      <c r="B139" s="102">
        <f t="shared" si="25"/>
        <v>7</v>
      </c>
      <c r="C139" s="102">
        <v>52</v>
      </c>
      <c r="D139" s="100">
        <f t="shared" si="28"/>
        <v>1</v>
      </c>
      <c r="E139" s="102">
        <f t="shared" si="26"/>
        <v>7</v>
      </c>
      <c r="F139" s="102">
        <v>49</v>
      </c>
      <c r="G139" s="100">
        <f t="shared" si="27"/>
        <v>-1</v>
      </c>
    </row>
    <row r="141" spans="1:9" ht="17" thickBot="1" x14ac:dyDescent="0.25">
      <c r="A141" s="1" t="s">
        <v>834</v>
      </c>
    </row>
    <row r="142" spans="1:9" ht="17" thickBot="1" x14ac:dyDescent="0.25">
      <c r="A142" s="1" t="s">
        <v>835</v>
      </c>
      <c r="B142" s="1" t="s">
        <v>836</v>
      </c>
      <c r="E142" s="110">
        <f>-F48</f>
        <v>-43</v>
      </c>
      <c r="F142" s="1" t="s">
        <v>837</v>
      </c>
    </row>
    <row r="143" spans="1:9" ht="17" thickBot="1" x14ac:dyDescent="0.25">
      <c r="A143" s="1" t="s">
        <v>838</v>
      </c>
      <c r="B143" s="1" t="s">
        <v>839</v>
      </c>
      <c r="E143" s="110">
        <f>D49*3</f>
        <v>21</v>
      </c>
      <c r="F143" s="1" t="s">
        <v>840</v>
      </c>
    </row>
    <row r="144" spans="1:9" ht="17" thickBot="1" x14ac:dyDescent="0.25">
      <c r="B144" s="1" t="s">
        <v>841</v>
      </c>
      <c r="E144" s="110">
        <f>E142+E143</f>
        <v>-22</v>
      </c>
      <c r="F144" s="109"/>
      <c r="G144" s="109" t="s">
        <v>842</v>
      </c>
      <c r="H144" s="109"/>
      <c r="I144" s="109"/>
    </row>
    <row r="145" spans="1:8" ht="17" thickBot="1" x14ac:dyDescent="0.25">
      <c r="E145" s="93"/>
    </row>
    <row r="146" spans="1:8" ht="17" thickBot="1" x14ac:dyDescent="0.25">
      <c r="A146" s="1" t="s">
        <v>843</v>
      </c>
      <c r="E146" s="303">
        <f>-E144</f>
        <v>22</v>
      </c>
      <c r="F146" s="109"/>
      <c r="G146" s="109"/>
      <c r="H146" s="109"/>
    </row>
    <row r="148" spans="1:8" x14ac:dyDescent="0.2">
      <c r="A148" s="1" t="s">
        <v>844</v>
      </c>
    </row>
    <row r="149" spans="1:8" x14ac:dyDescent="0.2">
      <c r="A149" s="111" t="s">
        <v>845</v>
      </c>
    </row>
    <row r="150" spans="1:8" x14ac:dyDescent="0.2">
      <c r="A150" s="1" t="s">
        <v>846</v>
      </c>
    </row>
    <row r="151" spans="1:8" x14ac:dyDescent="0.2">
      <c r="A151" s="111" t="s">
        <v>847</v>
      </c>
    </row>
    <row r="152" spans="1:8" x14ac:dyDescent="0.2">
      <c r="A152" s="1" t="s">
        <v>848</v>
      </c>
    </row>
    <row r="153" spans="1:8" x14ac:dyDescent="0.2">
      <c r="A153" s="1" t="s">
        <v>849</v>
      </c>
    </row>
    <row r="154" spans="1:8" x14ac:dyDescent="0.2">
      <c r="A154" s="1" t="s">
        <v>850</v>
      </c>
    </row>
    <row r="155" spans="1:8" x14ac:dyDescent="0.2">
      <c r="A155" s="1" t="s">
        <v>851</v>
      </c>
    </row>
    <row r="156" spans="1:8" x14ac:dyDescent="0.2">
      <c r="A156" s="1" t="s">
        <v>852</v>
      </c>
    </row>
    <row r="157" spans="1:8" x14ac:dyDescent="0.2">
      <c r="A157" s="1" t="s">
        <v>853</v>
      </c>
    </row>
    <row r="158" spans="1:8" x14ac:dyDescent="0.2">
      <c r="A158" s="1" t="s">
        <v>854</v>
      </c>
    </row>
    <row r="159" spans="1:8" ht="17" thickBot="1" x14ac:dyDescent="0.25"/>
    <row r="160" spans="1:8" ht="21" x14ac:dyDescent="0.25">
      <c r="A160" s="304" t="s">
        <v>2344</v>
      </c>
      <c r="B160" s="6"/>
      <c r="C160" s="6"/>
      <c r="D160" s="6"/>
      <c r="E160" s="6"/>
      <c r="F160" s="6"/>
      <c r="G160" s="6"/>
      <c r="H160" s="7"/>
    </row>
    <row r="161" spans="1:8" x14ac:dyDescent="0.2">
      <c r="A161" s="8"/>
      <c r="H161" s="9"/>
    </row>
    <row r="162" spans="1:8" x14ac:dyDescent="0.2">
      <c r="A162" s="8" t="s">
        <v>855</v>
      </c>
      <c r="H162" s="9"/>
    </row>
    <row r="163" spans="1:8" x14ac:dyDescent="0.2">
      <c r="A163" s="8" t="s">
        <v>856</v>
      </c>
      <c r="H163" s="9"/>
    </row>
    <row r="164" spans="1:8" x14ac:dyDescent="0.2">
      <c r="A164" s="8" t="s">
        <v>857</v>
      </c>
      <c r="H164" s="9"/>
    </row>
    <row r="165" spans="1:8" x14ac:dyDescent="0.2">
      <c r="A165" s="8" t="s">
        <v>858</v>
      </c>
      <c r="H165" s="9"/>
    </row>
    <row r="166" spans="1:8" x14ac:dyDescent="0.2">
      <c r="A166" s="8" t="s">
        <v>859</v>
      </c>
      <c r="H166" s="9"/>
    </row>
    <row r="167" spans="1:8" x14ac:dyDescent="0.2">
      <c r="A167" s="8" t="s">
        <v>860</v>
      </c>
      <c r="H167" s="9"/>
    </row>
    <row r="168" spans="1:8" x14ac:dyDescent="0.2">
      <c r="A168" s="8"/>
      <c r="H168" s="9"/>
    </row>
    <row r="169" spans="1:8" x14ac:dyDescent="0.2">
      <c r="A169" s="137" t="s">
        <v>2345</v>
      </c>
      <c r="H169" s="9"/>
    </row>
    <row r="170" spans="1:8" x14ac:dyDescent="0.2">
      <c r="A170" s="137" t="s">
        <v>2346</v>
      </c>
      <c r="H170" s="9"/>
    </row>
    <row r="171" spans="1:8" x14ac:dyDescent="0.2">
      <c r="A171" s="8"/>
      <c r="H171" s="9"/>
    </row>
    <row r="172" spans="1:8" x14ac:dyDescent="0.2">
      <c r="A172" s="8" t="s">
        <v>861</v>
      </c>
      <c r="H172" s="9"/>
    </row>
    <row r="173" spans="1:8" x14ac:dyDescent="0.2">
      <c r="A173" s="8"/>
      <c r="C173" s="1" t="s">
        <v>862</v>
      </c>
      <c r="F173" s="1" t="s">
        <v>863</v>
      </c>
      <c r="G173" s="1" t="s">
        <v>2347</v>
      </c>
      <c r="H173" s="9"/>
    </row>
    <row r="174" spans="1:8" x14ac:dyDescent="0.2">
      <c r="A174" s="8"/>
      <c r="C174" s="1" t="s">
        <v>864</v>
      </c>
      <c r="F174" s="1" t="s">
        <v>865</v>
      </c>
      <c r="H174" s="9" t="s">
        <v>2348</v>
      </c>
    </row>
    <row r="175" spans="1:8" x14ac:dyDescent="0.2">
      <c r="A175" s="8"/>
      <c r="C175" s="1" t="s">
        <v>866</v>
      </c>
      <c r="F175" s="1" t="s">
        <v>778</v>
      </c>
      <c r="H175" s="9" t="s">
        <v>2349</v>
      </c>
    </row>
    <row r="176" spans="1:8" x14ac:dyDescent="0.2">
      <c r="A176" s="1" t="s">
        <v>2350</v>
      </c>
      <c r="E176" s="1" t="s">
        <v>867</v>
      </c>
      <c r="F176" s="1" t="s">
        <v>868</v>
      </c>
      <c r="H176" s="9" t="s">
        <v>2351</v>
      </c>
    </row>
    <row r="177" spans="1:8" x14ac:dyDescent="0.2">
      <c r="A177" s="8"/>
      <c r="C177" s="1" t="s">
        <v>869</v>
      </c>
      <c r="F177" s="1" t="s">
        <v>870</v>
      </c>
      <c r="H177" s="9" t="s">
        <v>2352</v>
      </c>
    </row>
    <row r="178" spans="1:8" ht="17" thickBot="1" x14ac:dyDescent="0.25">
      <c r="A178" s="10"/>
      <c r="B178" s="11"/>
      <c r="C178" s="11" t="s">
        <v>871</v>
      </c>
      <c r="D178" s="11"/>
      <c r="E178" s="11"/>
      <c r="F178" s="11" t="s">
        <v>872</v>
      </c>
      <c r="G178" s="11"/>
      <c r="H178" s="13" t="s">
        <v>2353</v>
      </c>
    </row>
    <row r="180" spans="1:8" x14ac:dyDescent="0.2">
      <c r="A180" s="2" t="s">
        <v>873</v>
      </c>
      <c r="B180" s="2"/>
      <c r="C180" s="2"/>
      <c r="D180" s="2"/>
      <c r="E180" s="2"/>
      <c r="F180" s="2"/>
      <c r="G180" s="2"/>
      <c r="H180" s="2"/>
    </row>
    <row r="181" spans="1:8" x14ac:dyDescent="0.2">
      <c r="A181" s="1" t="s">
        <v>2358</v>
      </c>
    </row>
    <row r="183" spans="1:8" x14ac:dyDescent="0.2">
      <c r="A183" s="92" t="s">
        <v>2354</v>
      </c>
      <c r="B183" s="92"/>
      <c r="C183" s="92"/>
      <c r="D183" s="92"/>
      <c r="E183" s="92"/>
      <c r="F183" s="92"/>
      <c r="G183" s="92"/>
      <c r="H183" s="92"/>
    </row>
    <row r="184" spans="1:8" x14ac:dyDescent="0.2">
      <c r="A184" s="1" t="s">
        <v>2355</v>
      </c>
    </row>
    <row r="185" spans="1:8" x14ac:dyDescent="0.2">
      <c r="A185" s="1" t="s">
        <v>2356</v>
      </c>
    </row>
    <row r="186" spans="1:8" ht="17" thickBot="1" x14ac:dyDescent="0.25">
      <c r="A186" s="1" t="s">
        <v>2357</v>
      </c>
    </row>
    <row r="187" spans="1:8" ht="52" thickBot="1" x14ac:dyDescent="0.25">
      <c r="B187" s="37" t="s">
        <v>788</v>
      </c>
      <c r="C187" s="97" t="s">
        <v>789</v>
      </c>
      <c r="D187" s="97" t="s">
        <v>790</v>
      </c>
      <c r="E187" s="97" t="s">
        <v>791</v>
      </c>
      <c r="F187" s="98" t="s">
        <v>792</v>
      </c>
      <c r="G187" s="97" t="s">
        <v>778</v>
      </c>
      <c r="H187" s="38" t="s">
        <v>777</v>
      </c>
    </row>
    <row r="188" spans="1:8" x14ac:dyDescent="0.2">
      <c r="B188" s="101">
        <v>1</v>
      </c>
      <c r="C188" s="102">
        <v>10</v>
      </c>
      <c r="D188" s="102">
        <v>10</v>
      </c>
      <c r="E188" s="102" t="s">
        <v>214</v>
      </c>
      <c r="F188" s="102">
        <v>1</v>
      </c>
      <c r="G188" s="102">
        <v>20</v>
      </c>
      <c r="H188" s="103">
        <v>200</v>
      </c>
    </row>
    <row r="189" spans="1:8" x14ac:dyDescent="0.2">
      <c r="B189" s="101">
        <v>11</v>
      </c>
      <c r="C189" s="102">
        <v>20</v>
      </c>
      <c r="D189" s="102">
        <v>10</v>
      </c>
      <c r="E189" s="102" t="s">
        <v>213</v>
      </c>
      <c r="F189" s="102">
        <v>1</v>
      </c>
      <c r="G189" s="102">
        <v>15</v>
      </c>
      <c r="H189" s="103">
        <v>150</v>
      </c>
    </row>
    <row r="190" spans="1:8" x14ac:dyDescent="0.2">
      <c r="B190" s="101">
        <v>21</v>
      </c>
      <c r="C190" s="102">
        <v>30</v>
      </c>
      <c r="D190" s="102">
        <v>10</v>
      </c>
      <c r="E190" s="102" t="s">
        <v>214</v>
      </c>
      <c r="F190" s="102">
        <v>2</v>
      </c>
      <c r="G190" s="102">
        <v>15</v>
      </c>
      <c r="H190" s="103">
        <v>150</v>
      </c>
    </row>
    <row r="191" spans="1:8" x14ac:dyDescent="0.2">
      <c r="B191" s="101">
        <v>31</v>
      </c>
      <c r="C191" s="102">
        <v>40</v>
      </c>
      <c r="D191" s="102">
        <v>10</v>
      </c>
      <c r="E191" s="102" t="s">
        <v>213</v>
      </c>
      <c r="F191" s="102">
        <v>2</v>
      </c>
      <c r="G191" s="102">
        <v>12</v>
      </c>
      <c r="H191" s="103">
        <v>120</v>
      </c>
    </row>
    <row r="192" spans="1:8" x14ac:dyDescent="0.2">
      <c r="B192" s="101">
        <v>41</v>
      </c>
      <c r="C192" s="102">
        <v>50</v>
      </c>
      <c r="D192" s="102">
        <v>10</v>
      </c>
      <c r="E192" s="102" t="s">
        <v>213</v>
      </c>
      <c r="F192" s="102">
        <v>3</v>
      </c>
      <c r="G192" s="102">
        <v>10</v>
      </c>
      <c r="H192" s="103">
        <v>100</v>
      </c>
    </row>
    <row r="193" spans="1:10" x14ac:dyDescent="0.2">
      <c r="B193" s="101">
        <v>51</v>
      </c>
      <c r="C193" s="102">
        <v>60</v>
      </c>
      <c r="D193" s="102">
        <v>10</v>
      </c>
      <c r="E193" s="102" t="s">
        <v>214</v>
      </c>
      <c r="F193" s="102">
        <v>3</v>
      </c>
      <c r="G193" s="102">
        <v>8</v>
      </c>
      <c r="H193" s="103">
        <v>80</v>
      </c>
    </row>
    <row r="194" spans="1:10" ht="17" thickBot="1" x14ac:dyDescent="0.25">
      <c r="B194" s="104">
        <v>61</v>
      </c>
      <c r="C194" s="105">
        <v>65</v>
      </c>
      <c r="D194" s="105">
        <v>5</v>
      </c>
      <c r="E194" s="105" t="s">
        <v>213</v>
      </c>
      <c r="F194" s="105">
        <v>4</v>
      </c>
      <c r="G194" s="112">
        <v>7</v>
      </c>
      <c r="H194" s="106">
        <v>35</v>
      </c>
    </row>
    <row r="195" spans="1:10" ht="17" thickBot="1" x14ac:dyDescent="0.25">
      <c r="G195" s="37" t="s">
        <v>218</v>
      </c>
      <c r="H195" s="107">
        <f>SUM(H188:H194)</f>
        <v>835</v>
      </c>
    </row>
    <row r="197" spans="1:10" x14ac:dyDescent="0.2">
      <c r="A197" s="1" t="s">
        <v>874</v>
      </c>
    </row>
    <row r="198" spans="1:10" ht="17" thickBot="1" x14ac:dyDescent="0.25">
      <c r="A198" s="1" t="s">
        <v>875</v>
      </c>
    </row>
    <row r="199" spans="1:10" ht="17" thickBot="1" x14ac:dyDescent="0.25">
      <c r="D199" s="110">
        <f>7*(5)</f>
        <v>35</v>
      </c>
      <c r="F199" s="1" t="s">
        <v>876</v>
      </c>
      <c r="H199" s="356"/>
    </row>
    <row r="201" spans="1:10" x14ac:dyDescent="0.2">
      <c r="A201" s="92" t="s">
        <v>2362</v>
      </c>
      <c r="B201" s="92"/>
      <c r="C201" s="92"/>
      <c r="D201" s="92"/>
      <c r="E201" s="92"/>
      <c r="F201" s="92"/>
      <c r="G201" s="92"/>
      <c r="H201" s="92"/>
    </row>
    <row r="202" spans="1:10" x14ac:dyDescent="0.2">
      <c r="A202" s="1" t="s">
        <v>2359</v>
      </c>
    </row>
    <row r="203" spans="1:10" x14ac:dyDescent="0.2">
      <c r="A203" s="1" t="s">
        <v>2360</v>
      </c>
    </row>
    <row r="205" spans="1:10" x14ac:dyDescent="0.2">
      <c r="A205" s="1" t="s">
        <v>2361</v>
      </c>
      <c r="F205" s="1" t="s">
        <v>877</v>
      </c>
      <c r="G205" s="1" t="s">
        <v>878</v>
      </c>
      <c r="I205" s="1" t="s">
        <v>2363</v>
      </c>
      <c r="J205" s="1" t="s">
        <v>2364</v>
      </c>
    </row>
    <row r="206" spans="1:10" x14ac:dyDescent="0.2">
      <c r="A206" s="1" t="s">
        <v>2365</v>
      </c>
      <c r="F206" s="1" t="s">
        <v>879</v>
      </c>
      <c r="G206" s="1" t="s">
        <v>880</v>
      </c>
      <c r="I206" s="1" t="s">
        <v>2366</v>
      </c>
      <c r="J206" s="1" t="s">
        <v>2367</v>
      </c>
    </row>
    <row r="207" spans="1:10" x14ac:dyDescent="0.2">
      <c r="A207" s="1" t="s">
        <v>881</v>
      </c>
      <c r="G207" s="1" t="s">
        <v>2368</v>
      </c>
      <c r="I207" s="1" t="s">
        <v>2369</v>
      </c>
      <c r="J207" s="1" t="s">
        <v>2370</v>
      </c>
    </row>
    <row r="209" spans="1:10" x14ac:dyDescent="0.2">
      <c r="A209" s="1" t="s">
        <v>882</v>
      </c>
    </row>
    <row r="211" spans="1:10" ht="17" thickBot="1" x14ac:dyDescent="0.25">
      <c r="A211" s="1" t="s">
        <v>883</v>
      </c>
      <c r="E211" s="1" t="s">
        <v>884</v>
      </c>
    </row>
    <row r="212" spans="1:10" ht="17" thickBot="1" x14ac:dyDescent="0.25">
      <c r="A212" s="1" t="s">
        <v>885</v>
      </c>
      <c r="B212" s="108">
        <f>C49*5</f>
        <v>220</v>
      </c>
      <c r="D212" s="109" t="s">
        <v>886</v>
      </c>
      <c r="E212" s="1" t="s">
        <v>885</v>
      </c>
      <c r="F212" s="108">
        <f>F48*5</f>
        <v>215</v>
      </c>
      <c r="G212" s="109"/>
      <c r="H212" s="109" t="s">
        <v>887</v>
      </c>
      <c r="I212" s="1" t="s">
        <v>878</v>
      </c>
    </row>
    <row r="213" spans="1:10" ht="17" thickBot="1" x14ac:dyDescent="0.25">
      <c r="A213" s="1" t="s">
        <v>888</v>
      </c>
      <c r="B213" s="108">
        <f>4*D199</f>
        <v>140</v>
      </c>
      <c r="D213" s="1" t="s">
        <v>889</v>
      </c>
      <c r="E213" s="1" t="s">
        <v>888</v>
      </c>
      <c r="F213" s="108">
        <f>E48*D199</f>
        <v>105</v>
      </c>
      <c r="H213" s="1" t="s">
        <v>890</v>
      </c>
      <c r="I213" s="1" t="s">
        <v>880</v>
      </c>
    </row>
    <row r="214" spans="1:10" ht="17" thickBot="1" x14ac:dyDescent="0.25">
      <c r="A214" s="1" t="s">
        <v>891</v>
      </c>
      <c r="B214" s="305">
        <f>B212-B213</f>
        <v>80</v>
      </c>
      <c r="D214" s="1" t="s">
        <v>892</v>
      </c>
      <c r="E214" s="1" t="s">
        <v>891</v>
      </c>
      <c r="F214" s="305">
        <f>F212-F213</f>
        <v>110</v>
      </c>
      <c r="H214" s="1" t="s">
        <v>892</v>
      </c>
      <c r="I214" s="1" t="s">
        <v>2371</v>
      </c>
      <c r="J214" s="1" t="s">
        <v>2372</v>
      </c>
    </row>
    <row r="216" spans="1:10" ht="17" thickBot="1" x14ac:dyDescent="0.25">
      <c r="A216" s="1" t="s">
        <v>893</v>
      </c>
    </row>
    <row r="217" spans="1:10" ht="17" thickBot="1" x14ac:dyDescent="0.25">
      <c r="A217" s="1" t="s">
        <v>885</v>
      </c>
      <c r="B217" s="108">
        <f>C48*5</f>
        <v>185</v>
      </c>
      <c r="D217" s="109" t="s">
        <v>894</v>
      </c>
    </row>
    <row r="218" spans="1:10" ht="17" thickBot="1" x14ac:dyDescent="0.25">
      <c r="A218" s="1" t="s">
        <v>888</v>
      </c>
      <c r="B218" s="108">
        <f>3*D199</f>
        <v>105</v>
      </c>
      <c r="D218" s="1" t="s">
        <v>890</v>
      </c>
    </row>
    <row r="219" spans="1:10" ht="17" thickBot="1" x14ac:dyDescent="0.25">
      <c r="A219" s="1" t="s">
        <v>891</v>
      </c>
      <c r="B219" s="305">
        <f>B217-B218</f>
        <v>80</v>
      </c>
      <c r="D219" s="1" t="s">
        <v>892</v>
      </c>
    </row>
    <row r="221" spans="1:10" x14ac:dyDescent="0.2">
      <c r="A221" s="306" t="s">
        <v>895</v>
      </c>
      <c r="B221" s="92"/>
      <c r="C221" s="92"/>
      <c r="D221" s="92"/>
      <c r="E221" s="92"/>
      <c r="F221" s="92"/>
      <c r="G221" s="92"/>
      <c r="H221" s="92"/>
    </row>
    <row r="222" spans="1:10" x14ac:dyDescent="0.2">
      <c r="A222" s="1" t="s">
        <v>2373</v>
      </c>
    </row>
    <row r="223" spans="1:10" x14ac:dyDescent="0.2">
      <c r="A223" s="1" t="s">
        <v>1863</v>
      </c>
    </row>
    <row r="224" spans="1:10" x14ac:dyDescent="0.2">
      <c r="A224" s="1" t="s">
        <v>2374</v>
      </c>
    </row>
    <row r="225" spans="1:7" x14ac:dyDescent="0.2">
      <c r="A225" s="1" t="s">
        <v>2375</v>
      </c>
    </row>
    <row r="226" spans="1:7" x14ac:dyDescent="0.2">
      <c r="A226" s="1" t="s">
        <v>2376</v>
      </c>
    </row>
    <row r="228" spans="1:7" x14ac:dyDescent="0.2">
      <c r="A228" s="1" t="s">
        <v>2377</v>
      </c>
    </row>
    <row r="229" spans="1:7" x14ac:dyDescent="0.2">
      <c r="A229" s="1" t="s">
        <v>2378</v>
      </c>
    </row>
    <row r="231" spans="1:7" x14ac:dyDescent="0.2">
      <c r="A231" s="1" t="s">
        <v>834</v>
      </c>
    </row>
    <row r="232" spans="1:7" x14ac:dyDescent="0.2">
      <c r="A232" s="1" t="s">
        <v>2379</v>
      </c>
    </row>
    <row r="233" spans="1:7" x14ac:dyDescent="0.2">
      <c r="A233" s="1" t="s">
        <v>2380</v>
      </c>
    </row>
    <row r="234" spans="1:7" x14ac:dyDescent="0.2">
      <c r="A234" s="1" t="s">
        <v>2381</v>
      </c>
      <c r="F234" s="1">
        <f>42/5</f>
        <v>8.4</v>
      </c>
      <c r="G234" s="1" t="s">
        <v>2382</v>
      </c>
    </row>
    <row r="235" spans="1:7" x14ac:dyDescent="0.2">
      <c r="A235" s="1" t="s">
        <v>2383</v>
      </c>
    </row>
    <row r="237" spans="1:7" x14ac:dyDescent="0.2">
      <c r="A237" s="1" t="s">
        <v>2384</v>
      </c>
    </row>
    <row r="238" spans="1:7" x14ac:dyDescent="0.2">
      <c r="A238" s="1" t="s">
        <v>2385</v>
      </c>
    </row>
    <row r="240" spans="1:7" x14ac:dyDescent="0.2">
      <c r="A240" s="1" t="s">
        <v>2386</v>
      </c>
    </row>
    <row r="241" spans="1:8" ht="17" thickBot="1" x14ac:dyDescent="0.25"/>
    <row r="242" spans="1:8" ht="17" thickBot="1" x14ac:dyDescent="0.25">
      <c r="A242" s="116" t="s">
        <v>896</v>
      </c>
      <c r="B242" s="117"/>
      <c r="C242" s="117"/>
      <c r="D242" s="117"/>
      <c r="E242" s="117"/>
      <c r="F242" s="117"/>
      <c r="G242" s="117"/>
      <c r="H242" s="118"/>
    </row>
    <row r="244" spans="1:8" x14ac:dyDescent="0.2">
      <c r="A244" s="1" t="s">
        <v>897</v>
      </c>
    </row>
    <row r="245" spans="1:8" x14ac:dyDescent="0.2">
      <c r="A245" s="1" t="s">
        <v>898</v>
      </c>
    </row>
    <row r="246" spans="1:8" x14ac:dyDescent="0.2">
      <c r="A246" s="1" t="s">
        <v>899</v>
      </c>
    </row>
    <row r="247" spans="1:8" x14ac:dyDescent="0.2">
      <c r="A247" s="1" t="s">
        <v>900</v>
      </c>
    </row>
    <row r="248" spans="1:8" x14ac:dyDescent="0.2">
      <c r="A248" s="1" t="s">
        <v>901</v>
      </c>
    </row>
    <row r="249" spans="1:8" x14ac:dyDescent="0.2">
      <c r="A249" s="1" t="s">
        <v>902</v>
      </c>
    </row>
    <row r="250" spans="1:8" x14ac:dyDescent="0.2">
      <c r="A250" s="4" t="s">
        <v>903</v>
      </c>
      <c r="B250" s="4"/>
      <c r="C250" s="4"/>
      <c r="D250" s="4"/>
      <c r="E250" s="4"/>
      <c r="F250" s="4"/>
      <c r="G250" s="4"/>
      <c r="H250" s="4"/>
    </row>
    <row r="251" spans="1:8" x14ac:dyDescent="0.2">
      <c r="A251" s="4" t="s">
        <v>904</v>
      </c>
      <c r="B251" s="4"/>
      <c r="C251" s="4"/>
      <c r="D251" s="4"/>
      <c r="E251" s="4"/>
      <c r="F251" s="4"/>
      <c r="G251" s="4"/>
      <c r="H251" s="4"/>
    </row>
    <row r="252" spans="1:8" x14ac:dyDescent="0.2">
      <c r="A252" s="4" t="s">
        <v>905</v>
      </c>
      <c r="B252" s="4"/>
      <c r="C252" s="4"/>
      <c r="D252" s="4"/>
      <c r="E252" s="4"/>
      <c r="F252" s="4"/>
      <c r="G252" s="4"/>
      <c r="H252" s="4"/>
    </row>
    <row r="254" spans="1:8" x14ac:dyDescent="0.2">
      <c r="A254" s="2" t="s">
        <v>906</v>
      </c>
      <c r="B254" s="2"/>
      <c r="C254" s="2"/>
      <c r="D254" s="2"/>
      <c r="E254" s="2"/>
      <c r="F254" s="2"/>
      <c r="G254" s="2"/>
      <c r="H254" s="2"/>
    </row>
    <row r="255" spans="1:8" x14ac:dyDescent="0.2">
      <c r="A255" s="1" t="s">
        <v>907</v>
      </c>
    </row>
    <row r="256" spans="1:8" x14ac:dyDescent="0.2">
      <c r="A256" s="1" t="s">
        <v>908</v>
      </c>
    </row>
    <row r="257" spans="1:3" x14ac:dyDescent="0.2">
      <c r="A257" s="1" t="s">
        <v>909</v>
      </c>
    </row>
    <row r="259" spans="1:3" ht="51" x14ac:dyDescent="0.2">
      <c r="A259" s="1" t="s">
        <v>910</v>
      </c>
      <c r="B259" s="96" t="s">
        <v>911</v>
      </c>
      <c r="C259" s="96" t="s">
        <v>912</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913</v>
      </c>
    </row>
    <row r="271" spans="1:3" x14ac:dyDescent="0.2">
      <c r="A271" s="1" t="s">
        <v>105</v>
      </c>
    </row>
    <row r="272" spans="1:3" x14ac:dyDescent="0.2">
      <c r="A272" s="1" t="s">
        <v>914</v>
      </c>
    </row>
    <row r="273" spans="1:8" x14ac:dyDescent="0.2">
      <c r="A273" s="1" t="s">
        <v>915</v>
      </c>
    </row>
    <row r="274" spans="1:8" x14ac:dyDescent="0.2">
      <c r="A274" s="1" t="s">
        <v>916</v>
      </c>
    </row>
    <row r="275" spans="1:8" x14ac:dyDescent="0.2">
      <c r="A275" s="1" t="s">
        <v>917</v>
      </c>
    </row>
    <row r="276" spans="1:8" x14ac:dyDescent="0.2">
      <c r="A276" s="1" t="s">
        <v>918</v>
      </c>
    </row>
    <row r="277" spans="1:8" x14ac:dyDescent="0.2">
      <c r="A277" s="1" t="s">
        <v>919</v>
      </c>
    </row>
    <row r="278" spans="1:8" x14ac:dyDescent="0.2">
      <c r="A278" s="1" t="s">
        <v>920</v>
      </c>
    </row>
    <row r="279" spans="1:8" x14ac:dyDescent="0.2">
      <c r="A279" s="1" t="s">
        <v>921</v>
      </c>
    </row>
    <row r="280" spans="1:8" x14ac:dyDescent="0.2">
      <c r="A280" s="1" t="s">
        <v>922</v>
      </c>
    </row>
    <row r="281" spans="1:8" x14ac:dyDescent="0.2">
      <c r="A281" s="1" t="s">
        <v>923</v>
      </c>
    </row>
    <row r="282" spans="1:8" x14ac:dyDescent="0.2">
      <c r="A282" s="1" t="s">
        <v>924</v>
      </c>
    </row>
    <row r="284" spans="1:8" x14ac:dyDescent="0.2">
      <c r="A284" s="4" t="s">
        <v>341</v>
      </c>
    </row>
    <row r="285" spans="1:8" ht="17" thickBot="1" x14ac:dyDescent="0.25"/>
    <row r="286" spans="1:8" x14ac:dyDescent="0.2">
      <c r="A286" s="5" t="s">
        <v>914</v>
      </c>
      <c r="B286" s="6"/>
      <c r="C286" s="6"/>
      <c r="D286" s="6"/>
      <c r="E286" s="6"/>
      <c r="F286" s="6"/>
      <c r="G286" s="6"/>
      <c r="H286" s="7"/>
    </row>
    <row r="287" spans="1:8" ht="17" thickBot="1" x14ac:dyDescent="0.25">
      <c r="A287" s="10" t="s">
        <v>925</v>
      </c>
      <c r="B287" s="11"/>
      <c r="C287" s="11"/>
      <c r="D287" s="11"/>
      <c r="E287" s="11"/>
      <c r="F287" s="11"/>
      <c r="G287" s="11"/>
      <c r="H287" s="13"/>
    </row>
    <row r="289" spans="1:8" x14ac:dyDescent="0.2">
      <c r="A289" s="92" t="s">
        <v>926</v>
      </c>
      <c r="B289" s="92"/>
      <c r="C289" s="92"/>
      <c r="D289" s="92"/>
      <c r="E289" s="92"/>
      <c r="F289" s="92"/>
      <c r="G289" s="92"/>
      <c r="H289" s="92"/>
    </row>
    <row r="291" spans="1:8" x14ac:dyDescent="0.2">
      <c r="A291" s="1" t="s">
        <v>927</v>
      </c>
    </row>
    <row r="292" spans="1:8" x14ac:dyDescent="0.2">
      <c r="A292" s="1" t="s">
        <v>928</v>
      </c>
    </row>
    <row r="293" spans="1:8" x14ac:dyDescent="0.2">
      <c r="A293" s="1" t="s">
        <v>929</v>
      </c>
    </row>
    <row r="295" spans="1:8" x14ac:dyDescent="0.2">
      <c r="A295" s="1" t="s">
        <v>930</v>
      </c>
    </row>
    <row r="296" spans="1:8" x14ac:dyDescent="0.2">
      <c r="A296" s="1" t="s">
        <v>931</v>
      </c>
    </row>
    <row r="298" spans="1:8" x14ac:dyDescent="0.2">
      <c r="A298" s="15"/>
      <c r="B298" s="370" t="s">
        <v>932</v>
      </c>
      <c r="C298" s="370"/>
      <c r="D298" s="370" t="s">
        <v>933</v>
      </c>
      <c r="E298" s="370"/>
    </row>
    <row r="299" spans="1:8" ht="51" x14ac:dyDescent="0.2">
      <c r="A299" s="15" t="s">
        <v>910</v>
      </c>
      <c r="B299" s="20" t="s">
        <v>934</v>
      </c>
      <c r="C299" s="122" t="s">
        <v>935</v>
      </c>
      <c r="D299" s="20" t="s">
        <v>936</v>
      </c>
      <c r="E299" s="122" t="s">
        <v>937</v>
      </c>
    </row>
    <row r="300" spans="1:8" x14ac:dyDescent="0.2">
      <c r="A300" s="15">
        <v>0</v>
      </c>
      <c r="B300" s="15">
        <v>0</v>
      </c>
      <c r="C300" s="123"/>
      <c r="D300" s="15">
        <v>0</v>
      </c>
      <c r="E300" s="123"/>
    </row>
    <row r="301" spans="1:8" x14ac:dyDescent="0.2">
      <c r="A301" s="377">
        <v>1</v>
      </c>
      <c r="B301" s="377">
        <v>90</v>
      </c>
      <c r="C301" s="124">
        <f>B301-B300</f>
        <v>90</v>
      </c>
      <c r="D301" s="377">
        <v>80</v>
      </c>
      <c r="E301" s="124">
        <f>D301-D300</f>
        <v>80</v>
      </c>
    </row>
    <row r="302" spans="1:8" x14ac:dyDescent="0.2">
      <c r="A302" s="378"/>
      <c r="B302" s="378"/>
      <c r="C302" s="124" t="s">
        <v>938</v>
      </c>
      <c r="D302" s="378"/>
      <c r="E302" s="124" t="s">
        <v>938</v>
      </c>
    </row>
    <row r="303" spans="1:8" x14ac:dyDescent="0.2">
      <c r="A303" s="15">
        <v>2</v>
      </c>
      <c r="B303" s="15">
        <v>155</v>
      </c>
      <c r="C303" s="123">
        <f>B303-B301</f>
        <v>65</v>
      </c>
      <c r="D303" s="368">
        <v>150</v>
      </c>
      <c r="E303" s="123">
        <f>D303-D301</f>
        <v>70</v>
      </c>
    </row>
    <row r="304" spans="1:8" x14ac:dyDescent="0.2">
      <c r="A304" s="15"/>
      <c r="B304" s="15"/>
      <c r="C304" s="123" t="s">
        <v>939</v>
      </c>
      <c r="D304" s="369"/>
      <c r="E304" s="123" t="s">
        <v>938</v>
      </c>
    </row>
    <row r="305" spans="1:8" x14ac:dyDescent="0.2">
      <c r="A305" s="15">
        <v>3</v>
      </c>
      <c r="B305" s="15">
        <v>205</v>
      </c>
      <c r="C305" s="123">
        <f>B305-B303</f>
        <v>50</v>
      </c>
      <c r="D305" s="15">
        <v>210</v>
      </c>
      <c r="E305" s="123">
        <f>D305-D303</f>
        <v>60</v>
      </c>
    </row>
    <row r="306" spans="1:8" x14ac:dyDescent="0.2">
      <c r="A306" s="15">
        <v>4</v>
      </c>
      <c r="B306" s="15">
        <v>225</v>
      </c>
      <c r="C306" s="123">
        <f t="shared" ref="C306:E309" si="29">B306-B305</f>
        <v>20</v>
      </c>
      <c r="D306" s="15">
        <v>255</v>
      </c>
      <c r="E306" s="123">
        <f t="shared" si="29"/>
        <v>45</v>
      </c>
    </row>
    <row r="307" spans="1:8" x14ac:dyDescent="0.2">
      <c r="A307" s="15">
        <v>5</v>
      </c>
      <c r="B307" s="15">
        <v>235</v>
      </c>
      <c r="C307" s="123">
        <f t="shared" si="29"/>
        <v>10</v>
      </c>
      <c r="D307" s="15">
        <v>285</v>
      </c>
      <c r="E307" s="123">
        <f t="shared" si="29"/>
        <v>30</v>
      </c>
    </row>
    <row r="308" spans="1:8" x14ac:dyDescent="0.2">
      <c r="A308" s="15">
        <v>6</v>
      </c>
      <c r="B308" s="15">
        <v>240</v>
      </c>
      <c r="C308" s="123">
        <f t="shared" si="29"/>
        <v>5</v>
      </c>
      <c r="D308" s="15">
        <v>290</v>
      </c>
      <c r="E308" s="123">
        <f t="shared" si="29"/>
        <v>5</v>
      </c>
    </row>
    <row r="309" spans="1:8" x14ac:dyDescent="0.2">
      <c r="A309" s="15">
        <v>7</v>
      </c>
      <c r="B309" s="15">
        <v>240</v>
      </c>
      <c r="C309" s="123">
        <f t="shared" si="29"/>
        <v>0</v>
      </c>
      <c r="D309" s="15">
        <v>290</v>
      </c>
      <c r="E309" s="123">
        <f t="shared" si="29"/>
        <v>0</v>
      </c>
    </row>
    <row r="311" spans="1:8" x14ac:dyDescent="0.2">
      <c r="A311" s="1" t="s">
        <v>940</v>
      </c>
    </row>
    <row r="312" spans="1:8" x14ac:dyDescent="0.2">
      <c r="A312" s="1" t="s">
        <v>941</v>
      </c>
      <c r="B312" s="125">
        <f>10*C301+6*C303</f>
        <v>1290</v>
      </c>
      <c r="E312" s="1" t="s">
        <v>942</v>
      </c>
      <c r="F312" s="1" t="s">
        <v>943</v>
      </c>
    </row>
    <row r="313" spans="1:8" x14ac:dyDescent="0.2">
      <c r="A313" s="1" t="s">
        <v>211</v>
      </c>
      <c r="B313" s="125">
        <f>10*E301+10*E303</f>
        <v>1500</v>
      </c>
      <c r="E313" s="1" t="s">
        <v>944</v>
      </c>
    </row>
    <row r="314" spans="1:8" x14ac:dyDescent="0.2">
      <c r="A314" s="1" t="s">
        <v>218</v>
      </c>
      <c r="B314" s="126">
        <f>SUM(B312:B313)</f>
        <v>2790</v>
      </c>
      <c r="C314" s="1" t="s">
        <v>945</v>
      </c>
    </row>
    <row r="315" spans="1:8" ht="17" thickBot="1" x14ac:dyDescent="0.25"/>
    <row r="316" spans="1:8" x14ac:dyDescent="0.2">
      <c r="A316" s="5" t="s">
        <v>918</v>
      </c>
      <c r="B316" s="6"/>
      <c r="C316" s="6"/>
      <c r="D316" s="6"/>
      <c r="E316" s="6"/>
      <c r="F316" s="6"/>
      <c r="G316" s="6"/>
      <c r="H316" s="7"/>
    </row>
    <row r="317" spans="1:8" ht="17" thickBot="1" x14ac:dyDescent="0.25">
      <c r="A317" s="10" t="s">
        <v>919</v>
      </c>
      <c r="B317" s="11"/>
      <c r="C317" s="11"/>
      <c r="D317" s="11"/>
      <c r="E317" s="11"/>
      <c r="F317" s="11"/>
      <c r="G317" s="11"/>
      <c r="H317" s="13"/>
    </row>
    <row r="319" spans="1:8" x14ac:dyDescent="0.2">
      <c r="A319" s="1" t="s">
        <v>946</v>
      </c>
    </row>
    <row r="320" spans="1:8" ht="17" thickBot="1" x14ac:dyDescent="0.25"/>
    <row r="321" spans="1:8" ht="17" thickBot="1" x14ac:dyDescent="0.25">
      <c r="A321" s="72" t="s">
        <v>920</v>
      </c>
      <c r="B321" s="50"/>
      <c r="C321" s="50"/>
      <c r="D321" s="50"/>
      <c r="E321" s="50"/>
      <c r="F321" s="50"/>
      <c r="G321" s="50"/>
      <c r="H321" s="51"/>
    </row>
    <row r="323" spans="1:8" x14ac:dyDescent="0.2">
      <c r="A323" s="15"/>
      <c r="B323" s="370" t="s">
        <v>932</v>
      </c>
      <c r="C323" s="370"/>
      <c r="D323" s="370" t="s">
        <v>933</v>
      </c>
      <c r="E323" s="370"/>
    </row>
    <row r="324" spans="1:8" ht="51" x14ac:dyDescent="0.2">
      <c r="A324" s="15" t="s">
        <v>910</v>
      </c>
      <c r="B324" s="20" t="s">
        <v>934</v>
      </c>
      <c r="C324" s="20" t="s">
        <v>935</v>
      </c>
      <c r="D324" s="20" t="s">
        <v>936</v>
      </c>
      <c r="E324" s="20" t="s">
        <v>937</v>
      </c>
    </row>
    <row r="325" spans="1:8" x14ac:dyDescent="0.2">
      <c r="A325" s="15">
        <v>0</v>
      </c>
      <c r="B325" s="15">
        <v>0</v>
      </c>
      <c r="C325" s="15"/>
      <c r="D325" s="15">
        <v>0</v>
      </c>
      <c r="E325" s="15"/>
    </row>
    <row r="326" spans="1:8" x14ac:dyDescent="0.2">
      <c r="A326" s="368">
        <v>1</v>
      </c>
      <c r="B326" s="368">
        <v>90</v>
      </c>
      <c r="C326" s="127">
        <f>B326-B325</f>
        <v>90</v>
      </c>
      <c r="D326" s="368">
        <v>80</v>
      </c>
      <c r="E326" s="127">
        <f>D326-D325</f>
        <v>80</v>
      </c>
    </row>
    <row r="327" spans="1:8" x14ac:dyDescent="0.2">
      <c r="A327" s="369"/>
      <c r="B327" s="369"/>
      <c r="C327" s="127" t="s">
        <v>938</v>
      </c>
      <c r="D327" s="369"/>
      <c r="E327" s="127" t="s">
        <v>938</v>
      </c>
    </row>
    <row r="328" spans="1:8" x14ac:dyDescent="0.2">
      <c r="A328" s="368">
        <v>2</v>
      </c>
      <c r="B328" s="368">
        <v>155</v>
      </c>
      <c r="C328" s="15">
        <f>B328-B326</f>
        <v>65</v>
      </c>
      <c r="D328" s="368">
        <v>150</v>
      </c>
      <c r="E328" s="15">
        <f>D328-D326</f>
        <v>70</v>
      </c>
    </row>
    <row r="329" spans="1:8" x14ac:dyDescent="0.2">
      <c r="A329" s="369"/>
      <c r="B329" s="369"/>
      <c r="C329" s="15" t="s">
        <v>938</v>
      </c>
      <c r="D329" s="369"/>
      <c r="E329" s="15" t="s">
        <v>938</v>
      </c>
    </row>
    <row r="330" spans="1:8" x14ac:dyDescent="0.2">
      <c r="A330" s="368">
        <v>3</v>
      </c>
      <c r="B330" s="368">
        <v>205</v>
      </c>
      <c r="C330" s="15">
        <f>B330-B328</f>
        <v>50</v>
      </c>
      <c r="D330" s="368">
        <v>210</v>
      </c>
      <c r="E330" s="15">
        <f>D330-D328</f>
        <v>60</v>
      </c>
    </row>
    <row r="331" spans="1:8" x14ac:dyDescent="0.2">
      <c r="A331" s="369"/>
      <c r="B331" s="369"/>
      <c r="C331" s="15" t="s">
        <v>939</v>
      </c>
      <c r="D331" s="369"/>
      <c r="E331" s="15" t="s">
        <v>938</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940</v>
      </c>
    </row>
    <row r="338" spans="1:8" x14ac:dyDescent="0.2">
      <c r="A338" s="1" t="s">
        <v>941</v>
      </c>
      <c r="B338" s="114">
        <f>10*C326+10*C328+6*C330</f>
        <v>1850</v>
      </c>
      <c r="E338" s="1" t="s">
        <v>947</v>
      </c>
      <c r="G338" s="1">
        <f>C330</f>
        <v>50</v>
      </c>
    </row>
    <row r="339" spans="1:8" x14ac:dyDescent="0.2">
      <c r="A339" s="1" t="s">
        <v>948</v>
      </c>
      <c r="B339" s="114">
        <f>10*E326+10*E328+10*E330</f>
        <v>2100</v>
      </c>
    </row>
    <row r="340" spans="1:8" x14ac:dyDescent="0.2">
      <c r="B340" s="115">
        <f>SUM(B338:B339)</f>
        <v>3950</v>
      </c>
    </row>
    <row r="341" spans="1:8" ht="17" thickBot="1" x14ac:dyDescent="0.25"/>
    <row r="342" spans="1:8" x14ac:dyDescent="0.2">
      <c r="A342" s="5" t="s">
        <v>921</v>
      </c>
      <c r="B342" s="6"/>
      <c r="C342" s="6"/>
      <c r="D342" s="6"/>
      <c r="E342" s="6"/>
      <c r="F342" s="6"/>
      <c r="G342" s="6"/>
      <c r="H342" s="7"/>
    </row>
    <row r="343" spans="1:8" x14ac:dyDescent="0.2">
      <c r="A343" s="8" t="s">
        <v>922</v>
      </c>
      <c r="H343" s="9"/>
    </row>
    <row r="344" spans="1:8" x14ac:dyDescent="0.2">
      <c r="A344" s="8" t="s">
        <v>923</v>
      </c>
      <c r="H344" s="9"/>
    </row>
    <row r="345" spans="1:8" ht="17" thickBot="1" x14ac:dyDescent="0.25">
      <c r="A345" s="10" t="s">
        <v>924</v>
      </c>
      <c r="B345" s="11"/>
      <c r="C345" s="11"/>
      <c r="D345" s="11"/>
      <c r="E345" s="11"/>
      <c r="F345" s="11"/>
      <c r="G345" s="11"/>
      <c r="H345" s="13"/>
    </row>
    <row r="347" spans="1:8" x14ac:dyDescent="0.2">
      <c r="A347" s="1" t="s">
        <v>949</v>
      </c>
      <c r="C347" s="114">
        <f>B340</f>
        <v>3950</v>
      </c>
    </row>
    <row r="349" spans="1:8" x14ac:dyDescent="0.2">
      <c r="A349" s="1" t="s">
        <v>950</v>
      </c>
    </row>
    <row r="351" spans="1:8" x14ac:dyDescent="0.2">
      <c r="A351" s="15"/>
      <c r="B351" s="370" t="s">
        <v>932</v>
      </c>
      <c r="C351" s="370"/>
      <c r="D351" s="370" t="s">
        <v>933</v>
      </c>
      <c r="E351" s="370"/>
    </row>
    <row r="352" spans="1:8" ht="51" x14ac:dyDescent="0.2">
      <c r="A352" s="15" t="s">
        <v>910</v>
      </c>
      <c r="B352" s="20" t="s">
        <v>934</v>
      </c>
      <c r="C352" s="20" t="s">
        <v>935</v>
      </c>
      <c r="D352" s="20" t="s">
        <v>936</v>
      </c>
      <c r="E352" s="20" t="s">
        <v>937</v>
      </c>
    </row>
    <row r="353" spans="1:5" x14ac:dyDescent="0.2">
      <c r="A353" s="15">
        <v>0</v>
      </c>
      <c r="B353" s="15">
        <v>0</v>
      </c>
      <c r="C353" s="15"/>
      <c r="D353" s="15">
        <v>0</v>
      </c>
      <c r="E353" s="15"/>
    </row>
    <row r="354" spans="1:5" x14ac:dyDescent="0.2">
      <c r="A354" s="368">
        <v>1</v>
      </c>
      <c r="B354" s="368">
        <v>90</v>
      </c>
      <c r="C354" s="127">
        <f>B354-B353</f>
        <v>90</v>
      </c>
      <c r="D354" s="368">
        <v>80</v>
      </c>
      <c r="E354" s="127">
        <f>D354-D353</f>
        <v>80</v>
      </c>
    </row>
    <row r="355" spans="1:5" x14ac:dyDescent="0.2">
      <c r="A355" s="369"/>
      <c r="B355" s="369"/>
      <c r="C355" s="127" t="s">
        <v>951</v>
      </c>
      <c r="D355" s="369"/>
      <c r="E355" s="127" t="s">
        <v>938</v>
      </c>
    </row>
    <row r="356" spans="1:5" x14ac:dyDescent="0.2">
      <c r="A356" s="368">
        <v>2</v>
      </c>
      <c r="B356" s="368">
        <v>155</v>
      </c>
      <c r="C356" s="15">
        <f>B356-B354</f>
        <v>65</v>
      </c>
      <c r="D356" s="368">
        <v>150</v>
      </c>
      <c r="E356" s="15">
        <f>D356-D354</f>
        <v>70</v>
      </c>
    </row>
    <row r="357" spans="1:5" x14ac:dyDescent="0.2">
      <c r="A357" s="369"/>
      <c r="B357" s="369"/>
      <c r="C357" s="15" t="s">
        <v>951</v>
      </c>
      <c r="D357" s="369"/>
      <c r="E357" s="15" t="s">
        <v>938</v>
      </c>
    </row>
    <row r="358" spans="1:5" x14ac:dyDescent="0.2">
      <c r="A358" s="368">
        <v>3</v>
      </c>
      <c r="B358" s="368">
        <v>205</v>
      </c>
      <c r="C358" s="15">
        <f>B358-B356</f>
        <v>50</v>
      </c>
      <c r="D358" s="368">
        <v>210</v>
      </c>
      <c r="E358" s="15">
        <f>D358-D356</f>
        <v>60</v>
      </c>
    </row>
    <row r="359" spans="1:5" x14ac:dyDescent="0.2">
      <c r="A359" s="369"/>
      <c r="B359" s="369"/>
      <c r="C359" s="15" t="s">
        <v>952</v>
      </c>
      <c r="D359" s="369"/>
      <c r="E359" s="15" t="s">
        <v>938</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953</v>
      </c>
    </row>
    <row r="366" spans="1:5" x14ac:dyDescent="0.2">
      <c r="A366" s="1" t="s">
        <v>941</v>
      </c>
      <c r="B366" s="114">
        <f>11*C354+11*C356+4*C358</f>
        <v>1905</v>
      </c>
    </row>
    <row r="367" spans="1:5" x14ac:dyDescent="0.2">
      <c r="A367" s="1" t="s">
        <v>948</v>
      </c>
      <c r="B367" s="114">
        <f>10*E354+10*E356+10*E358</f>
        <v>2100</v>
      </c>
    </row>
    <row r="368" spans="1:5" x14ac:dyDescent="0.2">
      <c r="B368" s="115">
        <f>SUM(B366:B367)</f>
        <v>4005</v>
      </c>
    </row>
    <row r="370" spans="1:8" x14ac:dyDescent="0.2">
      <c r="A370" s="1" t="s">
        <v>954</v>
      </c>
      <c r="E370" s="114">
        <f>B368</f>
        <v>4005</v>
      </c>
    </row>
    <row r="371" spans="1:8" x14ac:dyDescent="0.2">
      <c r="A371" s="1" t="s">
        <v>955</v>
      </c>
      <c r="E371" s="114">
        <v>3950</v>
      </c>
      <c r="F371" s="1" t="s">
        <v>956</v>
      </c>
    </row>
    <row r="372" spans="1:8" x14ac:dyDescent="0.2">
      <c r="A372" s="1" t="s">
        <v>957</v>
      </c>
      <c r="E372" s="128">
        <f>E370-E371</f>
        <v>55</v>
      </c>
    </row>
    <row r="374" spans="1:8" x14ac:dyDescent="0.2">
      <c r="A374" s="4" t="s">
        <v>958</v>
      </c>
    </row>
    <row r="376" spans="1:8" x14ac:dyDescent="0.2">
      <c r="A376" s="2" t="s">
        <v>959</v>
      </c>
      <c r="B376" s="2"/>
      <c r="C376" s="2"/>
      <c r="D376" s="2"/>
      <c r="E376" s="2"/>
      <c r="F376" s="2"/>
      <c r="G376" s="2"/>
      <c r="H376" s="2"/>
    </row>
    <row r="377" spans="1:8" x14ac:dyDescent="0.2">
      <c r="A377" s="1" t="s">
        <v>960</v>
      </c>
    </row>
    <row r="378" spans="1:8" x14ac:dyDescent="0.2">
      <c r="A378" s="1" t="s">
        <v>961</v>
      </c>
    </row>
    <row r="379" spans="1:8" x14ac:dyDescent="0.2">
      <c r="A379" s="1" t="s">
        <v>962</v>
      </c>
    </row>
    <row r="380" spans="1:8" x14ac:dyDescent="0.2">
      <c r="A380" s="1" t="s">
        <v>963</v>
      </c>
    </row>
    <row r="382" spans="1:8" ht="34" x14ac:dyDescent="0.2">
      <c r="A382" s="1" t="s">
        <v>910</v>
      </c>
      <c r="B382" s="96" t="s">
        <v>964</v>
      </c>
      <c r="C382" s="96" t="s">
        <v>965</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105</v>
      </c>
    </row>
    <row r="389" spans="1:8" x14ac:dyDescent="0.2">
      <c r="A389" s="1" t="s">
        <v>966</v>
      </c>
    </row>
    <row r="390" spans="1:8" x14ac:dyDescent="0.2">
      <c r="A390" s="1" t="s">
        <v>967</v>
      </c>
    </row>
    <row r="391" spans="1:8" x14ac:dyDescent="0.2">
      <c r="A391" s="1" t="s">
        <v>968</v>
      </c>
    </row>
    <row r="392" spans="1:8" x14ac:dyDescent="0.2">
      <c r="A392" s="1" t="s">
        <v>969</v>
      </c>
    </row>
    <row r="393" spans="1:8" x14ac:dyDescent="0.2">
      <c r="A393" s="1" t="s">
        <v>970</v>
      </c>
    </row>
    <row r="395" spans="1:8" x14ac:dyDescent="0.2">
      <c r="A395" s="4" t="s">
        <v>341</v>
      </c>
    </row>
    <row r="396" spans="1:8" ht="17" thickBot="1" x14ac:dyDescent="0.25"/>
    <row r="397" spans="1:8" ht="17" thickBot="1" x14ac:dyDescent="0.25">
      <c r="A397" s="72" t="s">
        <v>966</v>
      </c>
      <c r="B397" s="50"/>
      <c r="C397" s="50"/>
      <c r="D397" s="50"/>
      <c r="E397" s="50"/>
      <c r="F397" s="50"/>
      <c r="G397" s="50"/>
      <c r="H397" s="51"/>
    </row>
    <row r="399" spans="1:8" x14ac:dyDescent="0.2">
      <c r="A399" s="1" t="s">
        <v>971</v>
      </c>
    </row>
    <row r="400" spans="1:8" x14ac:dyDescent="0.2">
      <c r="A400" s="1" t="s">
        <v>972</v>
      </c>
    </row>
    <row r="401" spans="1:7" x14ac:dyDescent="0.2">
      <c r="A401" s="1" t="s">
        <v>973</v>
      </c>
    </row>
    <row r="402" spans="1:7" x14ac:dyDescent="0.2">
      <c r="A402" s="1" t="s">
        <v>974</v>
      </c>
    </row>
    <row r="403" spans="1:7" x14ac:dyDescent="0.2">
      <c r="A403" s="1" t="s">
        <v>975</v>
      </c>
    </row>
    <row r="404" spans="1:7" x14ac:dyDescent="0.2">
      <c r="A404" s="1" t="s">
        <v>976</v>
      </c>
    </row>
    <row r="406" spans="1:7" ht="31" customHeight="1" x14ac:dyDescent="0.2">
      <c r="A406" s="86"/>
      <c r="B406" s="373" t="s">
        <v>977</v>
      </c>
      <c r="C406" s="370"/>
      <c r="D406" s="370"/>
      <c r="E406" s="373" t="s">
        <v>978</v>
      </c>
      <c r="F406" s="370"/>
      <c r="G406" s="370"/>
    </row>
    <row r="407" spans="1:7" s="109" customFormat="1" ht="67" customHeight="1" x14ac:dyDescent="0.2">
      <c r="A407" s="129" t="s">
        <v>910</v>
      </c>
      <c r="B407" s="122" t="s">
        <v>979</v>
      </c>
      <c r="C407" s="130" t="s">
        <v>980</v>
      </c>
      <c r="D407" s="130" t="s">
        <v>981</v>
      </c>
      <c r="E407" s="122" t="s">
        <v>982</v>
      </c>
      <c r="F407" s="130" t="s">
        <v>983</v>
      </c>
      <c r="G407" s="130" t="s">
        <v>984</v>
      </c>
    </row>
    <row r="408" spans="1:7" s="109" customFormat="1" x14ac:dyDescent="0.2">
      <c r="A408" s="371">
        <v>1</v>
      </c>
      <c r="B408" s="371">
        <v>10</v>
      </c>
      <c r="C408" s="371">
        <f>B408</f>
        <v>10</v>
      </c>
      <c r="D408" s="131">
        <f>C408*2</f>
        <v>20</v>
      </c>
      <c r="E408" s="371">
        <v>8</v>
      </c>
      <c r="F408" s="371">
        <f>E408</f>
        <v>8</v>
      </c>
      <c r="G408" s="131">
        <f>F408*3</f>
        <v>24</v>
      </c>
    </row>
    <row r="409" spans="1:7" s="109" customFormat="1" x14ac:dyDescent="0.2">
      <c r="A409" s="372"/>
      <c r="B409" s="372"/>
      <c r="C409" s="372"/>
      <c r="D409" s="131" t="s">
        <v>985</v>
      </c>
      <c r="E409" s="372"/>
      <c r="F409" s="372"/>
      <c r="G409" s="131" t="s">
        <v>985</v>
      </c>
    </row>
    <row r="410" spans="1:7" s="109" customFormat="1" x14ac:dyDescent="0.2">
      <c r="A410" s="371">
        <v>2</v>
      </c>
      <c r="B410" s="371">
        <v>19</v>
      </c>
      <c r="C410" s="371">
        <f>B410-B408</f>
        <v>9</v>
      </c>
      <c r="D410" s="131">
        <f t="shared" ref="D410:D414" si="44">C410*2</f>
        <v>18</v>
      </c>
      <c r="E410" s="371">
        <v>12</v>
      </c>
      <c r="F410" s="371">
        <f>E410-E408</f>
        <v>4</v>
      </c>
      <c r="G410" s="131">
        <f t="shared" ref="G410:G414" si="45">F410*3</f>
        <v>12</v>
      </c>
    </row>
    <row r="411" spans="1:7" s="109" customFormat="1" x14ac:dyDescent="0.2">
      <c r="A411" s="372"/>
      <c r="B411" s="372"/>
      <c r="C411" s="372"/>
      <c r="D411" s="131" t="s">
        <v>985</v>
      </c>
      <c r="E411" s="372"/>
      <c r="F411" s="372"/>
      <c r="G411" s="131" t="s">
        <v>985</v>
      </c>
    </row>
    <row r="412" spans="1:7" s="109" customFormat="1" x14ac:dyDescent="0.2">
      <c r="A412" s="371">
        <v>3</v>
      </c>
      <c r="B412" s="371">
        <v>25</v>
      </c>
      <c r="C412" s="371">
        <f>B412-B410</f>
        <v>6</v>
      </c>
      <c r="D412" s="131">
        <f t="shared" si="44"/>
        <v>12</v>
      </c>
      <c r="E412" s="123">
        <v>15</v>
      </c>
      <c r="F412" s="123">
        <f>E412-E410</f>
        <v>3</v>
      </c>
      <c r="G412" s="123">
        <f t="shared" si="45"/>
        <v>9</v>
      </c>
    </row>
    <row r="413" spans="1:7" s="109" customFormat="1" x14ac:dyDescent="0.2">
      <c r="A413" s="372"/>
      <c r="B413" s="372"/>
      <c r="C413" s="372"/>
      <c r="D413" s="131" t="s">
        <v>985</v>
      </c>
      <c r="E413" s="123"/>
      <c r="F413" s="123"/>
      <c r="G413" s="123"/>
    </row>
    <row r="414" spans="1:7" s="109" customFormat="1" x14ac:dyDescent="0.2">
      <c r="A414" s="123">
        <v>4</v>
      </c>
      <c r="B414" s="123">
        <v>26</v>
      </c>
      <c r="C414" s="123">
        <f t="shared" ref="C414" si="46">B414-B412</f>
        <v>1</v>
      </c>
      <c r="D414" s="123">
        <f t="shared" si="44"/>
        <v>2</v>
      </c>
      <c r="E414" s="123">
        <v>17</v>
      </c>
      <c r="F414" s="123">
        <f t="shared" ref="F414" si="47">E414-E412</f>
        <v>2</v>
      </c>
      <c r="G414" s="123">
        <f t="shared" si="45"/>
        <v>6</v>
      </c>
    </row>
    <row r="416" spans="1:7" x14ac:dyDescent="0.2">
      <c r="A416" s="1" t="s">
        <v>986</v>
      </c>
    </row>
    <row r="417" spans="1:8" x14ac:dyDescent="0.2">
      <c r="D417" s="3">
        <f>24+12+20+18+12</f>
        <v>86</v>
      </c>
      <c r="G417" s="1" t="s">
        <v>987</v>
      </c>
    </row>
    <row r="418" spans="1:8" ht="17" thickBot="1" x14ac:dyDescent="0.25"/>
    <row r="419" spans="1:8" ht="17" thickBot="1" x14ac:dyDescent="0.25">
      <c r="A419" s="72" t="s">
        <v>988</v>
      </c>
      <c r="B419" s="50"/>
      <c r="C419" s="50"/>
      <c r="D419" s="50"/>
      <c r="E419" s="50"/>
      <c r="F419" s="50"/>
      <c r="G419" s="50"/>
      <c r="H419" s="51"/>
    </row>
    <row r="421" spans="1:8" x14ac:dyDescent="0.2">
      <c r="A421" s="1" t="s">
        <v>989</v>
      </c>
    </row>
    <row r="422" spans="1:8" ht="17" thickBot="1" x14ac:dyDescent="0.25"/>
    <row r="423" spans="1:8" ht="17" thickBot="1" x14ac:dyDescent="0.25">
      <c r="A423" s="72" t="s">
        <v>968</v>
      </c>
      <c r="B423" s="50"/>
      <c r="C423" s="50"/>
      <c r="D423" s="50"/>
      <c r="E423" s="50"/>
      <c r="F423" s="50"/>
      <c r="G423" s="50"/>
      <c r="H423" s="51"/>
    </row>
    <row r="425" spans="1:8" x14ac:dyDescent="0.2">
      <c r="A425" s="86"/>
      <c r="B425" s="370" t="s">
        <v>990</v>
      </c>
      <c r="C425" s="370"/>
      <c r="D425" s="370"/>
      <c r="E425" s="370" t="s">
        <v>991</v>
      </c>
      <c r="F425" s="370"/>
      <c r="G425" s="370"/>
    </row>
    <row r="426" spans="1:8" ht="68" x14ac:dyDescent="0.2">
      <c r="A426" s="15" t="s">
        <v>910</v>
      </c>
      <c r="B426" s="20" t="s">
        <v>979</v>
      </c>
      <c r="C426" s="133" t="s">
        <v>980</v>
      </c>
      <c r="D426" s="133" t="s">
        <v>981</v>
      </c>
      <c r="E426" s="20" t="s">
        <v>982</v>
      </c>
      <c r="F426" s="133" t="s">
        <v>983</v>
      </c>
      <c r="G426" s="133" t="s">
        <v>984</v>
      </c>
    </row>
    <row r="427" spans="1:8" x14ac:dyDescent="0.2">
      <c r="A427" s="368">
        <v>1</v>
      </c>
      <c r="B427" s="368">
        <v>10</v>
      </c>
      <c r="C427" s="368">
        <f>B427</f>
        <v>10</v>
      </c>
      <c r="D427" s="15">
        <f>C427*2</f>
        <v>20</v>
      </c>
      <c r="E427" s="368">
        <v>8</v>
      </c>
      <c r="F427" s="368">
        <f>E427</f>
        <v>8</v>
      </c>
      <c r="G427" s="15">
        <f>F427*3</f>
        <v>24</v>
      </c>
    </row>
    <row r="428" spans="1:8" x14ac:dyDescent="0.2">
      <c r="A428" s="369"/>
      <c r="B428" s="369"/>
      <c r="C428" s="369"/>
      <c r="D428" s="15" t="s">
        <v>985</v>
      </c>
      <c r="E428" s="369"/>
      <c r="F428" s="369"/>
      <c r="G428" s="15" t="s">
        <v>992</v>
      </c>
    </row>
    <row r="429" spans="1:8" x14ac:dyDescent="0.2">
      <c r="A429" s="368">
        <v>2</v>
      </c>
      <c r="B429" s="368">
        <v>19</v>
      </c>
      <c r="C429" s="368">
        <f>B429-B427</f>
        <v>9</v>
      </c>
      <c r="D429" s="15">
        <f t="shared" ref="D429:D432" si="48">C429*2</f>
        <v>18</v>
      </c>
      <c r="E429" s="366">
        <v>12</v>
      </c>
      <c r="F429" s="368">
        <f>E429-E427</f>
        <v>4</v>
      </c>
      <c r="G429" s="15">
        <f t="shared" ref="G429:G432" si="49">F429*3</f>
        <v>12</v>
      </c>
    </row>
    <row r="430" spans="1:8" x14ac:dyDescent="0.2">
      <c r="A430" s="369"/>
      <c r="B430" s="369"/>
      <c r="C430" s="369"/>
      <c r="D430" s="15" t="s">
        <v>985</v>
      </c>
      <c r="E430" s="367"/>
      <c r="F430" s="369"/>
      <c r="G430" s="15" t="s">
        <v>985</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09" customFormat="1" x14ac:dyDescent="0.2">
      <c r="A434" s="109" t="s">
        <v>993</v>
      </c>
      <c r="D434" s="102">
        <f>1*D408+1*D410+1*D412+1*G410+1*G408</f>
        <v>86</v>
      </c>
    </row>
    <row r="435" spans="1:8" x14ac:dyDescent="0.2">
      <c r="A435" s="1" t="s">
        <v>994</v>
      </c>
      <c r="D435" s="102">
        <f>1*D427+1*D429+2*G427+1*G429</f>
        <v>98</v>
      </c>
      <c r="E435" s="109"/>
      <c r="F435" s="109"/>
      <c r="G435" s="109"/>
      <c r="H435" s="109" t="s">
        <v>995</v>
      </c>
    </row>
    <row r="436" spans="1:8" x14ac:dyDescent="0.2">
      <c r="A436" s="1" t="s">
        <v>996</v>
      </c>
      <c r="D436" s="132">
        <f>D435-D434</f>
        <v>12</v>
      </c>
      <c r="E436" s="93" t="s">
        <v>997</v>
      </c>
      <c r="H436" s="1" t="s">
        <v>997</v>
      </c>
    </row>
    <row r="437" spans="1:8" ht="17" thickBot="1" x14ac:dyDescent="0.25"/>
    <row r="438" spans="1:8" x14ac:dyDescent="0.2">
      <c r="A438" s="5" t="s">
        <v>969</v>
      </c>
      <c r="B438" s="6"/>
      <c r="C438" s="6"/>
      <c r="D438" s="6"/>
      <c r="E438" s="6"/>
      <c r="F438" s="6"/>
      <c r="G438" s="6"/>
      <c r="H438" s="7"/>
    </row>
    <row r="439" spans="1:8" ht="17" thickBot="1" x14ac:dyDescent="0.25">
      <c r="A439" s="10" t="s">
        <v>970</v>
      </c>
      <c r="B439" s="11"/>
      <c r="C439" s="11"/>
      <c r="D439" s="11"/>
      <c r="E439" s="11"/>
      <c r="F439" s="11"/>
      <c r="G439" s="11"/>
      <c r="H439" s="13"/>
    </row>
    <row r="441" spans="1:8" x14ac:dyDescent="0.2">
      <c r="A441" s="1" t="s">
        <v>998</v>
      </c>
    </row>
    <row r="442" spans="1:8" x14ac:dyDescent="0.2">
      <c r="A442" s="1" t="s">
        <v>999</v>
      </c>
    </row>
    <row r="444" spans="1:8" x14ac:dyDescent="0.2">
      <c r="A444" s="86"/>
      <c r="B444" s="370" t="s">
        <v>990</v>
      </c>
      <c r="C444" s="370"/>
      <c r="D444" s="370"/>
      <c r="E444" s="370" t="s">
        <v>991</v>
      </c>
      <c r="F444" s="370"/>
      <c r="G444" s="370"/>
    </row>
    <row r="445" spans="1:8" ht="68" x14ac:dyDescent="0.2">
      <c r="A445" s="86" t="s">
        <v>910</v>
      </c>
      <c r="B445" s="119" t="s">
        <v>979</v>
      </c>
      <c r="C445" s="120" t="s">
        <v>980</v>
      </c>
      <c r="D445" s="120" t="s">
        <v>981</v>
      </c>
      <c r="E445" s="119" t="s">
        <v>982</v>
      </c>
      <c r="F445" s="120" t="s">
        <v>983</v>
      </c>
      <c r="G445" s="120" t="s">
        <v>984</v>
      </c>
    </row>
    <row r="446" spans="1:8" x14ac:dyDescent="0.2">
      <c r="A446" s="366">
        <v>1</v>
      </c>
      <c r="B446" s="366">
        <v>10</v>
      </c>
      <c r="C446" s="366">
        <f>B446</f>
        <v>10</v>
      </c>
      <c r="D446" s="15">
        <f>C446*2</f>
        <v>20</v>
      </c>
      <c r="E446" s="366">
        <v>8</v>
      </c>
      <c r="F446" s="366">
        <f>E446</f>
        <v>8</v>
      </c>
      <c r="G446" s="15">
        <f>F446*3</f>
        <v>24</v>
      </c>
    </row>
    <row r="447" spans="1:8" x14ac:dyDescent="0.2">
      <c r="A447" s="367"/>
      <c r="B447" s="367"/>
      <c r="C447" s="367"/>
      <c r="D447" s="123" t="s">
        <v>985</v>
      </c>
      <c r="E447" s="367"/>
      <c r="F447" s="367"/>
      <c r="G447" s="123" t="s">
        <v>985</v>
      </c>
    </row>
    <row r="448" spans="1:8" x14ac:dyDescent="0.2">
      <c r="A448" s="366">
        <v>2</v>
      </c>
      <c r="B448" s="366">
        <v>19</v>
      </c>
      <c r="C448" s="366">
        <f>B448-B446</f>
        <v>9</v>
      </c>
      <c r="D448" s="15">
        <f t="shared" ref="D448:D452" si="50">C448*2</f>
        <v>18</v>
      </c>
      <c r="E448" s="366">
        <v>12</v>
      </c>
      <c r="F448" s="366">
        <f>E448-E446</f>
        <v>4</v>
      </c>
      <c r="G448" s="15">
        <f t="shared" ref="G448:G452" si="51">F448*3</f>
        <v>12</v>
      </c>
    </row>
    <row r="449" spans="1:8" x14ac:dyDescent="0.2">
      <c r="A449" s="367"/>
      <c r="B449" s="367"/>
      <c r="C449" s="367"/>
      <c r="D449" s="123" t="s">
        <v>985</v>
      </c>
      <c r="E449" s="367"/>
      <c r="F449" s="367"/>
      <c r="G449" s="123" t="s">
        <v>985</v>
      </c>
    </row>
    <row r="450" spans="1:8" x14ac:dyDescent="0.2">
      <c r="A450" s="366">
        <v>3</v>
      </c>
      <c r="B450" s="366">
        <v>25</v>
      </c>
      <c r="C450" s="366">
        <f>B450-B448</f>
        <v>6</v>
      </c>
      <c r="D450" s="15">
        <f t="shared" si="50"/>
        <v>12</v>
      </c>
      <c r="E450" s="366">
        <v>15</v>
      </c>
      <c r="F450" s="366">
        <f>E450-E448</f>
        <v>3</v>
      </c>
      <c r="G450" s="15">
        <f t="shared" si="51"/>
        <v>9</v>
      </c>
    </row>
    <row r="451" spans="1:8" x14ac:dyDescent="0.2">
      <c r="A451" s="367"/>
      <c r="B451" s="367"/>
      <c r="C451" s="367"/>
      <c r="D451" s="123" t="s">
        <v>985</v>
      </c>
      <c r="E451" s="367"/>
      <c r="F451" s="367"/>
      <c r="G451" s="123" t="s">
        <v>985</v>
      </c>
    </row>
    <row r="452" spans="1:8" x14ac:dyDescent="0.2">
      <c r="A452" s="15">
        <v>4</v>
      </c>
      <c r="B452" s="15">
        <v>26</v>
      </c>
      <c r="C452" s="15">
        <f>B452-B450</f>
        <v>1</v>
      </c>
      <c r="D452" s="15">
        <f t="shared" si="50"/>
        <v>2</v>
      </c>
      <c r="E452" s="15">
        <v>17</v>
      </c>
      <c r="F452" s="15">
        <f>E452-E450</f>
        <v>2</v>
      </c>
      <c r="G452" s="15">
        <f t="shared" si="51"/>
        <v>6</v>
      </c>
    </row>
    <row r="454" spans="1:8" x14ac:dyDescent="0.2">
      <c r="A454" s="1" t="s">
        <v>1000</v>
      </c>
      <c r="C454" s="1">
        <v>6</v>
      </c>
    </row>
    <row r="456" spans="1:8" x14ac:dyDescent="0.2">
      <c r="A456" s="1" t="s">
        <v>1001</v>
      </c>
      <c r="C456" s="1">
        <f>1*D446+1*D448+1*D450+1*G446+1*G448+1*G450</f>
        <v>95</v>
      </c>
      <c r="G456" s="1" t="s">
        <v>1002</v>
      </c>
    </row>
    <row r="457" spans="1:8" x14ac:dyDescent="0.2">
      <c r="A457" s="1" t="s">
        <v>1003</v>
      </c>
      <c r="C457" s="1">
        <f>6*9</f>
        <v>54</v>
      </c>
      <c r="E457" s="1" t="s">
        <v>1004</v>
      </c>
      <c r="F457" s="1" t="s">
        <v>1005</v>
      </c>
    </row>
    <row r="458" spans="1:8" x14ac:dyDescent="0.2">
      <c r="A458" s="1" t="s">
        <v>1006</v>
      </c>
      <c r="C458" s="121">
        <f>C456-C457</f>
        <v>41</v>
      </c>
      <c r="E458" s="1" t="s">
        <v>1007</v>
      </c>
    </row>
    <row r="460" spans="1:8" x14ac:dyDescent="0.2">
      <c r="A460" s="2" t="s">
        <v>1008</v>
      </c>
      <c r="B460" s="2"/>
      <c r="C460" s="2"/>
      <c r="D460" s="2"/>
      <c r="E460" s="2"/>
      <c r="F460" s="2"/>
      <c r="G460" s="2"/>
      <c r="H460" s="2"/>
    </row>
    <row r="461" spans="1:8" x14ac:dyDescent="0.2">
      <c r="A461" s="1" t="s">
        <v>1009</v>
      </c>
    </row>
    <row r="486" spans="1:8" x14ac:dyDescent="0.2">
      <c r="A486" s="16" t="s">
        <v>1010</v>
      </c>
      <c r="B486" s="16"/>
      <c r="C486" s="16"/>
      <c r="D486" s="16"/>
      <c r="E486" s="16"/>
      <c r="F486" s="16"/>
      <c r="G486" s="16"/>
      <c r="H486" s="16"/>
    </row>
    <row r="487" spans="1:8" x14ac:dyDescent="0.2">
      <c r="A487" s="1" t="s">
        <v>1011</v>
      </c>
    </row>
    <row r="488" spans="1:8" x14ac:dyDescent="0.2">
      <c r="A488" s="1" t="s">
        <v>1012</v>
      </c>
    </row>
    <row r="489" spans="1:8" x14ac:dyDescent="0.2">
      <c r="A489" s="1" t="s">
        <v>1013</v>
      </c>
    </row>
    <row r="491" spans="1:8" x14ac:dyDescent="0.2">
      <c r="A491" s="1" t="s">
        <v>1014</v>
      </c>
    </row>
    <row r="493" spans="1:8" x14ac:dyDescent="0.2">
      <c r="A493" s="1" t="s">
        <v>1015</v>
      </c>
      <c r="B493" s="1" t="s">
        <v>1016</v>
      </c>
      <c r="C493" s="1" t="s">
        <v>1017</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1018</v>
      </c>
    </row>
    <row r="500" spans="1:7" x14ac:dyDescent="0.2">
      <c r="A500" s="1" t="s">
        <v>1019</v>
      </c>
    </row>
    <row r="501" spans="1:7" x14ac:dyDescent="0.2">
      <c r="A501" s="1" t="s">
        <v>1020</v>
      </c>
    </row>
    <row r="502" spans="1:7" x14ac:dyDescent="0.2">
      <c r="A502" s="1" t="s">
        <v>1021</v>
      </c>
    </row>
    <row r="503" spans="1:7" x14ac:dyDescent="0.2">
      <c r="A503" s="1" t="s">
        <v>1022</v>
      </c>
    </row>
    <row r="505" spans="1:7" x14ac:dyDescent="0.2">
      <c r="B505" s="3"/>
      <c r="C505" s="3" t="s">
        <v>779</v>
      </c>
      <c r="D505" s="3" t="s">
        <v>1023</v>
      </c>
      <c r="E505" s="3"/>
      <c r="F505" s="3" t="s">
        <v>779</v>
      </c>
      <c r="G505" s="3" t="s">
        <v>1024</v>
      </c>
    </row>
    <row r="506" spans="1:7" x14ac:dyDescent="0.2">
      <c r="A506" s="1" t="s">
        <v>1015</v>
      </c>
      <c r="B506" s="3" t="s">
        <v>1016</v>
      </c>
      <c r="C506" s="3" t="s">
        <v>778</v>
      </c>
      <c r="D506" s="3" t="s">
        <v>1025</v>
      </c>
      <c r="E506" s="3" t="s">
        <v>1017</v>
      </c>
      <c r="F506" s="3" t="s">
        <v>778</v>
      </c>
      <c r="G506" s="3" t="s">
        <v>1025</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1019</v>
      </c>
    </row>
    <row r="513" spans="1:7" x14ac:dyDescent="0.2">
      <c r="A513" s="1" t="s">
        <v>1026</v>
      </c>
    </row>
    <row r="514" spans="1:7" x14ac:dyDescent="0.2">
      <c r="B514" s="3"/>
      <c r="C514" s="3" t="s">
        <v>779</v>
      </c>
      <c r="D514" s="3" t="s">
        <v>1023</v>
      </c>
      <c r="E514" s="3"/>
      <c r="F514" s="3" t="s">
        <v>779</v>
      </c>
      <c r="G514" s="3" t="s">
        <v>1024</v>
      </c>
    </row>
    <row r="515" spans="1:7" x14ac:dyDescent="0.2">
      <c r="A515" s="1" t="s">
        <v>1015</v>
      </c>
      <c r="B515" s="3" t="s">
        <v>1016</v>
      </c>
      <c r="C515" s="3" t="s">
        <v>778</v>
      </c>
      <c r="D515" s="3" t="s">
        <v>1025</v>
      </c>
      <c r="E515" s="3" t="s">
        <v>1017</v>
      </c>
      <c r="F515" s="3" t="s">
        <v>778</v>
      </c>
      <c r="G515" s="3" t="s">
        <v>1025</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1020</v>
      </c>
    </row>
    <row r="522" spans="1:7" x14ac:dyDescent="0.2">
      <c r="A522" s="71" t="s">
        <v>1027</v>
      </c>
    </row>
    <row r="523" spans="1:7" x14ac:dyDescent="0.2">
      <c r="A523" s="71" t="s">
        <v>1028</v>
      </c>
    </row>
    <row r="524" spans="1:7" x14ac:dyDescent="0.2">
      <c r="A524" s="71" t="s">
        <v>1029</v>
      </c>
    </row>
    <row r="526" spans="1:7" x14ac:dyDescent="0.2">
      <c r="B526" s="3"/>
      <c r="C526" s="3" t="s">
        <v>779</v>
      </c>
      <c r="D526" s="3" t="s">
        <v>1023</v>
      </c>
      <c r="E526" s="3"/>
      <c r="F526" s="3" t="s">
        <v>779</v>
      </c>
      <c r="G526" s="3" t="s">
        <v>1024</v>
      </c>
    </row>
    <row r="527" spans="1:7" x14ac:dyDescent="0.2">
      <c r="A527" s="1" t="s">
        <v>1015</v>
      </c>
      <c r="B527" s="3" t="s">
        <v>1016</v>
      </c>
      <c r="C527" s="3" t="s">
        <v>778</v>
      </c>
      <c r="D527" s="3" t="s">
        <v>1025</v>
      </c>
      <c r="E527" s="3" t="s">
        <v>1017</v>
      </c>
      <c r="F527" s="3" t="s">
        <v>778</v>
      </c>
      <c r="G527" s="3" t="s">
        <v>1025</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1021</v>
      </c>
    </row>
    <row r="534" spans="1:7" x14ac:dyDescent="0.2">
      <c r="A534" s="1" t="s">
        <v>1030</v>
      </c>
    </row>
    <row r="535" spans="1:7" x14ac:dyDescent="0.2">
      <c r="B535" s="3"/>
      <c r="C535" s="3" t="s">
        <v>779</v>
      </c>
      <c r="D535" s="3" t="s">
        <v>1023</v>
      </c>
      <c r="E535" s="3"/>
      <c r="F535" s="3" t="s">
        <v>779</v>
      </c>
      <c r="G535" s="3" t="s">
        <v>1024</v>
      </c>
    </row>
    <row r="536" spans="1:7" x14ac:dyDescent="0.2">
      <c r="A536" s="1" t="s">
        <v>1015</v>
      </c>
      <c r="B536" s="3" t="s">
        <v>1016</v>
      </c>
      <c r="C536" s="3" t="s">
        <v>778</v>
      </c>
      <c r="D536" s="3" t="s">
        <v>1025</v>
      </c>
      <c r="E536" s="3" t="s">
        <v>1017</v>
      </c>
      <c r="F536" s="3" t="s">
        <v>778</v>
      </c>
      <c r="G536" s="3" t="s">
        <v>1025</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1022</v>
      </c>
    </row>
    <row r="543" spans="1:7" x14ac:dyDescent="0.2">
      <c r="A543" s="1" t="s">
        <v>1031</v>
      </c>
    </row>
    <row r="545" spans="1:10" x14ac:dyDescent="0.2">
      <c r="A545" s="16" t="s">
        <v>1032</v>
      </c>
      <c r="B545" s="16"/>
      <c r="C545" s="16"/>
      <c r="D545" s="16"/>
      <c r="E545" s="16"/>
      <c r="F545" s="16"/>
      <c r="G545" s="16"/>
      <c r="H545" s="16"/>
    </row>
    <row r="546" spans="1:10" x14ac:dyDescent="0.2">
      <c r="A546" s="1" t="s">
        <v>1033</v>
      </c>
    </row>
    <row r="548" spans="1:10" x14ac:dyDescent="0.2">
      <c r="A548" s="1" t="s">
        <v>488</v>
      </c>
      <c r="B548" s="1" t="s">
        <v>1034</v>
      </c>
      <c r="C548" s="1" t="s">
        <v>1035</v>
      </c>
      <c r="D548" s="1" t="s">
        <v>1036</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1037</v>
      </c>
    </row>
    <row r="555" spans="1:10" x14ac:dyDescent="0.2">
      <c r="A555" s="1" t="s">
        <v>1038</v>
      </c>
    </row>
    <row r="557" spans="1:10" x14ac:dyDescent="0.2">
      <c r="A557" s="1" t="s">
        <v>488</v>
      </c>
      <c r="B557" s="1" t="s">
        <v>1034</v>
      </c>
      <c r="C557" s="1" t="s">
        <v>778</v>
      </c>
      <c r="D557" s="1" t="s">
        <v>1025</v>
      </c>
      <c r="E557" s="1" t="s">
        <v>1035</v>
      </c>
      <c r="F557" s="1" t="s">
        <v>778</v>
      </c>
      <c r="G557" s="1" t="s">
        <v>1025</v>
      </c>
      <c r="H557" s="1" t="s">
        <v>1036</v>
      </c>
      <c r="I557" s="1" t="s">
        <v>778</v>
      </c>
      <c r="J557" s="1" t="s">
        <v>1025</v>
      </c>
    </row>
    <row r="558" spans="1:10" x14ac:dyDescent="0.2">
      <c r="A558" s="1">
        <v>1</v>
      </c>
      <c r="B558" s="1">
        <v>50</v>
      </c>
      <c r="C558" s="1">
        <f>B558</f>
        <v>50</v>
      </c>
      <c r="D558" s="113">
        <f>C558*2</f>
        <v>100</v>
      </c>
      <c r="E558" s="1">
        <v>45</v>
      </c>
      <c r="F558" s="1">
        <f>E558</f>
        <v>45</v>
      </c>
      <c r="G558" s="113">
        <f>F558*2</f>
        <v>90</v>
      </c>
      <c r="H558" s="1">
        <v>55</v>
      </c>
      <c r="I558" s="1">
        <f>H558</f>
        <v>55</v>
      </c>
      <c r="J558" s="113">
        <f>I558*2</f>
        <v>110</v>
      </c>
    </row>
    <row r="559" spans="1:10" x14ac:dyDescent="0.2">
      <c r="A559" s="1">
        <v>2</v>
      </c>
      <c r="B559" s="1">
        <v>90</v>
      </c>
      <c r="C559" s="1">
        <f>B559-B558</f>
        <v>40</v>
      </c>
      <c r="D559" s="113">
        <f>C559*2</f>
        <v>80</v>
      </c>
      <c r="E559" s="1">
        <v>90</v>
      </c>
      <c r="F559" s="1">
        <f>E559-E558</f>
        <v>45</v>
      </c>
      <c r="G559" s="113">
        <f>F559*2</f>
        <v>90</v>
      </c>
      <c r="H559" s="1">
        <v>90</v>
      </c>
      <c r="I559" s="1">
        <f>H559-H558</f>
        <v>35</v>
      </c>
      <c r="J559" s="113">
        <f>I559*2</f>
        <v>70</v>
      </c>
    </row>
    <row r="560" spans="1:10" x14ac:dyDescent="0.2">
      <c r="A560" s="1">
        <v>3</v>
      </c>
      <c r="B560" s="1">
        <v>115</v>
      </c>
      <c r="C560" s="1">
        <f>B560-B559</f>
        <v>25</v>
      </c>
      <c r="D560" s="1">
        <f>C560*2</f>
        <v>50</v>
      </c>
      <c r="E560" s="1">
        <v>125</v>
      </c>
      <c r="F560" s="1">
        <f>E560-E559</f>
        <v>35</v>
      </c>
      <c r="G560" s="113">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1039</v>
      </c>
    </row>
    <row r="564" spans="1:10" x14ac:dyDescent="0.2">
      <c r="A564" s="1" t="s">
        <v>1040</v>
      </c>
      <c r="C564" s="1">
        <f>SUM(D558:D559,G558:G560,J558:J559)</f>
        <v>610</v>
      </c>
      <c r="D564" s="1" t="s">
        <v>1041</v>
      </c>
    </row>
    <row r="565" spans="1:10" x14ac:dyDescent="0.2">
      <c r="A565" s="1" t="s">
        <v>1042</v>
      </c>
      <c r="C565" s="1">
        <f>70*7</f>
        <v>490</v>
      </c>
      <c r="E565" s="1" t="s">
        <v>1043</v>
      </c>
    </row>
    <row r="566" spans="1:10" x14ac:dyDescent="0.2">
      <c r="A566" s="1" t="s">
        <v>1044</v>
      </c>
      <c r="C566" s="121">
        <f>C564-C565</f>
        <v>120</v>
      </c>
    </row>
    <row r="568" spans="1:10" x14ac:dyDescent="0.2">
      <c r="A568" s="1" t="s">
        <v>1045</v>
      </c>
    </row>
    <row r="570" spans="1:10" x14ac:dyDescent="0.2">
      <c r="A570" s="16" t="s">
        <v>1046</v>
      </c>
      <c r="B570" s="16"/>
      <c r="C570" s="16"/>
      <c r="D570" s="16"/>
      <c r="E570" s="16"/>
      <c r="F570" s="16"/>
      <c r="G570" s="16"/>
      <c r="H570" s="16"/>
    </row>
    <row r="571" spans="1:10" x14ac:dyDescent="0.2">
      <c r="A571" s="1" t="s">
        <v>1047</v>
      </c>
    </row>
    <row r="572" spans="1:10" x14ac:dyDescent="0.2">
      <c r="A572" s="1" t="s">
        <v>1048</v>
      </c>
    </row>
    <row r="574" spans="1:10" x14ac:dyDescent="0.2">
      <c r="A574" s="1" t="s">
        <v>910</v>
      </c>
      <c r="B574" s="1" t="s">
        <v>1017</v>
      </c>
      <c r="C574" s="1" t="s">
        <v>1016</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1049</v>
      </c>
    </row>
    <row r="582" spans="1:7" x14ac:dyDescent="0.2">
      <c r="A582" s="1" t="s">
        <v>341</v>
      </c>
    </row>
    <row r="584" spans="1:7" x14ac:dyDescent="0.2">
      <c r="A584" s="1" t="s">
        <v>1050</v>
      </c>
    </row>
    <row r="586" spans="1:7" x14ac:dyDescent="0.2">
      <c r="A586" s="1" t="s">
        <v>910</v>
      </c>
      <c r="B586" s="1" t="s">
        <v>1017</v>
      </c>
      <c r="C586" s="1" t="s">
        <v>778</v>
      </c>
      <c r="D586" s="1" t="s">
        <v>1025</v>
      </c>
      <c r="E586" s="1" t="s">
        <v>1016</v>
      </c>
      <c r="F586" s="1" t="s">
        <v>778</v>
      </c>
      <c r="G586" s="1" t="s">
        <v>1025</v>
      </c>
    </row>
    <row r="587" spans="1:7" x14ac:dyDescent="0.2">
      <c r="A587" s="1">
        <v>1</v>
      </c>
      <c r="B587" s="1">
        <v>15</v>
      </c>
      <c r="C587" s="1">
        <f>B587</f>
        <v>15</v>
      </c>
      <c r="D587" s="113">
        <f>C587*2</f>
        <v>30</v>
      </c>
      <c r="E587" s="1">
        <v>10</v>
      </c>
      <c r="F587" s="1">
        <f>E587</f>
        <v>10</v>
      </c>
      <c r="G587" s="113">
        <f>F587*3</f>
        <v>30</v>
      </c>
    </row>
    <row r="588" spans="1:7" x14ac:dyDescent="0.2">
      <c r="A588" s="1">
        <v>2</v>
      </c>
      <c r="B588" s="1">
        <v>25</v>
      </c>
      <c r="C588" s="1">
        <f>B588-B587</f>
        <v>10</v>
      </c>
      <c r="D588" s="113">
        <f t="shared" ref="D588:D590" si="68">C588*2</f>
        <v>20</v>
      </c>
      <c r="E588" s="1">
        <v>19</v>
      </c>
      <c r="F588" s="1">
        <f>E588-E587</f>
        <v>9</v>
      </c>
      <c r="G588" s="113">
        <f t="shared" ref="G588:G590" si="69">F588*3</f>
        <v>27</v>
      </c>
    </row>
    <row r="589" spans="1:7" x14ac:dyDescent="0.2">
      <c r="A589" s="1">
        <v>3</v>
      </c>
      <c r="B589" s="1">
        <v>32</v>
      </c>
      <c r="C589" s="1">
        <f>B589-B588</f>
        <v>7</v>
      </c>
      <c r="D589" s="113">
        <f t="shared" si="68"/>
        <v>14</v>
      </c>
      <c r="E589" s="1">
        <v>26</v>
      </c>
      <c r="F589" s="1">
        <f>E589-E588</f>
        <v>7</v>
      </c>
      <c r="G589" s="113">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1051</v>
      </c>
      <c r="E592" s="1">
        <f>D589</f>
        <v>14</v>
      </c>
    </row>
    <row r="593" spans="1:7" x14ac:dyDescent="0.2">
      <c r="A593" s="1" t="s">
        <v>1052</v>
      </c>
      <c r="E593" s="1">
        <v>6</v>
      </c>
    </row>
    <row r="594" spans="1:7" x14ac:dyDescent="0.2">
      <c r="A594" s="1" t="s">
        <v>1042</v>
      </c>
      <c r="E594" s="1">
        <f>E592*E593</f>
        <v>84</v>
      </c>
    </row>
    <row r="596" spans="1:7" x14ac:dyDescent="0.2">
      <c r="A596" s="1" t="s">
        <v>1053</v>
      </c>
      <c r="E596" s="1">
        <f>SUM(D587:D589,G587:G589)</f>
        <v>142</v>
      </c>
    </row>
    <row r="598" spans="1:7" x14ac:dyDescent="0.2">
      <c r="A598" s="1" t="s">
        <v>1054</v>
      </c>
      <c r="E598" s="1">
        <f>E596-E594</f>
        <v>58</v>
      </c>
      <c r="G598" s="1" t="s">
        <v>1055</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25" zoomScale="278" zoomScaleNormal="370" workbookViewId="0">
      <selection activeCell="F256" sqref="F256"/>
    </sheetView>
  </sheetViews>
  <sheetFormatPr baseColWidth="10" defaultColWidth="10.83203125" defaultRowHeight="16" x14ac:dyDescent="0.2"/>
  <cols>
    <col min="1" max="16384" width="10.83203125" style="1"/>
  </cols>
  <sheetData>
    <row r="1" spans="1:8" x14ac:dyDescent="0.2">
      <c r="A1" s="4" t="s">
        <v>2387</v>
      </c>
      <c r="B1" s="4"/>
      <c r="C1" s="4"/>
      <c r="D1" s="4"/>
      <c r="E1" s="4"/>
      <c r="F1" s="4"/>
      <c r="G1" s="14"/>
      <c r="H1" s="140">
        <v>45643</v>
      </c>
    </row>
    <row r="2" spans="1:8" ht="17" thickBot="1" x14ac:dyDescent="0.25"/>
    <row r="3" spans="1:8" x14ac:dyDescent="0.2">
      <c r="A3" s="5" t="s">
        <v>971</v>
      </c>
      <c r="B3" s="6"/>
      <c r="C3" s="6"/>
      <c r="D3" s="6"/>
      <c r="E3" s="6"/>
      <c r="F3" s="6"/>
      <c r="G3" s="6"/>
      <c r="H3" s="7"/>
    </row>
    <row r="4" spans="1:8" x14ac:dyDescent="0.2">
      <c r="A4" s="8" t="s">
        <v>2388</v>
      </c>
      <c r="H4" s="9"/>
    </row>
    <row r="5" spans="1:8" x14ac:dyDescent="0.2">
      <c r="A5" s="8" t="s">
        <v>2389</v>
      </c>
      <c r="H5" s="9"/>
    </row>
    <row r="6" spans="1:8" x14ac:dyDescent="0.2">
      <c r="A6" s="8" t="s">
        <v>1056</v>
      </c>
      <c r="H6" s="9"/>
    </row>
    <row r="7" spans="1:8" ht="17" thickBot="1" x14ac:dyDescent="0.25">
      <c r="A7" s="10" t="s">
        <v>1057</v>
      </c>
      <c r="B7" s="11"/>
      <c r="C7" s="11"/>
      <c r="D7" s="11"/>
      <c r="E7" s="11"/>
      <c r="F7" s="11"/>
      <c r="G7" s="11"/>
      <c r="H7" s="13"/>
    </row>
    <row r="8" spans="1:8" ht="17" thickBot="1" x14ac:dyDescent="0.25"/>
    <row r="9" spans="1:8" x14ac:dyDescent="0.2">
      <c r="A9" s="5" t="s">
        <v>1058</v>
      </c>
      <c r="B9" s="6"/>
      <c r="C9" s="6"/>
      <c r="D9" s="6"/>
      <c r="E9" s="6"/>
      <c r="F9" s="6"/>
      <c r="G9" s="6"/>
      <c r="H9" s="7"/>
    </row>
    <row r="10" spans="1:8" x14ac:dyDescent="0.2">
      <c r="A10" s="8" t="s">
        <v>1059</v>
      </c>
      <c r="D10" s="1" t="s">
        <v>2390</v>
      </c>
      <c r="H10" s="9"/>
    </row>
    <row r="11" spans="1:8" x14ac:dyDescent="0.2">
      <c r="A11" s="8" t="s">
        <v>1060</v>
      </c>
      <c r="D11" s="1" t="s">
        <v>2391</v>
      </c>
      <c r="H11" s="9"/>
    </row>
    <row r="12" spans="1:8" x14ac:dyDescent="0.2">
      <c r="A12" s="8"/>
      <c r="H12" s="9"/>
    </row>
    <row r="13" spans="1:8" x14ac:dyDescent="0.2">
      <c r="A13" s="8" t="s">
        <v>1061</v>
      </c>
      <c r="H13" s="9"/>
    </row>
    <row r="14" spans="1:8" x14ac:dyDescent="0.2">
      <c r="A14" s="8"/>
      <c r="H14" s="9"/>
    </row>
    <row r="15" spans="1:8" ht="17" thickBot="1" x14ac:dyDescent="0.25">
      <c r="A15" s="10" t="s">
        <v>1062</v>
      </c>
      <c r="B15" s="11"/>
      <c r="C15" s="11"/>
      <c r="D15" s="11"/>
      <c r="E15" s="11"/>
      <c r="F15" s="11"/>
      <c r="G15" s="11"/>
      <c r="H15" s="13"/>
    </row>
    <row r="16" spans="1:8" ht="17" thickBot="1" x14ac:dyDescent="0.25"/>
    <row r="17" spans="1:8" x14ac:dyDescent="0.2">
      <c r="A17" s="5" t="s">
        <v>1063</v>
      </c>
      <c r="B17" s="6"/>
      <c r="C17" s="6"/>
      <c r="D17" s="6"/>
      <c r="E17" s="6"/>
      <c r="F17" s="6"/>
      <c r="G17" s="6"/>
      <c r="H17" s="7"/>
    </row>
    <row r="18" spans="1:8" x14ac:dyDescent="0.2">
      <c r="A18" s="8" t="s">
        <v>1064</v>
      </c>
      <c r="H18" s="9"/>
    </row>
    <row r="19" spans="1:8" x14ac:dyDescent="0.2">
      <c r="A19" s="8" t="s">
        <v>1065</v>
      </c>
      <c r="H19" s="9"/>
    </row>
    <row r="20" spans="1:8" x14ac:dyDescent="0.2">
      <c r="A20" s="8" t="s">
        <v>1066</v>
      </c>
      <c r="H20" s="9"/>
    </row>
    <row r="21" spans="1:8" x14ac:dyDescent="0.2">
      <c r="A21" s="8" t="s">
        <v>1067</v>
      </c>
      <c r="H21" s="9"/>
    </row>
    <row r="22" spans="1:8" x14ac:dyDescent="0.2">
      <c r="A22" s="8" t="s">
        <v>1068</v>
      </c>
      <c r="H22" s="9"/>
    </row>
    <row r="23" spans="1:8" x14ac:dyDescent="0.2">
      <c r="A23" s="8" t="s">
        <v>1069</v>
      </c>
      <c r="H23" s="9"/>
    </row>
    <row r="24" spans="1:8" x14ac:dyDescent="0.2">
      <c r="A24" s="8" t="s">
        <v>1070</v>
      </c>
      <c r="H24" s="9"/>
    </row>
    <row r="25" spans="1:8" x14ac:dyDescent="0.2">
      <c r="A25" s="8" t="s">
        <v>1071</v>
      </c>
      <c r="H25" s="9"/>
    </row>
    <row r="26" spans="1:8" x14ac:dyDescent="0.2">
      <c r="A26" s="8" t="s">
        <v>1072</v>
      </c>
      <c r="H26" s="9"/>
    </row>
    <row r="27" spans="1:8" x14ac:dyDescent="0.2">
      <c r="A27" s="8"/>
      <c r="H27" s="9"/>
    </row>
    <row r="28" spans="1:8" x14ac:dyDescent="0.2">
      <c r="A28" s="8" t="s">
        <v>1073</v>
      </c>
      <c r="H28" s="9"/>
    </row>
    <row r="29" spans="1:8" x14ac:dyDescent="0.2">
      <c r="A29" s="8"/>
      <c r="H29" s="9"/>
    </row>
    <row r="30" spans="1:8" x14ac:dyDescent="0.2">
      <c r="A30" s="137" t="s">
        <v>1074</v>
      </c>
      <c r="H30" s="9"/>
    </row>
    <row r="31" spans="1:8" ht="17" thickBot="1" x14ac:dyDescent="0.25">
      <c r="A31" s="52" t="s">
        <v>1075</v>
      </c>
      <c r="B31" s="11"/>
      <c r="C31" s="11"/>
      <c r="D31" s="11"/>
      <c r="E31" s="11"/>
      <c r="F31" s="11"/>
      <c r="G31" s="11"/>
      <c r="H31" s="13"/>
    </row>
    <row r="32" spans="1:8" ht="17" thickBot="1" x14ac:dyDescent="0.25"/>
    <row r="33" spans="1:8" x14ac:dyDescent="0.2">
      <c r="A33" s="134" t="s">
        <v>1076</v>
      </c>
      <c r="B33" s="135"/>
      <c r="C33" s="135"/>
      <c r="D33" s="135"/>
      <c r="E33" s="135"/>
      <c r="F33" s="135"/>
      <c r="G33" s="135"/>
      <c r="H33" s="136"/>
    </row>
    <row r="34" spans="1:8" x14ac:dyDescent="0.2">
      <c r="A34" s="8"/>
      <c r="H34" s="9"/>
    </row>
    <row r="35" spans="1:8" x14ac:dyDescent="0.2">
      <c r="A35" s="8" t="s">
        <v>1077</v>
      </c>
      <c r="H35" s="9"/>
    </row>
    <row r="36" spans="1:8" x14ac:dyDescent="0.2">
      <c r="A36" s="8"/>
      <c r="H36" s="9"/>
    </row>
    <row r="37" spans="1:8" x14ac:dyDescent="0.2">
      <c r="A37" s="8" t="s">
        <v>1078</v>
      </c>
      <c r="H37" s="9"/>
    </row>
    <row r="38" spans="1:8" x14ac:dyDescent="0.2">
      <c r="A38" s="8"/>
      <c r="E38" s="1" t="s">
        <v>1079</v>
      </c>
      <c r="H38" s="9"/>
    </row>
    <row r="39" spans="1:8" x14ac:dyDescent="0.2">
      <c r="A39" s="8" t="s">
        <v>1080</v>
      </c>
      <c r="H39" s="9"/>
    </row>
    <row r="40" spans="1:8" x14ac:dyDescent="0.2">
      <c r="A40" s="8"/>
      <c r="E40" s="1" t="s">
        <v>1081</v>
      </c>
      <c r="H40" s="9"/>
    </row>
    <row r="41" spans="1:8" x14ac:dyDescent="0.2">
      <c r="A41" s="8" t="s">
        <v>1082</v>
      </c>
      <c r="H41" s="9"/>
    </row>
    <row r="42" spans="1:8" x14ac:dyDescent="0.2">
      <c r="A42" s="8"/>
      <c r="E42" s="1" t="s">
        <v>1083</v>
      </c>
      <c r="H42" s="9"/>
    </row>
    <row r="43" spans="1:8" x14ac:dyDescent="0.2">
      <c r="A43" s="8" t="s">
        <v>1084</v>
      </c>
      <c r="H43" s="9"/>
    </row>
    <row r="44" spans="1:8" x14ac:dyDescent="0.2">
      <c r="A44" s="8"/>
      <c r="H44" s="9"/>
    </row>
    <row r="45" spans="1:8" x14ac:dyDescent="0.2">
      <c r="A45" s="8" t="s">
        <v>1085</v>
      </c>
      <c r="H45" s="9"/>
    </row>
    <row r="46" spans="1:8" x14ac:dyDescent="0.2">
      <c r="A46" s="8"/>
      <c r="H46" s="9"/>
    </row>
    <row r="47" spans="1:8" x14ac:dyDescent="0.2">
      <c r="A47" s="8" t="s">
        <v>1086</v>
      </c>
      <c r="H47" s="9"/>
    </row>
    <row r="48" spans="1:8" x14ac:dyDescent="0.2">
      <c r="A48" s="8"/>
      <c r="B48" s="1" t="s">
        <v>1087</v>
      </c>
      <c r="C48" s="1" t="s">
        <v>1088</v>
      </c>
      <c r="H48" s="9"/>
    </row>
    <row r="49" spans="1:8" x14ac:dyDescent="0.2">
      <c r="A49" s="8"/>
      <c r="B49" s="1" t="s">
        <v>1089</v>
      </c>
      <c r="C49" s="1" t="s">
        <v>1090</v>
      </c>
      <c r="H49" s="9"/>
    </row>
    <row r="50" spans="1:8" x14ac:dyDescent="0.2">
      <c r="A50" s="8"/>
      <c r="B50" s="1" t="s">
        <v>1091</v>
      </c>
      <c r="C50" s="1" t="s">
        <v>1092</v>
      </c>
      <c r="H50" s="9"/>
    </row>
    <row r="51" spans="1:8" x14ac:dyDescent="0.2">
      <c r="A51" s="8"/>
      <c r="B51" s="1" t="s">
        <v>1093</v>
      </c>
      <c r="C51" s="1" t="s">
        <v>1094</v>
      </c>
      <c r="H51" s="9"/>
    </row>
    <row r="52" spans="1:8" x14ac:dyDescent="0.2">
      <c r="A52" s="8"/>
      <c r="B52" s="1" t="s">
        <v>1095</v>
      </c>
      <c r="C52" s="1" t="s">
        <v>1096</v>
      </c>
      <c r="H52" s="9"/>
    </row>
    <row r="53" spans="1:8" x14ac:dyDescent="0.2">
      <c r="A53" s="8"/>
      <c r="B53" s="1" t="s">
        <v>1097</v>
      </c>
      <c r="C53" s="1" t="s">
        <v>1098</v>
      </c>
      <c r="H53" s="9"/>
    </row>
    <row r="54" spans="1:8" x14ac:dyDescent="0.2">
      <c r="A54" s="8"/>
      <c r="B54" s="1" t="s">
        <v>1099</v>
      </c>
      <c r="C54" s="1" t="s">
        <v>1100</v>
      </c>
      <c r="H54" s="9"/>
    </row>
    <row r="55" spans="1:8" ht="17" thickBot="1" x14ac:dyDescent="0.25">
      <c r="A55" s="10"/>
      <c r="B55" s="11" t="s">
        <v>1101</v>
      </c>
      <c r="C55" s="11" t="s">
        <v>1102</v>
      </c>
      <c r="D55" s="11"/>
      <c r="E55" s="11"/>
      <c r="F55" s="11"/>
      <c r="G55" s="11"/>
      <c r="H55" s="13"/>
    </row>
    <row r="57" spans="1:8" x14ac:dyDescent="0.2">
      <c r="A57" s="1" t="s">
        <v>1103</v>
      </c>
    </row>
    <row r="58" spans="1:8" x14ac:dyDescent="0.2">
      <c r="A58" s="1" t="s">
        <v>1104</v>
      </c>
    </row>
    <row r="60" spans="1:8" x14ac:dyDescent="0.2">
      <c r="A60" s="16" t="s">
        <v>1105</v>
      </c>
      <c r="B60" s="2"/>
      <c r="C60" s="2"/>
      <c r="D60" s="2"/>
      <c r="E60" s="2"/>
      <c r="F60" s="2"/>
      <c r="G60" s="2"/>
      <c r="H60" s="2"/>
    </row>
    <row r="62" spans="1:8" x14ac:dyDescent="0.2">
      <c r="A62" s="145" t="s">
        <v>1106</v>
      </c>
    </row>
    <row r="63" spans="1:8" x14ac:dyDescent="0.2">
      <c r="A63" s="145" t="s">
        <v>1107</v>
      </c>
    </row>
    <row r="67" spans="1:7" x14ac:dyDescent="0.2">
      <c r="C67" s="1" t="s">
        <v>1108</v>
      </c>
      <c r="D67" s="3" t="s">
        <v>1089</v>
      </c>
      <c r="F67" s="1" t="s">
        <v>1109</v>
      </c>
      <c r="G67" s="17" t="s">
        <v>1091</v>
      </c>
    </row>
    <row r="68" spans="1:7" x14ac:dyDescent="0.2">
      <c r="C68" s="1" t="s">
        <v>1110</v>
      </c>
      <c r="F68" s="1" t="s">
        <v>1111</v>
      </c>
    </row>
    <row r="69" spans="1:7" x14ac:dyDescent="0.2">
      <c r="C69" s="1" t="s">
        <v>1112</v>
      </c>
      <c r="F69" s="1" t="s">
        <v>1113</v>
      </c>
    </row>
    <row r="72" spans="1:7" x14ac:dyDescent="0.2">
      <c r="C72" s="1" t="s">
        <v>1114</v>
      </c>
    </row>
    <row r="73" spans="1:7" x14ac:dyDescent="0.2">
      <c r="C73" s="1" t="s">
        <v>1115</v>
      </c>
    </row>
    <row r="74" spans="1:7" x14ac:dyDescent="0.2">
      <c r="C74" s="1" t="s">
        <v>1116</v>
      </c>
    </row>
    <row r="76" spans="1:7" x14ac:dyDescent="0.2">
      <c r="A76" s="1" t="s">
        <v>1117</v>
      </c>
    </row>
    <row r="77" spans="1:7" x14ac:dyDescent="0.2">
      <c r="E77" s="15" t="s">
        <v>1127</v>
      </c>
      <c r="F77" s="15" t="s">
        <v>1128</v>
      </c>
      <c r="G77" s="308" t="s">
        <v>2394</v>
      </c>
    </row>
    <row r="78" spans="1:7" x14ac:dyDescent="0.2">
      <c r="A78" s="15"/>
      <c r="B78" s="15" t="s">
        <v>2126</v>
      </c>
      <c r="C78" s="15" t="s">
        <v>2392</v>
      </c>
      <c r="D78" s="15" t="s">
        <v>2393</v>
      </c>
      <c r="E78" s="15" t="s">
        <v>134</v>
      </c>
      <c r="F78" s="15" t="s">
        <v>1109</v>
      </c>
      <c r="G78" s="309" t="s">
        <v>2395</v>
      </c>
    </row>
    <row r="79" spans="1:7" x14ac:dyDescent="0.2">
      <c r="A79" s="15" t="s">
        <v>1118</v>
      </c>
      <c r="B79" s="15" t="s">
        <v>134</v>
      </c>
      <c r="C79" s="15" t="s">
        <v>1108</v>
      </c>
      <c r="D79" s="15" t="s">
        <v>1109</v>
      </c>
      <c r="E79" s="15" t="s">
        <v>1119</v>
      </c>
      <c r="F79" s="15" t="s">
        <v>1119</v>
      </c>
      <c r="G79" s="15" t="s">
        <v>224</v>
      </c>
    </row>
    <row r="80" spans="1:7" x14ac:dyDescent="0.2">
      <c r="A80" s="15" t="s">
        <v>1093</v>
      </c>
      <c r="B80" s="15" t="s">
        <v>1120</v>
      </c>
      <c r="C80" s="15" t="s">
        <v>1089</v>
      </c>
      <c r="D80" s="15" t="s">
        <v>1091</v>
      </c>
      <c r="E80" s="15" t="s">
        <v>1121</v>
      </c>
      <c r="F80" s="15" t="s">
        <v>1122</v>
      </c>
      <c r="G80" s="15" t="s">
        <v>1099</v>
      </c>
    </row>
    <row r="81" spans="1:10" x14ac:dyDescent="0.2">
      <c r="A81" s="15">
        <v>0</v>
      </c>
      <c r="B81" s="15">
        <v>28</v>
      </c>
      <c r="C81" s="15"/>
      <c r="D81" s="15"/>
      <c r="E81" s="151"/>
      <c r="F81" s="151"/>
      <c r="G81" s="151"/>
      <c r="H81" s="86"/>
      <c r="I81" s="86"/>
      <c r="J81" s="86"/>
    </row>
    <row r="82" spans="1:10" x14ac:dyDescent="0.2">
      <c r="A82" s="15">
        <v>1</v>
      </c>
      <c r="B82" s="15">
        <v>44</v>
      </c>
      <c r="C82" s="15"/>
      <c r="D82" s="15"/>
      <c r="E82" s="152"/>
      <c r="F82" s="152"/>
      <c r="G82" s="15"/>
      <c r="H82" s="86"/>
      <c r="I82" s="86"/>
      <c r="J82" s="86"/>
    </row>
    <row r="83" spans="1:10" x14ac:dyDescent="0.2">
      <c r="A83" s="15">
        <v>2</v>
      </c>
      <c r="B83" s="15">
        <v>52</v>
      </c>
      <c r="C83" s="15"/>
      <c r="D83" s="15"/>
      <c r="E83" s="152"/>
      <c r="F83" s="311"/>
      <c r="G83" s="15"/>
      <c r="H83" s="86"/>
      <c r="I83" s="119"/>
      <c r="J83" s="119"/>
    </row>
    <row r="84" spans="1:10" x14ac:dyDescent="0.2">
      <c r="A84" s="15">
        <v>3</v>
      </c>
      <c r="B84" s="15">
        <v>64</v>
      </c>
      <c r="C84" s="15"/>
      <c r="D84" s="15"/>
      <c r="E84" s="152"/>
      <c r="F84" s="311"/>
      <c r="G84" s="15"/>
      <c r="H84" s="86"/>
      <c r="I84" s="119"/>
      <c r="J84" s="119"/>
    </row>
    <row r="85" spans="1:10" x14ac:dyDescent="0.2">
      <c r="A85" s="15">
        <v>4</v>
      </c>
      <c r="B85" s="15">
        <v>80</v>
      </c>
      <c r="C85" s="15"/>
      <c r="D85" s="15"/>
      <c r="E85" s="310"/>
      <c r="F85" s="152"/>
      <c r="G85" s="15"/>
    </row>
    <row r="86" spans="1:10" x14ac:dyDescent="0.2">
      <c r="A86" s="15">
        <v>5</v>
      </c>
      <c r="B86" s="15">
        <v>100</v>
      </c>
      <c r="C86" s="15"/>
      <c r="D86" s="15"/>
      <c r="E86" s="310"/>
      <c r="F86" s="152"/>
      <c r="G86" s="15"/>
    </row>
    <row r="87" spans="1:10" x14ac:dyDescent="0.2">
      <c r="A87" s="15">
        <v>6</v>
      </c>
      <c r="B87" s="15">
        <v>125</v>
      </c>
      <c r="C87" s="15"/>
      <c r="D87" s="15"/>
      <c r="E87" s="152"/>
      <c r="F87" s="152"/>
      <c r="G87" s="15"/>
    </row>
    <row r="88" spans="1:10" x14ac:dyDescent="0.2">
      <c r="A88" s="15">
        <v>7</v>
      </c>
      <c r="B88" s="15">
        <v>155</v>
      </c>
      <c r="C88" s="15"/>
      <c r="D88" s="15"/>
      <c r="E88" s="152"/>
      <c r="F88" s="152"/>
      <c r="G88" s="15"/>
    </row>
    <row r="90" spans="1:10" x14ac:dyDescent="0.2">
      <c r="A90" s="1" t="s">
        <v>105</v>
      </c>
    </row>
    <row r="91" spans="1:10" x14ac:dyDescent="0.2">
      <c r="A91" s="1" t="s">
        <v>1123</v>
      </c>
    </row>
    <row r="92" spans="1:10" x14ac:dyDescent="0.2">
      <c r="A92" s="1" t="s">
        <v>1124</v>
      </c>
    </row>
    <row r="93" spans="1:10" x14ac:dyDescent="0.2">
      <c r="A93" s="1" t="s">
        <v>1125</v>
      </c>
    </row>
    <row r="94" spans="1:10" x14ac:dyDescent="0.2">
      <c r="A94" s="1" t="s">
        <v>1126</v>
      </c>
    </row>
    <row r="96" spans="1:10" x14ac:dyDescent="0.2">
      <c r="A96" s="1" t="s">
        <v>341</v>
      </c>
    </row>
    <row r="97" spans="1:8" ht="17" thickBot="1" x14ac:dyDescent="0.25"/>
    <row r="98" spans="1:8" ht="17" thickBot="1" x14ac:dyDescent="0.25">
      <c r="A98" s="49" t="s">
        <v>1123</v>
      </c>
      <c r="B98" s="50"/>
      <c r="C98" s="50"/>
      <c r="D98" s="50"/>
      <c r="E98" s="50"/>
      <c r="F98" s="50"/>
      <c r="G98" s="50"/>
      <c r="H98" s="51"/>
    </row>
    <row r="100" spans="1:8" x14ac:dyDescent="0.2">
      <c r="E100" s="15" t="s">
        <v>1127</v>
      </c>
      <c r="F100" s="15" t="s">
        <v>1128</v>
      </c>
      <c r="G100" s="86"/>
    </row>
    <row r="101" spans="1:8" x14ac:dyDescent="0.2">
      <c r="A101" s="15"/>
      <c r="B101" s="15"/>
      <c r="C101" s="15"/>
      <c r="D101" s="15" t="s">
        <v>1129</v>
      </c>
      <c r="E101" s="15" t="s">
        <v>134</v>
      </c>
      <c r="F101" s="15" t="s">
        <v>1109</v>
      </c>
      <c r="G101" s="15"/>
    </row>
    <row r="102" spans="1:8" x14ac:dyDescent="0.2">
      <c r="A102" s="15" t="s">
        <v>1130</v>
      </c>
      <c r="B102" s="15" t="s">
        <v>134</v>
      </c>
      <c r="C102" s="15" t="s">
        <v>1108</v>
      </c>
      <c r="D102" s="15" t="s">
        <v>1109</v>
      </c>
      <c r="E102" s="15" t="s">
        <v>1119</v>
      </c>
      <c r="F102" s="15" t="s">
        <v>1119</v>
      </c>
      <c r="G102" s="15" t="s">
        <v>224</v>
      </c>
    </row>
    <row r="103" spans="1:8" x14ac:dyDescent="0.2">
      <c r="A103" s="15" t="s">
        <v>1093</v>
      </c>
      <c r="B103" s="15" t="s">
        <v>1120</v>
      </c>
      <c r="C103" s="15" t="s">
        <v>1089</v>
      </c>
      <c r="D103" s="15" t="s">
        <v>1091</v>
      </c>
      <c r="E103" s="15" t="s">
        <v>1121</v>
      </c>
      <c r="F103" s="15" t="s">
        <v>1122</v>
      </c>
      <c r="G103" s="15" t="s">
        <v>1099</v>
      </c>
    </row>
    <row r="104" spans="1:8" x14ac:dyDescent="0.2">
      <c r="A104" s="15">
        <v>0</v>
      </c>
      <c r="B104" s="15">
        <v>28</v>
      </c>
      <c r="C104" s="123">
        <f>B104</f>
        <v>28</v>
      </c>
      <c r="D104" s="141"/>
      <c r="E104" s="141"/>
      <c r="F104" s="141"/>
      <c r="G104" s="141"/>
    </row>
    <row r="105" spans="1:8" x14ac:dyDescent="0.2">
      <c r="A105" s="15">
        <v>1</v>
      </c>
      <c r="B105" s="15">
        <v>44</v>
      </c>
      <c r="C105" s="123">
        <f>C104</f>
        <v>28</v>
      </c>
      <c r="D105" s="123">
        <f>B105-$C$104</f>
        <v>16</v>
      </c>
      <c r="E105" s="123">
        <f>B105/A105</f>
        <v>44</v>
      </c>
      <c r="F105" s="123">
        <f t="shared" ref="F105:F111" si="0">D105/A105</f>
        <v>16</v>
      </c>
      <c r="G105" s="123">
        <f>D105</f>
        <v>16</v>
      </c>
    </row>
    <row r="106" spans="1:8" x14ac:dyDescent="0.2">
      <c r="A106" s="15">
        <v>2</v>
      </c>
      <c r="B106" s="15">
        <v>52</v>
      </c>
      <c r="C106" s="123">
        <f t="shared" ref="C106:C111" si="1">C105</f>
        <v>28</v>
      </c>
      <c r="D106" s="123">
        <f t="shared" ref="D106:D111" si="2">B106-$C$104</f>
        <v>24</v>
      </c>
      <c r="E106" s="123">
        <f t="shared" ref="E106:E111" si="3">B106/A106</f>
        <v>26</v>
      </c>
      <c r="F106" s="123">
        <f t="shared" si="0"/>
        <v>12</v>
      </c>
      <c r="G106" s="123">
        <f>D106-D105</f>
        <v>8</v>
      </c>
    </row>
    <row r="107" spans="1:8" x14ac:dyDescent="0.2">
      <c r="A107" s="15">
        <v>3</v>
      </c>
      <c r="B107" s="15">
        <v>64</v>
      </c>
      <c r="C107" s="123">
        <f t="shared" si="1"/>
        <v>28</v>
      </c>
      <c r="D107" s="123">
        <f t="shared" si="2"/>
        <v>36</v>
      </c>
      <c r="E107" s="143">
        <f>B107/A107</f>
        <v>21.333333333333332</v>
      </c>
      <c r="F107" s="123">
        <f t="shared" si="0"/>
        <v>12</v>
      </c>
      <c r="G107" s="123">
        <f>D107-D106</f>
        <v>12</v>
      </c>
    </row>
    <row r="108" spans="1:8" x14ac:dyDescent="0.2">
      <c r="A108" s="15">
        <v>4</v>
      </c>
      <c r="B108" s="15">
        <v>80</v>
      </c>
      <c r="C108" s="123">
        <f t="shared" si="1"/>
        <v>28</v>
      </c>
      <c r="D108" s="123">
        <f t="shared" si="2"/>
        <v>52</v>
      </c>
      <c r="E108" s="123">
        <f t="shared" si="3"/>
        <v>20</v>
      </c>
      <c r="F108" s="123">
        <f t="shared" si="0"/>
        <v>13</v>
      </c>
      <c r="G108" s="123">
        <f t="shared" ref="G108:G111" si="4">D108-D107</f>
        <v>16</v>
      </c>
    </row>
    <row r="109" spans="1:8" x14ac:dyDescent="0.2">
      <c r="A109" s="15">
        <v>5</v>
      </c>
      <c r="B109" s="15">
        <v>100</v>
      </c>
      <c r="C109" s="123">
        <f t="shared" si="1"/>
        <v>28</v>
      </c>
      <c r="D109" s="123">
        <f t="shared" si="2"/>
        <v>72</v>
      </c>
      <c r="E109" s="123">
        <f t="shared" si="3"/>
        <v>20</v>
      </c>
      <c r="F109" s="123">
        <f t="shared" si="0"/>
        <v>14.4</v>
      </c>
      <c r="G109" s="123">
        <f t="shared" si="4"/>
        <v>20</v>
      </c>
    </row>
    <row r="110" spans="1:8" x14ac:dyDescent="0.2">
      <c r="A110" s="15">
        <v>6</v>
      </c>
      <c r="B110" s="15">
        <v>125</v>
      </c>
      <c r="C110" s="123">
        <f t="shared" si="1"/>
        <v>28</v>
      </c>
      <c r="D110" s="123">
        <f t="shared" si="2"/>
        <v>97</v>
      </c>
      <c r="E110" s="143">
        <f>B110/A110</f>
        <v>20.833333333333332</v>
      </c>
      <c r="F110" s="143">
        <f t="shared" si="0"/>
        <v>16.166666666666668</v>
      </c>
      <c r="G110" s="123">
        <f t="shared" si="4"/>
        <v>25</v>
      </c>
    </row>
    <row r="111" spans="1:8" x14ac:dyDescent="0.2">
      <c r="A111" s="15">
        <v>7</v>
      </c>
      <c r="B111" s="15">
        <v>155</v>
      </c>
      <c r="C111" s="123">
        <f t="shared" si="1"/>
        <v>28</v>
      </c>
      <c r="D111" s="123">
        <f t="shared" si="2"/>
        <v>127</v>
      </c>
      <c r="E111" s="143">
        <f t="shared" si="3"/>
        <v>22.142857142857142</v>
      </c>
      <c r="F111" s="143">
        <f t="shared" si="0"/>
        <v>18.142857142857142</v>
      </c>
      <c r="G111" s="123">
        <f t="shared" si="4"/>
        <v>30</v>
      </c>
    </row>
    <row r="113" spans="1:8" x14ac:dyDescent="0.2">
      <c r="A113" s="1" t="s">
        <v>1131</v>
      </c>
    </row>
    <row r="114" spans="1:8" x14ac:dyDescent="0.2">
      <c r="A114" s="1" t="s">
        <v>1132</v>
      </c>
    </row>
    <row r="115" spans="1:8" x14ac:dyDescent="0.2">
      <c r="A115" s="1" t="s">
        <v>1133</v>
      </c>
      <c r="H115" s="1" t="s">
        <v>1134</v>
      </c>
    </row>
    <row r="116" spans="1:8" x14ac:dyDescent="0.2">
      <c r="E116" s="1" t="s">
        <v>1135</v>
      </c>
      <c r="H116" s="1" t="s">
        <v>1136</v>
      </c>
    </row>
    <row r="117" spans="1:8" x14ac:dyDescent="0.2">
      <c r="A117" s="1" t="s">
        <v>1137</v>
      </c>
    </row>
    <row r="118" spans="1:8" x14ac:dyDescent="0.2">
      <c r="E118" s="1" t="s">
        <v>1138</v>
      </c>
      <c r="H118" s="1" t="s">
        <v>1139</v>
      </c>
    </row>
    <row r="119" spans="1:8" x14ac:dyDescent="0.2">
      <c r="E119" s="1" t="s">
        <v>1135</v>
      </c>
      <c r="H119" s="1" t="s">
        <v>1140</v>
      </c>
    </row>
    <row r="120" spans="1:8" x14ac:dyDescent="0.2">
      <c r="A120" s="1" t="s">
        <v>1141</v>
      </c>
    </row>
    <row r="121" spans="1:8" x14ac:dyDescent="0.2">
      <c r="E121" s="1" t="s">
        <v>1142</v>
      </c>
      <c r="H121" s="1" t="s">
        <v>1143</v>
      </c>
    </row>
    <row r="122" spans="1:8" x14ac:dyDescent="0.2">
      <c r="E122" s="1" t="s">
        <v>1135</v>
      </c>
      <c r="H122" s="1" t="s">
        <v>1144</v>
      </c>
    </row>
    <row r="123" spans="1:8" x14ac:dyDescent="0.2">
      <c r="A123" s="1" t="s">
        <v>1145</v>
      </c>
    </row>
    <row r="124" spans="1:8" x14ac:dyDescent="0.2">
      <c r="E124" s="1" t="s">
        <v>1146</v>
      </c>
    </row>
    <row r="125" spans="1:8" x14ac:dyDescent="0.2">
      <c r="D125" s="1" t="s">
        <v>1147</v>
      </c>
      <c r="E125" s="1" t="s">
        <v>1148</v>
      </c>
      <c r="H125" s="1" t="s">
        <v>1149</v>
      </c>
    </row>
    <row r="126" spans="1:8" x14ac:dyDescent="0.2">
      <c r="E126" s="1" t="s">
        <v>1150</v>
      </c>
    </row>
    <row r="127" spans="1:8" x14ac:dyDescent="0.2">
      <c r="H127" s="1" t="s">
        <v>1151</v>
      </c>
    </row>
    <row r="128" spans="1:8" ht="17" thickBot="1" x14ac:dyDescent="0.25"/>
    <row r="129" spans="1:9" ht="17" thickBot="1" x14ac:dyDescent="0.25">
      <c r="A129" s="49" t="s">
        <v>1124</v>
      </c>
      <c r="B129" s="50"/>
      <c r="C129" s="50"/>
      <c r="D129" s="50"/>
      <c r="E129" s="50"/>
      <c r="F129" s="50"/>
      <c r="G129" s="50"/>
      <c r="H129" s="51"/>
    </row>
    <row r="131" spans="1:9" x14ac:dyDescent="0.2">
      <c r="A131" s="1" t="s">
        <v>1152</v>
      </c>
    </row>
    <row r="134" spans="1:9" x14ac:dyDescent="0.2">
      <c r="E134" s="109"/>
      <c r="F134" s="109"/>
      <c r="G134" s="109"/>
      <c r="H134" s="109"/>
      <c r="I134" s="109"/>
    </row>
    <row r="135" spans="1:9" x14ac:dyDescent="0.2">
      <c r="C135" s="1" t="s">
        <v>1153</v>
      </c>
      <c r="E135" s="109" t="s">
        <v>1153</v>
      </c>
      <c r="F135" s="109"/>
      <c r="G135" s="109"/>
      <c r="H135" s="109"/>
      <c r="I135" s="109"/>
    </row>
    <row r="136" spans="1:9" x14ac:dyDescent="0.2">
      <c r="C136" s="1" t="s">
        <v>1154</v>
      </c>
      <c r="E136" s="109" t="s">
        <v>1155</v>
      </c>
      <c r="F136" s="109"/>
      <c r="G136" s="109"/>
      <c r="H136" s="109"/>
      <c r="I136" s="109"/>
    </row>
    <row r="137" spans="1:9" x14ac:dyDescent="0.2">
      <c r="C137" s="4" t="s">
        <v>1156</v>
      </c>
      <c r="E137" s="312" t="s">
        <v>1157</v>
      </c>
      <c r="F137" s="109"/>
      <c r="G137" s="109"/>
      <c r="H137" s="109"/>
      <c r="I137" s="109"/>
    </row>
    <row r="138" spans="1:9" x14ac:dyDescent="0.2">
      <c r="C138" s="4" t="s">
        <v>1158</v>
      </c>
      <c r="E138" s="312" t="s">
        <v>1159</v>
      </c>
      <c r="F138" s="109"/>
      <c r="G138" s="109"/>
      <c r="H138" s="109"/>
      <c r="I138" s="109"/>
    </row>
    <row r="139" spans="1:9" x14ac:dyDescent="0.2">
      <c r="C139" s="4"/>
      <c r="E139" s="109"/>
      <c r="F139" s="109"/>
      <c r="G139" s="109"/>
      <c r="H139" s="109"/>
      <c r="I139" s="109"/>
    </row>
    <row r="140" spans="1:9" x14ac:dyDescent="0.2">
      <c r="C140" s="4"/>
      <c r="E140" s="109"/>
      <c r="F140" s="109"/>
      <c r="G140" s="109"/>
      <c r="H140" s="109"/>
      <c r="I140" s="109"/>
    </row>
    <row r="141" spans="1:9" x14ac:dyDescent="0.2">
      <c r="C141" s="4" t="s">
        <v>1160</v>
      </c>
      <c r="E141" s="312" t="s">
        <v>1161</v>
      </c>
      <c r="F141" s="109"/>
      <c r="G141" s="109"/>
      <c r="H141" s="109"/>
      <c r="I141" s="109"/>
    </row>
    <row r="142" spans="1:9" x14ac:dyDescent="0.2">
      <c r="C142" s="4" t="s">
        <v>1162</v>
      </c>
      <c r="E142" s="312" t="s">
        <v>1163</v>
      </c>
      <c r="F142" s="109"/>
      <c r="G142" s="109"/>
      <c r="H142" s="109"/>
      <c r="I142" s="109"/>
    </row>
    <row r="143" spans="1:9" x14ac:dyDescent="0.2">
      <c r="C143" s="4"/>
      <c r="E143" s="312"/>
      <c r="F143" s="109"/>
      <c r="G143" s="109"/>
      <c r="H143" s="109"/>
      <c r="I143" s="109"/>
    </row>
    <row r="144" spans="1:9" x14ac:dyDescent="0.2">
      <c r="E144" s="109"/>
      <c r="F144" s="109"/>
      <c r="G144" s="109"/>
      <c r="H144" s="109"/>
      <c r="I144" s="109"/>
    </row>
    <row r="145" spans="1:9" x14ac:dyDescent="0.2">
      <c r="C145" s="2" t="s">
        <v>1164</v>
      </c>
      <c r="E145" s="293" t="s">
        <v>1165</v>
      </c>
      <c r="F145" s="109"/>
      <c r="G145" s="109"/>
      <c r="H145" s="109"/>
      <c r="I145" s="109"/>
    </row>
    <row r="146" spans="1:9" x14ac:dyDescent="0.2">
      <c r="C146" s="1" t="s">
        <v>1166</v>
      </c>
      <c r="E146" s="109" t="s">
        <v>1166</v>
      </c>
      <c r="F146" s="109"/>
      <c r="G146" s="109"/>
      <c r="H146" s="109"/>
      <c r="I146" s="109"/>
    </row>
    <row r="147" spans="1:9" x14ac:dyDescent="0.2">
      <c r="C147" s="1" t="s">
        <v>1167</v>
      </c>
      <c r="E147" s="109" t="s">
        <v>1167</v>
      </c>
      <c r="F147" s="109"/>
      <c r="G147" s="109"/>
      <c r="H147" s="109"/>
      <c r="I147" s="109"/>
    </row>
    <row r="148" spans="1:9" x14ac:dyDescent="0.2">
      <c r="C148" s="1" t="s">
        <v>1168</v>
      </c>
      <c r="E148" s="109" t="s">
        <v>1169</v>
      </c>
      <c r="F148" s="109"/>
      <c r="G148" s="109"/>
      <c r="H148" s="109"/>
      <c r="I148" s="109"/>
    </row>
    <row r="149" spans="1:9" x14ac:dyDescent="0.2">
      <c r="B149" s="1" t="s">
        <v>1170</v>
      </c>
      <c r="E149" s="109" t="s">
        <v>1171</v>
      </c>
      <c r="F149" s="109"/>
      <c r="G149" s="109"/>
      <c r="H149" s="109"/>
      <c r="I149" s="109"/>
    </row>
    <row r="150" spans="1:9" x14ac:dyDescent="0.2">
      <c r="C150" s="374" t="s">
        <v>1172</v>
      </c>
      <c r="D150" s="374"/>
      <c r="E150" s="382" t="s">
        <v>1173</v>
      </c>
      <c r="F150" s="382"/>
      <c r="G150" s="109"/>
      <c r="H150" s="109"/>
      <c r="I150" s="109"/>
    </row>
    <row r="151" spans="1:9" ht="17" thickBot="1" x14ac:dyDescent="0.25"/>
    <row r="152" spans="1:9" ht="17" thickBot="1" x14ac:dyDescent="0.25">
      <c r="A152" s="72" t="s">
        <v>1174</v>
      </c>
      <c r="B152" s="50"/>
      <c r="C152" s="50"/>
      <c r="D152" s="50"/>
      <c r="E152" s="50"/>
      <c r="F152" s="50"/>
      <c r="G152" s="50"/>
      <c r="H152" s="51"/>
    </row>
    <row r="154" spans="1:9" x14ac:dyDescent="0.2">
      <c r="A154" s="123"/>
      <c r="B154" s="123"/>
      <c r="C154" s="123"/>
      <c r="D154" s="123"/>
      <c r="E154" s="123" t="s">
        <v>134</v>
      </c>
      <c r="F154" s="123" t="s">
        <v>1109</v>
      </c>
      <c r="G154" s="123"/>
    </row>
    <row r="155" spans="1:9" x14ac:dyDescent="0.2">
      <c r="A155" s="123" t="s">
        <v>1118</v>
      </c>
      <c r="B155" s="123" t="s">
        <v>134</v>
      </c>
      <c r="C155" s="123" t="s">
        <v>1108</v>
      </c>
      <c r="D155" s="123" t="s">
        <v>1109</v>
      </c>
      <c r="E155" s="123" t="s">
        <v>1119</v>
      </c>
      <c r="F155" s="123" t="s">
        <v>1119</v>
      </c>
      <c r="G155" s="123" t="s">
        <v>224</v>
      </c>
    </row>
    <row r="156" spans="1:9" x14ac:dyDescent="0.2">
      <c r="A156" s="123" t="s">
        <v>1093</v>
      </c>
      <c r="B156" s="123" t="s">
        <v>1120</v>
      </c>
      <c r="C156" s="123" t="s">
        <v>1089</v>
      </c>
      <c r="D156" s="123" t="s">
        <v>1091</v>
      </c>
      <c r="E156" s="123" t="s">
        <v>1121</v>
      </c>
      <c r="F156" s="123" t="s">
        <v>1122</v>
      </c>
      <c r="G156" s="123" t="s">
        <v>1099</v>
      </c>
    </row>
    <row r="157" spans="1:9" x14ac:dyDescent="0.2">
      <c r="A157" s="123">
        <v>0</v>
      </c>
      <c r="B157" s="123">
        <v>28</v>
      </c>
      <c r="C157" s="123">
        <f>B157</f>
        <v>28</v>
      </c>
      <c r="D157" s="142"/>
      <c r="E157" s="142"/>
      <c r="F157" s="142"/>
      <c r="G157" s="142"/>
    </row>
    <row r="158" spans="1:9" x14ac:dyDescent="0.2">
      <c r="A158" s="123">
        <v>1</v>
      </c>
      <c r="B158" s="123">
        <v>44</v>
      </c>
      <c r="C158" s="123">
        <f>C157</f>
        <v>28</v>
      </c>
      <c r="D158" s="123">
        <f>B158-$C$104</f>
        <v>16</v>
      </c>
      <c r="E158" s="123">
        <f>B158/A158</f>
        <v>44</v>
      </c>
      <c r="F158" s="123">
        <f>D158/A158</f>
        <v>16</v>
      </c>
      <c r="G158" s="123">
        <f>D158</f>
        <v>16</v>
      </c>
    </row>
    <row r="159" spans="1:9" x14ac:dyDescent="0.2">
      <c r="A159" s="123">
        <v>2</v>
      </c>
      <c r="B159" s="123">
        <v>52</v>
      </c>
      <c r="C159" s="123">
        <f t="shared" ref="C159:C164" si="5">C158</f>
        <v>28</v>
      </c>
      <c r="D159" s="123">
        <f t="shared" ref="D159:D164" si="6">B159-$C$104</f>
        <v>24</v>
      </c>
      <c r="E159" s="123">
        <f t="shared" ref="E159:E164" si="7">B159/A159</f>
        <v>26</v>
      </c>
      <c r="F159" s="144">
        <f t="shared" ref="F159:F164" si="8">D159/A159</f>
        <v>12</v>
      </c>
      <c r="G159" s="123">
        <f>D159-D158</f>
        <v>8</v>
      </c>
    </row>
    <row r="160" spans="1:9" x14ac:dyDescent="0.2">
      <c r="A160" s="123">
        <v>3</v>
      </c>
      <c r="B160" s="123">
        <v>64</v>
      </c>
      <c r="C160" s="123">
        <f t="shared" si="5"/>
        <v>28</v>
      </c>
      <c r="D160" s="123">
        <f t="shared" si="6"/>
        <v>36</v>
      </c>
      <c r="E160" s="143">
        <f t="shared" si="7"/>
        <v>21.333333333333332</v>
      </c>
      <c r="F160" s="144">
        <f t="shared" si="8"/>
        <v>12</v>
      </c>
      <c r="G160" s="123">
        <f t="shared" ref="G160:G164" si="9">D160-D159</f>
        <v>12</v>
      </c>
    </row>
    <row r="161" spans="1:8" x14ac:dyDescent="0.2">
      <c r="A161" s="123">
        <v>4</v>
      </c>
      <c r="B161" s="123">
        <v>80</v>
      </c>
      <c r="C161" s="123">
        <f t="shared" si="5"/>
        <v>28</v>
      </c>
      <c r="D161" s="123">
        <f t="shared" si="6"/>
        <v>52</v>
      </c>
      <c r="E161" s="146">
        <f t="shared" si="7"/>
        <v>20</v>
      </c>
      <c r="F161" s="123">
        <f t="shared" si="8"/>
        <v>13</v>
      </c>
      <c r="G161" s="123">
        <f t="shared" si="9"/>
        <v>16</v>
      </c>
    </row>
    <row r="162" spans="1:8" x14ac:dyDescent="0.2">
      <c r="A162" s="123">
        <v>5</v>
      </c>
      <c r="B162" s="123">
        <v>100</v>
      </c>
      <c r="C162" s="123">
        <f t="shared" si="5"/>
        <v>28</v>
      </c>
      <c r="D162" s="123">
        <f t="shared" si="6"/>
        <v>72</v>
      </c>
      <c r="E162" s="146">
        <f t="shared" si="7"/>
        <v>20</v>
      </c>
      <c r="F162" s="123">
        <f t="shared" si="8"/>
        <v>14.4</v>
      </c>
      <c r="G162" s="123">
        <f t="shared" si="9"/>
        <v>20</v>
      </c>
    </row>
    <row r="163" spans="1:8" x14ac:dyDescent="0.2">
      <c r="A163" s="123">
        <v>6</v>
      </c>
      <c r="B163" s="123">
        <v>125</v>
      </c>
      <c r="C163" s="123">
        <f t="shared" si="5"/>
        <v>28</v>
      </c>
      <c r="D163" s="123">
        <f t="shared" si="6"/>
        <v>97</v>
      </c>
      <c r="E163" s="143">
        <f t="shared" si="7"/>
        <v>20.833333333333332</v>
      </c>
      <c r="F163" s="143">
        <f t="shared" si="8"/>
        <v>16.166666666666668</v>
      </c>
      <c r="G163" s="123">
        <f t="shared" si="9"/>
        <v>25</v>
      </c>
    </row>
    <row r="164" spans="1:8" x14ac:dyDescent="0.2">
      <c r="A164" s="123">
        <v>7</v>
      </c>
      <c r="B164" s="123">
        <v>155</v>
      </c>
      <c r="C164" s="123">
        <f t="shared" si="5"/>
        <v>28</v>
      </c>
      <c r="D164" s="123">
        <f t="shared" si="6"/>
        <v>127</v>
      </c>
      <c r="E164" s="143">
        <f t="shared" si="7"/>
        <v>22.142857142857142</v>
      </c>
      <c r="F164" s="143">
        <f t="shared" si="8"/>
        <v>18.142857142857142</v>
      </c>
      <c r="G164" s="123">
        <f t="shared" si="9"/>
        <v>30</v>
      </c>
    </row>
    <row r="166" spans="1:8" x14ac:dyDescent="0.2">
      <c r="A166" s="1" t="s">
        <v>1175</v>
      </c>
    </row>
    <row r="167" spans="1:8" x14ac:dyDescent="0.2">
      <c r="C167" s="2"/>
      <c r="D167" s="2" t="s">
        <v>1176</v>
      </c>
      <c r="E167" s="113"/>
      <c r="F167" s="113" t="s">
        <v>1177</v>
      </c>
    </row>
    <row r="168" spans="1:8" x14ac:dyDescent="0.2">
      <c r="C168" s="1" t="s">
        <v>1178</v>
      </c>
      <c r="E168" s="1" t="s">
        <v>1179</v>
      </c>
    </row>
    <row r="169" spans="1:8" ht="17" thickBot="1" x14ac:dyDescent="0.25"/>
    <row r="170" spans="1:8" ht="17" thickBot="1" x14ac:dyDescent="0.25">
      <c r="A170" s="49" t="s">
        <v>1180</v>
      </c>
      <c r="B170" s="50"/>
      <c r="C170" s="50"/>
      <c r="D170" s="50"/>
      <c r="E170" s="50"/>
      <c r="F170" s="50"/>
      <c r="G170" s="50"/>
      <c r="H170" s="51"/>
    </row>
    <row r="172" spans="1:8" x14ac:dyDescent="0.2">
      <c r="A172" s="123"/>
      <c r="B172" s="123"/>
      <c r="C172" s="123"/>
      <c r="D172" s="123"/>
      <c r="E172" s="123" t="s">
        <v>134</v>
      </c>
      <c r="F172" s="123" t="s">
        <v>1109</v>
      </c>
      <c r="G172" s="123"/>
      <c r="H172" s="86" t="s">
        <v>1181</v>
      </c>
    </row>
    <row r="173" spans="1:8" x14ac:dyDescent="0.2">
      <c r="A173" s="123" t="s">
        <v>1118</v>
      </c>
      <c r="B173" s="123" t="s">
        <v>134</v>
      </c>
      <c r="C173" s="123" t="s">
        <v>1108</v>
      </c>
      <c r="D173" s="123" t="s">
        <v>1109</v>
      </c>
      <c r="E173" s="123" t="s">
        <v>1119</v>
      </c>
      <c r="F173" s="123" t="s">
        <v>1119</v>
      </c>
      <c r="G173" s="123" t="s">
        <v>224</v>
      </c>
      <c r="H173" s="86" t="s">
        <v>1182</v>
      </c>
    </row>
    <row r="174" spans="1:8" x14ac:dyDescent="0.2">
      <c r="A174" s="123" t="s">
        <v>1093</v>
      </c>
      <c r="B174" s="123" t="s">
        <v>1120</v>
      </c>
      <c r="C174" s="123" t="s">
        <v>1089</v>
      </c>
      <c r="D174" s="123" t="s">
        <v>1091</v>
      </c>
      <c r="E174" s="123" t="s">
        <v>1121</v>
      </c>
      <c r="F174" s="123" t="s">
        <v>1122</v>
      </c>
      <c r="G174" s="123" t="s">
        <v>1099</v>
      </c>
      <c r="H174" s="86" t="s">
        <v>1154</v>
      </c>
    </row>
    <row r="175" spans="1:8" x14ac:dyDescent="0.2">
      <c r="A175" s="123">
        <v>0</v>
      </c>
      <c r="B175" s="123">
        <v>28</v>
      </c>
      <c r="C175" s="123">
        <f>B175</f>
        <v>28</v>
      </c>
      <c r="D175" s="142"/>
      <c r="E175" s="142"/>
      <c r="F175" s="142"/>
      <c r="G175" s="142"/>
      <c r="H175" s="142"/>
    </row>
    <row r="176" spans="1:8" x14ac:dyDescent="0.2">
      <c r="A176" s="123">
        <v>1</v>
      </c>
      <c r="B176" s="123">
        <v>44</v>
      </c>
      <c r="C176" s="123">
        <f>C175</f>
        <v>28</v>
      </c>
      <c r="D176" s="123">
        <f>B176-$C$104</f>
        <v>16</v>
      </c>
      <c r="E176" s="123">
        <f>B176/A176</f>
        <v>44</v>
      </c>
      <c r="F176" s="123">
        <f>D176/A176</f>
        <v>16</v>
      </c>
      <c r="G176" s="147">
        <f>D176</f>
        <v>16</v>
      </c>
      <c r="H176" s="129" t="s">
        <v>1183</v>
      </c>
    </row>
    <row r="177" spans="1:8" x14ac:dyDescent="0.2">
      <c r="A177" s="123">
        <v>2</v>
      </c>
      <c r="B177" s="123">
        <v>52</v>
      </c>
      <c r="C177" s="123">
        <f t="shared" ref="C177:C182" si="10">C176</f>
        <v>28</v>
      </c>
      <c r="D177" s="123">
        <f t="shared" ref="D177:D182" si="11">B177-$C$104</f>
        <v>24</v>
      </c>
      <c r="E177" s="123">
        <f t="shared" ref="E177:E182" si="12">B177/A177</f>
        <v>26</v>
      </c>
      <c r="F177" s="144">
        <f t="shared" ref="F177:F182" si="13">D177/A177</f>
        <v>12</v>
      </c>
      <c r="G177" s="123">
        <f>D177-D176</f>
        <v>8</v>
      </c>
      <c r="H177" s="129" t="s">
        <v>1183</v>
      </c>
    </row>
    <row r="178" spans="1:8" x14ac:dyDescent="0.2">
      <c r="A178" s="123">
        <v>3</v>
      </c>
      <c r="B178" s="123">
        <v>64</v>
      </c>
      <c r="C178" s="123">
        <f t="shared" si="10"/>
        <v>28</v>
      </c>
      <c r="D178" s="123">
        <f t="shared" si="11"/>
        <v>36</v>
      </c>
      <c r="E178" s="143">
        <f t="shared" si="12"/>
        <v>21.333333333333332</v>
      </c>
      <c r="F178" s="144">
        <f t="shared" si="13"/>
        <v>12</v>
      </c>
      <c r="G178" s="123">
        <f t="shared" ref="G178:G182" si="14">D178-D177</f>
        <v>12</v>
      </c>
      <c r="H178" s="129" t="s">
        <v>1183</v>
      </c>
    </row>
    <row r="179" spans="1:8" x14ac:dyDescent="0.2">
      <c r="A179" s="123">
        <v>4</v>
      </c>
      <c r="B179" s="123">
        <v>80</v>
      </c>
      <c r="C179" s="123">
        <f t="shared" si="10"/>
        <v>28</v>
      </c>
      <c r="D179" s="123">
        <f t="shared" si="11"/>
        <v>52</v>
      </c>
      <c r="E179" s="146">
        <f t="shared" si="12"/>
        <v>20</v>
      </c>
      <c r="F179" s="123">
        <f t="shared" si="13"/>
        <v>13</v>
      </c>
      <c r="G179" s="147">
        <f t="shared" si="14"/>
        <v>16</v>
      </c>
      <c r="H179" s="129" t="s">
        <v>1183</v>
      </c>
    </row>
    <row r="180" spans="1:8" x14ac:dyDescent="0.2">
      <c r="A180" s="123">
        <v>5</v>
      </c>
      <c r="B180" s="123">
        <v>100</v>
      </c>
      <c r="C180" s="123">
        <f t="shared" si="10"/>
        <v>28</v>
      </c>
      <c r="D180" s="123">
        <f t="shared" si="11"/>
        <v>72</v>
      </c>
      <c r="E180" s="146">
        <f t="shared" si="12"/>
        <v>20</v>
      </c>
      <c r="F180" s="123">
        <f t="shared" si="13"/>
        <v>14.4</v>
      </c>
      <c r="G180" s="123">
        <f t="shared" si="14"/>
        <v>20</v>
      </c>
      <c r="H180" s="129" t="s">
        <v>1184</v>
      </c>
    </row>
    <row r="181" spans="1:8" x14ac:dyDescent="0.2">
      <c r="A181" s="123">
        <v>6</v>
      </c>
      <c r="B181" s="123">
        <v>125</v>
      </c>
      <c r="C181" s="123">
        <f t="shared" si="10"/>
        <v>28</v>
      </c>
      <c r="D181" s="123">
        <f t="shared" si="11"/>
        <v>97</v>
      </c>
      <c r="E181" s="143">
        <f t="shared" si="12"/>
        <v>20.833333333333332</v>
      </c>
      <c r="F181" s="143">
        <f t="shared" si="13"/>
        <v>16.166666666666668</v>
      </c>
      <c r="G181" s="123">
        <f t="shared" si="14"/>
        <v>25</v>
      </c>
      <c r="H181" s="129" t="s">
        <v>1184</v>
      </c>
    </row>
    <row r="182" spans="1:8" x14ac:dyDescent="0.2">
      <c r="A182" s="123">
        <v>7</v>
      </c>
      <c r="B182" s="123">
        <v>155</v>
      </c>
      <c r="C182" s="123">
        <f t="shared" si="10"/>
        <v>28</v>
      </c>
      <c r="D182" s="123">
        <f t="shared" si="11"/>
        <v>127</v>
      </c>
      <c r="E182" s="143">
        <f t="shared" si="12"/>
        <v>22.142857142857142</v>
      </c>
      <c r="F182" s="143">
        <f t="shared" si="13"/>
        <v>18.142857142857142</v>
      </c>
      <c r="G182" s="123">
        <f t="shared" si="14"/>
        <v>30</v>
      </c>
      <c r="H182" s="129" t="s">
        <v>1184</v>
      </c>
    </row>
    <row r="184" spans="1:8" x14ac:dyDescent="0.2">
      <c r="A184" s="1" t="s">
        <v>1175</v>
      </c>
    </row>
    <row r="185" spans="1:8" x14ac:dyDescent="0.2">
      <c r="C185" s="2"/>
      <c r="D185" s="2" t="s">
        <v>1185</v>
      </c>
      <c r="E185" s="113"/>
      <c r="F185" s="113" t="s">
        <v>1186</v>
      </c>
    </row>
    <row r="186" spans="1:8" x14ac:dyDescent="0.2">
      <c r="C186" s="1" t="s">
        <v>1187</v>
      </c>
      <c r="E186" s="1" t="s">
        <v>1179</v>
      </c>
    </row>
    <row r="189" spans="1:8" x14ac:dyDescent="0.2">
      <c r="C189" s="1" t="s">
        <v>1188</v>
      </c>
    </row>
    <row r="190" spans="1:8" x14ac:dyDescent="0.2">
      <c r="C190" s="1" t="s">
        <v>1189</v>
      </c>
    </row>
    <row r="191" spans="1:8" x14ac:dyDescent="0.2">
      <c r="C191" s="1" t="s">
        <v>1190</v>
      </c>
    </row>
    <row r="192" spans="1:8" x14ac:dyDescent="0.2">
      <c r="C192" s="1" t="s">
        <v>1191</v>
      </c>
    </row>
    <row r="193" spans="1:9" x14ac:dyDescent="0.2">
      <c r="C193" s="1" t="s">
        <v>1192</v>
      </c>
    </row>
    <row r="194" spans="1:9" x14ac:dyDescent="0.2">
      <c r="C194" s="1" t="s">
        <v>1193</v>
      </c>
    </row>
    <row r="195" spans="1:9" x14ac:dyDescent="0.2">
      <c r="C195" s="1" t="s">
        <v>1194</v>
      </c>
    </row>
    <row r="196" spans="1:9" ht="17" thickBot="1" x14ac:dyDescent="0.25"/>
    <row r="197" spans="1:9" ht="17" thickBot="1" x14ac:dyDescent="0.25">
      <c r="A197" s="49" t="s">
        <v>1195</v>
      </c>
      <c r="B197" s="50"/>
      <c r="C197" s="50"/>
      <c r="D197" s="50"/>
      <c r="E197" s="50"/>
      <c r="F197" s="50"/>
      <c r="G197" s="50"/>
      <c r="H197" s="51"/>
    </row>
    <row r="198" spans="1:9" ht="17" thickBot="1" x14ac:dyDescent="0.25"/>
    <row r="199" spans="1:9" x14ac:dyDescent="0.2">
      <c r="A199" s="5" t="s">
        <v>1196</v>
      </c>
      <c r="B199" s="6"/>
      <c r="C199" s="6"/>
      <c r="D199" s="6"/>
      <c r="E199" s="6"/>
      <c r="F199" s="6"/>
      <c r="G199" s="6"/>
      <c r="H199" s="7"/>
    </row>
    <row r="200" spans="1:9" x14ac:dyDescent="0.2">
      <c r="A200" s="8" t="s">
        <v>1197</v>
      </c>
      <c r="H200" s="9"/>
    </row>
    <row r="201" spans="1:9" ht="17" thickBot="1" x14ac:dyDescent="0.25">
      <c r="A201" s="10" t="s">
        <v>1198</v>
      </c>
      <c r="B201" s="11"/>
      <c r="C201" s="11"/>
      <c r="D201" s="11"/>
      <c r="E201" s="11"/>
      <c r="F201" s="11"/>
      <c r="G201" s="11"/>
      <c r="H201" s="13"/>
    </row>
    <row r="203" spans="1:9" x14ac:dyDescent="0.2">
      <c r="A203" s="1" t="s">
        <v>1199</v>
      </c>
    </row>
    <row r="205" spans="1:9" x14ac:dyDescent="0.2">
      <c r="A205" s="123"/>
      <c r="B205" s="123"/>
      <c r="C205" s="123"/>
      <c r="D205" s="123"/>
      <c r="E205" s="123" t="s">
        <v>134</v>
      </c>
      <c r="F205" s="123" t="s">
        <v>1109</v>
      </c>
      <c r="G205" s="123"/>
      <c r="H205" s="86" t="s">
        <v>1181</v>
      </c>
      <c r="I205" s="86" t="s">
        <v>1181</v>
      </c>
    </row>
    <row r="206" spans="1:9" x14ac:dyDescent="0.2">
      <c r="A206" s="123" t="s">
        <v>1118</v>
      </c>
      <c r="B206" s="123" t="s">
        <v>134</v>
      </c>
      <c r="C206" s="123" t="s">
        <v>1108</v>
      </c>
      <c r="D206" s="123" t="s">
        <v>1109</v>
      </c>
      <c r="E206" s="123" t="s">
        <v>1119</v>
      </c>
      <c r="F206" s="123" t="s">
        <v>1119</v>
      </c>
      <c r="G206" s="123" t="s">
        <v>224</v>
      </c>
      <c r="H206" s="86" t="s">
        <v>1182</v>
      </c>
      <c r="I206" s="86" t="s">
        <v>1182</v>
      </c>
    </row>
    <row r="207" spans="1:9" x14ac:dyDescent="0.2">
      <c r="A207" s="123" t="s">
        <v>1093</v>
      </c>
      <c r="B207" s="123" t="s">
        <v>1120</v>
      </c>
      <c r="C207" s="123" t="s">
        <v>1089</v>
      </c>
      <c r="D207" s="123" t="s">
        <v>1091</v>
      </c>
      <c r="E207" s="123" t="s">
        <v>1121</v>
      </c>
      <c r="F207" s="123" t="s">
        <v>1122</v>
      </c>
      <c r="G207" s="123" t="s">
        <v>1099</v>
      </c>
      <c r="H207" s="86" t="s">
        <v>1154</v>
      </c>
      <c r="I207" s="86" t="s">
        <v>1155</v>
      </c>
    </row>
    <row r="208" spans="1:9" x14ac:dyDescent="0.2">
      <c r="A208" s="123">
        <v>0</v>
      </c>
      <c r="B208" s="123">
        <v>28</v>
      </c>
      <c r="C208" s="123">
        <f>B208</f>
        <v>28</v>
      </c>
      <c r="D208" s="142"/>
      <c r="E208" s="142"/>
      <c r="F208" s="142"/>
      <c r="G208" s="142"/>
      <c r="H208" s="142"/>
      <c r="I208" s="142"/>
    </row>
    <row r="209" spans="1:9" x14ac:dyDescent="0.2">
      <c r="A209" s="123">
        <v>1</v>
      </c>
      <c r="B209" s="123">
        <v>44</v>
      </c>
      <c r="C209" s="123">
        <f>C208</f>
        <v>28</v>
      </c>
      <c r="D209" s="123">
        <f>B209-$C$104</f>
        <v>16</v>
      </c>
      <c r="E209" s="123">
        <f>B209/A209</f>
        <v>44</v>
      </c>
      <c r="F209" s="123">
        <f>D209/A209</f>
        <v>16</v>
      </c>
      <c r="G209" s="123">
        <f>D209</f>
        <v>16</v>
      </c>
      <c r="H209" s="129" t="s">
        <v>1183</v>
      </c>
      <c r="I209" s="129" t="s">
        <v>1183</v>
      </c>
    </row>
    <row r="210" spans="1:9" x14ac:dyDescent="0.2">
      <c r="A210" s="123">
        <v>2</v>
      </c>
      <c r="B210" s="123">
        <v>52</v>
      </c>
      <c r="C210" s="123">
        <f t="shared" ref="C210:C215" si="15">C209</f>
        <v>28</v>
      </c>
      <c r="D210" s="123">
        <f t="shared" ref="D210:D215" si="16">B210-$C$104</f>
        <v>24</v>
      </c>
      <c r="E210" s="123">
        <f t="shared" ref="E210:E215" si="17">B210/A210</f>
        <v>26</v>
      </c>
      <c r="F210" s="144">
        <f t="shared" ref="F210:F215" si="18">D210/A210</f>
        <v>12</v>
      </c>
      <c r="G210" s="123">
        <f>D210-D209</f>
        <v>8</v>
      </c>
      <c r="H210" s="129" t="s">
        <v>1183</v>
      </c>
      <c r="I210" s="129" t="s">
        <v>1183</v>
      </c>
    </row>
    <row r="211" spans="1:9" x14ac:dyDescent="0.2">
      <c r="A211" s="123">
        <v>3</v>
      </c>
      <c r="B211" s="123">
        <v>64</v>
      </c>
      <c r="C211" s="123">
        <f t="shared" si="15"/>
        <v>28</v>
      </c>
      <c r="D211" s="123">
        <f t="shared" si="16"/>
        <v>36</v>
      </c>
      <c r="E211" s="143">
        <f t="shared" si="17"/>
        <v>21.333333333333332</v>
      </c>
      <c r="F211" s="144">
        <f t="shared" si="18"/>
        <v>12</v>
      </c>
      <c r="G211" s="123">
        <f t="shared" ref="G211:G215" si="19">D211-D210</f>
        <v>12</v>
      </c>
      <c r="H211" s="129" t="s">
        <v>1183</v>
      </c>
      <c r="I211" s="129" t="s">
        <v>1183</v>
      </c>
    </row>
    <row r="212" spans="1:9" x14ac:dyDescent="0.2">
      <c r="A212" s="123">
        <v>4</v>
      </c>
      <c r="B212" s="123">
        <v>80</v>
      </c>
      <c r="C212" s="123">
        <f t="shared" si="15"/>
        <v>28</v>
      </c>
      <c r="D212" s="123">
        <f t="shared" si="16"/>
        <v>52</v>
      </c>
      <c r="E212" s="146">
        <f t="shared" si="17"/>
        <v>20</v>
      </c>
      <c r="F212" s="123">
        <f t="shared" si="18"/>
        <v>13</v>
      </c>
      <c r="G212" s="123">
        <f t="shared" si="19"/>
        <v>16</v>
      </c>
      <c r="H212" s="129" t="s">
        <v>1183</v>
      </c>
      <c r="I212" s="129" t="s">
        <v>1183</v>
      </c>
    </row>
    <row r="213" spans="1:9" x14ac:dyDescent="0.2">
      <c r="A213" s="77">
        <v>5</v>
      </c>
      <c r="B213" s="77">
        <v>100</v>
      </c>
      <c r="C213" s="77">
        <f t="shared" si="15"/>
        <v>28</v>
      </c>
      <c r="D213" s="77">
        <f t="shared" si="16"/>
        <v>72</v>
      </c>
      <c r="E213" s="148">
        <f t="shared" si="17"/>
        <v>20</v>
      </c>
      <c r="F213" s="77">
        <f t="shared" si="18"/>
        <v>14.4</v>
      </c>
      <c r="G213" s="77">
        <f t="shared" si="19"/>
        <v>20</v>
      </c>
      <c r="H213" s="149" t="s">
        <v>1183</v>
      </c>
      <c r="I213" s="149" t="s">
        <v>1183</v>
      </c>
    </row>
    <row r="214" spans="1:9" x14ac:dyDescent="0.2">
      <c r="A214" s="123">
        <v>6</v>
      </c>
      <c r="B214" s="123">
        <v>125</v>
      </c>
      <c r="C214" s="123">
        <f t="shared" si="15"/>
        <v>28</v>
      </c>
      <c r="D214" s="123">
        <f t="shared" si="16"/>
        <v>97</v>
      </c>
      <c r="E214" s="143">
        <f t="shared" si="17"/>
        <v>20.833333333333332</v>
      </c>
      <c r="F214" s="143">
        <f t="shared" si="18"/>
        <v>16.166666666666668</v>
      </c>
      <c r="G214" s="123">
        <f t="shared" si="19"/>
        <v>25</v>
      </c>
      <c r="H214" s="129" t="s">
        <v>1184</v>
      </c>
      <c r="I214" s="129" t="s">
        <v>1184</v>
      </c>
    </row>
    <row r="215" spans="1:9" x14ac:dyDescent="0.2">
      <c r="A215" s="123">
        <v>7</v>
      </c>
      <c r="B215" s="123">
        <v>155</v>
      </c>
      <c r="C215" s="123">
        <f t="shared" si="15"/>
        <v>28</v>
      </c>
      <c r="D215" s="123">
        <f t="shared" si="16"/>
        <v>127</v>
      </c>
      <c r="E215" s="143">
        <f t="shared" si="17"/>
        <v>22.142857142857142</v>
      </c>
      <c r="F215" s="143">
        <f t="shared" si="18"/>
        <v>18.142857142857142</v>
      </c>
      <c r="G215" s="123">
        <f t="shared" si="19"/>
        <v>30</v>
      </c>
      <c r="H215" s="129" t="s">
        <v>1184</v>
      </c>
      <c r="I215" s="129" t="s">
        <v>1184</v>
      </c>
    </row>
    <row r="217" spans="1:9" x14ac:dyDescent="0.2">
      <c r="C217" s="2"/>
      <c r="D217" s="2" t="s">
        <v>1200</v>
      </c>
      <c r="E217" s="113"/>
      <c r="F217" s="113" t="s">
        <v>1201</v>
      </c>
    </row>
    <row r="218" spans="1:9" x14ac:dyDescent="0.2">
      <c r="C218" s="1" t="s">
        <v>1187</v>
      </c>
      <c r="E218" s="1" t="s">
        <v>1202</v>
      </c>
    </row>
    <row r="221" spans="1:9" x14ac:dyDescent="0.2">
      <c r="C221" s="1" t="s">
        <v>1203</v>
      </c>
      <c r="E221" s="1" t="s">
        <v>1204</v>
      </c>
    </row>
    <row r="222" spans="1:9" x14ac:dyDescent="0.2">
      <c r="C222" s="1" t="s">
        <v>1205</v>
      </c>
      <c r="E222" s="1" t="s">
        <v>1206</v>
      </c>
    </row>
    <row r="223" spans="1:9" x14ac:dyDescent="0.2">
      <c r="C223" s="1" t="s">
        <v>1207</v>
      </c>
      <c r="E223" s="1" t="s">
        <v>1208</v>
      </c>
    </row>
    <row r="224" spans="1:9" x14ac:dyDescent="0.2">
      <c r="C224" s="1" t="s">
        <v>1209</v>
      </c>
      <c r="E224" s="1" t="s">
        <v>1210</v>
      </c>
    </row>
    <row r="225" spans="1:8" x14ac:dyDescent="0.2">
      <c r="C225" s="1" t="s">
        <v>1211</v>
      </c>
    </row>
    <row r="226" spans="1:8" x14ac:dyDescent="0.2">
      <c r="C226" s="1" t="s">
        <v>1212</v>
      </c>
    </row>
    <row r="227" spans="1:8" x14ac:dyDescent="0.2">
      <c r="C227" s="1" t="s">
        <v>1213</v>
      </c>
    </row>
    <row r="231" spans="1:8" x14ac:dyDescent="0.2">
      <c r="A231" s="16" t="s">
        <v>1214</v>
      </c>
      <c r="B231" s="2"/>
      <c r="C231" s="2"/>
      <c r="D231" s="2"/>
      <c r="E231" s="2"/>
      <c r="F231" s="2"/>
      <c r="G231" s="2"/>
      <c r="H231" s="2"/>
    </row>
    <row r="232" spans="1:8" x14ac:dyDescent="0.2">
      <c r="A232" s="1" t="s">
        <v>1215</v>
      </c>
    </row>
    <row r="233" spans="1:8" x14ac:dyDescent="0.2">
      <c r="A233" s="1" t="s">
        <v>1216</v>
      </c>
    </row>
    <row r="234" spans="1:8" x14ac:dyDescent="0.2">
      <c r="A234" s="1" t="s">
        <v>1217</v>
      </c>
    </row>
    <row r="235" spans="1:8" x14ac:dyDescent="0.2">
      <c r="A235" s="1" t="s">
        <v>1218</v>
      </c>
    </row>
    <row r="237" spans="1:8" x14ac:dyDescent="0.2">
      <c r="C237" s="43" t="s">
        <v>1099</v>
      </c>
      <c r="F237" s="3" t="s">
        <v>2396</v>
      </c>
    </row>
    <row r="238" spans="1:8" x14ac:dyDescent="0.2">
      <c r="F238" s="3" t="s">
        <v>1219</v>
      </c>
    </row>
    <row r="240" spans="1:8" x14ac:dyDescent="0.2">
      <c r="H240" s="1" t="s">
        <v>2397</v>
      </c>
    </row>
    <row r="241" spans="1:8" x14ac:dyDescent="0.2">
      <c r="H241" s="1" t="s">
        <v>2398</v>
      </c>
    </row>
    <row r="242" spans="1:8" x14ac:dyDescent="0.2">
      <c r="H242" s="1" t="s">
        <v>2399</v>
      </c>
    </row>
    <row r="243" spans="1:8" x14ac:dyDescent="0.2">
      <c r="H243" s="1" t="s">
        <v>2400</v>
      </c>
    </row>
    <row r="245" spans="1:8" x14ac:dyDescent="0.2">
      <c r="H245" s="1" t="s">
        <v>2401</v>
      </c>
    </row>
    <row r="247" spans="1:8" x14ac:dyDescent="0.2">
      <c r="H247" s="1" t="s">
        <v>2402</v>
      </c>
    </row>
    <row r="249" spans="1:8" x14ac:dyDescent="0.2">
      <c r="H249" s="1" t="s">
        <v>2403</v>
      </c>
    </row>
    <row r="250" spans="1:8" x14ac:dyDescent="0.2">
      <c r="A250" s="1" t="s">
        <v>1093</v>
      </c>
      <c r="H250" s="1" t="s">
        <v>2404</v>
      </c>
    </row>
    <row r="252" spans="1:8" x14ac:dyDescent="0.2">
      <c r="H252" s="1" t="s">
        <v>2405</v>
      </c>
    </row>
    <row r="253" spans="1:8" x14ac:dyDescent="0.2">
      <c r="H253" s="1" t="s">
        <v>2406</v>
      </c>
    </row>
    <row r="257" spans="1:8" ht="17" thickBot="1" x14ac:dyDescent="0.25"/>
    <row r="258" spans="1:8" ht="17" thickBot="1" x14ac:dyDescent="0.25">
      <c r="A258" s="379" t="s">
        <v>1220</v>
      </c>
      <c r="B258" s="380"/>
      <c r="C258" s="380"/>
      <c r="D258" s="380"/>
      <c r="E258" s="380"/>
      <c r="F258" s="380"/>
      <c r="G258" s="380"/>
      <c r="H258" s="381"/>
    </row>
    <row r="260" spans="1:8" x14ac:dyDescent="0.2">
      <c r="A260" s="16" t="s">
        <v>1221</v>
      </c>
      <c r="B260" s="16"/>
      <c r="C260" s="16"/>
      <c r="D260" s="16"/>
      <c r="E260" s="16"/>
      <c r="F260" s="16"/>
      <c r="G260" s="16"/>
      <c r="H260" s="16"/>
    </row>
    <row r="261" spans="1:8" x14ac:dyDescent="0.2">
      <c r="A261" s="1" t="s">
        <v>1222</v>
      </c>
    </row>
    <row r="262" spans="1:8" x14ac:dyDescent="0.2">
      <c r="A262" s="1" t="s">
        <v>1223</v>
      </c>
    </row>
    <row r="263" spans="1:8" x14ac:dyDescent="0.2">
      <c r="A263" s="1" t="s">
        <v>1224</v>
      </c>
    </row>
    <row r="264" spans="1:8" x14ac:dyDescent="0.2">
      <c r="A264" s="1" t="s">
        <v>1225</v>
      </c>
    </row>
    <row r="265" spans="1:8" x14ac:dyDescent="0.2">
      <c r="A265" s="1" t="s">
        <v>1226</v>
      </c>
    </row>
    <row r="266" spans="1:8" x14ac:dyDescent="0.2">
      <c r="A266" s="1" t="s">
        <v>1227</v>
      </c>
    </row>
    <row r="268" spans="1:8" x14ac:dyDescent="0.2">
      <c r="A268" s="1" t="s">
        <v>341</v>
      </c>
    </row>
    <row r="270" spans="1:8" x14ac:dyDescent="0.2">
      <c r="A270" s="1" t="s">
        <v>1228</v>
      </c>
    </row>
    <row r="272" spans="1:8" x14ac:dyDescent="0.2">
      <c r="A272" s="1" t="s">
        <v>1229</v>
      </c>
      <c r="H272" s="1" t="s">
        <v>1230</v>
      </c>
    </row>
    <row r="274" spans="1:8" x14ac:dyDescent="0.2">
      <c r="A274" s="1" t="s">
        <v>1231</v>
      </c>
    </row>
    <row r="275" spans="1:8" x14ac:dyDescent="0.2">
      <c r="A275" s="1" t="s">
        <v>1232</v>
      </c>
    </row>
    <row r="277" spans="1:8" x14ac:dyDescent="0.2">
      <c r="A277" s="16" t="s">
        <v>1233</v>
      </c>
      <c r="B277" s="2"/>
    </row>
    <row r="279" spans="1:8" x14ac:dyDescent="0.2">
      <c r="A279" s="16" t="s">
        <v>1234</v>
      </c>
      <c r="B279" s="16"/>
      <c r="C279" s="16"/>
      <c r="D279" s="16"/>
      <c r="E279" s="16"/>
      <c r="F279" s="16"/>
      <c r="G279" s="16"/>
      <c r="H279" s="16"/>
    </row>
    <row r="280" spans="1:8" x14ac:dyDescent="0.2">
      <c r="A280" s="1" t="s">
        <v>1235</v>
      </c>
    </row>
    <row r="281" spans="1:8" x14ac:dyDescent="0.2">
      <c r="E281" s="3"/>
      <c r="F281" s="3"/>
      <c r="G281" s="3"/>
    </row>
    <row r="282" spans="1:8" x14ac:dyDescent="0.2">
      <c r="A282" s="15" t="s">
        <v>1093</v>
      </c>
      <c r="B282" s="15" t="s">
        <v>1120</v>
      </c>
      <c r="E282" s="3"/>
      <c r="F282" s="3"/>
      <c r="G282" s="3"/>
    </row>
    <row r="283" spans="1:8" x14ac:dyDescent="0.2">
      <c r="A283" s="15">
        <v>0</v>
      </c>
      <c r="B283" s="15">
        <v>70</v>
      </c>
      <c r="E283" s="313"/>
      <c r="F283" s="313"/>
      <c r="G283" s="313"/>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4"/>
      <c r="G286" s="3"/>
    </row>
    <row r="287" spans="1:8" x14ac:dyDescent="0.2">
      <c r="A287" s="15">
        <v>4</v>
      </c>
      <c r="B287" s="15">
        <v>450</v>
      </c>
      <c r="E287" s="315"/>
      <c r="F287" s="19"/>
      <c r="G287" s="3"/>
    </row>
    <row r="289" spans="1:7" x14ac:dyDescent="0.2">
      <c r="A289" s="1" t="s">
        <v>1236</v>
      </c>
    </row>
    <row r="290" spans="1:7" x14ac:dyDescent="0.2">
      <c r="A290" s="1" t="s">
        <v>1237</v>
      </c>
    </row>
    <row r="291" spans="1:7" x14ac:dyDescent="0.2">
      <c r="A291" s="1" t="s">
        <v>1238</v>
      </c>
    </row>
    <row r="292" spans="1:7" x14ac:dyDescent="0.2">
      <c r="A292" s="1" t="s">
        <v>1239</v>
      </c>
    </row>
    <row r="293" spans="1:7" x14ac:dyDescent="0.2">
      <c r="A293" s="1" t="s">
        <v>1240</v>
      </c>
    </row>
    <row r="294" spans="1:7" x14ac:dyDescent="0.2">
      <c r="A294" s="1" t="s">
        <v>1227</v>
      </c>
    </row>
    <row r="296" spans="1:7" x14ac:dyDescent="0.2">
      <c r="A296" s="1" t="s">
        <v>341</v>
      </c>
      <c r="E296" s="15" t="s">
        <v>1127</v>
      </c>
      <c r="F296" s="15" t="s">
        <v>1128</v>
      </c>
    </row>
    <row r="297" spans="1:7" x14ac:dyDescent="0.2">
      <c r="D297" s="15" t="s">
        <v>1129</v>
      </c>
      <c r="E297" s="15" t="s">
        <v>134</v>
      </c>
      <c r="F297" s="15" t="s">
        <v>1109</v>
      </c>
      <c r="G297" s="15" t="s">
        <v>1241</v>
      </c>
    </row>
    <row r="298" spans="1:7" x14ac:dyDescent="0.2">
      <c r="A298" s="15" t="s">
        <v>1242</v>
      </c>
      <c r="B298" s="15" t="s">
        <v>134</v>
      </c>
      <c r="C298" s="15" t="s">
        <v>1108</v>
      </c>
      <c r="D298" s="15" t="s">
        <v>1109</v>
      </c>
      <c r="E298" s="15" t="s">
        <v>1119</v>
      </c>
      <c r="F298" s="15" t="s">
        <v>1119</v>
      </c>
      <c r="G298" s="15" t="s">
        <v>1243</v>
      </c>
    </row>
    <row r="299" spans="1:7" x14ac:dyDescent="0.2">
      <c r="A299" s="15" t="s">
        <v>1093</v>
      </c>
      <c r="B299" s="150" t="s">
        <v>1120</v>
      </c>
      <c r="C299" s="15" t="s">
        <v>1089</v>
      </c>
      <c r="D299" s="15" t="s">
        <v>1091</v>
      </c>
      <c r="E299" s="15" t="s">
        <v>1121</v>
      </c>
      <c r="F299" s="15" t="s">
        <v>1122</v>
      </c>
      <c r="G299" s="15" t="s">
        <v>1099</v>
      </c>
    </row>
    <row r="300" spans="1:7" x14ac:dyDescent="0.2">
      <c r="A300" s="15">
        <v>0</v>
      </c>
      <c r="B300" s="150">
        <v>70</v>
      </c>
      <c r="C300" s="15">
        <f>B300</f>
        <v>70</v>
      </c>
      <c r="D300" s="151"/>
      <c r="E300" s="151"/>
      <c r="F300" s="151"/>
      <c r="G300" s="151"/>
    </row>
    <row r="301" spans="1:7" x14ac:dyDescent="0.2">
      <c r="A301" s="15">
        <v>1</v>
      </c>
      <c r="B301" s="150">
        <v>170</v>
      </c>
      <c r="C301" s="15">
        <f>C300</f>
        <v>70</v>
      </c>
      <c r="D301" s="15">
        <f>B301-C301</f>
        <v>100</v>
      </c>
      <c r="E301" s="15">
        <f>B301/A301</f>
        <v>170</v>
      </c>
      <c r="F301" s="15">
        <f>D301/A301</f>
        <v>100</v>
      </c>
      <c r="G301" s="15">
        <f>B301-B300</f>
        <v>100</v>
      </c>
    </row>
    <row r="302" spans="1:7" x14ac:dyDescent="0.2">
      <c r="A302" s="15">
        <v>2</v>
      </c>
      <c r="B302" s="150">
        <v>290</v>
      </c>
      <c r="C302" s="15">
        <f>C301</f>
        <v>70</v>
      </c>
      <c r="D302" s="15">
        <f>B302-C302</f>
        <v>220</v>
      </c>
      <c r="E302" s="15">
        <f>B302/A302</f>
        <v>145</v>
      </c>
      <c r="F302" s="15">
        <f>D302/A302</f>
        <v>110</v>
      </c>
      <c r="G302" s="15">
        <f>B302-B301</f>
        <v>120</v>
      </c>
    </row>
    <row r="303" spans="1:7" x14ac:dyDescent="0.2">
      <c r="A303" s="15">
        <v>3</v>
      </c>
      <c r="B303" s="150">
        <v>390</v>
      </c>
      <c r="C303" s="15">
        <f>C302</f>
        <v>70</v>
      </c>
      <c r="D303" s="15">
        <f>B303-C303</f>
        <v>320</v>
      </c>
      <c r="E303" s="15">
        <f>B303/A303</f>
        <v>130</v>
      </c>
      <c r="F303" s="152">
        <f t="shared" ref="F303:F304" si="20">D303/A303</f>
        <v>106.66666666666667</v>
      </c>
      <c r="G303" s="15">
        <f>B303-B302</f>
        <v>100</v>
      </c>
    </row>
    <row r="304" spans="1:7" x14ac:dyDescent="0.2">
      <c r="A304" s="15">
        <v>4</v>
      </c>
      <c r="B304" s="150">
        <v>450</v>
      </c>
      <c r="C304" s="15">
        <f>C303</f>
        <v>70</v>
      </c>
      <c r="D304" s="15">
        <f>B304-C304</f>
        <v>380</v>
      </c>
      <c r="E304" s="154">
        <f>B304/A304</f>
        <v>112.5</v>
      </c>
      <c r="F304" s="153">
        <f t="shared" si="20"/>
        <v>95</v>
      </c>
      <c r="G304" s="15">
        <f>B304-B303</f>
        <v>60</v>
      </c>
    </row>
    <row r="306" spans="1:9" x14ac:dyDescent="0.2">
      <c r="A306" s="1" t="s">
        <v>1244</v>
      </c>
      <c r="B306" s="1" t="s">
        <v>1245</v>
      </c>
      <c r="D306" s="1" t="s">
        <v>1246</v>
      </c>
      <c r="E306" s="1" t="s">
        <v>1247</v>
      </c>
    </row>
    <row r="307" spans="1:9" x14ac:dyDescent="0.2">
      <c r="D307" s="1" t="s">
        <v>1248</v>
      </c>
      <c r="E307" s="1" t="s">
        <v>1249</v>
      </c>
    </row>
    <row r="309" spans="1:9" x14ac:dyDescent="0.2">
      <c r="A309" s="4" t="s">
        <v>1250</v>
      </c>
    </row>
    <row r="311" spans="1:9" x14ac:dyDescent="0.2">
      <c r="A311" s="16" t="s">
        <v>1251</v>
      </c>
      <c r="B311" s="16"/>
      <c r="C311" s="16"/>
      <c r="D311" s="16"/>
      <c r="E311" s="16"/>
      <c r="F311" s="16"/>
      <c r="G311" s="16"/>
      <c r="H311" s="16"/>
    </row>
    <row r="312" spans="1:9" x14ac:dyDescent="0.2">
      <c r="A312" s="1" t="s">
        <v>1252</v>
      </c>
    </row>
    <row r="313" spans="1:9" x14ac:dyDescent="0.2">
      <c r="A313" s="1" t="s">
        <v>1253</v>
      </c>
    </row>
    <row r="314" spans="1:9" x14ac:dyDescent="0.2">
      <c r="A314" s="1" t="s">
        <v>1254</v>
      </c>
    </row>
    <row r="315" spans="1:9" x14ac:dyDescent="0.2">
      <c r="A315" s="1" t="s">
        <v>1255</v>
      </c>
      <c r="F315" s="1" t="s">
        <v>2408</v>
      </c>
      <c r="H315" s="1" t="s">
        <v>2407</v>
      </c>
      <c r="I315" s="3" t="s">
        <v>2411</v>
      </c>
    </row>
    <row r="316" spans="1:9" x14ac:dyDescent="0.2">
      <c r="A316" s="1" t="s">
        <v>1256</v>
      </c>
      <c r="F316" s="1" t="s">
        <v>2410</v>
      </c>
      <c r="H316" s="1" t="s">
        <v>2409</v>
      </c>
      <c r="I316" s="3" t="s">
        <v>2412</v>
      </c>
    </row>
    <row r="317" spans="1:9" x14ac:dyDescent="0.2">
      <c r="A317" s="1" t="s">
        <v>1257</v>
      </c>
    </row>
    <row r="318" spans="1:9" x14ac:dyDescent="0.2">
      <c r="A318" s="1" t="s">
        <v>1227</v>
      </c>
    </row>
    <row r="320" spans="1:9" x14ac:dyDescent="0.2">
      <c r="A320" s="1" t="s">
        <v>341</v>
      </c>
    </row>
    <row r="322" spans="1:8" x14ac:dyDescent="0.2">
      <c r="C322" s="2" t="s">
        <v>1258</v>
      </c>
      <c r="D322" s="2"/>
      <c r="E322" s="113" t="s">
        <v>1259</v>
      </c>
      <c r="F322" s="113"/>
    </row>
    <row r="323" spans="1:8" x14ac:dyDescent="0.2">
      <c r="C323" s="374" t="s">
        <v>1172</v>
      </c>
      <c r="D323" s="374"/>
      <c r="E323" s="375" t="s">
        <v>1173</v>
      </c>
      <c r="F323" s="375"/>
    </row>
    <row r="324" spans="1:8" x14ac:dyDescent="0.2">
      <c r="C324" s="1" t="s">
        <v>1260</v>
      </c>
      <c r="E324" s="1" t="s">
        <v>1261</v>
      </c>
    </row>
    <row r="325" spans="1:8" x14ac:dyDescent="0.2">
      <c r="C325" s="1" t="s">
        <v>1262</v>
      </c>
      <c r="E325" s="1" t="s">
        <v>1263</v>
      </c>
    </row>
    <row r="326" spans="1:8" x14ac:dyDescent="0.2">
      <c r="C326" s="1" t="s">
        <v>1264</v>
      </c>
      <c r="E326" s="1" t="s">
        <v>1265</v>
      </c>
    </row>
    <row r="327" spans="1:8" x14ac:dyDescent="0.2">
      <c r="C327" s="1" t="s">
        <v>1266</v>
      </c>
      <c r="E327" s="1" t="s">
        <v>1267</v>
      </c>
    </row>
    <row r="328" spans="1:8" x14ac:dyDescent="0.2">
      <c r="C328" s="1" t="s">
        <v>1187</v>
      </c>
      <c r="E328" s="1" t="s">
        <v>1268</v>
      </c>
    </row>
    <row r="329" spans="1:8" x14ac:dyDescent="0.2">
      <c r="E329" s="1" t="s">
        <v>1179</v>
      </c>
    </row>
    <row r="331" spans="1:8" x14ac:dyDescent="0.2">
      <c r="A331" s="4" t="s">
        <v>1269</v>
      </c>
    </row>
    <row r="333" spans="1:8" x14ac:dyDescent="0.2">
      <c r="A333" s="16" t="s">
        <v>1270</v>
      </c>
      <c r="B333" s="16"/>
      <c r="C333" s="16"/>
      <c r="D333" s="16"/>
      <c r="E333" s="16"/>
      <c r="F333" s="16"/>
      <c r="G333" s="16"/>
      <c r="H333" s="16"/>
    </row>
    <row r="334" spans="1:8" x14ac:dyDescent="0.2">
      <c r="A334" s="1" t="s">
        <v>1235</v>
      </c>
    </row>
    <row r="336" spans="1:8" x14ac:dyDescent="0.2">
      <c r="A336" s="15" t="s">
        <v>1093</v>
      </c>
      <c r="B336" s="15" t="s">
        <v>1120</v>
      </c>
      <c r="E336" s="3" t="s">
        <v>1121</v>
      </c>
      <c r="F336" s="3" t="s">
        <v>1122</v>
      </c>
      <c r="G336" s="3" t="s">
        <v>1099</v>
      </c>
    </row>
    <row r="337" spans="1:7" x14ac:dyDescent="0.2">
      <c r="A337" s="15">
        <v>0</v>
      </c>
      <c r="B337" s="15">
        <v>7</v>
      </c>
      <c r="E337" s="313"/>
      <c r="F337" s="313"/>
      <c r="G337" s="313"/>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4">
        <v>5</v>
      </c>
      <c r="B342" s="15">
        <v>33</v>
      </c>
      <c r="E342" s="316">
        <f t="shared" si="21"/>
        <v>6.6</v>
      </c>
      <c r="F342" s="19">
        <f t="shared" si="22"/>
        <v>5.2</v>
      </c>
      <c r="G342" s="3">
        <f t="shared" si="23"/>
        <v>4</v>
      </c>
    </row>
    <row r="343" spans="1:7" ht="17" thickBot="1" x14ac:dyDescent="0.25">
      <c r="A343" s="317">
        <v>6</v>
      </c>
      <c r="B343" s="318">
        <v>40</v>
      </c>
      <c r="E343" s="3">
        <f t="shared" si="21"/>
        <v>6.666666666666667</v>
      </c>
      <c r="F343" s="3">
        <f t="shared" si="22"/>
        <v>5.5</v>
      </c>
      <c r="G343" s="317">
        <f>B343-B342</f>
        <v>7</v>
      </c>
    </row>
    <row r="344" spans="1:7" x14ac:dyDescent="0.2">
      <c r="A344" s="307">
        <v>7</v>
      </c>
      <c r="B344" s="15">
        <v>50</v>
      </c>
      <c r="E344" s="3">
        <f t="shared" si="21"/>
        <v>7.1428571428571432</v>
      </c>
      <c r="F344" s="3">
        <f t="shared" si="22"/>
        <v>6.1428571428571432</v>
      </c>
      <c r="G344" s="3">
        <f t="shared" si="23"/>
        <v>10</v>
      </c>
    </row>
    <row r="346" spans="1:7" x14ac:dyDescent="0.2">
      <c r="A346" s="1" t="s">
        <v>1271</v>
      </c>
    </row>
    <row r="347" spans="1:7" x14ac:dyDescent="0.2">
      <c r="A347" s="1" t="s">
        <v>1272</v>
      </c>
    </row>
    <row r="348" spans="1:7" x14ac:dyDescent="0.2">
      <c r="A348" s="1" t="s">
        <v>1273</v>
      </c>
    </row>
    <row r="349" spans="1:7" x14ac:dyDescent="0.2">
      <c r="A349" s="1" t="s">
        <v>1274</v>
      </c>
    </row>
    <row r="350" spans="1:7" x14ac:dyDescent="0.2">
      <c r="A350" s="1" t="s">
        <v>1275</v>
      </c>
    </row>
    <row r="351" spans="1:7" x14ac:dyDescent="0.2">
      <c r="A351" s="1" t="s">
        <v>1227</v>
      </c>
    </row>
    <row r="353" spans="1:7" x14ac:dyDescent="0.2">
      <c r="A353" s="1" t="s">
        <v>341</v>
      </c>
    </row>
    <row r="355" spans="1:7" x14ac:dyDescent="0.2">
      <c r="A355" s="15" t="s">
        <v>1093</v>
      </c>
      <c r="B355" s="15" t="s">
        <v>1120</v>
      </c>
      <c r="C355" s="15" t="s">
        <v>1089</v>
      </c>
      <c r="D355" s="15" t="s">
        <v>1091</v>
      </c>
      <c r="E355" s="15" t="s">
        <v>1121</v>
      </c>
      <c r="F355" s="15" t="s">
        <v>1122</v>
      </c>
      <c r="G355" s="15" t="s">
        <v>1099</v>
      </c>
    </row>
    <row r="356" spans="1:7" x14ac:dyDescent="0.2">
      <c r="A356" s="15">
        <v>0</v>
      </c>
      <c r="B356" s="15">
        <v>7</v>
      </c>
      <c r="C356" s="15">
        <f>B356</f>
        <v>7</v>
      </c>
      <c r="D356" s="151"/>
      <c r="E356" s="151"/>
      <c r="F356" s="151"/>
      <c r="G356" s="151"/>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6">
        <f t="shared" ref="G358:G363" si="28">B358-B357</f>
        <v>7</v>
      </c>
    </row>
    <row r="359" spans="1:7" x14ac:dyDescent="0.2">
      <c r="A359" s="15">
        <v>3</v>
      </c>
      <c r="B359" s="15">
        <v>27</v>
      </c>
      <c r="C359" s="15">
        <f t="shared" si="24"/>
        <v>7</v>
      </c>
      <c r="D359" s="15">
        <f t="shared" si="25"/>
        <v>20</v>
      </c>
      <c r="E359" s="15">
        <f t="shared" si="26"/>
        <v>9</v>
      </c>
      <c r="F359" s="152">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5">
        <f t="shared" si="26"/>
        <v>6.6</v>
      </c>
      <c r="F361" s="153">
        <f t="shared" si="27"/>
        <v>5.2</v>
      </c>
      <c r="G361" s="15">
        <f t="shared" si="28"/>
        <v>4</v>
      </c>
    </row>
    <row r="362" spans="1:7" x14ac:dyDescent="0.2">
      <c r="A362" s="15">
        <v>6</v>
      </c>
      <c r="B362" s="15">
        <v>40</v>
      </c>
      <c r="C362" s="15">
        <f t="shared" si="24"/>
        <v>7</v>
      </c>
      <c r="D362" s="15">
        <f t="shared" si="25"/>
        <v>33</v>
      </c>
      <c r="E362" s="152">
        <f t="shared" si="26"/>
        <v>6.666666666666667</v>
      </c>
      <c r="F362" s="15">
        <f t="shared" si="27"/>
        <v>5.5</v>
      </c>
      <c r="G362" s="156">
        <f t="shared" si="28"/>
        <v>7</v>
      </c>
    </row>
    <row r="363" spans="1:7" x14ac:dyDescent="0.2">
      <c r="A363" s="15">
        <v>7</v>
      </c>
      <c r="B363" s="15">
        <v>50</v>
      </c>
      <c r="C363" s="15">
        <f t="shared" si="24"/>
        <v>7</v>
      </c>
      <c r="D363" s="15">
        <f t="shared" si="25"/>
        <v>43</v>
      </c>
      <c r="E363" s="152">
        <f t="shared" si="26"/>
        <v>7.1428571428571432</v>
      </c>
      <c r="F363" s="152">
        <f t="shared" si="27"/>
        <v>6.1428571428571432</v>
      </c>
      <c r="G363" s="15">
        <f t="shared" si="28"/>
        <v>10</v>
      </c>
    </row>
    <row r="365" spans="1:7" x14ac:dyDescent="0.2">
      <c r="A365" s="1" t="s">
        <v>1276</v>
      </c>
    </row>
    <row r="367" spans="1:7" x14ac:dyDescent="0.2">
      <c r="A367" s="1" t="s">
        <v>1277</v>
      </c>
    </row>
    <row r="369" spans="1:8" ht="17" thickBot="1" x14ac:dyDescent="0.25"/>
    <row r="370" spans="1:8" ht="17" thickBot="1" x14ac:dyDescent="0.25">
      <c r="A370" s="379" t="s">
        <v>1278</v>
      </c>
      <c r="B370" s="380"/>
      <c r="C370" s="380"/>
      <c r="D370" s="380"/>
      <c r="E370" s="380"/>
      <c r="F370" s="380"/>
      <c r="G370" s="380"/>
      <c r="H370" s="381"/>
    </row>
    <row r="372" spans="1:8" x14ac:dyDescent="0.2">
      <c r="A372" s="16" t="s">
        <v>1279</v>
      </c>
      <c r="B372" s="2"/>
      <c r="C372" s="2"/>
      <c r="D372" s="2"/>
      <c r="E372" s="2"/>
      <c r="F372" s="2"/>
      <c r="G372" s="2"/>
      <c r="H372" s="2"/>
    </row>
    <row r="374" spans="1:8" x14ac:dyDescent="0.2">
      <c r="A374" s="1" t="s">
        <v>1280</v>
      </c>
    </row>
    <row r="376" spans="1:8" x14ac:dyDescent="0.2">
      <c r="C376" s="123"/>
      <c r="D376" s="123"/>
      <c r="E376" s="123" t="s">
        <v>134</v>
      </c>
      <c r="F376" s="123" t="s">
        <v>1109</v>
      </c>
      <c r="G376" s="123"/>
    </row>
    <row r="377" spans="1:8" x14ac:dyDescent="0.2">
      <c r="A377" s="15" t="s">
        <v>1118</v>
      </c>
      <c r="B377" s="15" t="s">
        <v>1281</v>
      </c>
      <c r="C377" s="123" t="s">
        <v>1108</v>
      </c>
      <c r="D377" s="123" t="s">
        <v>1109</v>
      </c>
      <c r="E377" s="123" t="s">
        <v>1119</v>
      </c>
      <c r="F377" s="123" t="s">
        <v>1119</v>
      </c>
      <c r="G377" s="123" t="s">
        <v>224</v>
      </c>
    </row>
    <row r="378" spans="1:8" x14ac:dyDescent="0.2">
      <c r="A378" s="15" t="s">
        <v>1282</v>
      </c>
      <c r="B378" s="15" t="s">
        <v>1283</v>
      </c>
      <c r="C378" s="123" t="s">
        <v>1089</v>
      </c>
      <c r="D378" s="123" t="s">
        <v>1091</v>
      </c>
      <c r="E378" s="123" t="s">
        <v>1121</v>
      </c>
      <c r="F378" s="123" t="s">
        <v>1122</v>
      </c>
      <c r="G378" s="123" t="s">
        <v>1099</v>
      </c>
    </row>
    <row r="379" spans="1:8" x14ac:dyDescent="0.2">
      <c r="A379" s="15" t="s">
        <v>1093</v>
      </c>
      <c r="B379" s="15" t="s">
        <v>1120</v>
      </c>
      <c r="C379" s="86"/>
      <c r="D379" s="86"/>
      <c r="E379" s="86"/>
      <c r="F379" s="86"/>
      <c r="G379" s="86"/>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3">
        <f t="shared" si="32"/>
        <v>24</v>
      </c>
      <c r="G383" s="15">
        <f t="shared" si="33"/>
        <v>20</v>
      </c>
    </row>
    <row r="384" spans="1:8" x14ac:dyDescent="0.2">
      <c r="A384" s="158">
        <f>A383+1</f>
        <v>4</v>
      </c>
      <c r="B384" s="15">
        <v>132</v>
      </c>
      <c r="C384" s="15">
        <f t="shared" si="29"/>
        <v>36</v>
      </c>
      <c r="D384" s="15">
        <f t="shared" si="30"/>
        <v>96</v>
      </c>
      <c r="E384" s="15">
        <f t="shared" si="31"/>
        <v>33</v>
      </c>
      <c r="F384" s="153">
        <f t="shared" si="32"/>
        <v>24</v>
      </c>
      <c r="G384" s="15">
        <f t="shared" si="33"/>
        <v>24</v>
      </c>
    </row>
    <row r="385" spans="1:7" x14ac:dyDescent="0.2">
      <c r="A385" s="15">
        <f t="shared" ref="A385:A389" si="34">A384+1</f>
        <v>5</v>
      </c>
      <c r="B385" s="15">
        <v>160</v>
      </c>
      <c r="C385" s="15">
        <f t="shared" si="29"/>
        <v>36</v>
      </c>
      <c r="D385" s="15">
        <f t="shared" si="30"/>
        <v>124</v>
      </c>
      <c r="E385" s="154">
        <f t="shared" si="31"/>
        <v>32</v>
      </c>
      <c r="F385" s="15">
        <f t="shared" si="32"/>
        <v>24.8</v>
      </c>
      <c r="G385" s="15">
        <f t="shared" si="33"/>
        <v>28</v>
      </c>
    </row>
    <row r="386" spans="1:7" x14ac:dyDescent="0.2">
      <c r="A386" s="15">
        <f t="shared" si="34"/>
        <v>6</v>
      </c>
      <c r="B386" s="15">
        <v>192</v>
      </c>
      <c r="C386" s="15">
        <f t="shared" si="29"/>
        <v>36</v>
      </c>
      <c r="D386" s="15">
        <f t="shared" si="30"/>
        <v>156</v>
      </c>
      <c r="E386" s="154">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8">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105</v>
      </c>
    </row>
    <row r="392" spans="1:7" x14ac:dyDescent="0.2">
      <c r="A392" s="1" t="s">
        <v>1123</v>
      </c>
    </row>
    <row r="393" spans="1:7" x14ac:dyDescent="0.2">
      <c r="A393" s="1" t="s">
        <v>1284</v>
      </c>
    </row>
    <row r="394" spans="1:7" x14ac:dyDescent="0.2">
      <c r="A394" s="1" t="s">
        <v>1285</v>
      </c>
    </row>
    <row r="395" spans="1:7" x14ac:dyDescent="0.2">
      <c r="A395" s="1" t="s">
        <v>1286</v>
      </c>
    </row>
    <row r="396" spans="1:7" x14ac:dyDescent="0.2">
      <c r="A396" s="1" t="s">
        <v>1285</v>
      </c>
    </row>
    <row r="397" spans="1:7" x14ac:dyDescent="0.2">
      <c r="A397" s="1" t="s">
        <v>1287</v>
      </c>
    </row>
    <row r="398" spans="1:7" x14ac:dyDescent="0.2">
      <c r="A398" s="1" t="s">
        <v>1285</v>
      </c>
    </row>
    <row r="399" spans="1:7" x14ac:dyDescent="0.2">
      <c r="A399" s="1" t="s">
        <v>1288</v>
      </c>
    </row>
    <row r="401" spans="1:8" x14ac:dyDescent="0.2">
      <c r="A401" s="160" t="s">
        <v>1289</v>
      </c>
    </row>
    <row r="402" spans="1:8" x14ac:dyDescent="0.2">
      <c r="A402" s="160" t="s">
        <v>1290</v>
      </c>
    </row>
    <row r="403" spans="1:8" ht="17" thickBot="1" x14ac:dyDescent="0.25"/>
    <row r="404" spans="1:8" ht="17" thickBot="1" x14ac:dyDescent="0.25">
      <c r="A404" s="72" t="s">
        <v>1123</v>
      </c>
      <c r="B404" s="50"/>
      <c r="C404" s="50"/>
      <c r="D404" s="50"/>
      <c r="E404" s="50"/>
      <c r="F404" s="50"/>
      <c r="G404" s="50"/>
      <c r="H404" s="51"/>
    </row>
    <row r="406" spans="1:8" x14ac:dyDescent="0.2">
      <c r="A406" s="15" t="s">
        <v>1118</v>
      </c>
      <c r="B406" s="15" t="s">
        <v>1281</v>
      </c>
      <c r="C406" s="123"/>
      <c r="D406" s="123"/>
      <c r="E406" s="123" t="s">
        <v>134</v>
      </c>
      <c r="F406" s="123" t="s">
        <v>1109</v>
      </c>
      <c r="G406" s="123"/>
    </row>
    <row r="407" spans="1:8" x14ac:dyDescent="0.2">
      <c r="A407" s="15" t="s">
        <v>1282</v>
      </c>
      <c r="B407" s="15" t="s">
        <v>1283</v>
      </c>
      <c r="C407" s="123" t="s">
        <v>1108</v>
      </c>
      <c r="D407" s="123" t="s">
        <v>1109</v>
      </c>
      <c r="E407" s="123" t="s">
        <v>1119</v>
      </c>
      <c r="F407" s="123" t="s">
        <v>1119</v>
      </c>
      <c r="G407" s="123" t="s">
        <v>224</v>
      </c>
    </row>
    <row r="408" spans="1:8" x14ac:dyDescent="0.2">
      <c r="A408" s="15" t="s">
        <v>1093</v>
      </c>
      <c r="B408" s="15" t="s">
        <v>1120</v>
      </c>
      <c r="C408" s="123" t="s">
        <v>1089</v>
      </c>
      <c r="D408" s="123" t="s">
        <v>1091</v>
      </c>
      <c r="E408" s="123" t="s">
        <v>1121</v>
      </c>
      <c r="F408" s="123" t="s">
        <v>1122</v>
      </c>
      <c r="G408" s="123" t="s">
        <v>1099</v>
      </c>
    </row>
    <row r="409" spans="1:8" x14ac:dyDescent="0.2">
      <c r="A409" s="15">
        <v>0</v>
      </c>
      <c r="B409" s="15">
        <v>36</v>
      </c>
      <c r="C409" s="86">
        <f>B409</f>
        <v>36</v>
      </c>
      <c r="D409" s="86">
        <f>B409-C409</f>
        <v>0</v>
      </c>
      <c r="E409" s="86" t="s">
        <v>1291</v>
      </c>
      <c r="F409" s="86" t="s">
        <v>1291</v>
      </c>
      <c r="G409" s="86" t="s">
        <v>1291</v>
      </c>
    </row>
    <row r="410" spans="1:8" x14ac:dyDescent="0.2">
      <c r="A410" s="15">
        <v>1</v>
      </c>
      <c r="B410" s="15">
        <v>66</v>
      </c>
      <c r="C410" s="86">
        <f>C409</f>
        <v>36</v>
      </c>
      <c r="D410" s="86">
        <f t="shared" ref="D410:D418" si="35">B410-C410</f>
        <v>30</v>
      </c>
      <c r="E410" s="86">
        <f>B410/A410</f>
        <v>66</v>
      </c>
      <c r="F410" s="86">
        <f>D410/A410</f>
        <v>30</v>
      </c>
      <c r="G410" s="86">
        <f>D410-D409</f>
        <v>30</v>
      </c>
    </row>
    <row r="411" spans="1:8" x14ac:dyDescent="0.2">
      <c r="A411" s="15">
        <v>2</v>
      </c>
      <c r="B411" s="15">
        <v>88</v>
      </c>
      <c r="C411" s="86">
        <f t="shared" ref="C411:C418" si="36">C410</f>
        <v>36</v>
      </c>
      <c r="D411" s="86">
        <f t="shared" si="35"/>
        <v>52</v>
      </c>
      <c r="E411" s="86">
        <f t="shared" ref="E411:E418" si="37">B411/A411</f>
        <v>44</v>
      </c>
      <c r="F411" s="86">
        <f t="shared" ref="F411:F418" si="38">D411/A411</f>
        <v>26</v>
      </c>
      <c r="G411" s="86">
        <f t="shared" ref="G411:G418" si="39">D411-D410</f>
        <v>22</v>
      </c>
    </row>
    <row r="412" spans="1:8" x14ac:dyDescent="0.2">
      <c r="A412" s="15">
        <v>3</v>
      </c>
      <c r="B412" s="15">
        <v>108</v>
      </c>
      <c r="C412" s="86">
        <f t="shared" si="36"/>
        <v>36</v>
      </c>
      <c r="D412" s="86">
        <f t="shared" si="35"/>
        <v>72</v>
      </c>
      <c r="E412" s="86">
        <f t="shared" si="37"/>
        <v>36</v>
      </c>
      <c r="F412" s="86">
        <f t="shared" si="38"/>
        <v>24</v>
      </c>
      <c r="G412" s="86">
        <f t="shared" si="39"/>
        <v>20</v>
      </c>
    </row>
    <row r="413" spans="1:8" x14ac:dyDescent="0.2">
      <c r="A413" s="15">
        <f>A412+1</f>
        <v>4</v>
      </c>
      <c r="B413" s="15">
        <v>132</v>
      </c>
      <c r="C413" s="86">
        <f t="shared" si="36"/>
        <v>36</v>
      </c>
      <c r="D413" s="86">
        <f t="shared" si="35"/>
        <v>96</v>
      </c>
      <c r="E413" s="86">
        <f t="shared" si="37"/>
        <v>33</v>
      </c>
      <c r="F413" s="86">
        <f t="shared" si="38"/>
        <v>24</v>
      </c>
      <c r="G413" s="86">
        <f t="shared" si="39"/>
        <v>24</v>
      </c>
    </row>
    <row r="414" spans="1:8" x14ac:dyDescent="0.2">
      <c r="A414" s="15">
        <f t="shared" ref="A414:A418" si="40">A413+1</f>
        <v>5</v>
      </c>
      <c r="B414" s="15">
        <v>160</v>
      </c>
      <c r="C414" s="86">
        <f t="shared" si="36"/>
        <v>36</v>
      </c>
      <c r="D414" s="86">
        <f t="shared" si="35"/>
        <v>124</v>
      </c>
      <c r="E414" s="86">
        <f t="shared" si="37"/>
        <v>32</v>
      </c>
      <c r="F414" s="86">
        <f t="shared" si="38"/>
        <v>24.8</v>
      </c>
      <c r="G414" s="86">
        <f t="shared" si="39"/>
        <v>28</v>
      </c>
    </row>
    <row r="415" spans="1:8" x14ac:dyDescent="0.2">
      <c r="A415" s="15">
        <f t="shared" si="40"/>
        <v>6</v>
      </c>
      <c r="B415" s="15">
        <v>192</v>
      </c>
      <c r="C415" s="86">
        <f t="shared" si="36"/>
        <v>36</v>
      </c>
      <c r="D415" s="86">
        <f t="shared" si="35"/>
        <v>156</v>
      </c>
      <c r="E415" s="86">
        <f t="shared" si="37"/>
        <v>32</v>
      </c>
      <c r="F415" s="86">
        <f t="shared" si="38"/>
        <v>26</v>
      </c>
      <c r="G415" s="86">
        <f t="shared" si="39"/>
        <v>32</v>
      </c>
    </row>
    <row r="416" spans="1:8" x14ac:dyDescent="0.2">
      <c r="A416" s="15">
        <f t="shared" si="40"/>
        <v>7</v>
      </c>
      <c r="B416" s="15">
        <v>228</v>
      </c>
      <c r="C416" s="86">
        <f t="shared" si="36"/>
        <v>36</v>
      </c>
      <c r="D416" s="86">
        <f t="shared" si="35"/>
        <v>192</v>
      </c>
      <c r="E416" s="157">
        <f t="shared" si="37"/>
        <v>32.571428571428569</v>
      </c>
      <c r="F416" s="157">
        <f t="shared" si="38"/>
        <v>27.428571428571427</v>
      </c>
      <c r="G416" s="86">
        <f t="shared" si="39"/>
        <v>36</v>
      </c>
    </row>
    <row r="417" spans="1:8" x14ac:dyDescent="0.2">
      <c r="A417" s="15">
        <f t="shared" si="40"/>
        <v>8</v>
      </c>
      <c r="B417" s="15">
        <v>268</v>
      </c>
      <c r="C417" s="86">
        <f t="shared" si="36"/>
        <v>36</v>
      </c>
      <c r="D417" s="86">
        <f t="shared" si="35"/>
        <v>232</v>
      </c>
      <c r="E417" s="86">
        <f t="shared" si="37"/>
        <v>33.5</v>
      </c>
      <c r="F417" s="86">
        <f t="shared" si="38"/>
        <v>29</v>
      </c>
      <c r="G417" s="86">
        <f t="shared" si="39"/>
        <v>40</v>
      </c>
    </row>
    <row r="418" spans="1:8" x14ac:dyDescent="0.2">
      <c r="A418" s="15">
        <f t="shared" si="40"/>
        <v>9</v>
      </c>
      <c r="B418" s="15">
        <v>312</v>
      </c>
      <c r="C418" s="86">
        <f t="shared" si="36"/>
        <v>36</v>
      </c>
      <c r="D418" s="86">
        <f t="shared" si="35"/>
        <v>276</v>
      </c>
      <c r="E418" s="157">
        <f t="shared" si="37"/>
        <v>34.666666666666664</v>
      </c>
      <c r="F418" s="157">
        <f t="shared" si="38"/>
        <v>30.666666666666668</v>
      </c>
      <c r="G418" s="86">
        <f t="shared" si="39"/>
        <v>44</v>
      </c>
    </row>
    <row r="419" spans="1:8" ht="17" thickBot="1" x14ac:dyDescent="0.25"/>
    <row r="420" spans="1:8" x14ac:dyDescent="0.2">
      <c r="A420" s="5" t="s">
        <v>1284</v>
      </c>
      <c r="B420" s="6"/>
      <c r="C420" s="6"/>
      <c r="D420" s="6"/>
      <c r="E420" s="6"/>
      <c r="F420" s="6"/>
      <c r="G420" s="6"/>
      <c r="H420" s="7"/>
    </row>
    <row r="421" spans="1:8" ht="17" thickBot="1" x14ac:dyDescent="0.25">
      <c r="A421" s="10" t="s">
        <v>1285</v>
      </c>
      <c r="B421" s="11"/>
      <c r="C421" s="11"/>
      <c r="D421" s="11"/>
      <c r="E421" s="11"/>
      <c r="F421" s="11"/>
      <c r="G421" s="11"/>
      <c r="H421" s="13"/>
    </row>
    <row r="423" spans="1:8" x14ac:dyDescent="0.2">
      <c r="A423" s="15" t="s">
        <v>1118</v>
      </c>
      <c r="B423" s="15" t="s">
        <v>1281</v>
      </c>
      <c r="C423" s="123"/>
      <c r="D423" s="123"/>
      <c r="E423" s="123" t="s">
        <v>134</v>
      </c>
      <c r="F423" s="123" t="s">
        <v>1109</v>
      </c>
      <c r="G423" s="123"/>
    </row>
    <row r="424" spans="1:8" x14ac:dyDescent="0.2">
      <c r="A424" s="15" t="s">
        <v>1282</v>
      </c>
      <c r="B424" s="15" t="s">
        <v>1283</v>
      </c>
      <c r="C424" s="123" t="s">
        <v>1108</v>
      </c>
      <c r="D424" s="123" t="s">
        <v>1109</v>
      </c>
      <c r="E424" s="123" t="s">
        <v>1119</v>
      </c>
      <c r="F424" s="123" t="s">
        <v>1119</v>
      </c>
      <c r="G424" s="123" t="s">
        <v>224</v>
      </c>
    </row>
    <row r="425" spans="1:8" x14ac:dyDescent="0.2">
      <c r="A425" s="15" t="s">
        <v>1093</v>
      </c>
      <c r="B425" s="15" t="s">
        <v>1120</v>
      </c>
      <c r="C425" s="123" t="s">
        <v>1089</v>
      </c>
      <c r="D425" s="123" t="s">
        <v>1091</v>
      </c>
      <c r="E425" s="123" t="s">
        <v>1121</v>
      </c>
      <c r="F425" s="123" t="s">
        <v>1122</v>
      </c>
      <c r="G425" s="123" t="s">
        <v>1099</v>
      </c>
    </row>
    <row r="426" spans="1:8" x14ac:dyDescent="0.2">
      <c r="A426" s="15">
        <v>0</v>
      </c>
      <c r="B426" s="15">
        <v>36</v>
      </c>
      <c r="C426" s="86">
        <f>B426</f>
        <v>36</v>
      </c>
      <c r="D426" s="86">
        <f>B426-C426</f>
        <v>0</v>
      </c>
      <c r="E426" s="86" t="s">
        <v>1291</v>
      </c>
      <c r="F426" s="86" t="s">
        <v>1291</v>
      </c>
      <c r="G426" s="86" t="s">
        <v>1291</v>
      </c>
    </row>
    <row r="427" spans="1:8" x14ac:dyDescent="0.2">
      <c r="A427" s="15">
        <v>1</v>
      </c>
      <c r="B427" s="15">
        <v>66</v>
      </c>
      <c r="C427" s="86">
        <f>C426</f>
        <v>36</v>
      </c>
      <c r="D427" s="86">
        <f t="shared" ref="D427:D435" si="41">B427-C427</f>
        <v>30</v>
      </c>
      <c r="E427" s="86">
        <f>B427/A427</f>
        <v>66</v>
      </c>
      <c r="F427" s="86">
        <f>D427/A427</f>
        <v>30</v>
      </c>
      <c r="G427" s="86">
        <f>D427-D426</f>
        <v>30</v>
      </c>
    </row>
    <row r="428" spans="1:8" x14ac:dyDescent="0.2">
      <c r="A428" s="15">
        <v>2</v>
      </c>
      <c r="B428" s="15">
        <v>88</v>
      </c>
      <c r="C428" s="86">
        <f t="shared" ref="C428:C435" si="42">C427</f>
        <v>36</v>
      </c>
      <c r="D428" s="86">
        <f t="shared" si="41"/>
        <v>52</v>
      </c>
      <c r="E428" s="86">
        <f t="shared" ref="E428:E435" si="43">B428/A428</f>
        <v>44</v>
      </c>
      <c r="F428" s="86">
        <f t="shared" ref="F428:F435" si="44">D428/A428</f>
        <v>26</v>
      </c>
      <c r="G428" s="86">
        <f t="shared" ref="G428:G435" si="45">D428-D427</f>
        <v>22</v>
      </c>
    </row>
    <row r="429" spans="1:8" x14ac:dyDescent="0.2">
      <c r="A429" s="15">
        <v>3</v>
      </c>
      <c r="B429" s="15">
        <v>108</v>
      </c>
      <c r="C429" s="86">
        <f t="shared" si="42"/>
        <v>36</v>
      </c>
      <c r="D429" s="86">
        <f t="shared" si="41"/>
        <v>72</v>
      </c>
      <c r="E429" s="86">
        <f t="shared" si="43"/>
        <v>36</v>
      </c>
      <c r="F429" s="86">
        <f t="shared" si="44"/>
        <v>24</v>
      </c>
      <c r="G429" s="86">
        <f t="shared" si="45"/>
        <v>20</v>
      </c>
    </row>
    <row r="430" spans="1:8" x14ac:dyDescent="0.2">
      <c r="A430" s="15">
        <f>A429+1</f>
        <v>4</v>
      </c>
      <c r="B430" s="15">
        <v>132</v>
      </c>
      <c r="C430" s="86">
        <f t="shared" si="42"/>
        <v>36</v>
      </c>
      <c r="D430" s="86">
        <f t="shared" si="41"/>
        <v>96</v>
      </c>
      <c r="E430" s="86">
        <f t="shared" si="43"/>
        <v>33</v>
      </c>
      <c r="F430" s="86">
        <f t="shared" si="44"/>
        <v>24</v>
      </c>
      <c r="G430" s="86">
        <f t="shared" si="45"/>
        <v>24</v>
      </c>
    </row>
    <row r="431" spans="1:8" x14ac:dyDescent="0.2">
      <c r="A431" s="15">
        <f t="shared" ref="A431:A435" si="46">A430+1</f>
        <v>5</v>
      </c>
      <c r="B431" s="15">
        <v>160</v>
      </c>
      <c r="C431" s="86">
        <f t="shared" si="42"/>
        <v>36</v>
      </c>
      <c r="D431" s="86">
        <f t="shared" si="41"/>
        <v>124</v>
      </c>
      <c r="E431" s="86">
        <f t="shared" si="43"/>
        <v>32</v>
      </c>
      <c r="F431" s="86">
        <f t="shared" si="44"/>
        <v>24.8</v>
      </c>
      <c r="G431" s="86">
        <f t="shared" si="45"/>
        <v>28</v>
      </c>
    </row>
    <row r="432" spans="1:8" x14ac:dyDescent="0.2">
      <c r="A432" s="15">
        <f t="shared" si="46"/>
        <v>6</v>
      </c>
      <c r="B432" s="15">
        <v>192</v>
      </c>
      <c r="C432" s="86">
        <f t="shared" si="42"/>
        <v>36</v>
      </c>
      <c r="D432" s="86">
        <f t="shared" si="41"/>
        <v>156</v>
      </c>
      <c r="E432" s="86">
        <f t="shared" si="43"/>
        <v>32</v>
      </c>
      <c r="F432" s="86">
        <f t="shared" si="44"/>
        <v>26</v>
      </c>
      <c r="G432" s="86">
        <f t="shared" si="45"/>
        <v>32</v>
      </c>
    </row>
    <row r="433" spans="1:8" x14ac:dyDescent="0.2">
      <c r="A433" s="15">
        <f t="shared" si="46"/>
        <v>7</v>
      </c>
      <c r="B433" s="15">
        <v>228</v>
      </c>
      <c r="C433" s="86">
        <f t="shared" si="42"/>
        <v>36</v>
      </c>
      <c r="D433" s="86">
        <f t="shared" si="41"/>
        <v>192</v>
      </c>
      <c r="E433" s="157">
        <f t="shared" si="43"/>
        <v>32.571428571428569</v>
      </c>
      <c r="F433" s="157">
        <f t="shared" si="44"/>
        <v>27.428571428571427</v>
      </c>
      <c r="G433" s="86">
        <f t="shared" si="45"/>
        <v>36</v>
      </c>
    </row>
    <row r="434" spans="1:8" x14ac:dyDescent="0.2">
      <c r="A434" s="15">
        <f t="shared" si="46"/>
        <v>8</v>
      </c>
      <c r="B434" s="15">
        <v>268</v>
      </c>
      <c r="C434" s="86">
        <f t="shared" si="42"/>
        <v>36</v>
      </c>
      <c r="D434" s="86">
        <f t="shared" si="41"/>
        <v>232</v>
      </c>
      <c r="E434" s="86">
        <f t="shared" si="43"/>
        <v>33.5</v>
      </c>
      <c r="F434" s="86">
        <f t="shared" si="44"/>
        <v>29</v>
      </c>
      <c r="G434" s="86">
        <f t="shared" si="45"/>
        <v>40</v>
      </c>
    </row>
    <row r="435" spans="1:8" x14ac:dyDescent="0.2">
      <c r="A435" s="15">
        <f t="shared" si="46"/>
        <v>9</v>
      </c>
      <c r="B435" s="15">
        <v>312</v>
      </c>
      <c r="C435" s="86">
        <f t="shared" si="42"/>
        <v>36</v>
      </c>
      <c r="D435" s="86">
        <f t="shared" si="41"/>
        <v>276</v>
      </c>
      <c r="E435" s="157">
        <f t="shared" si="43"/>
        <v>34.666666666666664</v>
      </c>
      <c r="F435" s="157">
        <f t="shared" si="44"/>
        <v>30.666666666666668</v>
      </c>
      <c r="G435" s="86">
        <f t="shared" si="45"/>
        <v>44</v>
      </c>
    </row>
    <row r="436" spans="1:8" x14ac:dyDescent="0.2">
      <c r="A436" s="3"/>
      <c r="B436" s="3"/>
    </row>
    <row r="437" spans="1:8" x14ac:dyDescent="0.2">
      <c r="E437" s="123" t="s">
        <v>1121</v>
      </c>
      <c r="F437" s="123" t="s">
        <v>1122</v>
      </c>
    </row>
    <row r="438" spans="1:8" x14ac:dyDescent="0.2">
      <c r="D438" s="1" t="s">
        <v>1292</v>
      </c>
      <c r="E438" s="27">
        <f>MIN(E427:E435)</f>
        <v>32</v>
      </c>
      <c r="F438" s="19">
        <f>MIN(F427:F435)</f>
        <v>24</v>
      </c>
    </row>
    <row r="440" spans="1:8" x14ac:dyDescent="0.2">
      <c r="A440" s="1" t="s">
        <v>1293</v>
      </c>
    </row>
    <row r="441" spans="1:8" x14ac:dyDescent="0.2">
      <c r="A441" s="1" t="s">
        <v>1294</v>
      </c>
    </row>
    <row r="442" spans="1:8" x14ac:dyDescent="0.2">
      <c r="A442" s="1" t="s">
        <v>1295</v>
      </c>
    </row>
    <row r="443" spans="1:8" ht="17" thickBot="1" x14ac:dyDescent="0.25"/>
    <row r="444" spans="1:8" x14ac:dyDescent="0.2">
      <c r="A444" s="5" t="s">
        <v>1286</v>
      </c>
      <c r="B444" s="6"/>
      <c r="C444" s="6"/>
      <c r="D444" s="6"/>
      <c r="E444" s="6"/>
      <c r="F444" s="6"/>
      <c r="G444" s="6"/>
      <c r="H444" s="7"/>
    </row>
    <row r="445" spans="1:8" ht="17" thickBot="1" x14ac:dyDescent="0.25">
      <c r="A445" s="10" t="s">
        <v>1285</v>
      </c>
      <c r="B445" s="11"/>
      <c r="C445" s="11"/>
      <c r="D445" s="11"/>
      <c r="E445" s="11"/>
      <c r="F445" s="11"/>
      <c r="G445" s="11"/>
      <c r="H445" s="13"/>
    </row>
    <row r="447" spans="1:8" x14ac:dyDescent="0.2">
      <c r="A447" s="15" t="s">
        <v>1118</v>
      </c>
      <c r="B447" s="15" t="s">
        <v>1281</v>
      </c>
      <c r="C447" s="123"/>
      <c r="D447" s="123"/>
      <c r="E447" s="123" t="s">
        <v>134</v>
      </c>
      <c r="F447" s="123" t="s">
        <v>1109</v>
      </c>
      <c r="G447" s="123"/>
    </row>
    <row r="448" spans="1:8" x14ac:dyDescent="0.2">
      <c r="A448" s="15" t="s">
        <v>1282</v>
      </c>
      <c r="B448" s="15" t="s">
        <v>1283</v>
      </c>
      <c r="C448" s="123" t="s">
        <v>1108</v>
      </c>
      <c r="D448" s="123" t="s">
        <v>1109</v>
      </c>
      <c r="E448" s="123" t="s">
        <v>1119</v>
      </c>
      <c r="F448" s="123" t="s">
        <v>1119</v>
      </c>
      <c r="G448" s="123" t="s">
        <v>224</v>
      </c>
    </row>
    <row r="449" spans="1:7" x14ac:dyDescent="0.2">
      <c r="A449" s="15" t="s">
        <v>1093</v>
      </c>
      <c r="B449" s="15" t="s">
        <v>1120</v>
      </c>
      <c r="C449" s="123" t="s">
        <v>1089</v>
      </c>
      <c r="D449" s="123" t="s">
        <v>1091</v>
      </c>
      <c r="E449" s="123" t="s">
        <v>1121</v>
      </c>
      <c r="F449" s="123" t="s">
        <v>1122</v>
      </c>
      <c r="G449" s="123" t="s">
        <v>1099</v>
      </c>
    </row>
    <row r="450" spans="1:7" x14ac:dyDescent="0.2">
      <c r="A450" s="15">
        <v>0</v>
      </c>
      <c r="B450" s="15">
        <v>36</v>
      </c>
      <c r="C450" s="86">
        <f>B450</f>
        <v>36</v>
      </c>
      <c r="D450" s="86">
        <f>B450-C450</f>
        <v>0</v>
      </c>
      <c r="E450" s="86" t="s">
        <v>1291</v>
      </c>
      <c r="F450" s="86" t="s">
        <v>1291</v>
      </c>
      <c r="G450" s="86" t="s">
        <v>1291</v>
      </c>
    </row>
    <row r="451" spans="1:7" x14ac:dyDescent="0.2">
      <c r="A451" s="15">
        <v>1</v>
      </c>
      <c r="B451" s="15">
        <v>66</v>
      </c>
      <c r="C451" s="86">
        <f>C450</f>
        <v>36</v>
      </c>
      <c r="D451" s="86">
        <f t="shared" ref="D451:D459" si="47">B451-C451</f>
        <v>30</v>
      </c>
      <c r="E451" s="86">
        <f>B451/A451</f>
        <v>66</v>
      </c>
      <c r="F451" s="86">
        <f>D451/A451</f>
        <v>30</v>
      </c>
      <c r="G451" s="86">
        <f>D451-D450</f>
        <v>30</v>
      </c>
    </row>
    <row r="452" spans="1:7" x14ac:dyDescent="0.2">
      <c r="A452" s="15">
        <v>2</v>
      </c>
      <c r="B452" s="15">
        <v>88</v>
      </c>
      <c r="C452" s="86">
        <f t="shared" ref="C452:C459" si="48">C451</f>
        <v>36</v>
      </c>
      <c r="D452" s="86">
        <f t="shared" si="47"/>
        <v>52</v>
      </c>
      <c r="E452" s="86">
        <f t="shared" ref="E452:E459" si="49">B452/A452</f>
        <v>44</v>
      </c>
      <c r="F452" s="86">
        <f t="shared" ref="F452:F459" si="50">D452/A452</f>
        <v>26</v>
      </c>
      <c r="G452" s="86">
        <f t="shared" ref="G452:G459" si="51">D452-D451</f>
        <v>22</v>
      </c>
    </row>
    <row r="453" spans="1:7" x14ac:dyDescent="0.2">
      <c r="A453" s="15">
        <v>3</v>
      </c>
      <c r="B453" s="15">
        <v>108</v>
      </c>
      <c r="C453" s="86">
        <f t="shared" si="48"/>
        <v>36</v>
      </c>
      <c r="D453" s="86">
        <f t="shared" si="47"/>
        <v>72</v>
      </c>
      <c r="E453" s="86">
        <f t="shared" si="49"/>
        <v>36</v>
      </c>
      <c r="F453" s="86">
        <f t="shared" si="50"/>
        <v>24</v>
      </c>
      <c r="G453" s="86">
        <f t="shared" si="51"/>
        <v>20</v>
      </c>
    </row>
    <row r="454" spans="1:7" x14ac:dyDescent="0.2">
      <c r="A454" s="158">
        <f>A453+1</f>
        <v>4</v>
      </c>
      <c r="B454" s="15">
        <v>132</v>
      </c>
      <c r="C454" s="86">
        <f t="shared" si="48"/>
        <v>36</v>
      </c>
      <c r="D454" s="86">
        <f t="shared" si="47"/>
        <v>96</v>
      </c>
      <c r="E454" s="86">
        <f t="shared" si="49"/>
        <v>33</v>
      </c>
      <c r="F454" s="86">
        <f t="shared" si="50"/>
        <v>24</v>
      </c>
      <c r="G454" s="91">
        <f t="shared" si="51"/>
        <v>24</v>
      </c>
    </row>
    <row r="455" spans="1:7" x14ac:dyDescent="0.2">
      <c r="A455" s="15">
        <f t="shared" ref="A455:A459" si="52">A454+1</f>
        <v>5</v>
      </c>
      <c r="B455" s="15">
        <v>160</v>
      </c>
      <c r="C455" s="86">
        <f t="shared" si="48"/>
        <v>36</v>
      </c>
      <c r="D455" s="86">
        <f t="shared" si="47"/>
        <v>124</v>
      </c>
      <c r="E455" s="86">
        <f t="shared" si="49"/>
        <v>32</v>
      </c>
      <c r="F455" s="86">
        <f t="shared" si="50"/>
        <v>24.8</v>
      </c>
      <c r="G455" s="86">
        <f t="shared" si="51"/>
        <v>28</v>
      </c>
    </row>
    <row r="456" spans="1:7" x14ac:dyDescent="0.2">
      <c r="A456" s="15">
        <f t="shared" si="52"/>
        <v>6</v>
      </c>
      <c r="B456" s="15">
        <v>192</v>
      </c>
      <c r="C456" s="86">
        <f t="shared" si="48"/>
        <v>36</v>
      </c>
      <c r="D456" s="86">
        <f t="shared" si="47"/>
        <v>156</v>
      </c>
      <c r="E456" s="86">
        <f t="shared" si="49"/>
        <v>32</v>
      </c>
      <c r="F456" s="86">
        <f t="shared" si="50"/>
        <v>26</v>
      </c>
      <c r="G456" s="86">
        <f t="shared" si="51"/>
        <v>32</v>
      </c>
    </row>
    <row r="457" spans="1:7" x14ac:dyDescent="0.2">
      <c r="A457" s="15">
        <f t="shared" si="52"/>
        <v>7</v>
      </c>
      <c r="B457" s="15">
        <v>228</v>
      </c>
      <c r="C457" s="86">
        <f t="shared" si="48"/>
        <v>36</v>
      </c>
      <c r="D457" s="86">
        <f t="shared" si="47"/>
        <v>192</v>
      </c>
      <c r="E457" s="157">
        <f t="shared" si="49"/>
        <v>32.571428571428569</v>
      </c>
      <c r="F457" s="157">
        <f t="shared" si="50"/>
        <v>27.428571428571427</v>
      </c>
      <c r="G457" s="86">
        <f t="shared" si="51"/>
        <v>36</v>
      </c>
    </row>
    <row r="458" spans="1:7" x14ac:dyDescent="0.2">
      <c r="A458" s="15">
        <f t="shared" si="52"/>
        <v>8</v>
      </c>
      <c r="B458" s="15">
        <v>268</v>
      </c>
      <c r="C458" s="86">
        <f t="shared" si="48"/>
        <v>36</v>
      </c>
      <c r="D458" s="86">
        <f t="shared" si="47"/>
        <v>232</v>
      </c>
      <c r="E458" s="86">
        <f t="shared" si="49"/>
        <v>33.5</v>
      </c>
      <c r="F458" s="86">
        <f t="shared" si="50"/>
        <v>29</v>
      </c>
      <c r="G458" s="86">
        <f t="shared" si="51"/>
        <v>40</v>
      </c>
    </row>
    <row r="459" spans="1:7" x14ac:dyDescent="0.2">
      <c r="A459" s="15">
        <f t="shared" si="52"/>
        <v>9</v>
      </c>
      <c r="B459" s="15">
        <v>312</v>
      </c>
      <c r="C459" s="86">
        <f t="shared" si="48"/>
        <v>36</v>
      </c>
      <c r="D459" s="86">
        <f t="shared" si="47"/>
        <v>276</v>
      </c>
      <c r="E459" s="157">
        <f t="shared" si="49"/>
        <v>34.666666666666664</v>
      </c>
      <c r="F459" s="157">
        <f t="shared" si="50"/>
        <v>30.666666666666668</v>
      </c>
      <c r="G459" s="86">
        <f t="shared" si="51"/>
        <v>44</v>
      </c>
    </row>
    <row r="460" spans="1:7" x14ac:dyDescent="0.2">
      <c r="A460" s="3"/>
      <c r="B460" s="3"/>
    </row>
    <row r="461" spans="1:7" x14ac:dyDescent="0.2">
      <c r="E461" s="123" t="s">
        <v>1121</v>
      </c>
      <c r="F461" s="123" t="s">
        <v>1122</v>
      </c>
    </row>
    <row r="462" spans="1:7" x14ac:dyDescent="0.2">
      <c r="D462" s="1" t="s">
        <v>1292</v>
      </c>
      <c r="E462" s="27">
        <f>MIN(E451:E459)</f>
        <v>32</v>
      </c>
      <c r="F462" s="19">
        <f>MIN(F451:F459)</f>
        <v>24</v>
      </c>
    </row>
    <row r="464" spans="1:7" x14ac:dyDescent="0.2">
      <c r="A464" s="1" t="s">
        <v>1296</v>
      </c>
    </row>
    <row r="465" spans="1:4" x14ac:dyDescent="0.2">
      <c r="A465" s="1" t="s">
        <v>1297</v>
      </c>
    </row>
    <row r="467" spans="1:4" x14ac:dyDescent="0.2">
      <c r="A467" s="1" t="s">
        <v>1298</v>
      </c>
    </row>
    <row r="468" spans="1:4" x14ac:dyDescent="0.2">
      <c r="A468" s="1" t="s">
        <v>1299</v>
      </c>
    </row>
    <row r="469" spans="1:4" x14ac:dyDescent="0.2">
      <c r="A469" s="1" t="s">
        <v>1300</v>
      </c>
    </row>
    <row r="471" spans="1:4" x14ac:dyDescent="0.2">
      <c r="A471" s="1" t="s">
        <v>1301</v>
      </c>
    </row>
    <row r="473" spans="1:4" x14ac:dyDescent="0.2">
      <c r="A473" s="4" t="s">
        <v>1302</v>
      </c>
    </row>
    <row r="474" spans="1:4" x14ac:dyDescent="0.2">
      <c r="A474" s="1" t="s">
        <v>1303</v>
      </c>
      <c r="C474" s="1">
        <f>A454*24</f>
        <v>96</v>
      </c>
    </row>
    <row r="475" spans="1:4" x14ac:dyDescent="0.2">
      <c r="A475" s="1" t="s">
        <v>1304</v>
      </c>
      <c r="C475" s="1">
        <f>D454</f>
        <v>96</v>
      </c>
    </row>
    <row r="476" spans="1:4" x14ac:dyDescent="0.2">
      <c r="A476" s="1" t="s">
        <v>1305</v>
      </c>
      <c r="C476" s="1">
        <f>C474-C475</f>
        <v>0</v>
      </c>
      <c r="D476" s="1" t="s">
        <v>1306</v>
      </c>
    </row>
    <row r="477" spans="1:4" x14ac:dyDescent="0.2">
      <c r="A477" s="1" t="s">
        <v>1090</v>
      </c>
      <c r="C477" s="1">
        <f>C450</f>
        <v>36</v>
      </c>
    </row>
    <row r="478" spans="1:4" x14ac:dyDescent="0.2">
      <c r="A478" s="1" t="s">
        <v>1307</v>
      </c>
      <c r="C478" s="1">
        <f>C476-C477</f>
        <v>-36</v>
      </c>
      <c r="D478" s="1" t="s">
        <v>1308</v>
      </c>
    </row>
    <row r="479" spans="1:4" x14ac:dyDescent="0.2">
      <c r="D479" s="1" t="s">
        <v>1309</v>
      </c>
    </row>
    <row r="480" spans="1:4" ht="17" thickBot="1" x14ac:dyDescent="0.25"/>
    <row r="481" spans="1:8" x14ac:dyDescent="0.2">
      <c r="A481" s="5" t="s">
        <v>1287</v>
      </c>
      <c r="B481" s="6"/>
      <c r="C481" s="6"/>
      <c r="D481" s="6"/>
      <c r="E481" s="6"/>
      <c r="F481" s="6"/>
      <c r="G481" s="6"/>
      <c r="H481" s="7"/>
    </row>
    <row r="482" spans="1:8" ht="17" thickBot="1" x14ac:dyDescent="0.25">
      <c r="A482" s="10" t="s">
        <v>1285</v>
      </c>
      <c r="B482" s="11"/>
      <c r="C482" s="11"/>
      <c r="D482" s="11"/>
      <c r="E482" s="11"/>
      <c r="F482" s="11"/>
      <c r="G482" s="11"/>
      <c r="H482" s="13"/>
    </row>
    <row r="484" spans="1:8" x14ac:dyDescent="0.2">
      <c r="A484" s="15" t="s">
        <v>1118</v>
      </c>
      <c r="B484" s="15" t="s">
        <v>1281</v>
      </c>
      <c r="C484" s="123"/>
      <c r="D484" s="123"/>
      <c r="E484" s="123" t="s">
        <v>134</v>
      </c>
      <c r="F484" s="123" t="s">
        <v>1109</v>
      </c>
      <c r="G484" s="123"/>
    </row>
    <row r="485" spans="1:8" x14ac:dyDescent="0.2">
      <c r="A485" s="15" t="s">
        <v>1282</v>
      </c>
      <c r="B485" s="15" t="s">
        <v>1283</v>
      </c>
      <c r="C485" s="123" t="s">
        <v>1108</v>
      </c>
      <c r="D485" s="123" t="s">
        <v>1109</v>
      </c>
      <c r="E485" s="123" t="s">
        <v>1119</v>
      </c>
      <c r="F485" s="123" t="s">
        <v>1119</v>
      </c>
      <c r="G485" s="123" t="s">
        <v>224</v>
      </c>
    </row>
    <row r="486" spans="1:8" x14ac:dyDescent="0.2">
      <c r="A486" s="15" t="s">
        <v>1093</v>
      </c>
      <c r="B486" s="15" t="s">
        <v>1120</v>
      </c>
      <c r="C486" s="123" t="s">
        <v>1089</v>
      </c>
      <c r="D486" s="123" t="s">
        <v>1091</v>
      </c>
      <c r="E486" s="123" t="s">
        <v>1121</v>
      </c>
      <c r="F486" s="123" t="s">
        <v>1122</v>
      </c>
      <c r="G486" s="123" t="s">
        <v>1099</v>
      </c>
    </row>
    <row r="487" spans="1:8" x14ac:dyDescent="0.2">
      <c r="A487" s="15">
        <v>0</v>
      </c>
      <c r="B487" s="15">
        <v>36</v>
      </c>
      <c r="C487" s="86">
        <f>B487</f>
        <v>36</v>
      </c>
      <c r="D487" s="86">
        <f>B487-C487</f>
        <v>0</v>
      </c>
      <c r="E487" s="86" t="s">
        <v>1291</v>
      </c>
      <c r="F487" s="86" t="s">
        <v>1291</v>
      </c>
      <c r="G487" s="86" t="s">
        <v>1291</v>
      </c>
    </row>
    <row r="488" spans="1:8" x14ac:dyDescent="0.2">
      <c r="A488" s="15">
        <v>1</v>
      </c>
      <c r="B488" s="15">
        <v>66</v>
      </c>
      <c r="C488" s="86">
        <f>C487</f>
        <v>36</v>
      </c>
      <c r="D488" s="86">
        <f t="shared" ref="D488:D496" si="53">B488-C488</f>
        <v>30</v>
      </c>
      <c r="E488" s="86">
        <f>B488/A488</f>
        <v>66</v>
      </c>
      <c r="F488" s="86">
        <f>D488/A488</f>
        <v>30</v>
      </c>
      <c r="G488" s="86">
        <f>D488-D487</f>
        <v>30</v>
      </c>
    </row>
    <row r="489" spans="1:8" x14ac:dyDescent="0.2">
      <c r="A489" s="15">
        <v>2</v>
      </c>
      <c r="B489" s="15">
        <v>88</v>
      </c>
      <c r="C489" s="86">
        <f t="shared" ref="C489:C496" si="54">C488</f>
        <v>36</v>
      </c>
      <c r="D489" s="86">
        <f t="shared" si="53"/>
        <v>52</v>
      </c>
      <c r="E489" s="86">
        <f t="shared" ref="E489:E496" si="55">B489/A489</f>
        <v>44</v>
      </c>
      <c r="F489" s="86">
        <f t="shared" ref="F489:F496" si="56">D489/A489</f>
        <v>26</v>
      </c>
      <c r="G489" s="86">
        <f t="shared" ref="G489:G496" si="57">D489-D488</f>
        <v>22</v>
      </c>
    </row>
    <row r="490" spans="1:8" x14ac:dyDescent="0.2">
      <c r="A490" s="15">
        <v>3</v>
      </c>
      <c r="B490" s="15">
        <v>108</v>
      </c>
      <c r="C490" s="86">
        <f t="shared" si="54"/>
        <v>36</v>
      </c>
      <c r="D490" s="86">
        <f t="shared" si="53"/>
        <v>72</v>
      </c>
      <c r="E490" s="86">
        <f t="shared" si="55"/>
        <v>36</v>
      </c>
      <c r="F490" s="86">
        <f t="shared" si="56"/>
        <v>24</v>
      </c>
      <c r="G490" s="86">
        <f t="shared" si="57"/>
        <v>20</v>
      </c>
    </row>
    <row r="491" spans="1:8" x14ac:dyDescent="0.2">
      <c r="A491" s="15">
        <f>A490+1</f>
        <v>4</v>
      </c>
      <c r="B491" s="15">
        <v>132</v>
      </c>
      <c r="C491" s="86">
        <f t="shared" si="54"/>
        <v>36</v>
      </c>
      <c r="D491" s="86">
        <f t="shared" si="53"/>
        <v>96</v>
      </c>
      <c r="E491" s="86">
        <f t="shared" si="55"/>
        <v>33</v>
      </c>
      <c r="F491" s="86">
        <f t="shared" si="56"/>
        <v>24</v>
      </c>
      <c r="G491" s="86">
        <f t="shared" si="57"/>
        <v>24</v>
      </c>
    </row>
    <row r="492" spans="1:8" x14ac:dyDescent="0.2">
      <c r="A492" s="15">
        <f t="shared" ref="A492:A496" si="58">A491+1</f>
        <v>5</v>
      </c>
      <c r="B492" s="15">
        <v>160</v>
      </c>
      <c r="C492" s="86">
        <f t="shared" si="54"/>
        <v>36</v>
      </c>
      <c r="D492" s="86">
        <f t="shared" si="53"/>
        <v>124</v>
      </c>
      <c r="E492" s="86">
        <f t="shared" si="55"/>
        <v>32</v>
      </c>
      <c r="F492" s="86">
        <f t="shared" si="56"/>
        <v>24.8</v>
      </c>
      <c r="G492" s="86">
        <f t="shared" si="57"/>
        <v>28</v>
      </c>
    </row>
    <row r="493" spans="1:8" x14ac:dyDescent="0.2">
      <c r="A493" s="15">
        <f t="shared" si="58"/>
        <v>6</v>
      </c>
      <c r="B493" s="15">
        <v>192</v>
      </c>
      <c r="C493" s="86">
        <f t="shared" si="54"/>
        <v>36</v>
      </c>
      <c r="D493" s="86">
        <f t="shared" si="53"/>
        <v>156</v>
      </c>
      <c r="E493" s="86">
        <f t="shared" si="55"/>
        <v>32</v>
      </c>
      <c r="F493" s="86">
        <f t="shared" si="56"/>
        <v>26</v>
      </c>
      <c r="G493" s="86">
        <f t="shared" si="57"/>
        <v>32</v>
      </c>
    </row>
    <row r="494" spans="1:8" x14ac:dyDescent="0.2">
      <c r="A494" s="15">
        <f t="shared" si="58"/>
        <v>7</v>
      </c>
      <c r="B494" s="15">
        <v>228</v>
      </c>
      <c r="C494" s="86">
        <f t="shared" si="54"/>
        <v>36</v>
      </c>
      <c r="D494" s="86">
        <f t="shared" si="53"/>
        <v>192</v>
      </c>
      <c r="E494" s="157">
        <f t="shared" si="55"/>
        <v>32.571428571428569</v>
      </c>
      <c r="F494" s="157">
        <f t="shared" si="56"/>
        <v>27.428571428571427</v>
      </c>
      <c r="G494" s="86">
        <f t="shared" si="57"/>
        <v>36</v>
      </c>
    </row>
    <row r="495" spans="1:8" x14ac:dyDescent="0.2">
      <c r="A495" s="156">
        <f t="shared" si="58"/>
        <v>8</v>
      </c>
      <c r="B495" s="15">
        <v>268</v>
      </c>
      <c r="C495" s="86">
        <f t="shared" si="54"/>
        <v>36</v>
      </c>
      <c r="D495" s="86">
        <f t="shared" si="53"/>
        <v>232</v>
      </c>
      <c r="E495" s="86">
        <f t="shared" si="55"/>
        <v>33.5</v>
      </c>
      <c r="F495" s="86">
        <f t="shared" si="56"/>
        <v>29</v>
      </c>
      <c r="G495" s="159">
        <f t="shared" si="57"/>
        <v>40</v>
      </c>
    </row>
    <row r="496" spans="1:8" x14ac:dyDescent="0.2">
      <c r="A496" s="15">
        <f t="shared" si="58"/>
        <v>9</v>
      </c>
      <c r="B496" s="15">
        <v>312</v>
      </c>
      <c r="C496" s="86">
        <f t="shared" si="54"/>
        <v>36</v>
      </c>
      <c r="D496" s="86">
        <f t="shared" si="53"/>
        <v>276</v>
      </c>
      <c r="E496" s="157">
        <f t="shared" si="55"/>
        <v>34.666666666666664</v>
      </c>
      <c r="F496" s="157">
        <f t="shared" si="56"/>
        <v>30.666666666666668</v>
      </c>
      <c r="G496" s="86">
        <f t="shared" si="57"/>
        <v>44</v>
      </c>
    </row>
    <row r="497" spans="1:6" x14ac:dyDescent="0.2">
      <c r="A497" s="3"/>
      <c r="B497" s="3"/>
    </row>
    <row r="498" spans="1:6" x14ac:dyDescent="0.2">
      <c r="E498" s="123" t="s">
        <v>1121</v>
      </c>
      <c r="F498" s="123" t="s">
        <v>1122</v>
      </c>
    </row>
    <row r="499" spans="1:6" x14ac:dyDescent="0.2">
      <c r="D499" s="1" t="s">
        <v>1292</v>
      </c>
      <c r="E499" s="27">
        <f>MIN(E488:E496)</f>
        <v>32</v>
      </c>
      <c r="F499" s="19">
        <f>MIN(F488:F496)</f>
        <v>24</v>
      </c>
    </row>
    <row r="501" spans="1:6" x14ac:dyDescent="0.2">
      <c r="A501" s="1" t="s">
        <v>1310</v>
      </c>
    </row>
    <row r="502" spans="1:6" x14ac:dyDescent="0.2">
      <c r="A502" s="1" t="s">
        <v>1311</v>
      </c>
    </row>
    <row r="503" spans="1:6" x14ac:dyDescent="0.2">
      <c r="A503" s="1" t="s">
        <v>1312</v>
      </c>
    </row>
    <row r="504" spans="1:6" x14ac:dyDescent="0.2">
      <c r="A504" s="1" t="s">
        <v>1313</v>
      </c>
    </row>
    <row r="505" spans="1:6" x14ac:dyDescent="0.2">
      <c r="A505" s="1" t="s">
        <v>1314</v>
      </c>
    </row>
    <row r="507" spans="1:6" x14ac:dyDescent="0.2">
      <c r="A507" s="1" t="s">
        <v>1315</v>
      </c>
    </row>
    <row r="509" spans="1:6" x14ac:dyDescent="0.2">
      <c r="A509" s="4" t="s">
        <v>1302</v>
      </c>
    </row>
    <row r="510" spans="1:6" x14ac:dyDescent="0.2">
      <c r="A510" s="1" t="s">
        <v>1303</v>
      </c>
      <c r="C510" s="1">
        <f>A495*42</f>
        <v>336</v>
      </c>
    </row>
    <row r="511" spans="1:6" x14ac:dyDescent="0.2">
      <c r="A511" s="1" t="s">
        <v>1304</v>
      </c>
      <c r="C511" s="1">
        <f>D495</f>
        <v>232</v>
      </c>
    </row>
    <row r="512" spans="1:6" x14ac:dyDescent="0.2">
      <c r="A512" s="1" t="s">
        <v>1305</v>
      </c>
      <c r="C512" s="1">
        <f>C510-C511</f>
        <v>104</v>
      </c>
      <c r="D512" s="1" t="s">
        <v>1306</v>
      </c>
    </row>
    <row r="513" spans="1:8" x14ac:dyDescent="0.2">
      <c r="A513" s="1" t="s">
        <v>1090</v>
      </c>
      <c r="C513" s="1">
        <f>C487</f>
        <v>36</v>
      </c>
    </row>
    <row r="514" spans="1:8" x14ac:dyDescent="0.2">
      <c r="A514" s="1" t="s">
        <v>1316</v>
      </c>
      <c r="C514" s="1">
        <f>C512-C513</f>
        <v>68</v>
      </c>
      <c r="D514" s="1" t="s">
        <v>1308</v>
      </c>
    </row>
    <row r="515" spans="1:8" x14ac:dyDescent="0.2">
      <c r="D515" s="1" t="s">
        <v>1309</v>
      </c>
    </row>
    <row r="516" spans="1:8" ht="17" thickBot="1" x14ac:dyDescent="0.25"/>
    <row r="517" spans="1:8" ht="17" thickBot="1" x14ac:dyDescent="0.25">
      <c r="A517" s="72" t="s">
        <v>1317</v>
      </c>
      <c r="B517" s="50"/>
      <c r="C517" s="50"/>
      <c r="D517" s="50"/>
      <c r="E517" s="50"/>
      <c r="F517" s="50"/>
      <c r="G517" s="50"/>
      <c r="H517" s="51"/>
    </row>
    <row r="520" spans="1:8" x14ac:dyDescent="0.2">
      <c r="C520" s="43" t="s">
        <v>1099</v>
      </c>
    </row>
    <row r="521" spans="1:8" x14ac:dyDescent="0.2">
      <c r="F521" s="3" t="s">
        <v>1219</v>
      </c>
    </row>
    <row r="533" spans="1:1" x14ac:dyDescent="0.2">
      <c r="A533" s="1" t="s">
        <v>1093</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11" zoomScale="258" zoomScaleNormal="340" workbookViewId="0">
      <selection activeCell="H151" sqref="H151"/>
    </sheetView>
  </sheetViews>
  <sheetFormatPr baseColWidth="10" defaultColWidth="11" defaultRowHeight="16" x14ac:dyDescent="0.2"/>
  <cols>
    <col min="1" max="1" width="11.83203125" customWidth="1"/>
  </cols>
  <sheetData>
    <row r="1" spans="1:8" s="1" customFormat="1" x14ac:dyDescent="0.2">
      <c r="A1" s="4" t="s">
        <v>2413</v>
      </c>
      <c r="B1" s="4"/>
      <c r="C1" s="4"/>
      <c r="D1" s="4"/>
      <c r="E1" s="4"/>
      <c r="F1" s="4"/>
      <c r="G1" s="14"/>
      <c r="H1" s="140">
        <v>45650</v>
      </c>
    </row>
    <row r="2" spans="1:8" ht="17" thickBot="1" x14ac:dyDescent="0.25"/>
    <row r="3" spans="1:8" ht="17" thickBot="1" x14ac:dyDescent="0.25">
      <c r="A3" s="162" t="s">
        <v>1318</v>
      </c>
      <c r="B3" s="163"/>
      <c r="C3" s="163"/>
      <c r="D3" s="163"/>
      <c r="E3" s="163"/>
      <c r="F3" s="163"/>
      <c r="G3" s="163"/>
      <c r="H3" s="164"/>
    </row>
    <row r="5" spans="1:8" s="1" customFormat="1" x14ac:dyDescent="0.2">
      <c r="A5" s="1" t="s">
        <v>2414</v>
      </c>
    </row>
    <row r="7" spans="1:8" s="1" customFormat="1" x14ac:dyDescent="0.2">
      <c r="A7" s="1" t="s">
        <v>2415</v>
      </c>
    </row>
    <row r="8" spans="1:8" s="1" customFormat="1" x14ac:dyDescent="0.2">
      <c r="A8" s="1" t="s">
        <v>1319</v>
      </c>
    </row>
    <row r="9" spans="1:8" s="1" customFormat="1" x14ac:dyDescent="0.2">
      <c r="A9" s="1" t="s">
        <v>1320</v>
      </c>
    </row>
    <row r="11" spans="1:8" x14ac:dyDescent="0.2">
      <c r="F11" s="1" t="s">
        <v>1321</v>
      </c>
    </row>
    <row r="12" spans="1:8" x14ac:dyDescent="0.2">
      <c r="A12" s="3"/>
      <c r="B12" s="3"/>
      <c r="C12" s="3"/>
      <c r="D12" s="3"/>
      <c r="E12" s="3"/>
      <c r="F12" s="3" t="s">
        <v>1101</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1322</v>
      </c>
      <c r="D20" s="3"/>
      <c r="E20" s="3"/>
      <c r="F20" s="3"/>
    </row>
    <row r="21" spans="1:8" x14ac:dyDescent="0.2">
      <c r="A21" s="3"/>
      <c r="B21" s="3"/>
      <c r="C21" s="3" t="s">
        <v>1323</v>
      </c>
      <c r="D21" s="3"/>
      <c r="E21" s="3"/>
      <c r="F21" s="3"/>
    </row>
    <row r="22" spans="1:8" x14ac:dyDescent="0.2">
      <c r="A22" s="3"/>
      <c r="B22" s="3"/>
      <c r="C22" s="3"/>
      <c r="D22" s="3"/>
      <c r="E22" s="3"/>
      <c r="F22" s="3"/>
    </row>
    <row r="23" spans="1:8" x14ac:dyDescent="0.2">
      <c r="A23" s="3"/>
      <c r="B23" s="3" t="s">
        <v>1093</v>
      </c>
      <c r="C23" s="3"/>
      <c r="D23" s="3"/>
      <c r="E23" s="3"/>
      <c r="F23" s="3"/>
    </row>
    <row r="24" spans="1:8" x14ac:dyDescent="0.2">
      <c r="A24" s="3"/>
      <c r="B24" s="3" t="s">
        <v>1324</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2" t="s">
        <v>1325</v>
      </c>
      <c r="B27" s="163"/>
      <c r="C27" s="163"/>
      <c r="D27" s="163"/>
      <c r="E27" s="163"/>
      <c r="F27" s="163"/>
      <c r="G27" s="163"/>
      <c r="H27" s="164"/>
    </row>
    <row r="29" spans="1:8" s="1" customFormat="1" x14ac:dyDescent="0.2">
      <c r="A29" s="1" t="s">
        <v>1326</v>
      </c>
    </row>
    <row r="30" spans="1:8" s="1" customFormat="1" x14ac:dyDescent="0.2">
      <c r="A30" s="1" t="s">
        <v>1327</v>
      </c>
    </row>
    <row r="31" spans="1:8" s="1" customFormat="1" x14ac:dyDescent="0.2">
      <c r="A31" s="1" t="s">
        <v>1328</v>
      </c>
    </row>
    <row r="32" spans="1:8" s="1" customFormat="1" x14ac:dyDescent="0.2">
      <c r="A32" s="1" t="s">
        <v>1329</v>
      </c>
    </row>
    <row r="33" spans="1:8" s="1" customFormat="1" x14ac:dyDescent="0.2">
      <c r="A33" s="1" t="s">
        <v>1330</v>
      </c>
    </row>
    <row r="34" spans="1:8" ht="17" thickBot="1" x14ac:dyDescent="0.25"/>
    <row r="35" spans="1:8" ht="17" thickBot="1" x14ac:dyDescent="0.25">
      <c r="A35" s="162" t="s">
        <v>1331</v>
      </c>
      <c r="B35" s="163"/>
      <c r="C35" s="163"/>
      <c r="D35" s="163"/>
      <c r="E35" s="163"/>
      <c r="F35" s="163"/>
      <c r="G35" s="163"/>
      <c r="H35" s="164"/>
    </row>
    <row r="37" spans="1:8" s="1" customFormat="1" x14ac:dyDescent="0.2">
      <c r="A37" s="1" t="s">
        <v>1332</v>
      </c>
    </row>
    <row r="38" spans="1:8" ht="17" thickBot="1" x14ac:dyDescent="0.25"/>
    <row r="39" spans="1:8" ht="17" thickBot="1" x14ac:dyDescent="0.25">
      <c r="A39" s="72" t="s">
        <v>1333</v>
      </c>
      <c r="B39" s="50" t="s">
        <v>1334</v>
      </c>
      <c r="C39" s="50"/>
      <c r="D39" s="50" t="s">
        <v>1335</v>
      </c>
      <c r="E39" s="51"/>
    </row>
    <row r="40" spans="1:8" x14ac:dyDescent="0.2">
      <c r="A40" s="360" t="s">
        <v>1336</v>
      </c>
      <c r="B40" s="6" t="s">
        <v>1337</v>
      </c>
      <c r="C40" s="6"/>
      <c r="D40" s="6" t="s">
        <v>1338</v>
      </c>
      <c r="E40" s="7"/>
    </row>
    <row r="41" spans="1:8" ht="17" thickBot="1" x14ac:dyDescent="0.25">
      <c r="A41" s="363"/>
      <c r="B41" s="11" t="s">
        <v>1339</v>
      </c>
      <c r="C41" s="11"/>
      <c r="D41" s="11" t="s">
        <v>1340</v>
      </c>
      <c r="E41" s="13"/>
    </row>
    <row r="42" spans="1:8" x14ac:dyDescent="0.2">
      <c r="A42" s="360" t="s">
        <v>1341</v>
      </c>
      <c r="B42" s="6" t="s">
        <v>1338</v>
      </c>
      <c r="C42" s="6"/>
      <c r="D42" s="6" t="s">
        <v>1337</v>
      </c>
      <c r="E42" s="7"/>
    </row>
    <row r="43" spans="1:8" ht="17" thickBot="1" x14ac:dyDescent="0.25">
      <c r="A43" s="363"/>
      <c r="B43" s="11" t="s">
        <v>1340</v>
      </c>
      <c r="C43" s="11"/>
      <c r="D43" s="11" t="s">
        <v>1339</v>
      </c>
      <c r="E43" s="13"/>
    </row>
    <row r="44" spans="1:8" ht="17" thickBot="1" x14ac:dyDescent="0.25">
      <c r="A44" s="37" t="s">
        <v>1342</v>
      </c>
      <c r="B44" s="50" t="s">
        <v>1343</v>
      </c>
      <c r="C44" s="50"/>
      <c r="D44" s="50" t="s">
        <v>1343</v>
      </c>
      <c r="E44" s="51"/>
    </row>
    <row r="46" spans="1:8" x14ac:dyDescent="0.2">
      <c r="A46" s="1" t="s">
        <v>1344</v>
      </c>
    </row>
    <row r="47" spans="1:8" x14ac:dyDescent="0.2">
      <c r="B47" s="1"/>
    </row>
    <row r="48" spans="1:8" x14ac:dyDescent="0.2">
      <c r="A48" s="76" t="s">
        <v>1345</v>
      </c>
      <c r="B48" s="3"/>
      <c r="C48" s="3"/>
      <c r="D48" s="3"/>
      <c r="E48" s="3"/>
      <c r="F48" s="3" t="s">
        <v>1101</v>
      </c>
    </row>
    <row r="49" spans="1:10" x14ac:dyDescent="0.2">
      <c r="A49" s="76" t="s">
        <v>2416</v>
      </c>
      <c r="B49" s="3"/>
      <c r="C49" s="3"/>
      <c r="D49" s="3"/>
      <c r="E49" s="3"/>
      <c r="F49" s="3"/>
      <c r="G49" s="1" t="s">
        <v>2418</v>
      </c>
      <c r="H49" s="1"/>
      <c r="I49" s="1"/>
      <c r="J49" s="1"/>
    </row>
    <row r="50" spans="1:10" x14ac:dyDescent="0.2">
      <c r="A50" s="76" t="s">
        <v>1347</v>
      </c>
      <c r="B50" s="3" t="s">
        <v>2417</v>
      </c>
      <c r="C50" s="3"/>
      <c r="D50" s="3"/>
      <c r="E50" s="3"/>
      <c r="F50" s="3"/>
      <c r="G50" s="1" t="s">
        <v>2419</v>
      </c>
      <c r="H50" s="1"/>
      <c r="I50" s="1"/>
      <c r="J50" s="1"/>
    </row>
    <row r="51" spans="1:10" x14ac:dyDescent="0.2">
      <c r="B51" s="3"/>
      <c r="C51" s="3"/>
      <c r="D51" s="3"/>
      <c r="E51" s="3"/>
      <c r="F51" s="3"/>
      <c r="G51" s="1" t="s">
        <v>2423</v>
      </c>
      <c r="H51" s="1"/>
      <c r="I51" s="1"/>
      <c r="J51" s="1"/>
    </row>
    <row r="52" spans="1:10" x14ac:dyDescent="0.2">
      <c r="B52" s="3"/>
      <c r="C52" s="3"/>
      <c r="D52" s="3"/>
      <c r="E52" s="3"/>
      <c r="F52" s="3"/>
      <c r="G52" s="1"/>
      <c r="H52" s="1"/>
      <c r="I52" s="1"/>
      <c r="J52" s="1"/>
    </row>
    <row r="53" spans="1:10" x14ac:dyDescent="0.2">
      <c r="B53" s="3"/>
      <c r="C53" s="3"/>
      <c r="D53" s="3"/>
      <c r="E53" s="3"/>
      <c r="F53" s="3"/>
      <c r="G53" s="1" t="s">
        <v>2420</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1093</v>
      </c>
      <c r="C59" s="3"/>
      <c r="D59" s="3"/>
      <c r="E59" s="3"/>
      <c r="F59" s="3"/>
    </row>
    <row r="60" spans="1:10" x14ac:dyDescent="0.2">
      <c r="B60" s="3"/>
      <c r="C60" s="3"/>
      <c r="D60" s="3"/>
      <c r="E60" s="3"/>
      <c r="F60" s="3"/>
    </row>
    <row r="61" spans="1:10" x14ac:dyDescent="0.2">
      <c r="B61" s="3"/>
      <c r="C61" s="3"/>
      <c r="D61" s="3"/>
      <c r="E61" s="3"/>
      <c r="F61" s="3"/>
    </row>
    <row r="63" spans="1:10" x14ac:dyDescent="0.2">
      <c r="A63" s="53" t="s">
        <v>1348</v>
      </c>
      <c r="B63" s="3"/>
      <c r="C63" s="3"/>
      <c r="D63" s="3"/>
      <c r="E63" s="3"/>
      <c r="F63" s="3" t="s">
        <v>1101</v>
      </c>
      <c r="G63" s="1" t="s">
        <v>2424</v>
      </c>
    </row>
    <row r="64" spans="1:10" x14ac:dyDescent="0.2">
      <c r="A64" s="53" t="s">
        <v>1346</v>
      </c>
      <c r="B64" s="3"/>
      <c r="C64" s="3"/>
      <c r="D64" s="3"/>
      <c r="E64" s="3"/>
      <c r="F64" s="3"/>
      <c r="G64" s="1" t="s">
        <v>2421</v>
      </c>
    </row>
    <row r="65" spans="1:11" x14ac:dyDescent="0.2">
      <c r="A65" s="53" t="s">
        <v>1347</v>
      </c>
      <c r="B65" s="3"/>
      <c r="C65" s="3"/>
      <c r="D65" s="3"/>
      <c r="E65" s="3"/>
      <c r="F65" s="3"/>
      <c r="G65" s="1" t="s">
        <v>2422</v>
      </c>
    </row>
    <row r="66" spans="1:11" x14ac:dyDescent="0.2">
      <c r="B66" s="3"/>
      <c r="C66" s="3"/>
      <c r="D66" s="3"/>
      <c r="E66" s="3"/>
      <c r="F66" s="3"/>
      <c r="G66" s="1"/>
    </row>
    <row r="67" spans="1:11" x14ac:dyDescent="0.2">
      <c r="B67" s="3"/>
      <c r="C67" s="3"/>
      <c r="D67" s="3"/>
      <c r="E67" s="3"/>
      <c r="F67" s="3"/>
      <c r="G67" s="1" t="s">
        <v>2425</v>
      </c>
    </row>
    <row r="68" spans="1:11" x14ac:dyDescent="0.2">
      <c r="B68" s="3"/>
      <c r="C68" s="3"/>
      <c r="D68" s="3"/>
      <c r="E68" s="3"/>
      <c r="F68" s="3"/>
      <c r="G68" s="1" t="s">
        <v>2426</v>
      </c>
    </row>
    <row r="69" spans="1:11" x14ac:dyDescent="0.2">
      <c r="B69" s="3"/>
      <c r="C69" s="3"/>
      <c r="D69" s="3"/>
      <c r="E69" s="3"/>
      <c r="F69" s="3"/>
      <c r="G69" s="1" t="s">
        <v>2427</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1093</v>
      </c>
      <c r="C74" s="3"/>
      <c r="D74" s="3"/>
      <c r="E74" s="3"/>
      <c r="F74" s="3"/>
    </row>
    <row r="75" spans="1:11" x14ac:dyDescent="0.2">
      <c r="B75" s="3"/>
      <c r="C75" s="3"/>
      <c r="D75" s="3"/>
      <c r="E75" s="3"/>
      <c r="F75" s="3"/>
    </row>
    <row r="76" spans="1:11" x14ac:dyDescent="0.2">
      <c r="B76" s="3"/>
      <c r="C76" s="3"/>
      <c r="D76" s="3"/>
      <c r="E76" s="3"/>
      <c r="F76" s="3"/>
    </row>
    <row r="77" spans="1:11" x14ac:dyDescent="0.2">
      <c r="A77" s="165" t="s">
        <v>1349</v>
      </c>
      <c r="B77" s="166"/>
      <c r="C77" s="166"/>
      <c r="D77" s="166"/>
      <c r="E77" s="166"/>
      <c r="F77" s="166"/>
      <c r="G77" s="1" t="s">
        <v>2428</v>
      </c>
      <c r="H77" s="1"/>
      <c r="I77" s="1"/>
      <c r="J77" s="1"/>
      <c r="K77" s="1"/>
    </row>
    <row r="78" spans="1:11" x14ac:dyDescent="0.2">
      <c r="A78" s="165" t="s">
        <v>1350</v>
      </c>
      <c r="B78" s="166"/>
      <c r="C78" s="166"/>
      <c r="D78" s="166"/>
      <c r="E78" s="166"/>
      <c r="F78" s="166"/>
      <c r="G78" s="1" t="s">
        <v>2429</v>
      </c>
      <c r="H78" s="1"/>
      <c r="I78" s="1"/>
      <c r="J78" s="1"/>
      <c r="K78" s="1"/>
    </row>
    <row r="79" spans="1:11" x14ac:dyDescent="0.2">
      <c r="A79" s="165" t="s">
        <v>1351</v>
      </c>
      <c r="B79" s="166"/>
      <c r="C79" s="166"/>
      <c r="D79" s="166"/>
      <c r="E79" s="166"/>
      <c r="F79" s="166"/>
    </row>
    <row r="80" spans="1:11" ht="17" thickBot="1" x14ac:dyDescent="0.25"/>
    <row r="81" spans="1:10" ht="17" thickBot="1" x14ac:dyDescent="0.25">
      <c r="A81" s="162" t="s">
        <v>1352</v>
      </c>
      <c r="B81" s="163"/>
      <c r="C81" s="163"/>
      <c r="D81" s="163"/>
      <c r="E81" s="163"/>
      <c r="F81" s="163"/>
      <c r="G81" s="163"/>
      <c r="H81" s="164"/>
    </row>
    <row r="82" spans="1:10" ht="17" thickBot="1" x14ac:dyDescent="0.25"/>
    <row r="83" spans="1:10" ht="17" thickBot="1" x14ac:dyDescent="0.25">
      <c r="A83" s="72" t="s">
        <v>1353</v>
      </c>
      <c r="B83" s="50" t="s">
        <v>1354</v>
      </c>
      <c r="C83" s="50"/>
      <c r="D83" s="50" t="s">
        <v>1355</v>
      </c>
      <c r="E83" s="51"/>
    </row>
    <row r="84" spans="1:10" x14ac:dyDescent="0.2">
      <c r="A84" s="360" t="s">
        <v>1356</v>
      </c>
      <c r="B84" s="6" t="s">
        <v>1337</v>
      </c>
      <c r="C84" s="6"/>
      <c r="D84" s="6" t="s">
        <v>1338</v>
      </c>
      <c r="E84" s="7"/>
      <c r="G84" t="s">
        <v>2430</v>
      </c>
      <c r="J84" t="s">
        <v>2432</v>
      </c>
    </row>
    <row r="85" spans="1:10" ht="17" thickBot="1" x14ac:dyDescent="0.25">
      <c r="A85" s="363"/>
      <c r="B85" s="11" t="s">
        <v>1339</v>
      </c>
      <c r="C85" s="11"/>
      <c r="D85" s="11" t="s">
        <v>1340</v>
      </c>
      <c r="E85" s="13"/>
      <c r="G85" t="s">
        <v>2431</v>
      </c>
    </row>
    <row r="86" spans="1:10" x14ac:dyDescent="0.2">
      <c r="A86" s="360" t="s">
        <v>1357</v>
      </c>
      <c r="B86" s="6" t="s">
        <v>1338</v>
      </c>
      <c r="C86" s="6"/>
      <c r="D86" s="6" t="s">
        <v>1337</v>
      </c>
      <c r="E86" s="7"/>
    </row>
    <row r="87" spans="1:10" ht="17" thickBot="1" x14ac:dyDescent="0.25">
      <c r="A87" s="363"/>
      <c r="B87" s="11" t="s">
        <v>1340</v>
      </c>
      <c r="C87" s="11"/>
      <c r="D87" s="11" t="s">
        <v>1339</v>
      </c>
      <c r="E87" s="13"/>
      <c r="G87" t="s">
        <v>2433</v>
      </c>
      <c r="J87" t="s">
        <v>2434</v>
      </c>
    </row>
    <row r="88" spans="1:10" ht="35" thickBot="1" x14ac:dyDescent="0.25">
      <c r="A88" s="183" t="s">
        <v>1358</v>
      </c>
      <c r="B88" s="50" t="s">
        <v>1343</v>
      </c>
      <c r="C88" s="50"/>
      <c r="D88" s="50" t="s">
        <v>1343</v>
      </c>
      <c r="E88" s="51"/>
      <c r="G88" t="s">
        <v>2435</v>
      </c>
      <c r="J88" t="s">
        <v>2436</v>
      </c>
    </row>
    <row r="90" spans="1:10" x14ac:dyDescent="0.2">
      <c r="A90" s="1" t="s">
        <v>1359</v>
      </c>
    </row>
    <row r="91" spans="1:10" x14ac:dyDescent="0.2">
      <c r="A91" s="1" t="s">
        <v>1360</v>
      </c>
    </row>
    <row r="92" spans="1:10" ht="17" thickBot="1" x14ac:dyDescent="0.25"/>
    <row r="93" spans="1:10" ht="17" thickBot="1" x14ac:dyDescent="0.25">
      <c r="A93" s="162" t="s">
        <v>1361</v>
      </c>
      <c r="B93" s="163"/>
      <c r="C93" s="163"/>
      <c r="D93" s="163"/>
      <c r="E93" s="163"/>
      <c r="F93" s="163"/>
      <c r="G93" s="163"/>
      <c r="H93" s="164"/>
    </row>
    <row r="94" spans="1:10" x14ac:dyDescent="0.2">
      <c r="A94" s="4"/>
      <c r="B94" s="167"/>
      <c r="C94" s="167"/>
      <c r="D94" s="167"/>
      <c r="E94" s="167"/>
      <c r="F94" s="167"/>
      <c r="G94" s="167"/>
      <c r="H94" s="167"/>
    </row>
    <row r="95" spans="1:10" x14ac:dyDescent="0.2">
      <c r="A95" s="1" t="s">
        <v>1362</v>
      </c>
      <c r="B95" s="1"/>
      <c r="C95" s="1"/>
      <c r="D95" s="1"/>
      <c r="E95" s="1"/>
      <c r="F95" s="1"/>
      <c r="G95" s="1"/>
      <c r="H95" s="1"/>
    </row>
    <row r="96" spans="1:10" x14ac:dyDescent="0.2">
      <c r="A96" s="1" t="s">
        <v>1363</v>
      </c>
      <c r="B96" s="1"/>
      <c r="C96" s="1"/>
      <c r="D96" s="1"/>
      <c r="E96" s="1"/>
      <c r="F96" s="1"/>
      <c r="G96" s="1"/>
      <c r="H96" s="1"/>
    </row>
    <row r="97" spans="1:9" ht="17" thickBot="1" x14ac:dyDescent="0.25"/>
    <row r="98" spans="1:9" ht="17" thickBot="1" x14ac:dyDescent="0.25">
      <c r="A98" s="168" t="s">
        <v>208</v>
      </c>
      <c r="B98" s="169"/>
      <c r="C98" s="169"/>
      <c r="D98" s="169"/>
      <c r="E98" s="169"/>
      <c r="F98" s="170"/>
      <c r="G98" s="170"/>
      <c r="H98" s="171"/>
    </row>
    <row r="99" spans="1:9" x14ac:dyDescent="0.2">
      <c r="A99" s="1" t="s">
        <v>2440</v>
      </c>
      <c r="B99" s="1"/>
      <c r="C99" s="1"/>
      <c r="D99" s="1"/>
      <c r="E99" s="1"/>
    </row>
    <row r="100" spans="1:9" x14ac:dyDescent="0.2">
      <c r="A100" s="1" t="s">
        <v>1364</v>
      </c>
      <c r="B100" s="1"/>
      <c r="C100" s="1"/>
      <c r="D100" s="1"/>
      <c r="E100" s="1"/>
      <c r="F100" s="89" t="s">
        <v>2437</v>
      </c>
      <c r="G100" s="1"/>
      <c r="H100" s="89" t="s">
        <v>2439</v>
      </c>
      <c r="I100" s="1"/>
    </row>
    <row r="101" spans="1:9" x14ac:dyDescent="0.2">
      <c r="A101" s="1" t="s">
        <v>1365</v>
      </c>
      <c r="B101" s="1"/>
      <c r="C101" s="1"/>
      <c r="D101" s="1"/>
      <c r="E101" s="1"/>
      <c r="F101" s="89" t="s">
        <v>2438</v>
      </c>
      <c r="G101" s="1"/>
      <c r="H101" s="89"/>
      <c r="I101" s="1"/>
    </row>
    <row r="102" spans="1:9" x14ac:dyDescent="0.2">
      <c r="A102" s="1" t="s">
        <v>1366</v>
      </c>
      <c r="B102" s="1"/>
      <c r="C102" s="1"/>
      <c r="D102" s="1"/>
      <c r="E102" s="1"/>
      <c r="F102" s="1"/>
      <c r="G102" s="1"/>
      <c r="H102" s="1"/>
      <c r="I102" s="1"/>
    </row>
    <row r="103" spans="1:9" x14ac:dyDescent="0.2">
      <c r="A103" s="1" t="s">
        <v>1367</v>
      </c>
      <c r="B103" s="1"/>
      <c r="C103" s="1"/>
      <c r="D103" s="1"/>
      <c r="E103" s="1"/>
      <c r="F103" s="1"/>
      <c r="G103" s="1"/>
      <c r="H103" s="1"/>
      <c r="I103" s="1"/>
    </row>
    <row r="104" spans="1:9" x14ac:dyDescent="0.2">
      <c r="A104" s="1" t="s">
        <v>1227</v>
      </c>
      <c r="B104" s="1"/>
      <c r="C104" s="1"/>
      <c r="D104" s="1"/>
      <c r="E104" s="1"/>
      <c r="F104" s="1"/>
      <c r="G104" s="1"/>
      <c r="H104" s="1"/>
      <c r="I104" s="1"/>
    </row>
    <row r="105" spans="1:9" x14ac:dyDescent="0.2">
      <c r="F105" s="1"/>
      <c r="G105" s="1"/>
      <c r="H105" s="1"/>
      <c r="I105" s="1"/>
    </row>
    <row r="106" spans="1:9" x14ac:dyDescent="0.2">
      <c r="A106" s="1" t="s">
        <v>341</v>
      </c>
    </row>
    <row r="107" spans="1:9" ht="17" thickBot="1" x14ac:dyDescent="0.25"/>
    <row r="108" spans="1:9" ht="17" thickBot="1" x14ac:dyDescent="0.25">
      <c r="A108" s="72" t="s">
        <v>1364</v>
      </c>
      <c r="B108" s="184"/>
      <c r="C108" s="184"/>
      <c r="D108" s="184"/>
      <c r="E108" s="184"/>
      <c r="F108" s="184"/>
      <c r="G108" s="184"/>
      <c r="H108" s="185"/>
    </row>
    <row r="109" spans="1:9" x14ac:dyDescent="0.2">
      <c r="A109" s="1" t="s">
        <v>1368</v>
      </c>
    </row>
    <row r="110" spans="1:9" x14ac:dyDescent="0.2">
      <c r="A110" s="1" t="s">
        <v>1369</v>
      </c>
    </row>
    <row r="111" spans="1:9" x14ac:dyDescent="0.2">
      <c r="A111" s="1" t="s">
        <v>1370</v>
      </c>
    </row>
    <row r="112" spans="1:9" x14ac:dyDescent="0.2">
      <c r="A112" s="1" t="s">
        <v>1371</v>
      </c>
    </row>
    <row r="113" spans="1:6" x14ac:dyDescent="0.2">
      <c r="A113" s="1"/>
    </row>
    <row r="114" spans="1:6" x14ac:dyDescent="0.2">
      <c r="F114" s="1" t="s">
        <v>1321</v>
      </c>
    </row>
    <row r="115" spans="1:6" x14ac:dyDescent="0.2">
      <c r="A115" s="3"/>
      <c r="B115" s="3"/>
      <c r="C115" s="3"/>
      <c r="D115" s="3"/>
      <c r="E115" s="3"/>
      <c r="F115" s="3" t="s">
        <v>1101</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1322</v>
      </c>
      <c r="D123" s="3"/>
      <c r="E123" s="3"/>
      <c r="F123" s="3"/>
    </row>
    <row r="124" spans="1:6" x14ac:dyDescent="0.2">
      <c r="A124" s="3"/>
      <c r="B124" s="3"/>
      <c r="C124" s="3" t="s">
        <v>1323</v>
      </c>
      <c r="D124" s="3"/>
      <c r="E124" s="3"/>
      <c r="F124" s="3"/>
    </row>
    <row r="125" spans="1:6" x14ac:dyDescent="0.2">
      <c r="A125" s="3"/>
      <c r="B125" s="3"/>
      <c r="C125" s="3"/>
      <c r="D125" s="3"/>
      <c r="E125" s="3"/>
      <c r="F125" s="3"/>
    </row>
    <row r="126" spans="1:6" x14ac:dyDescent="0.2">
      <c r="A126" s="3"/>
      <c r="B126" s="3" t="s">
        <v>1093</v>
      </c>
      <c r="C126" s="3"/>
      <c r="D126" s="3"/>
      <c r="E126" s="3"/>
      <c r="F126" s="3"/>
    </row>
    <row r="127" spans="1:6" x14ac:dyDescent="0.2">
      <c r="A127" s="3"/>
      <c r="B127" s="3" t="s">
        <v>1324</v>
      </c>
      <c r="C127" s="3"/>
      <c r="D127" s="3"/>
      <c r="E127" s="3"/>
      <c r="F127" s="3"/>
    </row>
    <row r="128" spans="1:6" x14ac:dyDescent="0.2">
      <c r="A128" s="3"/>
      <c r="B128" s="3"/>
      <c r="C128" s="3"/>
      <c r="D128" s="3"/>
      <c r="E128" s="3"/>
      <c r="F128" s="3"/>
    </row>
    <row r="129" spans="1:8" ht="17" thickBot="1" x14ac:dyDescent="0.25"/>
    <row r="130" spans="1:8" ht="17" thickBot="1" x14ac:dyDescent="0.25">
      <c r="A130" s="72" t="s">
        <v>1365</v>
      </c>
      <c r="B130" s="50"/>
      <c r="C130" s="50"/>
      <c r="D130" s="50"/>
      <c r="E130" s="50"/>
      <c r="F130" s="184"/>
      <c r="G130" s="184"/>
      <c r="H130" s="185"/>
    </row>
    <row r="131" spans="1:8" x14ac:dyDescent="0.2">
      <c r="A131" s="1" t="s">
        <v>1372</v>
      </c>
      <c r="B131" s="1"/>
      <c r="C131" s="1"/>
      <c r="D131" s="1"/>
      <c r="E131" s="1"/>
    </row>
    <row r="132" spans="1:8" x14ac:dyDescent="0.2">
      <c r="A132" s="1" t="s">
        <v>1373</v>
      </c>
      <c r="B132" s="1"/>
      <c r="C132" s="1"/>
      <c r="D132" s="1"/>
      <c r="E132" s="1"/>
    </row>
    <row r="133" spans="1:8" ht="17" thickBot="1" x14ac:dyDescent="0.25">
      <c r="A133" s="10"/>
      <c r="B133" s="11"/>
      <c r="C133" s="11"/>
      <c r="D133" s="11"/>
      <c r="E133" s="11"/>
    </row>
    <row r="134" spans="1:8" ht="17" thickBot="1" x14ac:dyDescent="0.25">
      <c r="A134" s="72" t="s">
        <v>1353</v>
      </c>
      <c r="B134" s="50" t="s">
        <v>1354</v>
      </c>
      <c r="C134" s="50"/>
      <c r="D134" s="50" t="s">
        <v>1355</v>
      </c>
      <c r="E134" s="51"/>
    </row>
    <row r="135" spans="1:8" x14ac:dyDescent="0.2">
      <c r="A135" s="360" t="s">
        <v>1356</v>
      </c>
      <c r="B135" s="6" t="s">
        <v>1337</v>
      </c>
      <c r="C135" s="6"/>
      <c r="D135" s="6" t="s">
        <v>1338</v>
      </c>
      <c r="E135" s="7"/>
    </row>
    <row r="136" spans="1:8" ht="17" thickBot="1" x14ac:dyDescent="0.25">
      <c r="A136" s="363"/>
      <c r="B136" s="11" t="s">
        <v>1339</v>
      </c>
      <c r="C136" s="11"/>
      <c r="D136" s="11" t="s">
        <v>1340</v>
      </c>
      <c r="E136" s="13"/>
    </row>
    <row r="137" spans="1:8" x14ac:dyDescent="0.2">
      <c r="A137" s="360" t="s">
        <v>1357</v>
      </c>
      <c r="B137" s="6" t="s">
        <v>1338</v>
      </c>
      <c r="C137" s="6"/>
      <c r="D137" s="6" t="s">
        <v>1337</v>
      </c>
      <c r="E137" s="7"/>
    </row>
    <row r="138" spans="1:8" ht="17" thickBot="1" x14ac:dyDescent="0.25">
      <c r="A138" s="363"/>
      <c r="B138" s="11" t="s">
        <v>1340</v>
      </c>
      <c r="C138" s="11"/>
      <c r="D138" s="11" t="s">
        <v>1339</v>
      </c>
      <c r="E138" s="13"/>
    </row>
    <row r="139" spans="1:8" ht="35" thickBot="1" x14ac:dyDescent="0.25">
      <c r="A139" s="183" t="s">
        <v>1358</v>
      </c>
      <c r="B139" s="50" t="s">
        <v>1343</v>
      </c>
      <c r="C139" s="50"/>
      <c r="D139" s="50" t="s">
        <v>1343</v>
      </c>
      <c r="E139" s="51"/>
    </row>
    <row r="141" spans="1:8" x14ac:dyDescent="0.2">
      <c r="A141" s="1" t="s">
        <v>1374</v>
      </c>
    </row>
    <row r="142" spans="1:8" x14ac:dyDescent="0.2">
      <c r="A142" s="1" t="s">
        <v>1375</v>
      </c>
    </row>
    <row r="143" spans="1:8" ht="17" thickBot="1" x14ac:dyDescent="0.25"/>
    <row r="144" spans="1:8" ht="17" thickBot="1" x14ac:dyDescent="0.25">
      <c r="A144" s="72" t="s">
        <v>1366</v>
      </c>
      <c r="B144" s="50"/>
      <c r="C144" s="50"/>
      <c r="D144" s="50"/>
      <c r="E144" s="50"/>
      <c r="F144" s="184"/>
      <c r="G144" s="184"/>
      <c r="H144" s="185"/>
    </row>
    <row r="145" spans="1:8" ht="17" thickBot="1" x14ac:dyDescent="0.25">
      <c r="A145" s="1"/>
      <c r="B145" s="1"/>
      <c r="C145" s="1"/>
      <c r="D145" s="1"/>
      <c r="E145" s="1"/>
    </row>
    <row r="146" spans="1:8" ht="17" thickBot="1" x14ac:dyDescent="0.25">
      <c r="A146" s="72" t="s">
        <v>1333</v>
      </c>
      <c r="B146" s="50" t="s">
        <v>1334</v>
      </c>
      <c r="C146" s="50"/>
      <c r="D146" s="50" t="s">
        <v>1335</v>
      </c>
      <c r="E146" s="51"/>
    </row>
    <row r="147" spans="1:8" x14ac:dyDescent="0.2">
      <c r="A147" s="360" t="s">
        <v>1336</v>
      </c>
      <c r="B147" s="6" t="s">
        <v>1337</v>
      </c>
      <c r="C147" s="6"/>
      <c r="D147" s="6" t="s">
        <v>1338</v>
      </c>
      <c r="E147" s="7"/>
    </row>
    <row r="148" spans="1:8" ht="17" thickBot="1" x14ac:dyDescent="0.25">
      <c r="A148" s="363"/>
      <c r="B148" s="11" t="s">
        <v>1339</v>
      </c>
      <c r="C148" s="11"/>
      <c r="D148" s="11" t="s">
        <v>1340</v>
      </c>
      <c r="E148" s="13"/>
    </row>
    <row r="149" spans="1:8" x14ac:dyDescent="0.2">
      <c r="A149" s="360" t="s">
        <v>1341</v>
      </c>
      <c r="B149" s="6" t="s">
        <v>1338</v>
      </c>
      <c r="C149" s="6"/>
      <c r="D149" s="6" t="s">
        <v>1337</v>
      </c>
      <c r="E149" s="7"/>
    </row>
    <row r="150" spans="1:8" ht="17" thickBot="1" x14ac:dyDescent="0.25">
      <c r="A150" s="363"/>
      <c r="B150" s="11" t="s">
        <v>1340</v>
      </c>
      <c r="C150" s="11"/>
      <c r="D150" s="11" t="s">
        <v>1339</v>
      </c>
      <c r="E150" s="13"/>
    </row>
    <row r="151" spans="1:8" ht="17" thickBot="1" x14ac:dyDescent="0.25">
      <c r="A151" s="37" t="s">
        <v>1342</v>
      </c>
      <c r="B151" s="50" t="s">
        <v>1343</v>
      </c>
      <c r="C151" s="50"/>
      <c r="D151" s="50" t="s">
        <v>1343</v>
      </c>
      <c r="E151" s="51"/>
    </row>
    <row r="152" spans="1:8" x14ac:dyDescent="0.2">
      <c r="A152" s="1"/>
      <c r="B152" s="1"/>
      <c r="C152" s="1"/>
      <c r="D152" s="1"/>
      <c r="E152" s="1"/>
    </row>
    <row r="153" spans="1:8" x14ac:dyDescent="0.2">
      <c r="A153" s="1" t="s">
        <v>1376</v>
      </c>
      <c r="B153" s="1"/>
      <c r="C153" s="1"/>
      <c r="D153" s="1"/>
      <c r="E153" s="1"/>
      <c r="F153" s="1"/>
      <c r="G153" s="1"/>
      <c r="H153" s="1"/>
    </row>
    <row r="154" spans="1:8" ht="17" thickBot="1" x14ac:dyDescent="0.25"/>
    <row r="155" spans="1:8" ht="17" thickBot="1" x14ac:dyDescent="0.25">
      <c r="A155" s="72" t="s">
        <v>1367</v>
      </c>
      <c r="B155" s="50"/>
      <c r="C155" s="50"/>
      <c r="D155" s="50"/>
      <c r="E155" s="50"/>
      <c r="F155" s="184"/>
      <c r="G155" s="184"/>
      <c r="H155" s="185"/>
    </row>
    <row r="157" spans="1:8" x14ac:dyDescent="0.2">
      <c r="A157" s="1" t="s">
        <v>1377</v>
      </c>
    </row>
    <row r="158" spans="1:8" x14ac:dyDescent="0.2">
      <c r="A158" s="1" t="s">
        <v>1378</v>
      </c>
    </row>
    <row r="160" spans="1:8" x14ac:dyDescent="0.2">
      <c r="A160" s="2" t="s">
        <v>1045</v>
      </c>
    </row>
    <row r="165" spans="1:8" ht="17" thickBot="1" x14ac:dyDescent="0.25"/>
    <row r="166" spans="1:8" ht="17" thickBot="1" x14ac:dyDescent="0.25">
      <c r="A166" s="168" t="s">
        <v>1379</v>
      </c>
      <c r="B166" s="169"/>
      <c r="C166" s="169"/>
      <c r="D166" s="169"/>
      <c r="E166" s="169"/>
      <c r="F166" s="170"/>
      <c r="G166" s="170"/>
      <c r="H166" s="171"/>
    </row>
    <row r="167" spans="1:8" x14ac:dyDescent="0.2">
      <c r="A167" s="1" t="s">
        <v>1380</v>
      </c>
    </row>
    <row r="168" spans="1:8" x14ac:dyDescent="0.2">
      <c r="A168" s="1" t="s">
        <v>1381</v>
      </c>
    </row>
    <row r="169" spans="1:8" x14ac:dyDescent="0.2">
      <c r="A169" s="1" t="s">
        <v>1382</v>
      </c>
    </row>
    <row r="170" spans="1:8" x14ac:dyDescent="0.2">
      <c r="A170" s="1" t="s">
        <v>1383</v>
      </c>
    </row>
    <row r="171" spans="1:8" x14ac:dyDescent="0.2">
      <c r="A171" s="1" t="s">
        <v>1384</v>
      </c>
    </row>
    <row r="172" spans="1:8" x14ac:dyDescent="0.2">
      <c r="A172" s="1" t="s">
        <v>1385</v>
      </c>
    </row>
    <row r="174" spans="1:8" x14ac:dyDescent="0.2">
      <c r="A174" s="1" t="s">
        <v>341</v>
      </c>
    </row>
    <row r="175" spans="1:8" ht="17" thickBot="1" x14ac:dyDescent="0.25"/>
    <row r="176" spans="1:8" ht="17" thickBot="1" x14ac:dyDescent="0.25">
      <c r="A176" s="72" t="s">
        <v>1381</v>
      </c>
      <c r="B176" s="184"/>
      <c r="C176" s="184"/>
      <c r="D176" s="184"/>
      <c r="E176" s="184"/>
      <c r="F176" s="184"/>
      <c r="G176" s="184"/>
      <c r="H176" s="185"/>
    </row>
    <row r="177" spans="1:8" s="1" customFormat="1" x14ac:dyDescent="0.2">
      <c r="A177" s="1" t="s">
        <v>1386</v>
      </c>
    </row>
    <row r="178" spans="1:8" x14ac:dyDescent="0.2">
      <c r="A178" s="1" t="s">
        <v>1387</v>
      </c>
    </row>
    <row r="179" spans="1:8" ht="17" thickBot="1" x14ac:dyDescent="0.25"/>
    <row r="180" spans="1:8" ht="17" thickBot="1" x14ac:dyDescent="0.25">
      <c r="A180" s="72" t="s">
        <v>1382</v>
      </c>
      <c r="B180" s="184"/>
      <c r="C180" s="184"/>
      <c r="D180" s="184"/>
      <c r="E180" s="184"/>
      <c r="F180" s="184"/>
      <c r="G180" s="184"/>
      <c r="H180" s="185"/>
    </row>
    <row r="181" spans="1:8" x14ac:dyDescent="0.2">
      <c r="A181" s="1" t="s">
        <v>1388</v>
      </c>
    </row>
    <row r="182" spans="1:8" x14ac:dyDescent="0.2">
      <c r="A182" s="1" t="s">
        <v>1389</v>
      </c>
    </row>
    <row r="183" spans="1:8" x14ac:dyDescent="0.2">
      <c r="A183" s="1" t="s">
        <v>1387</v>
      </c>
    </row>
    <row r="184" spans="1:8" ht="17" thickBot="1" x14ac:dyDescent="0.25">
      <c r="A184" s="1"/>
    </row>
    <row r="185" spans="1:8" ht="17" thickBot="1" x14ac:dyDescent="0.25">
      <c r="A185" s="72" t="s">
        <v>1383</v>
      </c>
      <c r="B185" s="184"/>
      <c r="C185" s="184"/>
      <c r="D185" s="184"/>
      <c r="E185" s="184"/>
      <c r="F185" s="184"/>
      <c r="G185" s="184"/>
      <c r="H185" s="185"/>
    </row>
    <row r="186" spans="1:8" x14ac:dyDescent="0.2">
      <c r="A186" s="1" t="s">
        <v>1390</v>
      </c>
    </row>
    <row r="187" spans="1:8" x14ac:dyDescent="0.2">
      <c r="A187" s="1" t="s">
        <v>1387</v>
      </c>
    </row>
    <row r="188" spans="1:8" ht="17" thickBot="1" x14ac:dyDescent="0.25">
      <c r="A188" s="1"/>
    </row>
    <row r="189" spans="1:8" ht="17" thickBot="1" x14ac:dyDescent="0.25">
      <c r="A189" s="72" t="s">
        <v>1384</v>
      </c>
      <c r="B189" s="184"/>
      <c r="C189" s="184"/>
      <c r="D189" s="184"/>
      <c r="E189" s="184"/>
      <c r="F189" s="184"/>
      <c r="G189" s="184"/>
      <c r="H189" s="185"/>
    </row>
    <row r="190" spans="1:8" x14ac:dyDescent="0.2">
      <c r="A190" s="1" t="s">
        <v>2441</v>
      </c>
    </row>
    <row r="191" spans="1:8" s="1" customFormat="1" x14ac:dyDescent="0.2">
      <c r="A191" s="1" t="s">
        <v>1391</v>
      </c>
      <c r="C191" s="2" t="s">
        <v>1392</v>
      </c>
    </row>
    <row r="192" spans="1:8" ht="17" thickBot="1" x14ac:dyDescent="0.25"/>
    <row r="193" spans="1:8" ht="17" thickBot="1" x14ac:dyDescent="0.25">
      <c r="A193" s="168" t="s">
        <v>1393</v>
      </c>
      <c r="B193" s="169"/>
      <c r="C193" s="169"/>
      <c r="D193" s="169"/>
      <c r="E193" s="169"/>
      <c r="F193" s="170"/>
      <c r="G193" s="170"/>
      <c r="H193" s="171"/>
    </row>
    <row r="194" spans="1:8" x14ac:dyDescent="0.2">
      <c r="A194" s="1" t="s">
        <v>1394</v>
      </c>
    </row>
    <row r="195" spans="1:8" x14ac:dyDescent="0.2">
      <c r="A195" s="1" t="s">
        <v>1395</v>
      </c>
    </row>
    <row r="196" spans="1:8" x14ac:dyDescent="0.2">
      <c r="A196" s="1" t="s">
        <v>1396</v>
      </c>
    </row>
    <row r="197" spans="1:8" x14ac:dyDescent="0.2">
      <c r="A197" s="1" t="s">
        <v>1397</v>
      </c>
    </row>
    <row r="198" spans="1:8" x14ac:dyDescent="0.2">
      <c r="A198" s="1" t="s">
        <v>1398</v>
      </c>
    </row>
    <row r="199" spans="1:8" x14ac:dyDescent="0.2">
      <c r="A199" s="1" t="s">
        <v>1227</v>
      </c>
    </row>
    <row r="200" spans="1:8" ht="17" thickBot="1" x14ac:dyDescent="0.25">
      <c r="A200" s="1"/>
    </row>
    <row r="201" spans="1:8" ht="17" thickBot="1" x14ac:dyDescent="0.25">
      <c r="A201" s="72" t="s">
        <v>1395</v>
      </c>
      <c r="B201" s="184"/>
      <c r="C201" s="184"/>
      <c r="D201" s="184"/>
      <c r="E201" s="184"/>
      <c r="F201" s="184"/>
      <c r="G201" s="184"/>
      <c r="H201" s="185"/>
    </row>
    <row r="202" spans="1:8" x14ac:dyDescent="0.2">
      <c r="A202" s="1" t="s">
        <v>1399</v>
      </c>
    </row>
    <row r="203" spans="1:8" x14ac:dyDescent="0.2">
      <c r="A203" s="1" t="s">
        <v>1400</v>
      </c>
    </row>
    <row r="204" spans="1:8" x14ac:dyDescent="0.2">
      <c r="A204" s="1" t="s">
        <v>1401</v>
      </c>
    </row>
    <row r="205" spans="1:8" ht="17" thickBot="1" x14ac:dyDescent="0.25">
      <c r="A205" s="1"/>
    </row>
    <row r="206" spans="1:8" ht="17" thickBot="1" x14ac:dyDescent="0.25">
      <c r="A206" s="72" t="s">
        <v>1396</v>
      </c>
      <c r="B206" s="184"/>
      <c r="C206" s="184"/>
      <c r="D206" s="184"/>
      <c r="E206" s="184"/>
      <c r="F206" s="184"/>
      <c r="G206" s="184"/>
      <c r="H206" s="185"/>
    </row>
    <row r="207" spans="1:8" x14ac:dyDescent="0.2">
      <c r="A207" s="1" t="s">
        <v>1402</v>
      </c>
    </row>
    <row r="208" spans="1:8" x14ac:dyDescent="0.2">
      <c r="A208" s="1" t="s">
        <v>1403</v>
      </c>
    </row>
    <row r="209" spans="1:8" x14ac:dyDescent="0.2">
      <c r="A209" s="1" t="s">
        <v>1404</v>
      </c>
    </row>
    <row r="210" spans="1:8" ht="17" thickBot="1" x14ac:dyDescent="0.25">
      <c r="A210" s="1"/>
    </row>
    <row r="211" spans="1:8" ht="17" thickBot="1" x14ac:dyDescent="0.25">
      <c r="A211" s="72" t="s">
        <v>1397</v>
      </c>
      <c r="B211" s="184"/>
      <c r="C211" s="184"/>
      <c r="D211" s="184"/>
      <c r="E211" s="184"/>
      <c r="F211" s="184"/>
      <c r="G211" s="184"/>
      <c r="H211" s="185"/>
    </row>
    <row r="212" spans="1:8" x14ac:dyDescent="0.2">
      <c r="A212" s="1" t="s">
        <v>1405</v>
      </c>
    </row>
    <row r="213" spans="1:8" x14ac:dyDescent="0.2">
      <c r="A213" s="1" t="s">
        <v>1406</v>
      </c>
    </row>
    <row r="214" spans="1:8" x14ac:dyDescent="0.2">
      <c r="A214" s="1" t="s">
        <v>1404</v>
      </c>
    </row>
    <row r="215" spans="1:8" ht="17" thickBot="1" x14ac:dyDescent="0.25">
      <c r="A215" s="1"/>
    </row>
    <row r="216" spans="1:8" ht="17" thickBot="1" x14ac:dyDescent="0.25">
      <c r="A216" s="72" t="s">
        <v>1398</v>
      </c>
      <c r="B216" s="184"/>
      <c r="C216" s="184"/>
      <c r="D216" s="184"/>
      <c r="E216" s="184"/>
      <c r="F216" s="184"/>
      <c r="G216" s="184"/>
      <c r="H216" s="185"/>
    </row>
    <row r="217" spans="1:8" x14ac:dyDescent="0.2">
      <c r="A217" s="1" t="s">
        <v>1407</v>
      </c>
    </row>
    <row r="218" spans="1:8" ht="17" thickBot="1" x14ac:dyDescent="0.25">
      <c r="A218" s="1" t="s">
        <v>1404</v>
      </c>
    </row>
    <row r="219" spans="1:8" x14ac:dyDescent="0.2">
      <c r="D219" s="12" t="s">
        <v>1408</v>
      </c>
      <c r="E219" s="6"/>
      <c r="F219" s="6"/>
      <c r="G219" s="7"/>
    </row>
    <row r="220" spans="1:8" ht="17" thickBot="1" x14ac:dyDescent="0.25">
      <c r="A220" s="113" t="s">
        <v>1409</v>
      </c>
      <c r="D220" s="52" t="s">
        <v>1410</v>
      </c>
      <c r="E220" s="11"/>
      <c r="F220" s="11"/>
      <c r="G220" s="13"/>
    </row>
    <row r="221" spans="1:8" ht="17" thickBot="1" x14ac:dyDescent="0.25"/>
    <row r="222" spans="1:8" ht="17" thickBot="1" x14ac:dyDescent="0.25">
      <c r="A222" s="168" t="s">
        <v>1411</v>
      </c>
      <c r="B222" s="169"/>
      <c r="C222" s="169"/>
      <c r="D222" s="169"/>
      <c r="E222" s="169"/>
      <c r="F222" s="170"/>
      <c r="G222" s="170"/>
      <c r="H222" s="171"/>
    </row>
    <row r="223" spans="1:8" x14ac:dyDescent="0.2">
      <c r="A223" s="1" t="s">
        <v>1412</v>
      </c>
    </row>
    <row r="224" spans="1:8" x14ac:dyDescent="0.2">
      <c r="A224" s="1" t="s">
        <v>1413</v>
      </c>
    </row>
    <row r="225" spans="1:1" x14ac:dyDescent="0.2">
      <c r="A225" s="1" t="s">
        <v>1414</v>
      </c>
    </row>
    <row r="226" spans="1:1" x14ac:dyDescent="0.2">
      <c r="A226" s="1" t="s">
        <v>1415</v>
      </c>
    </row>
    <row r="227" spans="1:1" x14ac:dyDescent="0.2">
      <c r="A227" s="1" t="s">
        <v>1416</v>
      </c>
    </row>
    <row r="228" spans="1:1" x14ac:dyDescent="0.2">
      <c r="A228" s="1" t="s">
        <v>1417</v>
      </c>
    </row>
    <row r="229" spans="1:1" x14ac:dyDescent="0.2">
      <c r="A229" s="1"/>
    </row>
    <row r="230" spans="1:1" x14ac:dyDescent="0.2">
      <c r="A230" s="1" t="s">
        <v>341</v>
      </c>
    </row>
    <row r="231" spans="1:1" x14ac:dyDescent="0.2">
      <c r="A231" s="1"/>
    </row>
    <row r="232" spans="1:1" x14ac:dyDescent="0.2">
      <c r="A232" s="1" t="s">
        <v>1418</v>
      </c>
    </row>
    <row r="233" spans="1:1" x14ac:dyDescent="0.2">
      <c r="A233" s="1" t="s">
        <v>1419</v>
      </c>
    </row>
    <row r="234" spans="1:1" x14ac:dyDescent="0.2">
      <c r="A234" s="1"/>
    </row>
    <row r="235" spans="1:1" x14ac:dyDescent="0.2">
      <c r="A235" s="1" t="s">
        <v>1420</v>
      </c>
    </row>
    <row r="236" spans="1:1" x14ac:dyDescent="0.2">
      <c r="A236" s="1" t="s">
        <v>1421</v>
      </c>
    </row>
    <row r="237" spans="1:1" x14ac:dyDescent="0.2">
      <c r="A237" s="1"/>
    </row>
    <row r="238" spans="1:1" x14ac:dyDescent="0.2">
      <c r="A238" s="1" t="s">
        <v>1422</v>
      </c>
    </row>
    <row r="239" spans="1:1" x14ac:dyDescent="0.2">
      <c r="A239" s="113" t="s">
        <v>1423</v>
      </c>
    </row>
    <row r="240" spans="1:1" ht="17" thickBot="1" x14ac:dyDescent="0.25"/>
    <row r="241" spans="1:8" ht="17" thickBot="1" x14ac:dyDescent="0.25">
      <c r="A241" s="168" t="s">
        <v>1424</v>
      </c>
      <c r="B241" s="169"/>
      <c r="C241" s="169"/>
      <c r="D241" s="169"/>
      <c r="E241" s="169"/>
      <c r="F241" s="170"/>
      <c r="G241" s="170"/>
      <c r="H241" s="171"/>
    </row>
    <row r="242" spans="1:8" x14ac:dyDescent="0.2">
      <c r="A242" s="1" t="s">
        <v>1425</v>
      </c>
    </row>
    <row r="243" spans="1:8" x14ac:dyDescent="0.2">
      <c r="A243" s="1" t="s">
        <v>1426</v>
      </c>
    </row>
    <row r="244" spans="1:8" x14ac:dyDescent="0.2">
      <c r="A244" s="1" t="s">
        <v>1427</v>
      </c>
    </row>
    <row r="245" spans="1:8" x14ac:dyDescent="0.2">
      <c r="A245" s="1" t="s">
        <v>1428</v>
      </c>
    </row>
    <row r="246" spans="1:8" x14ac:dyDescent="0.2">
      <c r="A246" s="1" t="s">
        <v>1429</v>
      </c>
    </row>
    <row r="247" spans="1:8" x14ac:dyDescent="0.2">
      <c r="A247" s="1" t="s">
        <v>1430</v>
      </c>
    </row>
    <row r="248" spans="1:8" x14ac:dyDescent="0.2">
      <c r="A248" s="1" t="s">
        <v>1431</v>
      </c>
    </row>
    <row r="249" spans="1:8" x14ac:dyDescent="0.2">
      <c r="A249" s="1"/>
    </row>
    <row r="250" spans="1:8" x14ac:dyDescent="0.2">
      <c r="A250" s="1" t="s">
        <v>341</v>
      </c>
    </row>
    <row r="251" spans="1:8" x14ac:dyDescent="0.2">
      <c r="A251" s="1" t="s">
        <v>1432</v>
      </c>
    </row>
    <row r="252" spans="1:8" x14ac:dyDescent="0.2">
      <c r="A252" s="1" t="s">
        <v>1433</v>
      </c>
    </row>
    <row r="253" spans="1:8" ht="17" thickBot="1" x14ac:dyDescent="0.25">
      <c r="A253" s="1"/>
    </row>
    <row r="254" spans="1:8" ht="17" thickBot="1" x14ac:dyDescent="0.25">
      <c r="A254" s="168" t="s">
        <v>1434</v>
      </c>
      <c r="B254" s="169"/>
      <c r="C254" s="169"/>
      <c r="D254" s="169"/>
      <c r="E254" s="169"/>
      <c r="F254" s="170"/>
      <c r="G254" s="170"/>
      <c r="H254" s="171"/>
    </row>
    <row r="255" spans="1:8" x14ac:dyDescent="0.2">
      <c r="A255" s="1" t="s">
        <v>1435</v>
      </c>
    </row>
    <row r="256" spans="1:8" x14ac:dyDescent="0.2">
      <c r="A256" s="1" t="s">
        <v>1436</v>
      </c>
    </row>
    <row r="257" spans="1:8" x14ac:dyDescent="0.2">
      <c r="A257" s="1" t="s">
        <v>1437</v>
      </c>
    </row>
    <row r="258" spans="1:8" x14ac:dyDescent="0.2">
      <c r="A258" s="1" t="s">
        <v>1438</v>
      </c>
    </row>
    <row r="259" spans="1:8" x14ac:dyDescent="0.2">
      <c r="A259" s="1" t="s">
        <v>1439</v>
      </c>
    </row>
    <row r="260" spans="1:8" x14ac:dyDescent="0.2">
      <c r="A260" s="1" t="s">
        <v>1440</v>
      </c>
    </row>
    <row r="261" spans="1:8" x14ac:dyDescent="0.2">
      <c r="A261" s="1" t="s">
        <v>1441</v>
      </c>
    </row>
    <row r="262" spans="1:8" x14ac:dyDescent="0.2">
      <c r="A262" s="1" t="s">
        <v>1442</v>
      </c>
    </row>
    <row r="264" spans="1:8" x14ac:dyDescent="0.2">
      <c r="A264" s="1" t="s">
        <v>341</v>
      </c>
    </row>
    <row r="265" spans="1:8" x14ac:dyDescent="0.2">
      <c r="A265" s="1" t="s">
        <v>1443</v>
      </c>
    </row>
    <row r="266" spans="1:8" x14ac:dyDescent="0.2">
      <c r="A266" s="1" t="s">
        <v>1444</v>
      </c>
    </row>
    <row r="269" spans="1:8" ht="17" thickBot="1" x14ac:dyDescent="0.25"/>
    <row r="270" spans="1:8" ht="17" thickBot="1" x14ac:dyDescent="0.25">
      <c r="A270" s="168" t="s">
        <v>1445</v>
      </c>
      <c r="B270" s="169"/>
      <c r="C270" s="169"/>
      <c r="D270" s="169"/>
      <c r="E270" s="169"/>
      <c r="F270" s="170"/>
      <c r="G270" s="170"/>
      <c r="H270" s="171"/>
    </row>
    <row r="271" spans="1:8" x14ac:dyDescent="0.2">
      <c r="A271" s="1" t="s">
        <v>1446</v>
      </c>
      <c r="B271" s="1"/>
      <c r="C271" s="1"/>
      <c r="D271" s="1"/>
      <c r="E271" s="1"/>
      <c r="F271" s="1"/>
    </row>
    <row r="272" spans="1:8" ht="17" thickBot="1" x14ac:dyDescent="0.25">
      <c r="A272" s="1"/>
      <c r="B272" s="1"/>
      <c r="C272" s="1"/>
      <c r="D272" s="1"/>
      <c r="E272" s="1"/>
      <c r="F272" s="1"/>
    </row>
    <row r="273" spans="1:8" x14ac:dyDescent="0.2">
      <c r="A273" s="172" t="s">
        <v>1447</v>
      </c>
      <c r="B273" s="6" t="s">
        <v>864</v>
      </c>
      <c r="C273" s="6" t="s">
        <v>864</v>
      </c>
      <c r="D273" s="6" t="s">
        <v>864</v>
      </c>
      <c r="E273" s="6" t="s">
        <v>864</v>
      </c>
      <c r="F273" s="7" t="s">
        <v>864</v>
      </c>
    </row>
    <row r="274" spans="1:8" ht="17" thickBot="1" x14ac:dyDescent="0.25">
      <c r="A274" s="173" t="s">
        <v>1448</v>
      </c>
      <c r="B274" s="11">
        <v>2</v>
      </c>
      <c r="C274" s="11">
        <v>4</v>
      </c>
      <c r="D274" s="11">
        <v>6</v>
      </c>
      <c r="E274" s="11">
        <v>8</v>
      </c>
      <c r="F274" s="13">
        <v>10</v>
      </c>
    </row>
    <row r="275" spans="1:8" x14ac:dyDescent="0.2">
      <c r="A275" s="174">
        <v>100</v>
      </c>
      <c r="B275" s="175">
        <v>20</v>
      </c>
      <c r="C275" s="176">
        <v>18</v>
      </c>
      <c r="D275" s="176">
        <v>17</v>
      </c>
      <c r="E275" s="176">
        <v>15</v>
      </c>
      <c r="F275" s="177">
        <v>9</v>
      </c>
    </row>
    <row r="276" spans="1:8" x14ac:dyDescent="0.2">
      <c r="A276" s="174">
        <v>200</v>
      </c>
      <c r="B276" s="178">
        <v>15</v>
      </c>
      <c r="C276" s="71">
        <v>14</v>
      </c>
      <c r="D276" s="71">
        <v>13</v>
      </c>
      <c r="E276" s="71">
        <v>10</v>
      </c>
      <c r="F276" s="179">
        <v>8</v>
      </c>
    </row>
    <row r="277" spans="1:8" x14ac:dyDescent="0.2">
      <c r="A277" s="174">
        <v>300</v>
      </c>
      <c r="B277" s="178">
        <v>10</v>
      </c>
      <c r="C277" s="71">
        <v>8</v>
      </c>
      <c r="D277" s="71">
        <v>7</v>
      </c>
      <c r="E277" s="71">
        <v>6</v>
      </c>
      <c r="F277" s="179">
        <v>2</v>
      </c>
    </row>
    <row r="278" spans="1:8" ht="17" thickBot="1" x14ac:dyDescent="0.25">
      <c r="A278" s="173">
        <v>400</v>
      </c>
      <c r="B278" s="180">
        <v>5</v>
      </c>
      <c r="C278" s="181">
        <v>4</v>
      </c>
      <c r="D278" s="181">
        <v>3</v>
      </c>
      <c r="E278" s="181">
        <v>4</v>
      </c>
      <c r="F278" s="182">
        <v>0</v>
      </c>
    </row>
    <row r="280" spans="1:8" x14ac:dyDescent="0.2">
      <c r="A280" s="1" t="s">
        <v>1449</v>
      </c>
      <c r="E280" s="3" t="s">
        <v>835</v>
      </c>
      <c r="F280" s="1" t="s">
        <v>1450</v>
      </c>
      <c r="G280" s="1"/>
      <c r="H280" s="1"/>
    </row>
    <row r="281" spans="1:8" x14ac:dyDescent="0.2">
      <c r="A281" s="1" t="s">
        <v>1438</v>
      </c>
      <c r="E281" s="1"/>
      <c r="F281" s="1" t="s">
        <v>1451</v>
      </c>
      <c r="G281" s="1"/>
      <c r="H281" s="1"/>
    </row>
    <row r="282" spans="1:8" x14ac:dyDescent="0.2">
      <c r="A282" s="1" t="s">
        <v>1439</v>
      </c>
      <c r="E282" s="1"/>
      <c r="F282" s="1" t="s">
        <v>1452</v>
      </c>
      <c r="G282" s="1"/>
      <c r="H282" s="1"/>
    </row>
    <row r="283" spans="1:8" x14ac:dyDescent="0.2">
      <c r="A283" s="1" t="s">
        <v>1440</v>
      </c>
    </row>
    <row r="284" spans="1:8" x14ac:dyDescent="0.2">
      <c r="A284" s="1" t="s">
        <v>1441</v>
      </c>
    </row>
    <row r="285" spans="1:8" x14ac:dyDescent="0.2">
      <c r="A285" s="1" t="s">
        <v>1442</v>
      </c>
    </row>
    <row r="286" spans="1:8" x14ac:dyDescent="0.2">
      <c r="A286" s="1"/>
    </row>
    <row r="287" spans="1:8" x14ac:dyDescent="0.2">
      <c r="A287" s="1" t="s">
        <v>341</v>
      </c>
    </row>
    <row r="288" spans="1:8" x14ac:dyDescent="0.2">
      <c r="A288" s="1"/>
    </row>
    <row r="289" spans="1:8" x14ac:dyDescent="0.2">
      <c r="A289" s="1" t="s">
        <v>1453</v>
      </c>
    </row>
    <row r="290" spans="1:8" x14ac:dyDescent="0.2">
      <c r="A290" s="1" t="s">
        <v>1454</v>
      </c>
    </row>
    <row r="291" spans="1:8" ht="17" thickBot="1" x14ac:dyDescent="0.25">
      <c r="A291" s="1"/>
    </row>
    <row r="292" spans="1:8" ht="17" thickBot="1" x14ac:dyDescent="0.25">
      <c r="A292" s="168" t="s">
        <v>1455</v>
      </c>
      <c r="B292" s="169"/>
      <c r="C292" s="169"/>
      <c r="D292" s="169"/>
      <c r="E292" s="169"/>
      <c r="F292" s="170"/>
      <c r="G292" s="170"/>
      <c r="H292" s="171"/>
    </row>
    <row r="293" spans="1:8" x14ac:dyDescent="0.2">
      <c r="A293" s="1" t="s">
        <v>1456</v>
      </c>
      <c r="B293" s="1"/>
      <c r="C293" s="1"/>
      <c r="D293" s="1"/>
      <c r="E293" s="1"/>
      <c r="F293" s="1"/>
    </row>
    <row r="294" spans="1:8" ht="17" thickBot="1" x14ac:dyDescent="0.25">
      <c r="A294" s="1"/>
      <c r="B294" s="1"/>
      <c r="C294" s="1"/>
      <c r="D294" s="1"/>
      <c r="E294" s="1"/>
      <c r="F294" s="1"/>
    </row>
    <row r="295" spans="1:8" x14ac:dyDescent="0.2">
      <c r="A295" s="172" t="s">
        <v>1447</v>
      </c>
      <c r="B295" s="6" t="s">
        <v>864</v>
      </c>
      <c r="C295" s="6" t="s">
        <v>864</v>
      </c>
      <c r="D295" s="6" t="s">
        <v>864</v>
      </c>
      <c r="E295" s="6" t="s">
        <v>864</v>
      </c>
      <c r="F295" s="7" t="s">
        <v>864</v>
      </c>
    </row>
    <row r="296" spans="1:8" ht="17" thickBot="1" x14ac:dyDescent="0.25">
      <c r="A296" s="173" t="s">
        <v>1448</v>
      </c>
      <c r="B296" s="11">
        <v>2</v>
      </c>
      <c r="C296" s="11">
        <v>4</v>
      </c>
      <c r="D296" s="11">
        <v>6</v>
      </c>
      <c r="E296" s="11">
        <v>8</v>
      </c>
      <c r="F296" s="13">
        <v>10</v>
      </c>
    </row>
    <row r="297" spans="1:8" x14ac:dyDescent="0.2">
      <c r="A297" s="174">
        <v>400</v>
      </c>
      <c r="B297" s="175">
        <v>20</v>
      </c>
      <c r="C297" s="176">
        <v>18</v>
      </c>
      <c r="D297" s="176">
        <v>17</v>
      </c>
      <c r="E297" s="176">
        <v>15</v>
      </c>
      <c r="F297" s="177">
        <v>9</v>
      </c>
    </row>
    <row r="298" spans="1:8" x14ac:dyDescent="0.2">
      <c r="A298" s="174">
        <v>300</v>
      </c>
      <c r="B298" s="178">
        <v>15</v>
      </c>
      <c r="C298" s="71">
        <v>14</v>
      </c>
      <c r="D298" s="71">
        <v>13</v>
      </c>
      <c r="E298" s="71">
        <v>10</v>
      </c>
      <c r="F298" s="179">
        <v>8</v>
      </c>
    </row>
    <row r="299" spans="1:8" x14ac:dyDescent="0.2">
      <c r="A299" s="174">
        <v>200</v>
      </c>
      <c r="B299" s="178">
        <v>10</v>
      </c>
      <c r="C299" s="71">
        <v>8</v>
      </c>
      <c r="D299" s="71">
        <v>7</v>
      </c>
      <c r="E299" s="71">
        <v>6</v>
      </c>
      <c r="F299" s="179">
        <v>2</v>
      </c>
    </row>
    <row r="300" spans="1:8" ht="17" thickBot="1" x14ac:dyDescent="0.25">
      <c r="A300" s="173">
        <v>100</v>
      </c>
      <c r="B300" s="180">
        <v>5</v>
      </c>
      <c r="C300" s="181">
        <v>4</v>
      </c>
      <c r="D300" s="181">
        <v>3</v>
      </c>
      <c r="E300" s="181">
        <v>4</v>
      </c>
      <c r="F300" s="182">
        <v>0</v>
      </c>
    </row>
    <row r="302" spans="1:8" x14ac:dyDescent="0.2">
      <c r="A302" s="1" t="s">
        <v>1457</v>
      </c>
      <c r="E302" s="3"/>
      <c r="F302" s="1"/>
      <c r="G302" s="1"/>
      <c r="H302" s="1"/>
    </row>
    <row r="303" spans="1:8" x14ac:dyDescent="0.2">
      <c r="A303" s="1" t="s">
        <v>1438</v>
      </c>
      <c r="E303" s="1"/>
      <c r="F303" s="1"/>
      <c r="G303" s="1"/>
      <c r="H303" s="1"/>
    </row>
    <row r="304" spans="1:8" x14ac:dyDescent="0.2">
      <c r="A304" s="1" t="s">
        <v>1439</v>
      </c>
      <c r="E304" s="1"/>
      <c r="F304" s="1"/>
      <c r="G304" s="1"/>
      <c r="H304" s="1"/>
    </row>
    <row r="305" spans="1:8" x14ac:dyDescent="0.2">
      <c r="A305" s="1" t="s">
        <v>1440</v>
      </c>
    </row>
    <row r="306" spans="1:8" x14ac:dyDescent="0.2">
      <c r="A306" s="1" t="s">
        <v>1441</v>
      </c>
    </row>
    <row r="307" spans="1:8" x14ac:dyDescent="0.2">
      <c r="A307" s="1" t="s">
        <v>1442</v>
      </c>
    </row>
    <row r="308" spans="1:8" x14ac:dyDescent="0.2">
      <c r="A308" s="1"/>
    </row>
    <row r="309" spans="1:8" x14ac:dyDescent="0.2">
      <c r="A309" s="1" t="s">
        <v>341</v>
      </c>
    </row>
    <row r="310" spans="1:8" x14ac:dyDescent="0.2">
      <c r="A310" s="1" t="s">
        <v>1458</v>
      </c>
    </row>
    <row r="311" spans="1:8" x14ac:dyDescent="0.2">
      <c r="A311" s="1" t="s">
        <v>1459</v>
      </c>
    </row>
    <row r="312" spans="1:8" x14ac:dyDescent="0.2">
      <c r="A312" s="1" t="s">
        <v>1460</v>
      </c>
    </row>
    <row r="313" spans="1:8" x14ac:dyDescent="0.2">
      <c r="A313" s="1" t="s">
        <v>1461</v>
      </c>
    </row>
    <row r="314" spans="1:8" ht="17" thickBot="1" x14ac:dyDescent="0.25">
      <c r="A314" s="1"/>
    </row>
    <row r="315" spans="1:8" ht="17" thickBot="1" x14ac:dyDescent="0.25">
      <c r="A315" s="168" t="s">
        <v>1462</v>
      </c>
      <c r="B315" s="169"/>
      <c r="C315" s="169"/>
      <c r="D315" s="169"/>
      <c r="E315" s="169"/>
      <c r="F315" s="170"/>
      <c r="G315" s="170"/>
      <c r="H315" s="171"/>
    </row>
    <row r="316" spans="1:8" x14ac:dyDescent="0.2">
      <c r="A316" s="1" t="s">
        <v>1463</v>
      </c>
    </row>
    <row r="317" spans="1:8" x14ac:dyDescent="0.2">
      <c r="A317" s="1" t="s">
        <v>1464</v>
      </c>
    </row>
    <row r="318" spans="1:8" x14ac:dyDescent="0.2">
      <c r="A318" s="1" t="s">
        <v>1465</v>
      </c>
    </row>
    <row r="319" spans="1:8" x14ac:dyDescent="0.2">
      <c r="A319" s="1" t="s">
        <v>1429</v>
      </c>
    </row>
    <row r="320" spans="1:8" x14ac:dyDescent="0.2">
      <c r="A320" s="1" t="s">
        <v>1466</v>
      </c>
    </row>
    <row r="321" spans="1:8" x14ac:dyDescent="0.2">
      <c r="A321" s="1" t="s">
        <v>1467</v>
      </c>
    </row>
    <row r="322" spans="1:8" x14ac:dyDescent="0.2">
      <c r="A322" s="1"/>
    </row>
    <row r="323" spans="1:8" x14ac:dyDescent="0.2">
      <c r="A323" s="1" t="s">
        <v>341</v>
      </c>
    </row>
    <row r="324" spans="1:8" x14ac:dyDescent="0.2">
      <c r="A324" s="1" t="s">
        <v>1468</v>
      </c>
    </row>
    <row r="325" spans="1:8" x14ac:dyDescent="0.2">
      <c r="A325" s="1"/>
    </row>
    <row r="326" spans="1:8" x14ac:dyDescent="0.2">
      <c r="A326" s="1" t="s">
        <v>1469</v>
      </c>
    </row>
    <row r="327" spans="1:8" ht="17" thickBot="1" x14ac:dyDescent="0.25">
      <c r="A327" s="1"/>
    </row>
    <row r="328" spans="1:8" ht="17" thickBot="1" x14ac:dyDescent="0.25">
      <c r="A328" s="168" t="s">
        <v>1470</v>
      </c>
      <c r="B328" s="169"/>
      <c r="C328" s="169"/>
      <c r="D328" s="169"/>
      <c r="E328" s="169"/>
      <c r="F328" s="170"/>
      <c r="G328" s="170"/>
      <c r="H328" s="171"/>
    </row>
    <row r="329" spans="1:8" x14ac:dyDescent="0.2">
      <c r="A329" s="1" t="s">
        <v>1471</v>
      </c>
    </row>
    <row r="330" spans="1:8" x14ac:dyDescent="0.2">
      <c r="A330" s="1" t="s">
        <v>1472</v>
      </c>
    </row>
    <row r="331" spans="1:8" x14ac:dyDescent="0.2">
      <c r="A331" s="1" t="s">
        <v>1473</v>
      </c>
    </row>
    <row r="332" spans="1:8" x14ac:dyDescent="0.2">
      <c r="A332" s="1" t="s">
        <v>1474</v>
      </c>
    </row>
    <row r="333" spans="1:8" x14ac:dyDescent="0.2">
      <c r="A333" s="1" t="s">
        <v>1475</v>
      </c>
    </row>
    <row r="334" spans="1:8" x14ac:dyDescent="0.2">
      <c r="A334" s="1" t="s">
        <v>1476</v>
      </c>
    </row>
    <row r="335" spans="1:8" x14ac:dyDescent="0.2">
      <c r="A335" s="1"/>
    </row>
    <row r="336" spans="1:8" x14ac:dyDescent="0.2">
      <c r="A336" s="1" t="s">
        <v>341</v>
      </c>
    </row>
    <row r="337" spans="1:8" x14ac:dyDescent="0.2">
      <c r="A337" s="1" t="s">
        <v>1477</v>
      </c>
    </row>
    <row r="338" spans="1:8" x14ac:dyDescent="0.2">
      <c r="A338" s="1"/>
      <c r="B338" s="1" t="s">
        <v>1478</v>
      </c>
    </row>
    <row r="339" spans="1:8" x14ac:dyDescent="0.2">
      <c r="A339" s="1"/>
      <c r="B339" s="1" t="s">
        <v>1479</v>
      </c>
    </row>
    <row r="340" spans="1:8" x14ac:dyDescent="0.2">
      <c r="A340" s="1"/>
      <c r="B340" s="1" t="s">
        <v>1480</v>
      </c>
    </row>
    <row r="341" spans="1:8" x14ac:dyDescent="0.2">
      <c r="A341" s="1"/>
    </row>
    <row r="342" spans="1:8" x14ac:dyDescent="0.2">
      <c r="A342" s="4" t="s">
        <v>1481</v>
      </c>
    </row>
    <row r="343" spans="1:8" x14ac:dyDescent="0.2">
      <c r="A343" s="1" t="s">
        <v>1269</v>
      </c>
    </row>
    <row r="344" spans="1:8" x14ac:dyDescent="0.2">
      <c r="A344" s="1"/>
    </row>
    <row r="345" spans="1:8" ht="17" thickBot="1" x14ac:dyDescent="0.25"/>
    <row r="346" spans="1:8" ht="17" thickBot="1" x14ac:dyDescent="0.25">
      <c r="A346" s="168" t="s">
        <v>1482</v>
      </c>
      <c r="B346" s="169"/>
      <c r="C346" s="169"/>
      <c r="D346" s="169"/>
      <c r="E346" s="169"/>
      <c r="F346" s="170"/>
      <c r="G346" s="170"/>
      <c r="H346" s="171"/>
    </row>
    <row r="347" spans="1:8" x14ac:dyDescent="0.2">
      <c r="A347" s="1" t="s">
        <v>1483</v>
      </c>
    </row>
    <row r="348" spans="1:8" x14ac:dyDescent="0.2">
      <c r="A348" s="1" t="s">
        <v>1484</v>
      </c>
    </row>
    <row r="349" spans="1:8" x14ac:dyDescent="0.2">
      <c r="A349" s="1" t="s">
        <v>1485</v>
      </c>
    </row>
    <row r="350" spans="1:8" x14ac:dyDescent="0.2">
      <c r="A350" s="1" t="s">
        <v>1429</v>
      </c>
    </row>
    <row r="351" spans="1:8" x14ac:dyDescent="0.2">
      <c r="A351" s="1" t="s">
        <v>2446</v>
      </c>
    </row>
    <row r="352" spans="1:8" x14ac:dyDescent="0.2">
      <c r="A352" s="1" t="s">
        <v>1486</v>
      </c>
    </row>
    <row r="354" spans="1:8" x14ac:dyDescent="0.2">
      <c r="A354" s="1" t="s">
        <v>341</v>
      </c>
    </row>
    <row r="356" spans="1:8" x14ac:dyDescent="0.2">
      <c r="A356" s="1" t="s">
        <v>2442</v>
      </c>
    </row>
    <row r="357" spans="1:8" x14ac:dyDescent="0.2">
      <c r="A357" s="1" t="s">
        <v>2443</v>
      </c>
      <c r="B357" s="1"/>
      <c r="C357" s="1"/>
      <c r="D357" s="1"/>
      <c r="E357" s="1"/>
      <c r="F357" s="1"/>
      <c r="G357" s="1"/>
      <c r="H357" s="1"/>
    </row>
    <row r="358" spans="1:8" x14ac:dyDescent="0.2">
      <c r="A358" s="1" t="s">
        <v>2444</v>
      </c>
      <c r="B358" s="1"/>
      <c r="C358" s="1"/>
      <c r="D358" s="1"/>
      <c r="E358" s="1"/>
      <c r="F358" s="1"/>
      <c r="G358" s="1"/>
      <c r="H358" s="1"/>
    </row>
    <row r="359" spans="1:8" x14ac:dyDescent="0.2">
      <c r="A359" s="1" t="s">
        <v>2445</v>
      </c>
      <c r="B359" s="1"/>
      <c r="C359" s="1"/>
      <c r="D359" s="1"/>
      <c r="E359" s="1"/>
      <c r="F359" s="1"/>
      <c r="G359" s="1"/>
      <c r="H359" s="1"/>
    </row>
    <row r="365" spans="1:8" ht="17" thickBot="1" x14ac:dyDescent="0.25"/>
    <row r="366" spans="1:8" ht="17" thickBot="1" x14ac:dyDescent="0.25">
      <c r="A366" s="168" t="s">
        <v>1487</v>
      </c>
      <c r="B366" s="169"/>
      <c r="C366" s="319" t="s">
        <v>1488</v>
      </c>
      <c r="D366" s="169"/>
      <c r="E366" s="169"/>
      <c r="F366" s="170"/>
      <c r="G366" s="170"/>
      <c r="H366" s="171"/>
    </row>
    <row r="367" spans="1:8" x14ac:dyDescent="0.2">
      <c r="A367" s="1" t="s">
        <v>1489</v>
      </c>
    </row>
    <row r="368" spans="1:8" x14ac:dyDescent="0.2">
      <c r="A368" s="1" t="s">
        <v>1472</v>
      </c>
    </row>
    <row r="369" spans="1:8" x14ac:dyDescent="0.2">
      <c r="A369" s="1" t="s">
        <v>1473</v>
      </c>
    </row>
    <row r="370" spans="1:8" x14ac:dyDescent="0.2">
      <c r="A370" s="1" t="s">
        <v>1474</v>
      </c>
    </row>
    <row r="371" spans="1:8" x14ac:dyDescent="0.2">
      <c r="A371" s="1" t="s">
        <v>1475</v>
      </c>
    </row>
    <row r="372" spans="1:8" x14ac:dyDescent="0.2">
      <c r="A372" s="1" t="s">
        <v>1476</v>
      </c>
    </row>
    <row r="377" spans="1:8" ht="17" thickBot="1" x14ac:dyDescent="0.25"/>
    <row r="378" spans="1:8" ht="17" thickBot="1" x14ac:dyDescent="0.25">
      <c r="A378" s="168" t="s">
        <v>1490</v>
      </c>
      <c r="B378" s="169"/>
      <c r="C378" s="169" t="s">
        <v>1488</v>
      </c>
      <c r="D378" s="169"/>
      <c r="E378" s="169"/>
      <c r="F378" s="170"/>
      <c r="G378" s="170"/>
      <c r="H378" s="171"/>
    </row>
    <row r="379" spans="1:8" x14ac:dyDescent="0.2">
      <c r="A379" s="1" t="s">
        <v>1491</v>
      </c>
    </row>
    <row r="380" spans="1:8" x14ac:dyDescent="0.2">
      <c r="A380" s="1" t="s">
        <v>1472</v>
      </c>
    </row>
    <row r="381" spans="1:8" x14ac:dyDescent="0.2">
      <c r="A381" s="1" t="s">
        <v>1473</v>
      </c>
    </row>
    <row r="382" spans="1:8" x14ac:dyDescent="0.2">
      <c r="A382" s="1" t="s">
        <v>1474</v>
      </c>
    </row>
    <row r="383" spans="1:8" x14ac:dyDescent="0.2">
      <c r="A383" s="1" t="s">
        <v>1475</v>
      </c>
    </row>
    <row r="384" spans="1:8" x14ac:dyDescent="0.2">
      <c r="A384" s="1" t="s">
        <v>1476</v>
      </c>
    </row>
    <row r="385" spans="1:8" x14ac:dyDescent="0.2">
      <c r="A385" s="1"/>
    </row>
    <row r="386" spans="1:8" x14ac:dyDescent="0.2">
      <c r="A386" s="1"/>
    </row>
    <row r="387" spans="1:8" ht="17" thickBot="1" x14ac:dyDescent="0.25"/>
    <row r="388" spans="1:8" ht="17" thickBot="1" x14ac:dyDescent="0.25">
      <c r="A388" s="168" t="s">
        <v>1492</v>
      </c>
      <c r="B388" s="169"/>
      <c r="C388" s="169" t="s">
        <v>1488</v>
      </c>
      <c r="D388" s="169"/>
      <c r="E388" s="169"/>
      <c r="F388" s="170"/>
      <c r="G388" s="170"/>
      <c r="H388" s="171"/>
    </row>
    <row r="389" spans="1:8" x14ac:dyDescent="0.2">
      <c r="A389" s="1" t="s">
        <v>1493</v>
      </c>
    </row>
    <row r="390" spans="1:8" x14ac:dyDescent="0.2">
      <c r="A390" s="1" t="s">
        <v>1494</v>
      </c>
    </row>
    <row r="391" spans="1:8" x14ac:dyDescent="0.2">
      <c r="A391" s="1" t="s">
        <v>1495</v>
      </c>
    </row>
    <row r="392" spans="1:8" x14ac:dyDescent="0.2">
      <c r="A392" s="1" t="s">
        <v>1496</v>
      </c>
    </row>
    <row r="393" spans="1:8" x14ac:dyDescent="0.2">
      <c r="A393" s="1" t="s">
        <v>1497</v>
      </c>
    </row>
    <row r="394" spans="1:8" x14ac:dyDescent="0.2">
      <c r="A394" s="1" t="s">
        <v>1498</v>
      </c>
    </row>
    <row r="397" spans="1:8" x14ac:dyDescent="0.2">
      <c r="A397" s="1" t="s">
        <v>1499</v>
      </c>
      <c r="B397" s="1"/>
      <c r="C397" s="1"/>
      <c r="D397" s="1"/>
      <c r="E397" s="1"/>
      <c r="F397" s="1"/>
      <c r="G397" s="1"/>
      <c r="H397" s="1"/>
    </row>
    <row r="398" spans="1:8" x14ac:dyDescent="0.2">
      <c r="A398" s="1" t="s">
        <v>1487</v>
      </c>
      <c r="B398" s="1" t="s">
        <v>1500</v>
      </c>
      <c r="C398" s="1"/>
      <c r="D398" s="1"/>
      <c r="E398" s="1"/>
      <c r="F398" s="1"/>
      <c r="G398" s="1"/>
      <c r="H398" s="1"/>
    </row>
    <row r="399" spans="1:8" x14ac:dyDescent="0.2">
      <c r="A399" s="1" t="s">
        <v>1490</v>
      </c>
      <c r="B399" s="1" t="s">
        <v>1501</v>
      </c>
      <c r="C399" s="1"/>
      <c r="D399" s="1"/>
      <c r="E399" s="1"/>
      <c r="F399" s="1"/>
      <c r="G399" s="1"/>
      <c r="H399" s="1"/>
    </row>
    <row r="400" spans="1:8" x14ac:dyDescent="0.2">
      <c r="A400" s="1" t="s">
        <v>1492</v>
      </c>
      <c r="B400" s="1" t="s">
        <v>1502</v>
      </c>
      <c r="C400" s="1"/>
      <c r="D400" s="1"/>
      <c r="E400" s="1"/>
      <c r="F400" s="1"/>
      <c r="G400" s="1"/>
      <c r="H400" s="1"/>
    </row>
    <row r="401" spans="1:8" ht="17" thickBot="1" x14ac:dyDescent="0.25"/>
    <row r="402" spans="1:8" x14ac:dyDescent="0.2">
      <c r="A402" s="5" t="s">
        <v>2447</v>
      </c>
      <c r="B402" s="320"/>
      <c r="C402" s="320"/>
      <c r="D402" s="320"/>
      <c r="E402" s="320"/>
      <c r="F402" s="320"/>
      <c r="G402" s="320"/>
      <c r="H402" s="321"/>
    </row>
    <row r="403" spans="1:8" x14ac:dyDescent="0.2">
      <c r="A403" s="8" t="s">
        <v>2448</v>
      </c>
      <c r="H403" s="322"/>
    </row>
    <row r="404" spans="1:8" x14ac:dyDescent="0.2">
      <c r="A404" s="8" t="s">
        <v>2449</v>
      </c>
      <c r="H404" s="322"/>
    </row>
    <row r="405" spans="1:8" x14ac:dyDescent="0.2">
      <c r="A405" s="8" t="s">
        <v>2450</v>
      </c>
      <c r="H405" s="322"/>
    </row>
    <row r="406" spans="1:8" x14ac:dyDescent="0.2">
      <c r="A406" s="8" t="s">
        <v>2451</v>
      </c>
      <c r="H406" s="322"/>
    </row>
    <row r="407" spans="1:8" x14ac:dyDescent="0.2">
      <c r="A407" s="8" t="s">
        <v>2452</v>
      </c>
      <c r="H407" s="322"/>
    </row>
    <row r="408" spans="1:8" ht="17" thickBot="1" x14ac:dyDescent="0.25">
      <c r="A408" s="10" t="s">
        <v>2453</v>
      </c>
      <c r="B408" s="323"/>
      <c r="C408" s="323"/>
      <c r="D408" s="323"/>
      <c r="E408" s="323"/>
      <c r="F408" s="323"/>
      <c r="G408" s="323"/>
      <c r="H408" s="324"/>
    </row>
    <row r="409" spans="1:8" ht="17" thickBot="1" x14ac:dyDescent="0.25"/>
    <row r="410" spans="1:8" s="1" customFormat="1" x14ac:dyDescent="0.2">
      <c r="A410" s="134" t="s">
        <v>971</v>
      </c>
      <c r="B410" s="186"/>
      <c r="C410" s="186"/>
      <c r="D410" s="186"/>
      <c r="E410" s="186"/>
      <c r="F410" s="186"/>
      <c r="G410" s="186"/>
      <c r="H410" s="187"/>
    </row>
    <row r="411" spans="1:8" s="1" customFormat="1" x14ac:dyDescent="0.2">
      <c r="A411" s="8" t="s">
        <v>1503</v>
      </c>
      <c r="H411" s="9"/>
    </row>
    <row r="412" spans="1:8" s="1" customFormat="1" x14ac:dyDescent="0.2">
      <c r="A412" s="8" t="s">
        <v>1504</v>
      </c>
      <c r="H412" s="9"/>
    </row>
    <row r="413" spans="1:8" s="1" customFormat="1" x14ac:dyDescent="0.2">
      <c r="A413" s="8"/>
      <c r="H413" s="9"/>
    </row>
    <row r="414" spans="1:8" s="1" customFormat="1" x14ac:dyDescent="0.2">
      <c r="A414" s="8" t="s">
        <v>1505</v>
      </c>
      <c r="H414" s="9"/>
    </row>
    <row r="415" spans="1:8" s="1" customFormat="1" x14ac:dyDescent="0.2">
      <c r="A415" s="8" t="s">
        <v>1506</v>
      </c>
      <c r="H415" s="9"/>
    </row>
    <row r="416" spans="1:8" s="1" customFormat="1" x14ac:dyDescent="0.2">
      <c r="A416" s="8"/>
      <c r="H416" s="9"/>
    </row>
    <row r="417" spans="1:8" s="1" customFormat="1" x14ac:dyDescent="0.2">
      <c r="A417" s="8" t="s">
        <v>1507</v>
      </c>
      <c r="H417" s="9"/>
    </row>
    <row r="418" spans="1:8" s="1" customFormat="1" x14ac:dyDescent="0.2">
      <c r="A418" s="8" t="s">
        <v>1508</v>
      </c>
      <c r="H418" s="9"/>
    </row>
    <row r="419" spans="1:8" s="1" customFormat="1" ht="17" thickBot="1" x14ac:dyDescent="0.25">
      <c r="A419" s="10" t="s">
        <v>1509</v>
      </c>
      <c r="B419" s="11"/>
      <c r="C419" s="11"/>
      <c r="D419" s="11"/>
      <c r="E419" s="11"/>
      <c r="F419" s="11"/>
      <c r="G419" s="11"/>
      <c r="H419" s="13"/>
    </row>
    <row r="420" spans="1:8" s="1" customFormat="1" ht="17" thickBot="1" x14ac:dyDescent="0.25"/>
    <row r="421" spans="1:8" s="1" customFormat="1" x14ac:dyDescent="0.2">
      <c r="A421" s="134" t="s">
        <v>1510</v>
      </c>
      <c r="B421" s="186"/>
      <c r="C421" s="186"/>
      <c r="D421" s="186"/>
      <c r="E421" s="186"/>
      <c r="F421" s="186"/>
      <c r="G421" s="186"/>
      <c r="H421" s="187"/>
    </row>
    <row r="422" spans="1:8" s="1" customFormat="1" x14ac:dyDescent="0.2">
      <c r="A422" s="8" t="s">
        <v>1511</v>
      </c>
      <c r="H422" s="9"/>
    </row>
    <row r="423" spans="1:8" s="1" customFormat="1" ht="17" thickBot="1" x14ac:dyDescent="0.25">
      <c r="A423" s="52" t="s">
        <v>1512</v>
      </c>
      <c r="B423" s="11"/>
      <c r="C423" s="11"/>
      <c r="D423" s="11"/>
      <c r="E423" s="11"/>
      <c r="F423" s="11"/>
      <c r="G423" s="11"/>
      <c r="H423" s="13"/>
    </row>
    <row r="424" spans="1:8" s="1" customFormat="1" ht="17" thickBot="1" x14ac:dyDescent="0.25"/>
    <row r="425" spans="1:8" s="1" customFormat="1" x14ac:dyDescent="0.2">
      <c r="A425" s="134" t="s">
        <v>1513</v>
      </c>
      <c r="B425" s="135"/>
      <c r="C425" s="135"/>
      <c r="D425" s="135"/>
      <c r="E425" s="135"/>
      <c r="F425" s="135"/>
      <c r="G425" s="135"/>
      <c r="H425" s="136"/>
    </row>
    <row r="426" spans="1:8" s="1" customFormat="1" ht="17" thickBot="1" x14ac:dyDescent="0.25">
      <c r="A426" s="8"/>
      <c r="H426" s="9"/>
    </row>
    <row r="427" spans="1:8" s="1" customFormat="1" x14ac:dyDescent="0.2">
      <c r="A427" s="8"/>
      <c r="C427" s="383" t="s">
        <v>1514</v>
      </c>
      <c r="D427" s="384"/>
      <c r="E427" s="383" t="s">
        <v>1515</v>
      </c>
      <c r="F427" s="384"/>
      <c r="H427" s="9"/>
    </row>
    <row r="428" spans="1:8" s="1" customFormat="1" ht="17" thickBot="1" x14ac:dyDescent="0.25">
      <c r="A428" s="8"/>
      <c r="C428" s="137" t="s">
        <v>1516</v>
      </c>
      <c r="D428" s="138" t="s">
        <v>1517</v>
      </c>
      <c r="E428" s="52" t="s">
        <v>1516</v>
      </c>
      <c r="F428" s="85" t="s">
        <v>1517</v>
      </c>
      <c r="H428" s="9"/>
    </row>
    <row r="429" spans="1:8" s="1" customFormat="1" x14ac:dyDescent="0.2">
      <c r="A429" s="192" t="s">
        <v>1518</v>
      </c>
      <c r="B429" s="200" t="s">
        <v>1519</v>
      </c>
      <c r="C429" s="219" t="s">
        <v>1520</v>
      </c>
      <c r="D429" s="326" t="s">
        <v>1521</v>
      </c>
      <c r="E429" s="221" t="s">
        <v>1522</v>
      </c>
      <c r="F429" s="222" t="s">
        <v>1521</v>
      </c>
      <c r="H429" s="9"/>
    </row>
    <row r="430" spans="1:8" s="1" customFormat="1" x14ac:dyDescent="0.2">
      <c r="A430" s="193" t="s">
        <v>1523</v>
      </c>
      <c r="B430" s="150" t="s">
        <v>1524</v>
      </c>
      <c r="C430" s="325" t="s">
        <v>1525</v>
      </c>
      <c r="D430" s="203" t="s">
        <v>1526</v>
      </c>
      <c r="E430" s="327" t="s">
        <v>1527</v>
      </c>
      <c r="F430" s="203" t="s">
        <v>1528</v>
      </c>
      <c r="H430" s="9"/>
    </row>
    <row r="431" spans="1:8" s="1" customFormat="1" x14ac:dyDescent="0.2">
      <c r="A431" s="328" t="s">
        <v>1529</v>
      </c>
      <c r="B431" s="329" t="s">
        <v>1530</v>
      </c>
      <c r="C431" s="325" t="s">
        <v>1525</v>
      </c>
      <c r="D431" s="203" t="s">
        <v>1528</v>
      </c>
      <c r="E431" s="327" t="s">
        <v>1527</v>
      </c>
      <c r="F431" s="203" t="s">
        <v>1526</v>
      </c>
      <c r="H431" s="9"/>
    </row>
    <row r="432" spans="1:8" s="1" customFormat="1" x14ac:dyDescent="0.2">
      <c r="A432" s="328" t="s">
        <v>1531</v>
      </c>
      <c r="B432" s="329">
        <v>1</v>
      </c>
      <c r="C432" s="325" t="s">
        <v>1525</v>
      </c>
      <c r="D432" s="330" t="s">
        <v>1532</v>
      </c>
      <c r="E432" s="327" t="s">
        <v>1527</v>
      </c>
      <c r="F432" s="330" t="s">
        <v>1532</v>
      </c>
      <c r="H432" s="9"/>
    </row>
    <row r="433" spans="1:8" s="1" customFormat="1" x14ac:dyDescent="0.2">
      <c r="A433" s="328" t="s">
        <v>1533</v>
      </c>
      <c r="B433" s="329" t="s">
        <v>1534</v>
      </c>
      <c r="C433" s="325" t="s">
        <v>1535</v>
      </c>
      <c r="D433" s="330">
        <v>0</v>
      </c>
      <c r="E433" s="325" t="s">
        <v>1536</v>
      </c>
      <c r="F433" s="330" t="s">
        <v>1537</v>
      </c>
      <c r="H433" s="9"/>
    </row>
    <row r="434" spans="1:8" s="1" customFormat="1" ht="32" thickBot="1" x14ac:dyDescent="0.25">
      <c r="A434" s="328" t="s">
        <v>1538</v>
      </c>
      <c r="B434" s="329" t="s">
        <v>1539</v>
      </c>
      <c r="C434" s="331" t="s">
        <v>1540</v>
      </c>
      <c r="D434" s="332" t="s">
        <v>1528</v>
      </c>
      <c r="E434" s="331" t="s">
        <v>1540</v>
      </c>
      <c r="F434" s="332" t="s">
        <v>1526</v>
      </c>
      <c r="H434" s="9"/>
    </row>
    <row r="435" spans="1:8" s="1" customFormat="1" x14ac:dyDescent="0.2">
      <c r="A435" s="8"/>
      <c r="H435" s="9"/>
    </row>
    <row r="436" spans="1:8" s="1" customFormat="1" x14ac:dyDescent="0.2">
      <c r="A436" s="8" t="s">
        <v>1541</v>
      </c>
      <c r="H436" s="9"/>
    </row>
    <row r="437" spans="1:8" s="1" customFormat="1" ht="17" thickBot="1" x14ac:dyDescent="0.25">
      <c r="A437" s="10" t="s">
        <v>1542</v>
      </c>
      <c r="B437" s="11"/>
      <c r="C437" s="11"/>
      <c r="D437" s="11"/>
      <c r="E437" s="11"/>
      <c r="F437" s="11"/>
      <c r="G437" s="11"/>
      <c r="H437" s="13"/>
    </row>
    <row r="439" spans="1:8" s="1" customFormat="1" x14ac:dyDescent="0.2">
      <c r="A439" s="2" t="s">
        <v>208</v>
      </c>
      <c r="B439" s="2"/>
      <c r="C439" s="2"/>
      <c r="D439" s="2"/>
      <c r="E439" s="2"/>
      <c r="F439" s="2"/>
      <c r="G439" s="2"/>
      <c r="H439" s="2"/>
    </row>
    <row r="440" spans="1:8" s="1" customFormat="1" x14ac:dyDescent="0.2">
      <c r="A440" s="1" t="s">
        <v>1543</v>
      </c>
    </row>
    <row r="441" spans="1:8" s="1" customFormat="1" x14ac:dyDescent="0.2">
      <c r="A441" s="1" t="s">
        <v>1544</v>
      </c>
    </row>
    <row r="442" spans="1:8" s="1" customFormat="1" x14ac:dyDescent="0.2">
      <c r="A442" s="1" t="s">
        <v>1545</v>
      </c>
    </row>
    <row r="443" spans="1:8" s="1" customFormat="1" x14ac:dyDescent="0.2">
      <c r="A443" s="1" t="s">
        <v>1546</v>
      </c>
    </row>
    <row r="444" spans="1:8" s="1" customFormat="1" x14ac:dyDescent="0.2">
      <c r="A444" s="1" t="s">
        <v>1547</v>
      </c>
    </row>
    <row r="445" spans="1:8" s="1" customFormat="1" x14ac:dyDescent="0.2">
      <c r="A445" s="1" t="s">
        <v>1548</v>
      </c>
    </row>
    <row r="446" spans="1:8" s="1" customFormat="1" x14ac:dyDescent="0.2"/>
    <row r="447" spans="1:8" s="1" customFormat="1" x14ac:dyDescent="0.2">
      <c r="A447" s="4" t="s">
        <v>341</v>
      </c>
    </row>
    <row r="448" spans="1:8" s="1" customFormat="1" x14ac:dyDescent="0.2"/>
    <row r="449" spans="1:8" s="1" customFormat="1" x14ac:dyDescent="0.2">
      <c r="A449" s="1" t="s">
        <v>1549</v>
      </c>
      <c r="H449" s="1" t="s">
        <v>1550</v>
      </c>
    </row>
    <row r="450" spans="1:8" s="1" customFormat="1" ht="17" thickBot="1" x14ac:dyDescent="0.25"/>
    <row r="451" spans="1:8" s="1" customFormat="1" x14ac:dyDescent="0.2">
      <c r="C451" s="383" t="s">
        <v>1514</v>
      </c>
      <c r="D451" s="384"/>
      <c r="E451" s="383" t="s">
        <v>1515</v>
      </c>
      <c r="F451" s="384"/>
    </row>
    <row r="452" spans="1:8" s="1" customFormat="1" ht="17" thickBot="1" x14ac:dyDescent="0.25">
      <c r="C452" s="137" t="s">
        <v>1516</v>
      </c>
      <c r="D452" s="138" t="s">
        <v>1517</v>
      </c>
      <c r="E452" s="52" t="s">
        <v>1516</v>
      </c>
      <c r="F452" s="85" t="s">
        <v>1517</v>
      </c>
    </row>
    <row r="453" spans="1:8" s="1" customFormat="1" x14ac:dyDescent="0.2">
      <c r="A453" s="192" t="s">
        <v>1518</v>
      </c>
      <c r="B453" s="191" t="s">
        <v>1519</v>
      </c>
      <c r="C453" s="219" t="s">
        <v>1520</v>
      </c>
      <c r="D453" s="220" t="s">
        <v>1521</v>
      </c>
      <c r="E453" s="221" t="s">
        <v>1522</v>
      </c>
      <c r="F453" s="222" t="s">
        <v>1521</v>
      </c>
    </row>
    <row r="454" spans="1:8" s="1" customFormat="1" x14ac:dyDescent="0.2">
      <c r="A454" s="193" t="s">
        <v>1523</v>
      </c>
      <c r="B454" s="15" t="s">
        <v>1524</v>
      </c>
      <c r="C454" s="188" t="s">
        <v>1525</v>
      </c>
      <c r="D454" s="194" t="s">
        <v>1526</v>
      </c>
      <c r="E454" s="189" t="s">
        <v>1527</v>
      </c>
      <c r="F454" s="189" t="s">
        <v>1528</v>
      </c>
    </row>
    <row r="455" spans="1:8" s="1" customFormat="1" x14ac:dyDescent="0.2">
      <c r="A455" s="193" t="s">
        <v>1529</v>
      </c>
      <c r="B455" s="15" t="s">
        <v>1530</v>
      </c>
      <c r="C455" s="188" t="s">
        <v>1525</v>
      </c>
      <c r="D455" s="189" t="s">
        <v>1528</v>
      </c>
      <c r="E455" s="189" t="s">
        <v>1527</v>
      </c>
      <c r="F455" s="189" t="s">
        <v>1526</v>
      </c>
    </row>
    <row r="456" spans="1:8" s="1" customFormat="1" x14ac:dyDescent="0.2">
      <c r="A456" s="195" t="s">
        <v>1531</v>
      </c>
      <c r="B456" s="15">
        <v>1</v>
      </c>
      <c r="C456" s="188" t="s">
        <v>1525</v>
      </c>
      <c r="D456" s="153" t="s">
        <v>1532</v>
      </c>
      <c r="E456" s="189" t="s">
        <v>1527</v>
      </c>
      <c r="F456" s="153" t="s">
        <v>1532</v>
      </c>
    </row>
    <row r="457" spans="1:8" s="1" customFormat="1" x14ac:dyDescent="0.2">
      <c r="A457" s="193" t="s">
        <v>1533</v>
      </c>
      <c r="B457" s="15" t="s">
        <v>1534</v>
      </c>
      <c r="C457" s="188" t="s">
        <v>1535</v>
      </c>
      <c r="D457" s="15">
        <v>0</v>
      </c>
      <c r="E457" s="188" t="s">
        <v>1536</v>
      </c>
      <c r="F457" s="15" t="s">
        <v>1537</v>
      </c>
    </row>
    <row r="458" spans="1:8" s="1" customFormat="1" ht="31" x14ac:dyDescent="0.2">
      <c r="A458" s="193" t="s">
        <v>1538</v>
      </c>
      <c r="B458" s="15" t="s">
        <v>1539</v>
      </c>
      <c r="C458" s="190" t="s">
        <v>1540</v>
      </c>
      <c r="D458" s="189" t="s">
        <v>1528</v>
      </c>
      <c r="E458" s="190" t="s">
        <v>1540</v>
      </c>
      <c r="F458" s="189" t="s">
        <v>1526</v>
      </c>
    </row>
    <row r="459" spans="1:8" s="1" customFormat="1" x14ac:dyDescent="0.2"/>
    <row r="460" spans="1:8" s="1" customFormat="1" x14ac:dyDescent="0.2">
      <c r="A460" s="1" t="s">
        <v>1551</v>
      </c>
    </row>
    <row r="461" spans="1:8" s="1" customFormat="1" x14ac:dyDescent="0.2"/>
    <row r="462" spans="1:8" s="1" customFormat="1" x14ac:dyDescent="0.2">
      <c r="A462" s="1" t="s">
        <v>1552</v>
      </c>
    </row>
    <row r="463" spans="1:8" s="1" customFormat="1" x14ac:dyDescent="0.2"/>
    <row r="464" spans="1:8" s="1" customFormat="1" x14ac:dyDescent="0.2"/>
    <row r="465" spans="1:8" s="1" customFormat="1" x14ac:dyDescent="0.2">
      <c r="A465" s="2" t="s">
        <v>1379</v>
      </c>
      <c r="B465" s="2"/>
      <c r="C465" s="2"/>
      <c r="D465" s="2"/>
      <c r="E465" s="2"/>
      <c r="F465" s="2"/>
      <c r="G465" s="2"/>
      <c r="H465" s="2"/>
    </row>
    <row r="466" spans="1:8" s="1" customFormat="1" x14ac:dyDescent="0.2">
      <c r="A466" s="1" t="s">
        <v>1553</v>
      </c>
    </row>
    <row r="467" spans="1:8" s="1" customFormat="1" x14ac:dyDescent="0.2">
      <c r="A467" s="1" t="s">
        <v>1554</v>
      </c>
    </row>
    <row r="468" spans="1:8" s="1" customFormat="1" x14ac:dyDescent="0.2">
      <c r="A468" s="1" t="s">
        <v>1555</v>
      </c>
    </row>
    <row r="469" spans="1:8" s="1" customFormat="1" x14ac:dyDescent="0.2">
      <c r="A469" s="1" t="s">
        <v>1556</v>
      </c>
    </row>
    <row r="470" spans="1:8" s="1" customFormat="1" x14ac:dyDescent="0.2">
      <c r="A470" s="1" t="s">
        <v>1557</v>
      </c>
    </row>
    <row r="471" spans="1:8" s="1" customFormat="1" x14ac:dyDescent="0.2">
      <c r="A471" s="1" t="s">
        <v>1558</v>
      </c>
    </row>
    <row r="472" spans="1:8" s="1" customFormat="1" x14ac:dyDescent="0.2">
      <c r="A472" s="1" t="s">
        <v>1559</v>
      </c>
    </row>
    <row r="473" spans="1:8" s="1" customFormat="1" x14ac:dyDescent="0.2"/>
    <row r="474" spans="1:8" s="1" customFormat="1" ht="17" thickBot="1" x14ac:dyDescent="0.25">
      <c r="A474" s="1" t="s">
        <v>341</v>
      </c>
    </row>
    <row r="475" spans="1:8" s="1" customFormat="1" x14ac:dyDescent="0.2">
      <c r="C475" s="383" t="s">
        <v>1514</v>
      </c>
      <c r="D475" s="384"/>
      <c r="E475" s="383" t="s">
        <v>1515</v>
      </c>
      <c r="F475" s="384"/>
    </row>
    <row r="476" spans="1:8" s="1" customFormat="1" ht="17" thickBot="1" x14ac:dyDescent="0.25">
      <c r="C476" s="137" t="s">
        <v>1516</v>
      </c>
      <c r="D476" s="138" t="s">
        <v>1517</v>
      </c>
      <c r="E476" s="52" t="s">
        <v>1516</v>
      </c>
      <c r="F476" s="85" t="s">
        <v>1517</v>
      </c>
    </row>
    <row r="477" spans="1:8" s="1" customFormat="1" x14ac:dyDescent="0.2">
      <c r="A477" s="192" t="s">
        <v>1518</v>
      </c>
      <c r="B477" s="191" t="s">
        <v>1519</v>
      </c>
      <c r="C477" s="219" t="s">
        <v>1520</v>
      </c>
      <c r="D477" s="220" t="s">
        <v>1521</v>
      </c>
      <c r="E477" s="221" t="s">
        <v>1522</v>
      </c>
      <c r="F477" s="222" t="s">
        <v>1521</v>
      </c>
    </row>
    <row r="478" spans="1:8" s="1" customFormat="1" x14ac:dyDescent="0.2">
      <c r="A478" s="193" t="s">
        <v>1523</v>
      </c>
      <c r="B478" s="15" t="s">
        <v>1524</v>
      </c>
      <c r="C478" s="188" t="s">
        <v>1525</v>
      </c>
      <c r="D478" s="194" t="s">
        <v>1526</v>
      </c>
      <c r="E478" s="189" t="s">
        <v>1527</v>
      </c>
      <c r="F478" s="189" t="s">
        <v>1528</v>
      </c>
    </row>
    <row r="479" spans="1:8" s="1" customFormat="1" x14ac:dyDescent="0.2">
      <c r="A479" s="193" t="s">
        <v>1529</v>
      </c>
      <c r="B479" s="15" t="s">
        <v>1530</v>
      </c>
      <c r="C479" s="188" t="s">
        <v>1525</v>
      </c>
      <c r="D479" s="189" t="s">
        <v>1528</v>
      </c>
      <c r="E479" s="189" t="s">
        <v>1527</v>
      </c>
      <c r="F479" s="189" t="s">
        <v>1526</v>
      </c>
    </row>
    <row r="480" spans="1:8" s="1" customFormat="1" x14ac:dyDescent="0.2">
      <c r="A480" s="193" t="s">
        <v>1531</v>
      </c>
      <c r="B480" s="15">
        <v>1</v>
      </c>
      <c r="C480" s="188" t="s">
        <v>1525</v>
      </c>
      <c r="D480" s="15" t="s">
        <v>1532</v>
      </c>
      <c r="E480" s="189" t="s">
        <v>1527</v>
      </c>
      <c r="F480" s="15" t="s">
        <v>1532</v>
      </c>
    </row>
    <row r="481" spans="1:8" s="1" customFormat="1" x14ac:dyDescent="0.2">
      <c r="A481" s="193" t="s">
        <v>1533</v>
      </c>
      <c r="B481" s="15" t="s">
        <v>1534</v>
      </c>
      <c r="C481" s="188" t="s">
        <v>1535</v>
      </c>
      <c r="D481" s="15">
        <v>0</v>
      </c>
      <c r="E481" s="188" t="s">
        <v>1536</v>
      </c>
      <c r="F481" s="15" t="s">
        <v>1537</v>
      </c>
    </row>
    <row r="482" spans="1:8" s="1" customFormat="1" ht="31" x14ac:dyDescent="0.2">
      <c r="A482" s="193" t="s">
        <v>1538</v>
      </c>
      <c r="B482" s="15" t="s">
        <v>1539</v>
      </c>
      <c r="C482" s="196" t="s">
        <v>1540</v>
      </c>
      <c r="D482" s="189" t="s">
        <v>1528</v>
      </c>
      <c r="E482" s="196" t="s">
        <v>1540</v>
      </c>
      <c r="F482" s="189" t="s">
        <v>1526</v>
      </c>
    </row>
    <row r="483" spans="1:8" s="1" customFormat="1" x14ac:dyDescent="0.2"/>
    <row r="484" spans="1:8" s="1" customFormat="1" x14ac:dyDescent="0.2">
      <c r="A484" s="1" t="s">
        <v>1560</v>
      </c>
    </row>
    <row r="485" spans="1:8" s="1" customFormat="1" x14ac:dyDescent="0.2"/>
    <row r="486" spans="1:8" s="1" customFormat="1" x14ac:dyDescent="0.2">
      <c r="A486" s="1" t="s">
        <v>1552</v>
      </c>
    </row>
    <row r="487" spans="1:8" s="1" customFormat="1" x14ac:dyDescent="0.2"/>
    <row r="488" spans="1:8" s="1" customFormat="1" x14ac:dyDescent="0.2">
      <c r="A488" s="2" t="s">
        <v>1393</v>
      </c>
      <c r="B488" s="2"/>
      <c r="C488" s="2"/>
      <c r="D488" s="2"/>
      <c r="E488" s="2"/>
      <c r="F488" s="2"/>
      <c r="G488" s="2"/>
      <c r="H488" s="2"/>
    </row>
    <row r="489" spans="1:8" s="1" customFormat="1" x14ac:dyDescent="0.2">
      <c r="A489" s="1" t="s">
        <v>1561</v>
      </c>
    </row>
    <row r="490" spans="1:8" s="1" customFormat="1" x14ac:dyDescent="0.2">
      <c r="A490" s="1" t="s">
        <v>1562</v>
      </c>
    </row>
    <row r="491" spans="1:8" s="1" customFormat="1" x14ac:dyDescent="0.2">
      <c r="A491" s="1" t="s">
        <v>1563</v>
      </c>
    </row>
    <row r="492" spans="1:8" s="1" customFormat="1" x14ac:dyDescent="0.2">
      <c r="A492" s="1" t="s">
        <v>1564</v>
      </c>
    </row>
    <row r="493" spans="1:8" s="1" customFormat="1" x14ac:dyDescent="0.2">
      <c r="A493" s="1" t="s">
        <v>1565</v>
      </c>
    </row>
    <row r="494" spans="1:8" s="1" customFormat="1" x14ac:dyDescent="0.2">
      <c r="A494" s="1" t="s">
        <v>1566</v>
      </c>
    </row>
    <row r="495" spans="1:8" s="1" customFormat="1" x14ac:dyDescent="0.2">
      <c r="A495" s="1" t="s">
        <v>1498</v>
      </c>
    </row>
    <row r="496" spans="1:8" s="1" customFormat="1" x14ac:dyDescent="0.2"/>
    <row r="497" spans="1:6" s="1" customFormat="1" ht="17" thickBot="1" x14ac:dyDescent="0.25">
      <c r="A497" s="4" t="s">
        <v>341</v>
      </c>
    </row>
    <row r="498" spans="1:6" s="1" customFormat="1" x14ac:dyDescent="0.2">
      <c r="C498" s="383" t="s">
        <v>1514</v>
      </c>
      <c r="D498" s="384"/>
      <c r="E498" s="383" t="s">
        <v>1515</v>
      </c>
      <c r="F498" s="384"/>
    </row>
    <row r="499" spans="1:6" s="1" customFormat="1" ht="17" thickBot="1" x14ac:dyDescent="0.25">
      <c r="C499" s="137" t="s">
        <v>1516</v>
      </c>
      <c r="D499" s="138" t="s">
        <v>1517</v>
      </c>
      <c r="E499" s="52" t="s">
        <v>1516</v>
      </c>
      <c r="F499" s="85" t="s">
        <v>1517</v>
      </c>
    </row>
    <row r="500" spans="1:6" s="1" customFormat="1" x14ac:dyDescent="0.2">
      <c r="A500" s="192" t="s">
        <v>1518</v>
      </c>
      <c r="B500" s="191" t="s">
        <v>1519</v>
      </c>
      <c r="C500" s="219" t="s">
        <v>1520</v>
      </c>
      <c r="D500" s="220" t="s">
        <v>1521</v>
      </c>
      <c r="E500" s="221" t="s">
        <v>1522</v>
      </c>
      <c r="F500" s="222" t="s">
        <v>1521</v>
      </c>
    </row>
    <row r="501" spans="1:6" s="1" customFormat="1" x14ac:dyDescent="0.2">
      <c r="A501" s="193" t="s">
        <v>1523</v>
      </c>
      <c r="B501" s="15" t="s">
        <v>1524</v>
      </c>
      <c r="C501" s="188" t="s">
        <v>1525</v>
      </c>
      <c r="D501" s="194" t="s">
        <v>1526</v>
      </c>
      <c r="E501" s="189" t="s">
        <v>1527</v>
      </c>
      <c r="F501" s="189" t="s">
        <v>1528</v>
      </c>
    </row>
    <row r="502" spans="1:6" s="1" customFormat="1" x14ac:dyDescent="0.2">
      <c r="A502" s="197" t="s">
        <v>1529</v>
      </c>
      <c r="B502" s="15" t="s">
        <v>1530</v>
      </c>
      <c r="C502" s="198" t="s">
        <v>1525</v>
      </c>
      <c r="D502" s="199" t="s">
        <v>1528</v>
      </c>
      <c r="E502" s="189" t="s">
        <v>1527</v>
      </c>
      <c r="F502" s="189" t="s">
        <v>1526</v>
      </c>
    </row>
    <row r="503" spans="1:6" s="1" customFormat="1" x14ac:dyDescent="0.2">
      <c r="A503" s="193" t="s">
        <v>1531</v>
      </c>
      <c r="B503" s="15">
        <v>1</v>
      </c>
      <c r="C503" s="188" t="s">
        <v>1525</v>
      </c>
      <c r="D503" s="15" t="s">
        <v>1532</v>
      </c>
      <c r="E503" s="189" t="s">
        <v>1527</v>
      </c>
      <c r="F503" s="15" t="s">
        <v>1532</v>
      </c>
    </row>
    <row r="504" spans="1:6" s="1" customFormat="1" x14ac:dyDescent="0.2">
      <c r="A504" s="193" t="s">
        <v>1533</v>
      </c>
      <c r="B504" s="15" t="s">
        <v>1534</v>
      </c>
      <c r="C504" s="188" t="s">
        <v>1535</v>
      </c>
      <c r="D504" s="15">
        <v>0</v>
      </c>
      <c r="E504" s="188" t="s">
        <v>1536</v>
      </c>
      <c r="F504" s="15" t="s">
        <v>1537</v>
      </c>
    </row>
    <row r="505" spans="1:6" s="1" customFormat="1" ht="31" x14ac:dyDescent="0.2">
      <c r="A505" s="193" t="s">
        <v>1538</v>
      </c>
      <c r="B505" s="15" t="s">
        <v>1539</v>
      </c>
      <c r="C505" s="190" t="s">
        <v>1540</v>
      </c>
      <c r="D505" s="189" t="s">
        <v>1528</v>
      </c>
      <c r="E505" s="190" t="s">
        <v>1540</v>
      </c>
      <c r="F505" s="189" t="s">
        <v>1526</v>
      </c>
    </row>
    <row r="506" spans="1:6" s="1" customFormat="1" x14ac:dyDescent="0.2"/>
    <row r="507" spans="1:6" s="1" customFormat="1" x14ac:dyDescent="0.2">
      <c r="A507" s="1" t="s">
        <v>1567</v>
      </c>
    </row>
    <row r="508" spans="1:6" s="1" customFormat="1" x14ac:dyDescent="0.2"/>
    <row r="509" spans="1:6" s="1" customFormat="1" x14ac:dyDescent="0.2">
      <c r="A509" s="1" t="s">
        <v>1568</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lpstr>12 מס וסובסידיה - המשך</vt:lpstr>
      <vt:lpstr>13 מס וסובסידיה אחרון</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2025-03-19T15:20:56Z</dcterms:modified>
  <cp:category/>
  <cp:contentStatus/>
</cp:coreProperties>
</file>