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62803B44-B7D9-F54B-8008-C76CD2C84951}" xr6:coauthVersionLast="47" xr6:coauthVersionMax="47" xr10:uidLastSave="{00000000-0000-0000-0000-000000000000}"/>
  <bookViews>
    <workbookView xWindow="880" yWindow="500" windowWidth="50320" windowHeight="31500" activeTab="4" xr2:uid="{1D10E3F4-E20D-6C4D-B69D-62A15CF0947A}"/>
  </bookViews>
  <sheets>
    <sheet name="מפגש 1" sheetId="1" r:id="rId1"/>
    <sheet name="מפגש 2" sheetId="2" r:id="rId2"/>
    <sheet name="מפגש 3" sheetId="3" r:id="rId3"/>
    <sheet name="מפגש 4" sheetId="4" r:id="rId4"/>
    <sheet name="מפכש 5" sheetId="6" r:id="rId5"/>
  </sheets>
  <definedNames>
    <definedName name="_xlnm._FilterDatabase" localSheetId="2" hidden="1">'מפגש 3'!$A$280:$J$290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5" i="6" l="1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A163" i="6"/>
  <c r="A164" i="6" s="1"/>
  <c r="A165" i="6" s="1"/>
  <c r="A166" i="6" s="1"/>
  <c r="A167" i="6" s="1"/>
  <c r="A168" i="6" s="1"/>
  <c r="A169" i="6" s="1"/>
  <c r="A170" i="6" s="1"/>
  <c r="A171" i="6" s="1"/>
  <c r="A172" i="6" s="1"/>
  <c r="C230" i="4" l="1"/>
  <c r="C229" i="4"/>
  <c r="D131" i="4"/>
  <c r="D130" i="4"/>
  <c r="C129" i="4"/>
  <c r="D117" i="4"/>
  <c r="D118" i="4"/>
  <c r="D119" i="4"/>
  <c r="D120" i="4"/>
  <c r="D121" i="4"/>
  <c r="D122" i="4"/>
  <c r="D123" i="4"/>
  <c r="D124" i="4"/>
  <c r="D125" i="4"/>
  <c r="D126" i="4"/>
  <c r="D116" i="4"/>
  <c r="C128" i="4"/>
  <c r="C55" i="4"/>
  <c r="C54" i="4"/>
  <c r="C53" i="4"/>
  <c r="C52" i="4"/>
  <c r="D943" i="4"/>
  <c r="H942" i="4"/>
  <c r="I942" i="4" s="1"/>
  <c r="H941" i="4"/>
  <c r="I941" i="4" s="1"/>
  <c r="H940" i="4"/>
  <c r="I940" i="4" s="1"/>
  <c r="I905" i="4"/>
  <c r="I904" i="4"/>
  <c r="C898" i="4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897" i="4"/>
  <c r="C896" i="4"/>
  <c r="C885" i="4"/>
  <c r="C884" i="4"/>
  <c r="C886" i="4" s="1"/>
  <c r="C883" i="4"/>
  <c r="I849" i="4"/>
  <c r="G848" i="4"/>
  <c r="F817" i="4"/>
  <c r="A815" i="4"/>
  <c r="F814" i="4"/>
  <c r="F813" i="4"/>
  <c r="F812" i="4"/>
  <c r="C812" i="4"/>
  <c r="B812" i="4"/>
  <c r="D811" i="4"/>
  <c r="D810" i="4"/>
  <c r="D809" i="4"/>
  <c r="D808" i="4"/>
  <c r="D807" i="4"/>
  <c r="D806" i="4"/>
  <c r="D819" i="4" s="1"/>
  <c r="E768" i="4"/>
  <c r="E767" i="4"/>
  <c r="E766" i="4"/>
  <c r="E765" i="4"/>
  <c r="E764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D725" i="4"/>
  <c r="D724" i="4"/>
  <c r="D723" i="4"/>
  <c r="D722" i="4"/>
  <c r="D721" i="4"/>
  <c r="D702" i="4"/>
  <c r="C702" i="4"/>
  <c r="B702" i="4"/>
  <c r="F685" i="4"/>
  <c r="E652" i="4"/>
  <c r="C651" i="4"/>
  <c r="C650" i="4"/>
  <c r="B649" i="4"/>
  <c r="C648" i="4"/>
  <c r="C647" i="4"/>
  <c r="E646" i="4"/>
  <c r="C645" i="4"/>
  <c r="B592" i="4"/>
  <c r="B591" i="4"/>
  <c r="B589" i="4"/>
  <c r="B595" i="4" s="1"/>
  <c r="B582" i="4"/>
  <c r="B568" i="4"/>
  <c r="E547" i="4"/>
  <c r="A519" i="4"/>
  <c r="A520" i="4" s="1"/>
  <c r="A521" i="4" s="1"/>
  <c r="A522" i="4" s="1"/>
  <c r="A523" i="4" s="1"/>
  <c r="A524" i="4" s="1"/>
  <c r="A525" i="4" s="1"/>
  <c r="A526" i="4" s="1"/>
  <c r="A518" i="4"/>
  <c r="C509" i="4"/>
  <c r="C508" i="4"/>
  <c r="G448" i="4"/>
  <c r="G445" i="4"/>
  <c r="G443" i="4"/>
  <c r="G442" i="4"/>
  <c r="C440" i="4"/>
  <c r="C439" i="4"/>
  <c r="B438" i="4"/>
  <c r="F436" i="4"/>
  <c r="F435" i="4"/>
  <c r="F434" i="4"/>
  <c r="F433" i="4"/>
  <c r="F432" i="4"/>
  <c r="F431" i="4"/>
  <c r="F430" i="4"/>
  <c r="F429" i="4"/>
  <c r="E380" i="4"/>
  <c r="E373" i="4"/>
  <c r="E361" i="4"/>
  <c r="F355" i="4"/>
  <c r="F354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C280" i="4"/>
  <c r="C279" i="4"/>
  <c r="C278" i="4"/>
  <c r="C277" i="4"/>
  <c r="E275" i="4"/>
  <c r="F275" i="4" s="1"/>
  <c r="F274" i="4"/>
  <c r="G274" i="4" s="1"/>
  <c r="E274" i="4"/>
  <c r="E273" i="4"/>
  <c r="F273" i="4" s="1"/>
  <c r="F272" i="4"/>
  <c r="G272" i="4" s="1"/>
  <c r="E272" i="4"/>
  <c r="E271" i="4"/>
  <c r="F271" i="4" s="1"/>
  <c r="G271" i="4" s="1"/>
  <c r="E270" i="4"/>
  <c r="E269" i="4"/>
  <c r="E277" i="4" s="1"/>
  <c r="B219" i="4"/>
  <c r="B220" i="4" s="1"/>
  <c r="B221" i="4" s="1"/>
  <c r="B222" i="4" s="1"/>
  <c r="B223" i="4" s="1"/>
  <c r="B224" i="4" s="1"/>
  <c r="B225" i="4" s="1"/>
  <c r="B226" i="4" s="1"/>
  <c r="B227" i="4" s="1"/>
  <c r="B202" i="4"/>
  <c r="B203" i="4" s="1"/>
  <c r="B204" i="4" s="1"/>
  <c r="B205" i="4" s="1"/>
  <c r="B206" i="4" s="1"/>
  <c r="B207" i="4" s="1"/>
  <c r="B208" i="4" s="1"/>
  <c r="B209" i="4" s="1"/>
  <c r="B210" i="4" s="1"/>
  <c r="B64" i="4"/>
  <c r="B65" i="4" s="1"/>
  <c r="B66" i="4" s="1"/>
  <c r="B67" i="4" s="1"/>
  <c r="B68" i="4" s="1"/>
  <c r="G509" i="4"/>
  <c r="E229" i="4"/>
  <c r="B459" i="4"/>
  <c r="G508" i="4"/>
  <c r="F52" i="4"/>
  <c r="B452" i="4"/>
  <c r="E363" i="4"/>
  <c r="E383" i="4"/>
  <c r="E568" i="4"/>
  <c r="D476" i="4"/>
  <c r="C465" i="4"/>
  <c r="D139" i="4"/>
  <c r="F55" i="4"/>
  <c r="F53" i="4"/>
  <c r="E230" i="4"/>
  <c r="G130" i="4"/>
  <c r="F54" i="4"/>
  <c r="G275" i="4" l="1"/>
  <c r="F269" i="4"/>
  <c r="F821" i="4"/>
  <c r="F270" i="4"/>
  <c r="G270" i="4" s="1"/>
  <c r="G273" i="4"/>
  <c r="D812" i="4"/>
  <c r="G269" i="4" l="1"/>
  <c r="G277" i="4" s="1"/>
  <c r="F277" i="4"/>
  <c r="F179" i="2" l="1"/>
  <c r="F180" i="2"/>
  <c r="F181" i="2"/>
  <c r="F182" i="2"/>
  <c r="F183" i="2"/>
  <c r="F184" i="2"/>
  <c r="F178" i="2"/>
  <c r="G179" i="2"/>
  <c r="G180" i="2" s="1"/>
  <c r="G181" i="2" s="1"/>
  <c r="G182" i="2" s="1"/>
  <c r="G183" i="2" s="1"/>
  <c r="G184" i="2" s="1"/>
  <c r="G159" i="2"/>
  <c r="G160" i="2" s="1"/>
  <c r="G161" i="2" s="1"/>
  <c r="G162" i="2" s="1"/>
  <c r="G163" i="2" s="1"/>
  <c r="G164" i="2" s="1"/>
  <c r="H393" i="2"/>
  <c r="D393" i="2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77" i="2"/>
  <c r="F276" i="2"/>
  <c r="F275" i="2"/>
  <c r="F274" i="2"/>
  <c r="F273" i="2"/>
  <c r="F272" i="2"/>
  <c r="F271" i="2"/>
  <c r="E98" i="1"/>
  <c r="E99" i="1"/>
  <c r="E100" i="1"/>
  <c r="E101" i="1"/>
  <c r="E102" i="1"/>
  <c r="F186" i="2"/>
  <c r="J167" i="2"/>
</calcChain>
</file>

<file path=xl/sharedStrings.xml><?xml version="1.0" encoding="utf-8"?>
<sst xmlns="http://schemas.openxmlformats.org/spreadsheetml/2006/main" count="3293" uniqueCount="1678">
  <si>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</si>
  <si>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</si>
  <si>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</si>
  <si>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</si>
  <si>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</si>
  <si>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</si>
  <si>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</si>
  <si>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</si>
  <si>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</si>
  <si>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</si>
  <si>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</si>
  <si>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</si>
  <si>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</si>
  <si>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</si>
  <si>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</si>
  <si>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</si>
  <si>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</si>
  <si>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</si>
  <si>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</si>
  <si>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</si>
  <si>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</si>
  <si>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</si>
  <si>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</si>
  <si>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</si>
  <si>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</si>
  <si>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</si>
  <si>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</si>
  <si>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</si>
  <si>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</si>
  <si>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</si>
  <si>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</si>
  <si>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</si>
  <si>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</si>
  <si>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</si>
  <si>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</si>
  <si>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</si>
  <si>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</si>
  <si>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</si>
  <si>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</si>
  <si>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</si>
  <si>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</si>
  <si>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</si>
  <si>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</si>
  <si>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</si>
  <si>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</si>
  <si>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</si>
  <si>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</si>
  <si>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</si>
  <si>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</si>
  <si>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</si>
  <si>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</si>
  <si>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</si>
  <si>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</si>
  <si>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</si>
  <si>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</si>
  <si>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</si>
  <si>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</si>
  <si>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</si>
  <si>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</si>
  <si>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</si>
  <si>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</si>
  <si>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</si>
  <si>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</si>
  <si>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</si>
  <si>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</si>
  <si>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</si>
  <si>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</si>
  <si>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</si>
  <si>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</si>
  <si>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</si>
  <si>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</si>
  <si>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</si>
  <si>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</si>
  <si>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</si>
  <si>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</si>
  <si>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</si>
  <si>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</si>
  <si>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</si>
  <si>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</si>
  <si>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</si>
  <si>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</si>
  <si>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</si>
  <si>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</si>
  <si>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</si>
  <si>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</si>
  <si>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</si>
  <si>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</si>
  <si>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</si>
  <si>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</si>
  <si>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</si>
  <si>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</si>
  <si>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</si>
  <si>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</si>
  <si>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</si>
  <si>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</si>
  <si>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</si>
  <si>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</si>
  <si>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</si>
  <si>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</si>
  <si>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</si>
  <si>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</si>
  <si>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</si>
  <si>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</si>
  <si>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</si>
  <si>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</si>
  <si>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</si>
  <si>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</si>
  <si>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</si>
  <si>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</si>
  <si>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</si>
  <si>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</si>
  <si>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</si>
  <si>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</si>
  <si>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</si>
  <si>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</si>
  <si>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</si>
  <si>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</si>
  <si>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</si>
  <si>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</si>
  <si>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</si>
  <si>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</si>
  <si>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</si>
  <si>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</si>
  <si>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</si>
  <si>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</si>
  <si>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</si>
  <si>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</si>
  <si>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</si>
  <si>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</si>
  <si>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</si>
  <si>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</si>
  <si>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</si>
  <si>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</si>
  <si>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</si>
  <si>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</si>
  <si>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</si>
  <si>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</si>
  <si>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</si>
  <si>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</si>
  <si>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</si>
  <si>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</si>
  <si>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</si>
  <si>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</si>
  <si>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</si>
  <si>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</si>
  <si>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</si>
  <si>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</si>
  <si>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</si>
  <si>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</si>
  <si>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</si>
  <si>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</si>
  <si>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</si>
  <si>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</si>
  <si>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</si>
  <si>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</si>
  <si>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</si>
  <si>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</si>
  <si>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</si>
  <si>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</si>
  <si>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</si>
  <si>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</si>
  <si>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</si>
  <si>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</si>
  <si>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</si>
  <si>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</si>
  <si>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</si>
  <si>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</si>
  <si>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</si>
  <si>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</si>
  <si>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</si>
  <si>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</si>
  <si>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</si>
  <si>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</si>
  <si>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</si>
  <si>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</si>
  <si>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</si>
  <si>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</si>
  <si>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</si>
  <si>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</si>
  <si>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</si>
  <si>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</si>
  <si>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</si>
  <si>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</si>
  <si>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</si>
  <si>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</si>
  <si>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</si>
  <si>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</si>
  <si>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</si>
  <si>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</si>
  <si>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</si>
  <si>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</si>
  <si>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</si>
  <si>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</si>
  <si>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</si>
  <si>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</si>
  <si>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</si>
  <si>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</si>
  <si>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</si>
  <si>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</si>
  <si>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</si>
  <si>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</si>
  <si>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</si>
  <si>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</si>
  <si>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</si>
  <si>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</si>
  <si>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</si>
  <si>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</si>
  <si>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</si>
  <si>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</si>
  <si>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</si>
  <si>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</si>
  <si>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</si>
  <si>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</si>
  <si>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</si>
  <si>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</si>
  <si>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</si>
  <si>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</si>
  <si>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</si>
  <si>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</si>
  <si>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</si>
  <si>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</si>
  <si>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</si>
  <si>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</si>
  <si>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</si>
  <si>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</si>
  <si>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</si>
  <si>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</si>
  <si>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</si>
  <si>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</si>
  <si>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</si>
  <si>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</si>
  <si>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</si>
  <si>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</si>
  <si>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</si>
  <si>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</si>
  <si>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</si>
  <si>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</si>
  <si>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</si>
  <si>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</si>
  <si>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</si>
  <si>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</si>
  <si>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</si>
  <si>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</si>
  <si>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</si>
  <si>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</si>
  <si>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</si>
  <si>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</si>
  <si>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</si>
  <si>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</si>
  <si>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</si>
  <si>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</si>
  <si>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</si>
  <si>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</si>
  <si>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</si>
  <si>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</si>
  <si>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</si>
  <si>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</si>
  <si>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</si>
  <si>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</si>
  <si>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</si>
  <si>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</si>
  <si>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</si>
  <si>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</si>
  <si>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</si>
  <si>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</si>
  <si>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</si>
  <si>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</si>
  <si>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</si>
  <si>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</si>
  <si>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</si>
  <si>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</si>
  <si>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</si>
  <si>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</si>
  <si>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</si>
  <si>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</si>
  <si>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</si>
  <si>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</si>
  <si>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</si>
  <si>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</si>
  <si>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</si>
  <si>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</si>
  <si>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</si>
  <si>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</si>
  <si>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</si>
  <si>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</si>
  <si>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</si>
  <si>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</si>
  <si>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</si>
  <si>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</si>
  <si>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</si>
  <si>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</si>
  <si>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</si>
  <si>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</si>
  <si>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</si>
  <si>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</si>
  <si>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</si>
  <si>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</si>
  <si>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</si>
  <si>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</si>
  <si>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</si>
  <si>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</si>
  <si>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</si>
  <si>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</si>
  <si>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</si>
  <si>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</si>
  <si>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</si>
  <si>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</si>
  <si>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</si>
  <si>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</si>
  <si>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</si>
  <si>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</si>
  <si>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</si>
  <si>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</si>
  <si>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</si>
  <si>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</si>
  <si>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</si>
  <si>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</si>
  <si>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</si>
  <si>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</si>
  <si>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</si>
  <si>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</si>
  <si>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</si>
  <si>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</si>
  <si>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</si>
  <si>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</si>
  <si>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</si>
  <si>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</si>
  <si>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</si>
  <si>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</si>
  <si>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</si>
  <si>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</si>
  <si>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</si>
  <si>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</si>
  <si>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</si>
  <si>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</si>
  <si>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</si>
  <si>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</si>
  <si>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</si>
  <si>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</si>
  <si>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</si>
  <si>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</si>
  <si>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</si>
  <si>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</si>
  <si>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</si>
  <si>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</si>
  <si>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</si>
  <si>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</si>
  <si>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</si>
  <si>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</si>
  <si>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</si>
  <si>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</si>
  <si>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</si>
  <si>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</si>
  <si>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</si>
  <si>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</si>
  <si>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</si>
  <si>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</si>
  <si>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</si>
  <si>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</si>
  <si>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</si>
  <si>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</si>
  <si>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</si>
  <si>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</si>
  <si>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</si>
  <si>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</si>
  <si>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</si>
  <si>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</si>
  <si>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</si>
  <si>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</si>
  <si>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</si>
  <si>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</si>
  <si>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</si>
  <si>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</si>
  <si>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</si>
  <si>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</si>
  <si>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</si>
  <si>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</si>
  <si>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</si>
  <si>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בוצע - מטה</t>
  </si>
  <si>
    <t>ו. הניחו כעת כי הלקוח זכה להנחה בשיעור 5% מהמחיר כולל מע״מ. צרו עמודה חדשה והשלימו אותה, כך שתבטא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</si>
  <si>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</si>
  <si>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</si>
  <si>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</si>
  <si>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</si>
  <si>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</si>
  <si>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</si>
  <si>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</si>
  <si>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</si>
  <si>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</si>
  <si>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</si>
  <si>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</si>
  <si>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</si>
  <si>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</si>
  <si>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</si>
  <si>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</si>
  <si>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</si>
  <si>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</si>
  <si>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</si>
  <si>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</si>
  <si>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</si>
  <si>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</si>
  <si>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</si>
  <si>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</si>
  <si>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</si>
  <si>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</si>
  <si>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</si>
  <si>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</si>
  <si>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</si>
  <si>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</si>
  <si>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</si>
  <si>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</si>
  <si>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</si>
  <si>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</si>
  <si>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</si>
  <si>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</si>
  <si>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</si>
  <si>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</si>
  <si>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</si>
  <si>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</si>
  <si>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</si>
  <si>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</si>
  <si>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</si>
  <si>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</si>
  <si>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</si>
  <si>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</si>
  <si>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</si>
  <si>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</si>
  <si>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</si>
  <si>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</si>
  <si>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</si>
  <si>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</si>
  <si>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</si>
  <si>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</si>
  <si>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</si>
  <si>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</si>
  <si>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</si>
  <si>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</si>
  <si>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</si>
  <si>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</si>
  <si>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</si>
  <si>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</si>
  <si>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</si>
  <si>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</si>
  <si>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</si>
  <si>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</si>
  <si>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</si>
  <si>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</si>
  <si>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</si>
  <si>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</si>
  <si>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</si>
  <si>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</si>
  <si>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</si>
  <si>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</si>
  <si>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</si>
  <si>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</si>
  <si>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</si>
  <si>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</si>
  <si>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</si>
  <si>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</si>
  <si>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</si>
  <si>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</si>
  <si>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</si>
  <si>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</si>
  <si>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</si>
  <si>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</si>
  <si>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</si>
  <si>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</si>
  <si>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</si>
  <si>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</si>
  <si>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</si>
  <si>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</si>
  <si>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</si>
  <si>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</si>
  <si>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</si>
  <si>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</si>
  <si>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</si>
  <si>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</si>
  <si>
    <t xml:space="preserve">א. תמיר מנהל תפעול הנקניק בחברה הציע לשפר את עיצובה על ידי שינוי אופן ההצגה של הכותרת - באופן מודגש ומובלט. </t>
  </si>
  <si>
    <t xml:space="preserve">    העתיקו את הטבלה למקום אחר, ובצעו את השינוי כאמור. תעדו את צעדי העבודה.</t>
  </si>
  <si>
    <t>סימנתי את תאי הכותרות</t>
  </si>
  <si>
    <t>השתמשתי בסרגל הכלים ב-B</t>
  </si>
  <si>
    <t>כדי להדגיש את שורת הכותרת</t>
  </si>
  <si>
    <t>וב״פח הצבע״ כדי לסמן בצבע</t>
  </si>
  <si>
    <t xml:space="preserve">ב. יעקב הביט על הטבלה בשאת-נפש (הקיא קצת בפה). לטענתו חלק מהכותרות אינן ברורות כלל, ונחתכות. במיוחד זה נכון לגבי </t>
  </si>
  <si>
    <t>העמודה E שרק חלק מהמלל שלה מוצג בטבלה בפורמט הנוכחי. טפלו בבעיה באמצעות שימוש באפשרות העיצוב ״גלישת טקסט״</t>
  </si>
  <si>
    <t>סימנתי את תאי הכותרת</t>
  </si>
  <si>
    <t>שבהם המלל ״ארוך מדי״ ונקטע;</t>
  </si>
  <si>
    <t>לחצתי:</t>
  </si>
  <si>
    <t>א. קליק ימני</t>
  </si>
  <si>
    <t>ב. עיצוב תאים / Format Cells</t>
  </si>
  <si>
    <t>ג. יישור / Allignment</t>
  </si>
  <si>
    <t>ד. גלישת טקסט / Wrap Text</t>
  </si>
  <si>
    <t>דרך נוספת</t>
  </si>
  <si>
    <t xml:space="preserve">ג. מאי הביטה על הטבלה ואמרה: ״נראה יותר טוב כעת, אבל לא ממש מתאים לי שהמלל בכותרת עמודה E מופיע בצורה הזו.  </t>
  </si>
  <si>
    <t xml:space="preserve">ספציפית: הייתי רוצה שיופיע המלל: ״מחיר ליח׳״ מתחתיו ״לפני מע״מ״ ומתחתיו ״בש״ח״. </t>
  </si>
  <si>
    <t>מחיר ליח׳ 
לפני מע״מ 
בש״ח</t>
  </si>
  <si>
    <t>מה עשינו פה?</t>
  </si>
  <si>
    <t>א. לחצנו על תא הכותרת - דאבל קליק.</t>
  </si>
  <si>
    <t xml:space="preserve">ב. נכנסתי למצב עריכה / Edit. </t>
  </si>
  <si>
    <t>ג. העברתי את הסמן למקום שבו אני רוצה</t>
  </si>
  <si>
    <t>לחתוך את המלל (אחרי המילה ליח׳, למשל)</t>
  </si>
  <si>
    <t>ד. הקסם:</t>
  </si>
  <si>
    <t>לחיצה על Alt שמאלי, ובלי לעזוב אותו,</t>
  </si>
  <si>
    <t>לחיצה על Enter</t>
  </si>
  <si>
    <t>במק: לחיצה על Option ו-Return</t>
  </si>
  <si>
    <t>מחיר כולל 
אחרי מע״מ 
בש״ח</t>
  </si>
  <si>
    <t>יתרון בהשוואה ל-Wrap Text (גלישת טקסט)</t>
  </si>
  <si>
    <t>אני שולט/ת במיקום המדויק שבו המלל</t>
  </si>
  <si>
    <t>יגלוש</t>
  </si>
  <si>
    <t>ה. ענני הביטה על הטבלה ואמרה: ״נייס, אבל מרגיש לי שאם קיימים ערכים באלפים (למשל המחיר של אייפון, של אבטיח ושל תחתון)</t>
  </si>
  <si>
    <t>הצגה כזו: 4000 ; 1000; 1700 היא פחות נעימה לעין. הייתי מעדיפה שיהיה פסיק כשיש אלפים: כלומר שיוצג 4,000; 1,000; 1,700״</t>
  </si>
  <si>
    <t>התהליך היה פשוט:</t>
  </si>
  <si>
    <t xml:space="preserve">א. סימון של כל התאים בעמודת מחיר </t>
  </si>
  <si>
    <t xml:space="preserve">ליח׳ לפני מע״מ. </t>
  </si>
  <si>
    <t>ב. לחיצה על הלחצן הימני.</t>
  </si>
  <si>
    <t>ג. בחירה ב עיצוב תאים / Format Cells</t>
  </si>
  <si>
    <t>ד. לחיצה על מספר / Number</t>
  </si>
  <si>
    <t>ה. במסך שנפתח:</t>
  </si>
  <si>
    <t xml:space="preserve">סימנתי ״0״ ספרות אחרי הנקודה </t>
  </si>
  <si>
    <t>העשרונית;</t>
  </si>
  <si>
    <t>וסימנתי ״V" בתיבה שלצידה כתוב</t>
  </si>
  <si>
    <t>״השתמש במפריד אלפים״</t>
  </si>
  <si>
    <t>או: Use 1000 Seperator (,)</t>
  </si>
  <si>
    <t>ו. ליטל אמרה: ״הטבלה משתפרת, אל אם יש ערכים שהם בש״ח, הייתי רוצה שלצד כל אחד מהמספרים יופיע הסימון ש״ח שיהיה נוח</t>
  </si>
  <si>
    <t>וברור לקוראים״ - כלומר - ליטל מעוניינת לעצב את הערכים כערכי מטבע</t>
  </si>
  <si>
    <t xml:space="preserve">סימנתי את התאים הרלוונטיים. </t>
  </si>
  <si>
    <t>לחצתי על:</t>
  </si>
  <si>
    <t>א. לחצן ימני</t>
  </si>
  <si>
    <t>ב. בחירה בעיצוב תאים / Format Cells</t>
  </si>
  <si>
    <t>ג. בחירה במטבע / Currency</t>
  </si>
  <si>
    <t>ד. סימון מספר ספרות אחרי הנקודה העשרונית (אם רוצים)</t>
  </si>
  <si>
    <t>ה. בחירה בסימול הרלוונטי (אצלנו - ש״ח)</t>
  </si>
  <si>
    <t>ז. תמיר קיבל את הטבלה לעיל, ומפריע לו שגבולות הטבלה לא מספיק ברורים. לטענתו, ההפרדה בין התאים חלשה (קווים אפורים,</t>
  </si>
  <si>
    <t xml:space="preserve">סימפים חסרי חוט שדרה, וקשה לבנות עליהם להפרדה בין הנתונים). הוא מעוניין שנייצר גבולות טבלה מודגשים וברורים יותר. </t>
  </si>
  <si>
    <t xml:space="preserve">סימנתי את הטבלה כולה. </t>
  </si>
  <si>
    <t>לחצי על:</t>
  </si>
  <si>
    <t>ג. גבולות / Border</t>
  </si>
  <si>
    <t>ד. השתעשעתי עם אפשרויות הגבולות</t>
  </si>
  <si>
    <t xml:space="preserve">שהוצגו בפניי. </t>
  </si>
  <si>
    <t xml:space="preserve">דרך נוספת ומהירה (גם אם כוללת </t>
  </si>
  <si>
    <t>פחות אפשרויות) היא מסרגל הכלים:</t>
  </si>
  <si>
    <t xml:space="preserve">ח. לינוי דרשה שהטבלה תכלול עמודה נוספת עם תאריכי הרכישה של המוצרים השונים. </t>
  </si>
  <si>
    <t xml:space="preserve">ידוע ללינוי שתאריך הרכישה של המוצר הראשון הוא 1/3/2024, ומרווח הזמן בין רכישות המוצרים הוא 12 ימים. </t>
  </si>
  <si>
    <t>תאריך רכישה</t>
  </si>
  <si>
    <t>מה עשינו כאן?</t>
  </si>
  <si>
    <t>א. ראשית, על מנת שאקסל יקבל את הקלט</t>
  </si>
  <si>
    <t>של התאריך בצורה נכונה, ויתאפשרו חישובים</t>
  </si>
  <si>
    <t xml:space="preserve">עליו, התאריך צריך להיות מוזן עם היום, </t>
  </si>
  <si>
    <t xml:space="preserve">ואז החודש, ואז השנה - עם הפרדה של </t>
  </si>
  <si>
    <t xml:space="preserve">סלשים ״/״ ביניהם. </t>
  </si>
  <si>
    <t>אוהבים לקרוא לזה: DD/MM/YYYY</t>
  </si>
  <si>
    <t>ב. לאחר הזנת התאריך הראשון בעצמי,</t>
  </si>
  <si>
    <t>בתא מתחתיו, ביצעתי את הנוסחה:</t>
  </si>
  <si>
    <t>הנוסחה התבססה על התאריך הראשון</t>
  </si>
  <si>
    <t xml:space="preserve">בתא G158, והוסיפה לו 12. </t>
  </si>
  <si>
    <t>ג. כאשר גררנו את הנוסחה כלפי מטה</t>
  </si>
  <si>
    <t xml:space="preserve">לשורות הבאות, נוצרו אוטומטית </t>
  </si>
  <si>
    <t>תאריכים נוספים רלוונטיים במרווח</t>
  </si>
  <si>
    <t xml:space="preserve">של 12 ימים זה מזה. </t>
  </si>
  <si>
    <t>ט. ״רעות תקני לי״ ביקשה שנשלים בצורה חכמה (על בסיס שימוש בתא עזר) את המחיר כולל מע״מ בעמודה הרלוונטית.</t>
  </si>
  <si>
    <t>בצעו זאת עבורה.</t>
  </si>
  <si>
    <t>שיעור המע״מ</t>
  </si>
  <si>
    <t>תא עזר:</t>
  </si>
  <si>
    <t>הסבר מפורט לנוסחה שגררנו:</t>
  </si>
  <si>
    <t>התא שמכיל את המחיר הראשון לפני מע״מ</t>
  </si>
  <si>
    <t>כפלנו ב-1 ועוד שיעור המע״מ</t>
  </si>
  <si>
    <t>שנמצא בתא J178</t>
  </si>
  <si>
    <t>אך כדי למנוע מ-Excel לשנות את שורת המע״מ</t>
  </si>
  <si>
    <t>כאשר גוררים למטה - ״נעלנו״ את שורת המע״מ (178)</t>
  </si>
  <si>
    <t xml:space="preserve">בתא העזר על ידי סימון $ לפני מספר השורה בתא זה. </t>
  </si>
  <si>
    <t>סימון הדולר מבוצע על ידי Shift 4 במקום המתאים.</t>
  </si>
  <si>
    <t>לסיכום:</t>
  </si>
  <si>
    <t>עבדנו במפגש זה בעיקר על יחידה 3 מהסילה. ואני אשמח אם תשלימו אותה עד המפגש הבא.</t>
  </si>
  <si>
    <t xml:space="preserve">היחידה כוללת כמה היבטי עיצוב נוספים מעבר לעיקריים שבחנו, ואנחנו נתייחס אליהם במיקוד של סוף סמסטר. </t>
  </si>
  <si>
    <t>מעבר לכך, אפשר לנסות להתחיל להתקדם ביחידה 4, בכל מקרה, נגיע לשם בהמשך.</t>
  </si>
  <si>
    <t xml:space="preserve">שלכם, </t>
  </si>
  <si>
    <t>הדוקטור</t>
  </si>
  <si>
    <t>במפגש הזה</t>
  </si>
  <si>
    <t>במפגש הבא</t>
  </si>
  <si>
    <t xml:space="preserve">ד. יישומי גיליון נוכחות על בסיס פורמט שעתי - עקרון הפרשי ומכפלה ב-24 (לא עברנו במפגש, ללמוד מהסילה). </t>
  </si>
  <si>
    <t>ניתוח מידע עסקי ממוחשב - Excel - עם שייקה: סמסטר 2025ב - מפגש תמך 3</t>
  </si>
  <si>
    <t>נושאי המפגש:</t>
  </si>
  <si>
    <t>מיון נתונים</t>
  </si>
  <si>
    <t>סינון נתונים</t>
  </si>
  <si>
    <t>החלק המרכזי של המפגש (יח׳ 5 סילאית) - מיון וסינון - רקע:</t>
  </si>
  <si>
    <t xml:space="preserve">פעמים רבות אנו מקבלים טבלת נתונים גדולה ומעוצבת היטב, ועלינו לבצע עליה עיבודים שונים. </t>
  </si>
  <si>
    <t xml:space="preserve">חלק גדול מהעיבודים הם חישוביים (פונקציות, חישובים). </t>
  </si>
  <si>
    <t xml:space="preserve">חלק מהעיבודים הם פשוט ״סידור״ של הערכים. במלים אחרות - לעתים נרצה, למשל, למיין רשימת מרצים ומרצות - </t>
  </si>
  <si>
    <t>מסקר ההוראה הגבוה לנמוך או להפך; או לבחון את היקפי המכירות של הנציגים - מהנמוך לגבוה או להפך; וכן הלאה.</t>
  </si>
  <si>
    <r>
      <rPr>
        <b/>
        <sz val="12"/>
        <color theme="1"/>
        <rFont val="David"/>
      </rPr>
      <t>מיון</t>
    </r>
    <r>
      <rPr>
        <sz val="12"/>
        <color theme="1"/>
        <rFont val="David"/>
      </rPr>
      <t xml:space="preserve"> = פעולה שניתן לבצע גם באקסל = משאירים את כל הנתונים בטבלה, אך משנים את הסדר שלהם בהתאם למשתנה רלוונטי.</t>
    </r>
  </si>
  <si>
    <t xml:space="preserve">במקביל, במקרים רבים - אנו רוצים לברור ולהוציא מתוך הנתונים רק את אותו חלק שרלוונטי אלינו. </t>
  </si>
  <si>
    <t xml:space="preserve">למשל, להוציא רשימה של הנכשלים בקורס. </t>
  </si>
  <si>
    <t xml:space="preserve">או, להוציא רשימה שתיקח את כל המרצים, ותוציא רק את אלו מתוכם שביטלו מעל שיעור אחד. </t>
  </si>
  <si>
    <r>
      <rPr>
        <b/>
        <sz val="12"/>
        <color theme="1"/>
        <rFont val="David"/>
      </rPr>
      <t>סינון</t>
    </r>
    <r>
      <rPr>
        <sz val="12"/>
        <color theme="1"/>
        <rFont val="David"/>
      </rPr>
      <t xml:space="preserve"> = פעולה שניתן לבצע גם באקסל = מסתירים נתונים שלא עונים לדרישות, כך שמוצגים רק הערכים הרלוונטיים. </t>
    </r>
  </si>
  <si>
    <t>שאלה 1 - שימוש בכלים בסיסיים לעיבוד נתונים - מיון</t>
  </si>
  <si>
    <t>לפניכם טבלת נתונים. לאחריה מספר נדרשים הקשורים לעיבוד הנתונים.</t>
  </si>
  <si>
    <t>שם פרטי</t>
  </si>
  <si>
    <t xml:space="preserve">שם משפחה </t>
  </si>
  <si>
    <t>עיר מגורים</t>
  </si>
  <si>
    <t>גובה</t>
  </si>
  <si>
    <t>משקל</t>
  </si>
  <si>
    <t>צבע עיניים</t>
  </si>
  <si>
    <t>ממוצע סקרי הוראה</t>
  </si>
  <si>
    <t>שיעור משרה</t>
  </si>
  <si>
    <t>שכר</t>
  </si>
  <si>
    <t>Alice</t>
  </si>
  <si>
    <t>Smith</t>
  </si>
  <si>
    <t>New York</t>
  </si>
  <si>
    <t>Blue</t>
  </si>
  <si>
    <t>Bob</t>
  </si>
  <si>
    <t>Johnson</t>
  </si>
  <si>
    <t>Los Angeles</t>
  </si>
  <si>
    <t>Brown</t>
  </si>
  <si>
    <t>Charlie</t>
  </si>
  <si>
    <t>Williams</t>
  </si>
  <si>
    <t>Chicago</t>
  </si>
  <si>
    <t>Green</t>
  </si>
  <si>
    <t>David</t>
  </si>
  <si>
    <t>Houston</t>
  </si>
  <si>
    <t>Hazel</t>
  </si>
  <si>
    <t>Eva</t>
  </si>
  <si>
    <t>Jones</t>
  </si>
  <si>
    <t>Phoenix</t>
  </si>
  <si>
    <t>Gray</t>
  </si>
  <si>
    <t>Frank</t>
  </si>
  <si>
    <t>Garcia</t>
  </si>
  <si>
    <t>Philadelphia</t>
  </si>
  <si>
    <t>Amber</t>
  </si>
  <si>
    <t>Grace</t>
  </si>
  <si>
    <t>Miller</t>
  </si>
  <si>
    <t>San Antonio</t>
  </si>
  <si>
    <t>Hannah</t>
  </si>
  <si>
    <t>Davis</t>
  </si>
  <si>
    <t>San Diego</t>
  </si>
  <si>
    <t>Ivy</t>
  </si>
  <si>
    <t>Martinez</t>
  </si>
  <si>
    <t>Dallas</t>
  </si>
  <si>
    <t>Jack</t>
  </si>
  <si>
    <t>Taylor</t>
  </si>
  <si>
    <t>San Jose</t>
  </si>
  <si>
    <t>נדרש א - מיינו את הטבלה כך שיופיעו תחילה מקבלי השכר הגבוה ביותר</t>
  </si>
  <si>
    <t>כדי לבצע את המיון, נפעל בשלבים הבאים:</t>
  </si>
  <si>
    <t xml:space="preserve">א. סמני את הטבלה כולל הכותרות שלה: עם העכבר או Shift וחיצים. </t>
  </si>
  <si>
    <t>ב. בחלק העליון של המסך בחרי באפשרות ״נתונים״ (Data).</t>
  </si>
  <si>
    <t xml:space="preserve">ג. באפשרויות שנפתחות - יש לבחור באפשרות מיון (Sort). </t>
  </si>
  <si>
    <t xml:space="preserve">ד. נפתח מסך (שצורתו יכולה להשתנות בין גרסאות אקסל) שמאפשר להגדיר לפי איזה משתנה למיין ובאיזה סדר. </t>
  </si>
  <si>
    <t>לפי איזה משתנה למיין (Sort by) = ״מיין לפי״ [זה עובד לפי כותרות הטבלה שסימנתי]</t>
  </si>
  <si>
    <t>בחרתי במשתנה (כותרת) שכר, כי השאלה ביקשה מיון לפי שכר.</t>
  </si>
  <si>
    <t>בנוסף, סוג המיון יכול להיות מהגבוה לנמוך או מהנמוך לגבוה - כאן ביקשו מהגבוה לנמוך</t>
  </si>
  <si>
    <t>ולכן בחרתי ב-Largest to Smallest</t>
  </si>
  <si>
    <t>הערה: אקסל חכם, הוא יודע שניתן למיין ערכים מספריים (כמו שכר) מהגבוה לנמוך או להפך;</t>
  </si>
  <si>
    <t>אם היינו ממיינים לפי משתנה טקסטואלי (כגון צבע עיניים) לא היתה אפשרות למיין מהגבוה</t>
  </si>
  <si>
    <t xml:space="preserve">לנמוך אלא לפי א-ב. </t>
  </si>
  <si>
    <t>לוחץ על OK.</t>
  </si>
  <si>
    <t>אפשר לראות שבטבלה החדשה שקיבלנו, השכר אכן מסודר מהגבוה לנמוך.</t>
  </si>
  <si>
    <t>נדרש ב - הניחו כעת כי ידוע שההנהלה מעוניינת שבמידה וקיים שוויון בשכר של עובדים, העובד בעל ציון ההוראה הנמוך מביניהם יוצג תחילה</t>
  </si>
  <si>
    <t xml:space="preserve">אם אנו מעוניינים לייצר מיון שבו במידה ויחול שוויון בערך משתנה לפיו ממיינים (כגון שכר), יבוצע מיון פנימי לפי משתנה אחר (כגון סקרי הוראה), </t>
  </si>
  <si>
    <t>עלינו להוסיף ״משתנה מיון נוסף״ או ״הוסף רמה״ (של מיון).</t>
  </si>
  <si>
    <t>איך ביצענו זאת?</t>
  </si>
  <si>
    <t>התהליך הראשוני זהה למיון כפי שהוצג בנדרש א.</t>
  </si>
  <si>
    <t>סימון הטבלה כולה.</t>
  </si>
  <si>
    <t>לחיצה על נתונים (Data) ועל מיון (Sort)</t>
  </si>
  <si>
    <t xml:space="preserve">מיון לפי שכר מהגבוה לנמוך, </t>
  </si>
  <si>
    <t xml:space="preserve">וישנו לחצן של ״הוסף רמה״ (או במק + בחלק התחתון) </t>
  </si>
  <si>
    <t>שמאפשר לבצע מיון לפי משתנה נוסף: ממוצע סקרי הוראה מהנמוך לגבוה.</t>
  </si>
  <si>
    <t xml:space="preserve">בעצם: ביצענו כאן מיון לפי ״שני משתנים״. </t>
  </si>
  <si>
    <t>מיון שכזה יוצר קודם כל מיון לפי המשתנה הראשון;</t>
  </si>
  <si>
    <t>ואם מזוהים ערכי משתנה ראשון זהים - המיון הפנימי ביניהם</t>
  </si>
  <si>
    <t>יבוצע לפי המשתנה הנוסף / הרמה הנוספת.</t>
  </si>
  <si>
    <t xml:space="preserve">נדרש ג - בפורמט ״בחינה״ </t>
  </si>
  <si>
    <t>טענה 1: ניתן למיין טבלאות לפי משתנה אחד לכל היותר.</t>
  </si>
  <si>
    <t>טענה 2: ניתן למיין טבלאות לפי שני משתנים לכל היותר.</t>
  </si>
  <si>
    <t>טענה 3: אם אני ממיין טבלה לפי משתנה מסוים (א), ואז (ברמה נוספת) לפי משתנה אחר (ב), סדר הטבלה תמיד יהיה שונה בהשוואה למצב</t>
  </si>
  <si>
    <t>שבו אני ממיין לפי משתנה א בלבד</t>
  </si>
  <si>
    <t>טענה 4: אם אני ממיין טבלה לפי משתנה מסוים (א), ואז (ברמה נוספת) לפי משתנה אחר (ב), סדר הטבלה עלול להיות שונה בהשוואה למצב</t>
  </si>
  <si>
    <t xml:space="preserve">שבו אני ממיין לפי משתנה (ב) וברמה הבאה לפי משתנה (א). </t>
  </si>
  <si>
    <t>נדרש: מהי הטענה / הטענות הנכונה / הנכונות?</t>
  </si>
  <si>
    <t>נייצר טבלה פיקטיבית קצרה וקטנה שתעזור לכם להבין את ההבדלים בקלות:</t>
  </si>
  <si>
    <t>מועמד לדייט</t>
  </si>
  <si>
    <t>שכר אלפי ש״ח</t>
  </si>
  <si>
    <t>איציק</t>
  </si>
  <si>
    <t>אבי</t>
  </si>
  <si>
    <t>משה</t>
  </si>
  <si>
    <t>סרגיי</t>
  </si>
  <si>
    <t>קוקיליד</t>
  </si>
  <si>
    <t>דונגי</t>
  </si>
  <si>
    <t>ניקח את הטבלה ונבצע שני סוגי מיונים:</t>
  </si>
  <si>
    <t>טבלה 1 - מיון לפי גובה ואז לפי שכר (ברמה הבאה)</t>
  </si>
  <si>
    <t>טבלה 2 - מיון לפי שכר ואז לפי גובה</t>
  </si>
  <si>
    <t>מה קרה פה? בגלל שהוגדר משתנה המיון הראשון (העיקרי) גובה,</t>
  </si>
  <si>
    <t>מה קרה פה? בגלל שהוגדר משתנה המיון הראשון (העיקרי) שכר,</t>
  </si>
  <si>
    <t>אז המיון בוצע קודם כל לפי גובה, כך שהמועמדים הגבוהים ביותר</t>
  </si>
  <si>
    <t>אז המיון בוצע קודם כל לפי שכר, כך שהמועמדים המשתכרים</t>
  </si>
  <si>
    <t xml:space="preserve">הוצגו ראשונים. </t>
  </si>
  <si>
    <t xml:space="preserve">בשכר הגבוה ביותר הוצגו ראשונים. </t>
  </si>
  <si>
    <t xml:space="preserve">רק במקרה שבו חל שוויון בגבהים, המיון הפנימי היה לפי שכר. </t>
  </si>
  <si>
    <t xml:space="preserve">שימו לב (הערת נתנאל) שאין כאן שני אנשים עם אותו שכר. </t>
  </si>
  <si>
    <t>כך למשל, אבי ואיציק הם באותו גובה, לכן המיון הפנימי ביניהם</t>
  </si>
  <si>
    <t xml:space="preserve">לכן, המיון המשני לפי גובה בכלל לא רלוונטי. </t>
  </si>
  <si>
    <t xml:space="preserve">גרם לאבי להופיע תחילה (מרוויח יותר מאיציק). </t>
  </si>
  <si>
    <t>זכרו: מיון משני עוזר לנו, רק כדי לסדר באופן פנימי ערכים</t>
  </si>
  <si>
    <t>שהמשתנה הראשוני שלהם הוא בעל אותו ערך.</t>
  </si>
  <si>
    <t>יש חשיבות גבוהה מאד לסדר, בעת המיון לפי מספר משתנים.</t>
  </si>
  <si>
    <t>משתנה המיון הראשון / הראשי הוא זה שיקבע את הטון והשפעתו תהיה המשמעותית ביותר.</t>
  </si>
  <si>
    <t xml:space="preserve">רק במקרה של שוויון בערכיו, ייכנס המשתנה הנוסף לתוקף. </t>
  </si>
  <si>
    <t>נחזור לטענות:</t>
  </si>
  <si>
    <t xml:space="preserve">לא נכון! אין מגבלה עקרונית למספר המשתנים למיון. </t>
  </si>
  <si>
    <t>לא נכון! זה תלוי בנתונים</t>
  </si>
  <si>
    <t>נכון</t>
  </si>
  <si>
    <t xml:space="preserve">נדרש ד - בפורמט ״בחינה״ </t>
  </si>
  <si>
    <t>לפניכם נתוני שכר עובדים ב-Excel:</t>
  </si>
  <si>
    <t>טענה 1: אם נמיין את הטבלה לפי מספר עובד מהנמוך לגבוה, סדר הערכים בטבלה ישתנה.</t>
  </si>
  <si>
    <t>טענה 2: אם נמיין את הטבלה לפי ממוצע סקרי הוראה מהגבוה לנמוך (משתנה ראשי) ואז לפי מספר עובד (משתנה משני) מהנמוך לגבוה,</t>
  </si>
  <si>
    <t>סדר הטבלה לא ישתנה.</t>
  </si>
  <si>
    <t>טענה 3: משה טען: ״אם אחרי המיון בטענה 2 נבצע מיון נוסף (משתנה שלישי) לפי משקל, סדר הטבלה ישתנה שוב״</t>
  </si>
  <si>
    <r>
      <t xml:space="preserve">טענה 1: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הטבלה כבר ממויינת לפי מס׳ עובד מהנמוך לגבוה. לחזור על מיון כזה לא יבצע שום שינוי בטבלה.</t>
    </r>
  </si>
  <si>
    <r>
      <t xml:space="preserve">טענה 2: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זכרו: אם אני ממיין לפי משתנה ראשי, סדר הטבלה ייקבע קודם כל לפיו. הואיל וניתן לראות שהטבלה *לא* מסודרת לפי סקרים מהגבוה</t>
    </r>
  </si>
  <si>
    <t>לנמוך, ברור לנו שסידור לפי משתנה ראשי של סקרי הוראה, יוביל לשינוי הסדר. להלן הדגמה:</t>
  </si>
  <si>
    <t>טענה 3 - שגויה: באופן כללי, הטענה מדברת על מצב שבו משתנה המיון הראשי הוא ״סקר הוראה״. במשתנה המיון הראשי הזה, כל הערכים שונים;</t>
  </si>
  <si>
    <t xml:space="preserve">אין שום ערך שחוזר על עצמו / מופיע מספר פעמים. </t>
  </si>
  <si>
    <t xml:space="preserve">מה שאמרנו ותקף גם כאן הוא - שאם במיון לפי משתנה ראשי אין ערכים שחוזרים על עצמם, מיון משני לפי משתנה / משתנים נוספים הוא חסר ערך. </t>
  </si>
  <si>
    <t xml:space="preserve">בקצרה: מיון משני לפי משתנים נוספים יכול לעזור לי אם ורק אם יש שוויון בין כמה ערכים במשתנה הראשי. </t>
  </si>
  <si>
    <t>נדרש ה - סינון</t>
  </si>
  <si>
    <t>משה קיבל לידיו את טבלת נתוני העובדים להלן. מנהליו ביקשו ממנו שידאג להוציא דוח מקוצר שיכלול אך ורק את הנתונים של העובדים</t>
  </si>
  <si>
    <t xml:space="preserve">שממוצע הסקר שלהם נמוך מ-4. </t>
  </si>
  <si>
    <r>
      <t xml:space="preserve">מבוא: </t>
    </r>
    <r>
      <rPr>
        <b/>
        <sz val="12"/>
        <color theme="1"/>
        <rFont val="David"/>
      </rPr>
      <t>שימו לב שבשונה מהנדרשים הקודמים, המטרה איננה לשנות את סדר הטבלה כולה, אלא לצמצם / להקטין את מספר הערכים המוצגים, כך שיופיעו</t>
    </r>
  </si>
  <si>
    <t xml:space="preserve">רק אלו שעומדים בתנאי / קריטריון מסוים. כאשר נדרש להציג חלק מהנתונים = סינון. </t>
  </si>
  <si>
    <t>נעתיק את הנתונים כדי לשמור על השלמות:</t>
  </si>
  <si>
    <t>שלבים:</t>
  </si>
  <si>
    <t>א. אסמן את הטבלה כולה</t>
  </si>
  <si>
    <t>ב. לחיצה על נתונים (Data) וסינון (Filter)</t>
  </si>
  <si>
    <t>ג. במצב כזה - אני צפוי לראות חיצים קטנים שנמצאים בפינה השמאלית התחתונה של כל תאי הכותרת.</t>
  </si>
  <si>
    <t>ד. משתנה הסינון בהתאם לנדרש - הוא ממוצע סקרי ההוראה (הנדרש רוצה סקרים נמוכים מ-4):</t>
  </si>
  <si>
    <t>אלחץ על החץ כלפי מטה בתא המשתנה הרלוונטי (ממוצע סקרים)</t>
  </si>
  <si>
    <t>במחשבי Windows:</t>
  </si>
  <si>
    <t>אבחר ב״מסנני מספרים״</t>
  </si>
  <si>
    <t>ואז מבין האפשרויות אבחר ב״קטן מ-״ ואזין את המספר 4</t>
  </si>
  <si>
    <t>נדרש ו - סינון לפי מספר משתנים</t>
  </si>
  <si>
    <t xml:space="preserve">הניחו כעת כי דרשו מאיתנו להציג רק את העובדים שממוצע סקריהם מעל 4.1 ובנוסף הגובה שלהם מעל 170. </t>
  </si>
  <si>
    <t xml:space="preserve">נעתיק את הטבלה לשם נוחות, נפעיל את כלי הסינון, ונפעיל אותו (באמצעות החץ שפונה כלפי מטה) גם על משתנה הסקרים, וגם על משתנה הגובה. </t>
  </si>
  <si>
    <t>בשונה ממיון לפי כמה משתנים - שבו תוצאת המיון</t>
  </si>
  <si>
    <t xml:space="preserve">בהחלט עשויה להיות שונה בהתאם לסדר המיון וההגדרה - </t>
  </si>
  <si>
    <t>מי משתנה מיון ראשי ומי משתנה מיון משני;</t>
  </si>
  <si>
    <t>הרי שבסינון לפי מספר משתנים אין חשיבות לסדר.</t>
  </si>
  <si>
    <t>הדגמה:</t>
  </si>
  <si>
    <t>אם מישהי אומרת לי ״תסדר לי מישהו עם דופק ועשיר״</t>
  </si>
  <si>
    <t>זה בדיוק כמו שהיא תגיד לי:</t>
  </si>
  <si>
    <t>״תסדר לי מישהו עשיר עם דופק״.</t>
  </si>
  <si>
    <t>נדרש ז - סינון לפי מספר משתנים</t>
  </si>
  <si>
    <t>טענה 1: מיון לפי שני משתנים יעניק תוצאה זהה ללא תלות בסדר המיון ובהגדרת משתנה ראשי / משני</t>
  </si>
  <si>
    <t>טענה 2: סינון לפי ארבעה משתנים יעניק תוצאה זהה ללא תלות בסדר הסינון</t>
  </si>
  <si>
    <t>טענה 3: סינון לפי שני משתנים יעניק תוצאה זהה ללא תלות בסדר הסינון, אבל סינון לפי יותר משני משתנים יכול להניב תוצאה שונה בהתאם לסדר הסינון</t>
  </si>
  <si>
    <t>טענה 4: סינון ומיון הם שמות שונים לאותו הכלי</t>
  </si>
  <si>
    <t>טענה 5: באמצעות מיון מוסתרים הערכים שאינם עונים לקריטריונים שהוגדרו</t>
  </si>
  <si>
    <t>נדרש: דונו בנכונות כל אחת מהטענות:</t>
  </si>
  <si>
    <t>טענה</t>
  </si>
  <si>
    <t>נכון / שגוי</t>
  </si>
  <si>
    <t>הנמקה</t>
  </si>
  <si>
    <t>במיון במקרים רבים יש חשיבות לסדר (מי המשתנה הראשי, מי המשני)</t>
  </si>
  <si>
    <t>נכונה</t>
  </si>
  <si>
    <t>בשונה ממיון, סדר הגדרת הסינון לא רלוונטי, ונגיע לאותה תוצאה כל עוד מוגדרים אותם משתנים</t>
  </si>
  <si>
    <t>החלק השני של המשפט שגוי - אין זה משנה לפי כמה משתנים מסננים, בסינון אין חשיבות לסדר</t>
  </si>
  <si>
    <t>מיון: מסדר נתונים קיימים, ממשיך להציג את כולם, עם חשיבות לסדר; סינון - מסתיר נתונים שלא עומדים בקריטריון, ואין חשיבות לסדר</t>
  </si>
  <si>
    <t>מיון כשלעצמו איננו מסתיר ערכים, הוא ממשיך להציג את הטבלה בשלמותה, ופשוט משנה את הסדר.</t>
  </si>
  <si>
    <t>נכונה. המיון אפשרי בהחלט לפי מספרים, לפי תאריכים, לפי טקסט. כיף גדול במימדיון.</t>
  </si>
  <si>
    <t xml:space="preserve">נכונה. </t>
  </si>
  <si>
    <t xml:space="preserve">שגוי. אפשר בהחלט למיין לפי כמה משתנים, גם אם סוגיהם שונים (טקסט, מספר וכו׳). </t>
  </si>
  <si>
    <t xml:space="preserve">טענות 1 ו-2 נכונות. התשובה א. </t>
  </si>
  <si>
    <t xml:space="preserve">הכפתור הזה מסנן! ולכן הטענה שגויה. כמו שאמר גמבי: ״אם אני מכניס למשפך אבנים גדולות וקטנות, רק הקטנות יעברו, כך סיננתי״. </t>
  </si>
  <si>
    <t xml:space="preserve">הכפתור הזה ממיין. ולכן הטענה שגויה. </t>
  </si>
  <si>
    <t>התשובה:</t>
  </si>
  <si>
    <t>א</t>
  </si>
  <si>
    <t>ניתוח מידע עסקי ממוחשב - Excel - עם שייקה: סמסטר 2025ב, מפגש 4</t>
  </si>
  <si>
    <t>נושאי המפגש (יח׳ 6, 7 בסילה) - נדאג לסמן לאן נגיע והשאר במפגש 5:</t>
  </si>
  <si>
    <t>פונקציות:</t>
  </si>
  <si>
    <t>SUM</t>
  </si>
  <si>
    <t>V</t>
  </si>
  <si>
    <t>AVERAGE</t>
  </si>
  <si>
    <t>MIN</t>
  </si>
  <si>
    <t>MAX</t>
  </si>
  <si>
    <t>COUNT</t>
  </si>
  <si>
    <t>COUNTA</t>
  </si>
  <si>
    <t>COUNTIF</t>
  </si>
  <si>
    <t>AVERAGEIF</t>
  </si>
  <si>
    <t>IF</t>
  </si>
  <si>
    <t>שיעור הבא</t>
  </si>
  <si>
    <t>LOOKUP</t>
  </si>
  <si>
    <t>קיבועים - הרחבה:</t>
  </si>
  <si>
    <t>קיבוע שורה</t>
  </si>
  <si>
    <t>קיבוע עמודה</t>
  </si>
  <si>
    <t>מקרים שונים</t>
  </si>
  <si>
    <t>לוח הכפל</t>
  </si>
  <si>
    <t>מה זה פונקציות בכלל?</t>
  </si>
  <si>
    <t xml:space="preserve">פונקציה היא כלי מובנה לביצוע סוג ספציפי של חישוב או תהליך ב-Excel. </t>
  </si>
  <si>
    <t xml:space="preserve">הדוגמא הכי פשוטה לפונקציה היא SUM: פונקציה שיודעת לסכום ערכים באופן רציף. </t>
  </si>
  <si>
    <t xml:space="preserve">קיימות פונקציות רבות ונוספות ממגוון סוגים ולמגוון מטרות - סטטיסטיקות, חיפוש מידע, מתמטיות ועוד. </t>
  </si>
  <si>
    <t xml:space="preserve">אנחנו נרצה להגדיר בצורה כללית את המבנה של הפונקציה, את אופן כתיבתה (תחביר - Syntax) כדי לדעת </t>
  </si>
  <si>
    <t>איך ליישם את הפונקציות עצמן אבל גם לקבל הבנה רחבה יותר שתאפשר לנו ללמוד פונקציות נוספות.</t>
  </si>
  <si>
    <t>שאלה 1 - פונקציית SUM בסיסית ופונקציות אחרות</t>
  </si>
  <si>
    <t>דניאל בן עמי קיבל את הדיווח הבא - לגבי עלויות שכר של קבלני משנה בחברה:</t>
  </si>
  <si>
    <t>מס׳ קבלן</t>
  </si>
  <si>
    <t>עלות שכר</t>
  </si>
  <si>
    <t xml:space="preserve">נדרש: </t>
  </si>
  <si>
    <r>
      <t xml:space="preserve">א. חשבו באמצעות פונקציית SUM את עלות השכר </t>
    </r>
    <r>
      <rPr>
        <u/>
        <sz val="12"/>
        <color theme="1"/>
        <rFont val="David"/>
      </rPr>
      <t>הכוללת</t>
    </r>
    <r>
      <rPr>
        <sz val="12"/>
        <color theme="1"/>
        <rFont val="David"/>
      </rPr>
      <t xml:space="preserve"> של הקבלנים. </t>
    </r>
  </si>
  <si>
    <r>
      <t xml:space="preserve">ב. מהו השכר </t>
    </r>
    <r>
      <rPr>
        <u/>
        <sz val="12"/>
        <color theme="1"/>
        <rFont val="David"/>
      </rPr>
      <t>הממוצע</t>
    </r>
    <r>
      <rPr>
        <sz val="12"/>
        <color theme="1"/>
        <rFont val="David"/>
      </rPr>
      <t xml:space="preserve"> בחברה. </t>
    </r>
  </si>
  <si>
    <t>ג. באמצעות פונקציה מתאימה, מצאו את השכר הגבוה ביותר.</t>
  </si>
  <si>
    <t>ד. באמצעות פונקציה מתאימה, מצאו את השכר הנמוך ביותר.</t>
  </si>
  <si>
    <t>פתרון שאלה 1</t>
  </si>
  <si>
    <t>טווח הערכים</t>
  </si>
  <si>
    <t>שאותו סוכמים</t>
  </si>
  <si>
    <t>עם נקודותיים</t>
  </si>
  <si>
    <t>שם</t>
  </si>
  <si>
    <t>בין הערכים</t>
  </si>
  <si>
    <t>הפונקציה</t>
  </si>
  <si>
    <t>מתחילים בסימן = כל פונקציה או פעולה חישובית</t>
  </si>
  <si>
    <t>סכום שכר</t>
  </si>
  <si>
    <t>*</t>
  </si>
  <si>
    <t>טיפ: כתיבת FORMULATEXT</t>
  </si>
  <si>
    <t>ממוצע שכר</t>
  </si>
  <si>
    <t>ב</t>
  </si>
  <si>
    <t>ולחיצה על תא כלשהו, מציפה אוטומטית</t>
  </si>
  <si>
    <t>שכר מקסימלי</t>
  </si>
  <si>
    <t>ג</t>
  </si>
  <si>
    <t>את הנוסחה באותו תא.</t>
  </si>
  <si>
    <t>שכר מינימלי</t>
  </si>
  <si>
    <t>ד</t>
  </si>
  <si>
    <t>שאלה 1.1 - שאלה פשוטה בסגנון מבחן בנושא</t>
  </si>
  <si>
    <t>אמנדה עובדת במפעל לייצור נקניק. להלן נתונים לגבי היקפי הייצור מנקניק בתאריכים שונים:</t>
  </si>
  <si>
    <t>תאריך</t>
  </si>
  <si>
    <t>סך ייצור נקניק</t>
  </si>
  <si>
    <t>לפניכם מספר טענות לגבי האפשרות להשלים בתא C70 נוסחה שתסכום את היקף ייצור הנקניק בכל טווח התאריכים</t>
  </si>
  <si>
    <t>הנתון בטבלה:</t>
  </si>
  <si>
    <t xml:space="preserve">א. </t>
  </si>
  <si>
    <t>=C62:C68</t>
  </si>
  <si>
    <t xml:space="preserve">ב. </t>
  </si>
  <si>
    <t>=SUM(C$62:C$68)</t>
  </si>
  <si>
    <t>=SUM(C62:C68)</t>
  </si>
  <si>
    <t>=SUM(C62+C68)</t>
  </si>
  <si>
    <t xml:space="preserve">ה. </t>
  </si>
  <si>
    <t>=C62+C63+C64+C65+C66+C67+C68</t>
  </si>
  <si>
    <t xml:space="preserve">א שגוי, כי הוא כלל לא מגדיר את הפונקציה הנכונה לביצוע סיכום. </t>
  </si>
  <si>
    <t xml:space="preserve">ב שגוי, הואיל ובהינתן שהפעולה מבוצעת בתא אחד ויחיד (התא הצהוב) ללא גרירה / שכפול, אין שום צורך לקבע (בדולרים). </t>
  </si>
  <si>
    <t xml:space="preserve">כזכור, קיבוע כזה חיוני רק כאשר גוררים נוסחה ורוצים לדאוג שההפניה תשאר קבועה. </t>
  </si>
  <si>
    <r>
      <t xml:space="preserve">ג </t>
    </r>
    <r>
      <rPr>
        <b/>
        <sz val="12"/>
        <rFont val="David"/>
      </rPr>
      <t>נכונה</t>
    </r>
    <r>
      <rPr>
        <sz val="12"/>
        <rFont val="David"/>
      </rPr>
      <t>. הפניה נכונה לפונקציה, בלי קיבוע (כי אין גרירה). טווח התאים בסוגריים נכון, עם נקודותיים ביניהם.</t>
    </r>
  </si>
  <si>
    <t xml:space="preserve">ד כאשר מגדירים SUM טווח התאים מוגדר עם נקודותיים בין קצות הטווח ולא עם סימן + ביניהם. </t>
  </si>
  <si>
    <t xml:space="preserve">ה אמנם חיבור ידני של הערכים יוביל לתוצאה תקינה, אך הוא ארוך, מסורבל, מועד לטעויות ובקיצור - לא יעיל. </t>
  </si>
  <si>
    <t xml:space="preserve">מבחינתנו, תמיד כשנרצה לסכום טווח של ערכים, נשתמש בפונקציית SUM. </t>
  </si>
  <si>
    <t>שאלה 2 - פונקציית ספירה, ממוצע מותנה ומניפולציה על נתונים</t>
  </si>
  <si>
    <t>לפניכם נתונים לגבי ציוני סטודנטים וסטודנטיות בקורס ניתוח מידע עסקי ממוחשב במרכז האקדמי פרס:</t>
  </si>
  <si>
    <t>מס׳ סטודנט</t>
  </si>
  <si>
    <t>ציון הבחינה</t>
  </si>
  <si>
    <t xml:space="preserve">ב. הוסיפו עמודה שתקרא ״ציון אחרי פקטור״ שתכלול את ציוני הבסיס בתוספת 5 נק׳. השתמשו בתא עזר לפי הצורך. </t>
  </si>
  <si>
    <t xml:space="preserve">ג. חשבו את חציון הציונים והסבירו את משמעותו. </t>
  </si>
  <si>
    <t xml:space="preserve">ה. באמצעות פונקציה מתאימה, חשבו את ממוצע הציונים של העוברים בלבד. </t>
  </si>
  <si>
    <t>ציון הבחינה
לפני פקטור</t>
  </si>
  <si>
    <t>פקטור:</t>
  </si>
  <si>
    <t>ציון נכשל:</t>
  </si>
  <si>
    <t>&lt;60</t>
  </si>
  <si>
    <t>ציון עובר:</t>
  </si>
  <si>
    <t>&gt;=60</t>
  </si>
  <si>
    <t>KADAIF</t>
  </si>
  <si>
    <t>ממוצע ציונים</t>
  </si>
  <si>
    <t>average</t>
  </si>
  <si>
    <t>חציון</t>
  </si>
  <si>
    <t>הערך ש-50% מהסטודנטים נמצאים מעליו</t>
  </si>
  <si>
    <t>median</t>
  </si>
  <si>
    <t>כשלון</t>
  </si>
  <si>
    <t>countif</t>
  </si>
  <si>
    <t>ה</t>
  </si>
  <si>
    <t>ממוצע עוברים</t>
  </si>
  <si>
    <t>מקבלת כקלט (רצה על)</t>
  </si>
  <si>
    <t>התנאי</t>
  </si>
  <si>
    <t>טווח ערכים - כאן: D116:D126 טווח הציונים</t>
  </si>
  <si>
    <t>הספציפי</t>
  </si>
  <si>
    <t xml:space="preserve">שעליו </t>
  </si>
  <si>
    <t>וסופרת כמה ערכים בטווח עונים לתנאי</t>
  </si>
  <si>
    <t>בתא העזר</t>
  </si>
  <si>
    <t xml:space="preserve">מבוצעת </t>
  </si>
  <si>
    <t>מסויים - כאן התנאי הוא ציון נכשל שמופיע בתא H119</t>
  </si>
  <si>
    <t>שמגדיר כשלון</t>
  </si>
  <si>
    <t>הבדיקה</t>
  </si>
  <si>
    <t>פסיק</t>
  </si>
  <si>
    <t>התנאי לציון</t>
  </si>
  <si>
    <t>רשימת</t>
  </si>
  <si>
    <t>שם הפונקציה שמקבלת כקלט רשימת ערכים וכן תנאי</t>
  </si>
  <si>
    <t xml:space="preserve">עובר - </t>
  </si>
  <si>
    <t xml:space="preserve">הערכים - </t>
  </si>
  <si>
    <t>ומבצעת חישוב ממוצע רק על אותם הערכים שעומדים בתנאי</t>
  </si>
  <si>
    <t>לפי תא H122</t>
  </si>
  <si>
    <t xml:space="preserve">ציונים </t>
  </si>
  <si>
    <t>אחרי פקטור</t>
  </si>
  <si>
    <t xml:space="preserve">שאלה 2.1 - סגנון בחינה </t>
  </si>
  <si>
    <t>אמנדה עובדת בחברה לשיווק נקניק בניהול קשת.</t>
  </si>
  <si>
    <t>להלן נתונים לגבי מאפייני הנקניק במבחן טעימות עיוור שבוצע מטעם ישראל היום:</t>
  </si>
  <si>
    <t>סוג הנקניק</t>
  </si>
  <si>
    <t>ציון טעימה</t>
  </si>
  <si>
    <t>ממוצע ציונים בענף הנקניק</t>
  </si>
  <si>
    <t>תה</t>
  </si>
  <si>
    <t>אמנדה</t>
  </si>
  <si>
    <t>שי</t>
  </si>
  <si>
    <t>קבנוס</t>
  </si>
  <si>
    <t>פסטרמה</t>
  </si>
  <si>
    <t>נקניקיה</t>
  </si>
  <si>
    <t>צ׳וריסוס</t>
  </si>
  <si>
    <t xml:space="preserve">נדרש - מבין הנוסחאות הבאות, איזו מתאימה להשלמה רלוונטית של הערך בתא C160? יש לפעול בצורה יעילה </t>
  </si>
  <si>
    <t>ולהמנע מקיבועים מיותרים:</t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</si>
  <si>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</si>
  <si>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=AVERAGEIF(C$152:C$158,F$152)</t>
    </r>
  </si>
  <si>
    <t>ג.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</si>
  <si>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</si>
  <si>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=COUNTIF(C152:C158,F$152)</t>
    </r>
  </si>
  <si>
    <t>ה. כל התשובות שגויות</t>
  </si>
  <si>
    <t>ראשית, בשאלות כאלו, חשוב מאד לזהות את סוג הפונקציה תחילה.</t>
  </si>
  <si>
    <t xml:space="preserve">פונקציית AVERAGEIF היא פונקציה המחשבת ממוצע של ערכים שעומדים בתנאי מסויים. </t>
  </si>
  <si>
    <r>
      <t xml:space="preserve">כאן, ביקשו לדעת </t>
    </r>
    <r>
      <rPr>
        <b/>
        <sz val="12"/>
        <color theme="1"/>
        <rFont val="David"/>
      </rPr>
      <t>כמה</t>
    </r>
    <r>
      <rPr>
        <sz val="12"/>
        <color theme="1"/>
        <rFont val="David"/>
      </rPr>
      <t xml:space="preserve"> (לספור כמה) סוגי נקניק עונים לתנאי מסויים, לכן סוג הפונקציה איננה ממוצע אלא ספירה.</t>
    </r>
  </si>
  <si>
    <t xml:space="preserve">לכן, פונקציית הבסיס היא COUNTIF (רוצים לספור - COUNT, כמה סוגי נקניק עונים לתנאי - IF). </t>
  </si>
  <si>
    <t xml:space="preserve">הואיל ואת הנוסחה יש ליישם בתא אחד ויחיד (ללא גרירה לצד ערכים קבועים), גם ד  שכולל דולרים / קיבועים לא רלוונטי. </t>
  </si>
  <si>
    <t>לגבי אפשרות ג, היא כמעט נכונה, אבל לא:</t>
  </si>
  <si>
    <t>לספור כמה ערכים עונים לתנאי.</t>
  </si>
  <si>
    <t>בתא F152</t>
  </si>
  <si>
    <t>שם הפונקציה אחלה - נכון</t>
  </si>
  <si>
    <t>מופיע הערך 4.8</t>
  </si>
  <si>
    <t>טווח הערכים שעליו</t>
  </si>
  <si>
    <t xml:space="preserve">אם מפנים לתא זה, </t>
  </si>
  <si>
    <t>בודקים את התנאי: תקין</t>
  </si>
  <si>
    <t>אקסל יספור רק ערכים</t>
  </si>
  <si>
    <t>טיפ:</t>
  </si>
  <si>
    <t xml:space="preserve">שזהים ל-4.8. </t>
  </si>
  <si>
    <t>כאשר רוצים לציין ערך שגדול מערך מסוים בתא</t>
  </si>
  <si>
    <t>זה לא מה שנתבקשתי לבצע:</t>
  </si>
  <si>
    <t>המגדיר את התנאי, הרישום הוא:</t>
  </si>
  <si>
    <t>נתבקשתי להגדיר</t>
  </si>
  <si>
    <t>&gt;80</t>
  </si>
  <si>
    <t>ערך מעל 4.8</t>
  </si>
  <si>
    <t>כלומר תא העזר היה חייב להיות מוגדר כך:</t>
  </si>
  <si>
    <t>&gt;4.8</t>
  </si>
  <si>
    <t>כאשר רוצים לציין ערך שקטן מערך מסוים בתא</t>
  </si>
  <si>
    <t>הואיל ותא העזר לא יכול לשרת את התנאי המוגדר, אין אף נוסחה</t>
  </si>
  <si>
    <t>המגדיר התנאי, הרישום הוא:</t>
  </si>
  <si>
    <t>שתעזור לי להגשים את הדרישה</t>
  </si>
  <si>
    <t>&lt;80</t>
  </si>
  <si>
    <t>במלים אחרות, צריך ״לדמיין״ שאנחנו בצד השני</t>
  </si>
  <si>
    <t>לכן התשובה הנכונה היא ה.</t>
  </si>
  <si>
    <t xml:space="preserve">לא בצד של המספר. </t>
  </si>
  <si>
    <t>שאלה 3 - פונקציית COUNT ו- COUNTA</t>
  </si>
  <si>
    <t>לפניכם נתונים לגבי זמני ההמתנה במוקד השירות שאותו מנהלת יובל בחברת נקניקים גדולה:</t>
  </si>
  <si>
    <t>זמן המתנה בדקות</t>
  </si>
  <si>
    <t>סופרת את כל הערכים</t>
  </si>
  <si>
    <t xml:space="preserve">המספריים בטווח. </t>
  </si>
  <si>
    <t>המוקד סגור</t>
  </si>
  <si>
    <t xml:space="preserve">בטווח. </t>
  </si>
  <si>
    <t>חופש</t>
  </si>
  <si>
    <t>א. כמה ימי עבודה (ימים שבהם המוקד לא סגור / בחופש) נכללים ברשימה לעיל?</t>
  </si>
  <si>
    <t>ב. כמה ימים בסך הכל נכללים ברשימה לעיל?</t>
  </si>
  <si>
    <t>פונקציית COUNT:</t>
  </si>
  <si>
    <t xml:space="preserve">מקבלת רשימת ערכים, </t>
  </si>
  <si>
    <t>וסופרת רק את הערכים המספריים.</t>
  </si>
  <si>
    <t>כלומר במקרה זה, אם נפעיל את פונקציית COUNT</t>
  </si>
  <si>
    <t>היא תתעלם בספירה מהתאים שבהם קיים מלל</t>
  </si>
  <si>
    <t>כגון המוקד סגור / חופש, וכך נקבל רק את ימי הפעילות</t>
  </si>
  <si>
    <t>שבהם יש ערך מספרי של זמן המתנה</t>
  </si>
  <si>
    <t>פונקציית COUNTA (קיצור של Count ALL):</t>
  </si>
  <si>
    <t>מקבלת רשימת ערכים, וסופרת את מספר הערכים ללא תלות</t>
  </si>
  <si>
    <t>בסוגם (כן מתייחסת לטקסט, סימונים וכן הלאה - לא רק למספרים)</t>
  </si>
  <si>
    <t>א. מס׳ ימי עבודה</t>
  </si>
  <si>
    <t>ב. מס׳ ימים כולל בטווח</t>
  </si>
  <si>
    <t>שיעור 10:15</t>
  </si>
  <si>
    <t xml:space="preserve">כאמור, המטרה העיקרית היום היא ללמוד פונקציות - תהליכים חישוביים מובנים באקסל במגוון הקשרים. </t>
  </si>
  <si>
    <t>באופן כללי, פונקציה עובדת בפורמט הבא:</t>
  </si>
  <si>
    <t>=function name(argument1, argument2…)</t>
  </si>
  <si>
    <t>רשימת הערכים (ארגומנטים)</t>
  </si>
  <si>
    <t>שם הפונקציה</t>
  </si>
  <si>
    <t xml:space="preserve">עליהם הפונקציה </t>
  </si>
  <si>
    <t>סכום</t>
  </si>
  <si>
    <t>ממוצע</t>
  </si>
  <si>
    <t>מינימום</t>
  </si>
  <si>
    <t>מקסימום</t>
  </si>
  <si>
    <t>ספור מספרים</t>
  </si>
  <si>
    <t>ספור הכל</t>
  </si>
  <si>
    <t>ספור בתנאי</t>
  </si>
  <si>
    <t>ממוצע בתנאי</t>
  </si>
  <si>
    <t>שאלה 4 - פונקציות בסיסיות - תרגול לבית עם פתרון מלא</t>
  </si>
  <si>
    <t>לפניכם נתונים עסקיים לגבי חברת ״אור שושן - חברה לנקניק״ בע״מ:</t>
  </si>
  <si>
    <t>שם הנקניק</t>
  </si>
  <si>
    <t>מחיר ליח׳</t>
  </si>
  <si>
    <t>מס׳ יח׳</t>
  </si>
  <si>
    <t>סך מחיר</t>
  </si>
  <si>
    <t>תוספת יוקר</t>
  </si>
  <si>
    <t>סך עדכני</t>
  </si>
  <si>
    <t>סלמי</t>
  </si>
  <si>
    <t>צחי</t>
  </si>
  <si>
    <t>קוניאק</t>
  </si>
  <si>
    <t>מניאק</t>
  </si>
  <si>
    <t>שושן</t>
  </si>
  <si>
    <t>נדרש:</t>
  </si>
  <si>
    <t xml:space="preserve">א. השלימו את עמודת סך המחיר (מחיר ליח׳ * מס׳ יח׳). </t>
  </si>
  <si>
    <t xml:space="preserve">ב. בהנחה שהעליתם את המחירים ב-5% (תוספת יוקר) חשבו את תוספת היוקר לכל המוצרים וכן את המחיר העדכני. </t>
  </si>
  <si>
    <t>ג. חשבו את סיכום סך המחיר, את סיכום סך תוספת היוקר ואת הסיכום העדכני.</t>
  </si>
  <si>
    <t>ד. חשבו את הממוצע של המחיר ליח׳ (בנתוני עמודה C), את המחיר המינימלי (עמודה C), מקסימלי (C) וכמה סוגי נקניק יש.</t>
  </si>
  <si>
    <t>תוספת יוקר:</t>
  </si>
  <si>
    <t>סיכום</t>
  </si>
  <si>
    <t>מינימלי</t>
  </si>
  <si>
    <t>מקסימלי</t>
  </si>
  <si>
    <t>מס׳ סוגים</t>
  </si>
  <si>
    <t>סופר ערכים מספריים</t>
  </si>
  <si>
    <t>שאלה 5 - קיבוע מוחלט (דולר גם לפני מספר שורה וגם לפני אות העמודה)</t>
  </si>
  <si>
    <t>לפניכם נתונים של תלמידים שונים ומספר הנקניקים שצרכו במהלך הסמסטר:</t>
  </si>
  <si>
    <t>יולי</t>
  </si>
  <si>
    <t>אוגוסט</t>
  </si>
  <si>
    <t>ספטמבר</t>
  </si>
  <si>
    <t>אביב אפשטיין</t>
  </si>
  <si>
    <t>עינב בובי</t>
  </si>
  <si>
    <t>גל בוארון</t>
  </si>
  <si>
    <t>הדר יואביאן</t>
  </si>
  <si>
    <t>נואה אברהמוף</t>
  </si>
  <si>
    <t>שיר</t>
  </si>
  <si>
    <t>אור שושן</t>
  </si>
  <si>
    <t xml:space="preserve">כעת התברר שכל הסטודנטים והסטודנטיות צרכו כמות נקניקים גבוהה פי 4 מהסכום הנתון (טעות במסד הנתונים). </t>
  </si>
  <si>
    <t>השלימו את הטבלה הבאה שכוללת את צריכת הנקניק המעודכנת של הסטודנטים:</t>
  </si>
  <si>
    <t>שיעור המכפלה</t>
  </si>
  <si>
    <t>שאלה 6 - פונקציות תרגול נוסף לבית</t>
  </si>
  <si>
    <t>עכשיו</t>
  </si>
  <si>
    <t xml:space="preserve">צחי מקבל יותר מדי DM (הודעות פרטיות) באינסטגרם ממחזרים ומחזרות. </t>
  </si>
  <si>
    <t xml:space="preserve">לפניכם נתונים מתוך מערכת מידע שפיתח צחי לטובת סינון המחזרות והמחזרים באופן אוטומטי. </t>
  </si>
  <si>
    <t>שם המחזר</t>
  </si>
  <si>
    <t>מזוהה</t>
  </si>
  <si>
    <t>מגדר</t>
  </si>
  <si>
    <t>גיל</t>
  </si>
  <si>
    <t>מצב משפחתי</t>
  </si>
  <si>
    <t>עיסוק</t>
  </si>
  <si>
    <t>נקניקי הכפר</t>
  </si>
  <si>
    <t>כן</t>
  </si>
  <si>
    <t>נקניקי העיר</t>
  </si>
  <si>
    <t>לא</t>
  </si>
  <si>
    <t>גבר</t>
  </si>
  <si>
    <t>רווק/ה</t>
  </si>
  <si>
    <t>רואה חשבון</t>
  </si>
  <si>
    <t>חום</t>
  </si>
  <si>
    <t>אבנר</t>
  </si>
  <si>
    <t>נשוי</t>
  </si>
  <si>
    <t>שחור</t>
  </si>
  <si>
    <t>יונה</t>
  </si>
  <si>
    <t>לא מוגדר</t>
  </si>
  <si>
    <t>פרוד/ה</t>
  </si>
  <si>
    <t>ד״ר למימון</t>
  </si>
  <si>
    <t>כחול</t>
  </si>
  <si>
    <t>מיכל</t>
  </si>
  <si>
    <t>אישה</t>
  </si>
  <si>
    <t>אחות</t>
  </si>
  <si>
    <t>שאול</t>
  </si>
  <si>
    <t>אלמן</t>
  </si>
  <si>
    <t>ירוק</t>
  </si>
  <si>
    <t>חורטיצה</t>
  </si>
  <si>
    <t>גרושה</t>
  </si>
  <si>
    <t>וודקה</t>
  </si>
  <si>
    <t>שקוף</t>
  </si>
  <si>
    <t>א. על בסיס פונקציית COUNTA השתמש בעמודה מתאימה ונוסחה מתאימה כדי לדעת כמה מחזרים בטבלה.</t>
  </si>
  <si>
    <t xml:space="preserve">הסבר מדוע השתמשת ב-COUNTA ולא ב - COUNT. </t>
  </si>
  <si>
    <t>ב. צור פונקציה שתקבל כקלט את רשימת העיסוקים, ותחזיר את מספר האחיות.</t>
  </si>
  <si>
    <t>ג. צור פונקציה שתקבל כקלט את רשימת השכר, ותחזיר את מספר המחזרים והמחזרות ששכרם מעל 22,000 ש״ח.</t>
  </si>
  <si>
    <t xml:space="preserve">ד. צור פונקציה שתחזיר את ממוצע השכר של הגברים המחזרים. </t>
  </si>
  <si>
    <t xml:space="preserve">מספר המחזרים: הואיל ולא לכל המחזרים יש ערך מספרי, אם נשתמש בפונקציית COUNT כדי לספור את המחזרים, </t>
  </si>
  <si>
    <t xml:space="preserve">נגיע לתוצאה שגויה. יחד עם זאת, לכל המחזרים יש ערכי טקסט שונים - שם, מזוהה/לא, מגדר ועוד. </t>
  </si>
  <si>
    <t>לכן, אם נפעיל את פונקציית COUNTA שהיא פונקציה שיודעת לספור את כל סוגי הערכים (גם טקסט), הרי שאם נריץ</t>
  </si>
  <si>
    <t xml:space="preserve">אותה על עמודה שכוללת ערך לכל המחזרים - נקבל כתוצאה את מספרם. </t>
  </si>
  <si>
    <t>נריץ למשל את הפונקציה COUNTA על ערכי עמודה A:</t>
  </si>
  <si>
    <t>אם הייתי מריץ את הפונקציה COUNT על אותה רשימת ערכים:</t>
  </si>
  <si>
    <t>כי אין ערכים מספריים בעמודה זו</t>
  </si>
  <si>
    <t xml:space="preserve">אני דורש פונקציה שתספור ערכים רק בתנאי שהערך הוא ״אחות״: לספור - COUNT, תנאי - IF, </t>
  </si>
  <si>
    <t xml:space="preserve">לספור רק ערכים שעונים לתנאי COUNTIF. </t>
  </si>
  <si>
    <t>תא עזר</t>
  </si>
  <si>
    <t>התנאי הספציפי</t>
  </si>
  <si>
    <t>שצריך להתקיים</t>
  </si>
  <si>
    <t>שם הפונקציה הסופרת ערכים העונים לתנאי</t>
  </si>
  <si>
    <t>כדי שהתא ״ייספר״</t>
  </si>
  <si>
    <t>טווח הערכים עליו</t>
  </si>
  <si>
    <t>אצלנו התנאי הוא</t>
  </si>
  <si>
    <t xml:space="preserve">מבוצעת הבדיקה - </t>
  </si>
  <si>
    <t>שהערך יהיה ״אחות״</t>
  </si>
  <si>
    <t>טווח העיסוקים בעמודה F</t>
  </si>
  <si>
    <t>&gt;22000</t>
  </si>
  <si>
    <t xml:space="preserve">כדי לחשב ערך ממוצע של ערכים שעומדים בתנאי מסויים נשתמש בפונקציית AVERAGEIF. </t>
  </si>
  <si>
    <t xml:space="preserve">המילה AVERAGE משמעה ממוצע, והמילה IF משמעה בדיקת קיום תנאי. </t>
  </si>
  <si>
    <t>עבור ערכי גבר:</t>
  </si>
  <si>
    <t>שם הפונקציה שיודעת לחשב ערך ממוצע של ערכים</t>
  </si>
  <si>
    <t>בצע ממוצע של הערכים</t>
  </si>
  <si>
    <t>התנאי גבר</t>
  </si>
  <si>
    <t>בכפוף לתנאי</t>
  </si>
  <si>
    <t>המקבילים בעמודת</t>
  </si>
  <si>
    <t>עליהם בודקים</t>
  </si>
  <si>
    <t>השכר - עמודה G</t>
  </si>
  <si>
    <t>הזה</t>
  </si>
  <si>
    <t>את התנאי - עמודת המגדר (גבר / אישה)</t>
  </si>
  <si>
    <t>שאלה 7 - פונקציות בסיסיות נוספות תרגול נוסף לבית</t>
  </si>
  <si>
    <t xml:space="preserve">רקע: מטרתנו העיקרית במפגש זה היא להכיר את המושג ״פונקציה״ ב-Excel. נרצה לדעת את התחביר של כל פונקציה - </t>
  </si>
  <si>
    <t xml:space="preserve">מה מזינים לתוכה, באיזה סדר, ומה המשמעות של התוצאות המתקבלות. </t>
  </si>
  <si>
    <t xml:space="preserve">על הדרך, נבצע גם חזרה מסוימת על נושא הקיבועים ($) שיכולים גם להכנס כחלק מפונקציה. </t>
  </si>
  <si>
    <t>לצד העובדה שקיימות פונקציות מסוגים שונים המבצעות פעולות שונות, בהיקף כמעט ״אינסופי״, במפגש זה נעסוק</t>
  </si>
  <si>
    <t>בפונקציות הבאות:</t>
  </si>
  <si>
    <t>נסח התרגיל:</t>
  </si>
  <si>
    <t xml:space="preserve">לפניכם נתונים בדבר מרחקי הנסיעה מאיזורים שונים למרכז האקדמי פרס. </t>
  </si>
  <si>
    <t>הנ״ל לטובת מיפוי היסעים למרכז ובחירת וניתוח החלופות לתחבורה ציבורית.</t>
  </si>
  <si>
    <t>עיר</t>
  </si>
  <si>
    <t>מס׳ סטודנטים</t>
  </si>
  <si>
    <t>מרחק - ק״מ</t>
  </si>
  <si>
    <t>עלות תחב״צ</t>
  </si>
  <si>
    <t>עלות רכב</t>
  </si>
  <si>
    <t>רחובות</t>
  </si>
  <si>
    <t>ראש פינה</t>
  </si>
  <si>
    <t>ראשון לציון</t>
  </si>
  <si>
    <t>גני דנית</t>
  </si>
  <si>
    <t>נופי לידנית</t>
  </si>
  <si>
    <t xml:space="preserve">א. סכמו את מספר הסטודנטים הכולל. </t>
  </si>
  <si>
    <t xml:space="preserve">ב. בצעו מכפלה של מספר הסטודנטים בעלות הנסיעה בתחבורה ציבורית והציגו עמודה חדשה מתאימה. </t>
  </si>
  <si>
    <t>ג. מהו המרחק הגדול ביותר (של עיר כלשהי) מהמרכז האקדמי פרס?</t>
  </si>
  <si>
    <t>ד. מהי העיר הקרובה ביותר למרכז האקדמי פרס?</t>
  </si>
  <si>
    <t xml:space="preserve">ה. כמה ערים קיימות בטבלה. </t>
  </si>
  <si>
    <t xml:space="preserve">ו. כמה ערים הן כאלו שעלות הנסיעה מהן למרכז גבוהה מ-30 ש״ח בתחב״צ. </t>
  </si>
  <si>
    <t>ז. מהי עלות הנסיעה הממוצעת ברכב פרטי, עבור ערים שמרחקן מהמרכז מעל 40 ק״מ.</t>
  </si>
  <si>
    <t>מס׳ סטוד׳</t>
  </si>
  <si>
    <t>כפול תחב״צ</t>
  </si>
  <si>
    <t>מקסימום מרחק</t>
  </si>
  <si>
    <t>מינימום מרחק</t>
  </si>
  <si>
    <t>מספר הערים - על בסיס פונקציה שסופרת ערכים מספריים בלבד (COUNT):</t>
  </si>
  <si>
    <t>הרצתי על עמודה מספרית</t>
  </si>
  <si>
    <t>מספר הערכים - על בסיס פונקציה שסופרת את כל סוגי הערכים (COUNTA):</t>
  </si>
  <si>
    <t>הרצתי על עמודת טקסט (יכולתי להריץ גם על עמודה מספרית)</t>
  </si>
  <si>
    <t>מספר הערים שעונות לתנאי: עלות תחב״צ גבוהה מ-30:</t>
  </si>
  <si>
    <t>&gt;30</t>
  </si>
  <si>
    <t>עלות ממוצעת רכב פרטי רק בערכים שמרחקן מעל 40:</t>
  </si>
  <si>
    <t>&gt;40</t>
  </si>
  <si>
    <t>הסברים נוספים</t>
  </si>
  <si>
    <t>סימון ״=״ לפני כל פונקציה או חישוב</t>
  </si>
  <si>
    <t>עליהם חלה</t>
  </si>
  <si>
    <t>הסכימה</t>
  </si>
  <si>
    <t>כאן - פונקצייה לסיכום SUM</t>
  </si>
  <si>
    <t xml:space="preserve">נוסחה זו חישבה את העמודה החדשה (סטודנטים כפול תחב״צ). </t>
  </si>
  <si>
    <t>למרות שנוסחה זו נגררה, אין בה קיבועים ($) משום שאין בה ערכים שנרצה</t>
  </si>
  <si>
    <t xml:space="preserve">שיישארו קבועים למרות הגרירה. </t>
  </si>
  <si>
    <t>הסבר לגבי פונקציית COUNTIF:</t>
  </si>
  <si>
    <t>הטווח עליו</t>
  </si>
  <si>
    <t>פונקציה שדואגת לספור בתוך טווח נתון</t>
  </si>
  <si>
    <t>מבצעים</t>
  </si>
  <si>
    <t>רק ערכים שעונים לתנאי מוגדר</t>
  </si>
  <si>
    <t>הפניה לתנאי</t>
  </si>
  <si>
    <t>את הבדיקה:</t>
  </si>
  <si>
    <t>שמגדיר</t>
  </si>
  <si>
    <t>טווח עלויות</t>
  </si>
  <si>
    <t>את הספירה</t>
  </si>
  <si>
    <t>הנסיעה בתחבורה ציבורית</t>
  </si>
  <si>
    <t>הסבר לגבי AVERAGEIF לצורך חישוב ממוצע עלות רכב פרטי בערים שרחוקות מעל 40 ק״מ:</t>
  </si>
  <si>
    <t>העמודה</t>
  </si>
  <si>
    <t>פונקציה שדואגת לחשב ממוצע בעמודה כלשהי</t>
  </si>
  <si>
    <t>או הטווח</t>
  </si>
  <si>
    <t>שצריך</t>
  </si>
  <si>
    <t>רק עבור התאמה לתנאי כלשהו בעמודה כלשהי</t>
  </si>
  <si>
    <t>שעליו</t>
  </si>
  <si>
    <t>להתקיים</t>
  </si>
  <si>
    <t>שבו אבדוק</t>
  </si>
  <si>
    <t>אני מפעיל</t>
  </si>
  <si>
    <t>כאן התנאי</t>
  </si>
  <si>
    <t>את התנאי</t>
  </si>
  <si>
    <t>את הממוצע</t>
  </si>
  <si>
    <t xml:space="preserve">מופיע </t>
  </si>
  <si>
    <t xml:space="preserve">כאן: </t>
  </si>
  <si>
    <t>בתא I495</t>
  </si>
  <si>
    <t>מדובר בטווח ערכי המרחק בעמודה C</t>
  </si>
  <si>
    <t>שאלה 8 - פונקציות בסיסיות - קצרה יותר</t>
  </si>
  <si>
    <t>לפניכם נתונים בדבר שכרם של גברים ונשים המועסקים בחברה מסוימת:</t>
  </si>
  <si>
    <t>שי צבאן</t>
  </si>
  <si>
    <t>לידן נחום</t>
  </si>
  <si>
    <t>אוראל</t>
  </si>
  <si>
    <t>עמית בן דהן</t>
  </si>
  <si>
    <t>אביה בצלאל</t>
  </si>
  <si>
    <t>חיים רוזן</t>
  </si>
  <si>
    <t>חן קנדלקר</t>
  </si>
  <si>
    <t>דני אגוזים</t>
  </si>
  <si>
    <t>דוד</t>
  </si>
  <si>
    <t>הרצל מימון</t>
  </si>
  <si>
    <t>עידוהר</t>
  </si>
  <si>
    <t>מור סיני</t>
  </si>
  <si>
    <t>רז שפיצר</t>
  </si>
  <si>
    <t>נדרש: השלימו שתי פונקציות בתאים הבאים - האחת תציג את ממוצע שכר הגברים, והאחרת - את ממוצע שכר</t>
  </si>
  <si>
    <t>הנשים.</t>
  </si>
  <si>
    <t>ממוצע שכר גברים</t>
  </si>
  <si>
    <t>תאי עזר</t>
  </si>
  <si>
    <t>ממוצע שכר נשים</t>
  </si>
  <si>
    <t>שאלה 9 - פונקציות בסיסיות - סגנון בחינה</t>
  </si>
  <si>
    <t>לפניכם נתונים בדבר מספר הכינים שגילו לילדים בגן מסוים בתאריכים שונים:</t>
  </si>
  <si>
    <t>מס׳ כינים</t>
  </si>
  <si>
    <t>גננ/ת אחראית</t>
  </si>
  <si>
    <t>חן קנדלה</t>
  </si>
  <si>
    <t>טענה 1: כדי לבדוק כמה ימים הועסק/ה חן קנדלה בטווח הנתון, נשתמש בפונקציית COUNT</t>
  </si>
  <si>
    <t xml:space="preserve">טענה 2: כדי לבדוק מהו מספר הכינים המירבי שהתגלה ביום נתון בטווח, נשתמש בפונקציית </t>
  </si>
  <si>
    <t>COUNTIF(MAX)</t>
  </si>
  <si>
    <t>טענה 3: כדי לבדוק מהו ממוצע הכינים היומי שהתגלה במשמרת של חן קנדלה, נשתמש ב</t>
  </si>
  <si>
    <t>טענה 4: במקרה זה, לא ניתן להשתמש ב-COUNTIF לטובת ממוצע הכינים היומי של גננ/ת אחראי/ת, כי הנתון המספרי הוא מימין לנתון המילולי</t>
  </si>
  <si>
    <t>ב. טענות 1 ו-4</t>
  </si>
  <si>
    <t>ד. טענות 3 ו-4</t>
  </si>
  <si>
    <t>ו. הכל שטויות, מוכרים נקניק בקמפוס</t>
  </si>
  <si>
    <t xml:space="preserve">טענה 1: שגויה. פונקציית COUNT יודעת לספור ערכים מספריים בלבד. אי אפשר להציג לפונקציה תנאי / תנאים שעל בסיסם תבוצע הספירה. </t>
  </si>
  <si>
    <t xml:space="preserve">טענה 2: שגויה. על מנת לגרום לאקסל לעבור על טווח ערכי כינים יומי, ולהוציא את הערך המספרי הגבוה ביותר בטווח, צריך MAX ולא COUNTIF. </t>
  </si>
  <si>
    <t xml:space="preserve">טענה 3: שגויה. פונקציית COUNTIF יכולה לספור כמה פעמים מופיע ערך העונה לתנאי מסויים. הפונקציה איננה מבצעת חישוב ממוצע. </t>
  </si>
  <si>
    <t>הרחבה - להלן אופן יישום הפונקציה הנכונה:</t>
  </si>
  <si>
    <t>תוצאה</t>
  </si>
  <si>
    <t>טענה 4: שגויה. הנימוק שאומר ״לא ניתן להשתמש.... כי הנתון המספרי הוא מימין למילולי״ שגוי. זו לא הסיבה. פשוט הפונקציה לא מתאימה.</t>
  </si>
  <si>
    <t xml:space="preserve">התשובה הנכונה: ו. </t>
  </si>
  <si>
    <t>שאלה 10 - פונקציית COUNTBLANK (קיימת בסילה ומחייבת גם אם לא עברנו לבחינה יש כאן הסבר מפורט)</t>
  </si>
  <si>
    <t>לעתים נרצה לזהות כמה ערכים ריקים יש בטווח מסויים. למשל, להלן ציוני סטודנטים במבחן מסוים:</t>
  </si>
  <si>
    <t>ציון</t>
  </si>
  <si>
    <t>סריושקה</t>
  </si>
  <si>
    <t>לינדה</t>
  </si>
  <si>
    <t>פטולי</t>
  </si>
  <si>
    <t>עיוני</t>
  </si>
  <si>
    <t>כפרה</t>
  </si>
  <si>
    <t xml:space="preserve">אם נרצה לדעת כמה *לא נבחנו* (כמה ערכים ריקים BLANK מופיעים בעמודת הציון) אשתמש בפונקצייה COUNTBLANK. </t>
  </si>
  <si>
    <t xml:space="preserve">הפונקציה מקבלת כקלט טווח ערכים מסוים, ומחזירה כתוצאה את מספר התאים הריקים. </t>
  </si>
  <si>
    <t>מס׳ ריקים</t>
  </si>
  <si>
    <t xml:space="preserve">קושיה: מה לגבי מצב שבו התאים ״נראים ריקים״ אבל בעצם מישהו הכניס לתוכם ערכים כלשהם (לרבות רווחים), </t>
  </si>
  <si>
    <t>האם עדיין ההתייחסות תהיה כאל תא ריק מבחינת COUNTBLANK?</t>
  </si>
  <si>
    <t xml:space="preserve">     </t>
  </si>
  <si>
    <t>בתא הזה לחצתי כמה פעמים על רווח (מקש הרווח) לכאורה אין בו כלום - בפועל זה נחשב ערך ולכן COUNTBLANK לא תופס אותו</t>
  </si>
  <si>
    <t xml:space="preserve">      </t>
  </si>
  <si>
    <t>קושיה: מה לגבי הזנה של ״״= בתא?</t>
  </si>
  <si>
    <t>הזנה של ״״= שקולה לתא ריק ולכן נספר, זאת בשונה ״״ שנרשם כטקסט</t>
  </si>
  <si>
    <t xml:space="preserve">מטרת השיעור המרכזית היא לעסוק בנושא פונקציות. </t>
  </si>
  <si>
    <t xml:space="preserve">פונקציה היא כלי חישובי מובנה ב-Excel שיכול לקבל נתון / נתונים מסוימים, ולהוציא כפלט תוצאות רלוונטיות. </t>
  </si>
  <si>
    <t xml:space="preserve">הפונקציות כוללות בין היתר - חישובים מתמטיים וסטיסטיים (ממוצע, סטיית תקן, חציון ועוד). </t>
  </si>
  <si>
    <t xml:space="preserve">ערכים מינימליים ומקסימיליים; ספירה (כמה ערכים קיימים בטבלה מסוימת), וגם בדיקות תנאים, חיפושי מידע ועוד. </t>
  </si>
  <si>
    <t>נרצה לעסוק היום בפונקציות הבאות כבסיס עקרוני לחישובים - הן בפני עצמן והן כבסיס להבנת פונקציות מקדמות.</t>
  </si>
  <si>
    <t>הפונקציות העיקרות בהן ניגע היום:</t>
  </si>
  <si>
    <t xml:space="preserve">בנוסף, נרצה ליישם כלים של קיבוע וכתובות יחסיות ומוחלטות, גם בהקשר לפונקציות אבל גם בכלל. </t>
  </si>
  <si>
    <t xml:space="preserve">שאלה 11 - יישומים בסיסיים של פונקציות </t>
  </si>
  <si>
    <t>גילת רגיני היא מנהלת תיקי לקוחות בחברה גדולה. להלן נתונים שונים לגבי הלקוחות המנוהלים על ידה:</t>
  </si>
  <si>
    <t>מס׳ לקוח</t>
  </si>
  <si>
    <t>גודל התיק (א)</t>
  </si>
  <si>
    <t>אחוז עמלה</t>
  </si>
  <si>
    <t>ציון שירות</t>
  </si>
  <si>
    <t>איזור מגורים</t>
  </si>
  <si>
    <t>מרכז</t>
  </si>
  <si>
    <t>יוליה</t>
  </si>
  <si>
    <t>דרום</t>
  </si>
  <si>
    <t xml:space="preserve">חורטיצה </t>
  </si>
  <si>
    <t xml:space="preserve">מני </t>
  </si>
  <si>
    <t>צפון</t>
  </si>
  <si>
    <t>פוניטו</t>
  </si>
  <si>
    <t>קולילו</t>
  </si>
  <si>
    <t>אליהו איילין</t>
  </si>
  <si>
    <t xml:space="preserve">א. חשבו את הסכום הכולל של תיק הלקוחות שמנהלת גילת. </t>
  </si>
  <si>
    <t>ב. חשבו את ממוצע ציון השירות מכל הלקוחות.</t>
  </si>
  <si>
    <t>ג. מהו הערך הכספי של התיק הגדול ביותר</t>
  </si>
  <si>
    <t>ד. מהו הערך הכספי של התיק הקטן ביותר</t>
  </si>
  <si>
    <t>ה. בהתבסס על הערכים בעמודה B, בנה פונקציה שתחזיר את מספר הלקוחות בחברה.</t>
  </si>
  <si>
    <t xml:space="preserve">ו. בהתבסס על הערכים בעמודה C, בנה פונקציה שתחזיר את מספר הלקוחות בחברה. </t>
  </si>
  <si>
    <t xml:space="preserve">ז. כמה לקוחות בחברה הם בעלי תיק לקוחות הגבוה מ-1,000. </t>
  </si>
  <si>
    <t xml:space="preserve">ח. מהו ממוצע ציון השירות ללקוחות שהתיק שלהם מעל 1,000. </t>
  </si>
  <si>
    <t>א. סכום כולל תיק לקוחות:</t>
  </si>
  <si>
    <t>ב. ציון שירות ממוצע:</t>
  </si>
  <si>
    <t>ג. ערך תיק מירבי:</t>
  </si>
  <si>
    <t>ד. ערך תיק מינימלי:</t>
  </si>
  <si>
    <t>ה. מס׳ לקוחות:</t>
  </si>
  <si>
    <t xml:space="preserve">בשונה מפונקציית COUNT, הפונקציית COUNTA סופרת כל ערך (טקסט, מספר) - זה חשוב כאן, כי עמודה B היא טקסטואלית. </t>
  </si>
  <si>
    <t>ו. מס׳ לקוחות:</t>
  </si>
  <si>
    <t xml:space="preserve">הואיל ועמודה C  כוללת רק ערכים מספריים גם פונקציית COUNT שיודעת לספור רק מספרים - מתאימה לה. </t>
  </si>
  <si>
    <t>ז. מס׳ לקוחות עם תיק מעל 1,000:</t>
  </si>
  <si>
    <t>&gt;1000</t>
  </si>
  <si>
    <t>זו הדרך שבה אסמן ״גדול מ-1,000״</t>
  </si>
  <si>
    <t>ח. ממוצע שירות לקוחות גדולים:</t>
  </si>
  <si>
    <t>averageif</t>
  </si>
  <si>
    <t>מזינים לתוכה לפי הסדר:</t>
  </si>
  <si>
    <t>את הטווח שעליו בודקים את התנאי,</t>
  </si>
  <si>
    <t>את התנאי,</t>
  </si>
  <si>
    <t>את הטווח שעליו אחשב ממוצע</t>
  </si>
  <si>
    <t xml:space="preserve">שאלה 12 - יישומים בסיסיים של פונקציות - קצרה יותר </t>
  </si>
  <si>
    <t xml:space="preserve">גיא האדמוני פתח מפעל לנקניק טבעוני. </t>
  </si>
  <si>
    <t>לפניכם נתונים בדבר הנקנקים השונים שהוא מייצר:</t>
  </si>
  <si>
    <t>סוג נקניק</t>
  </si>
  <si>
    <t>חומר גלם</t>
  </si>
  <si>
    <t>אפונה</t>
  </si>
  <si>
    <t>בונידוס</t>
  </si>
  <si>
    <t>פטריות</t>
  </si>
  <si>
    <t>סלמה</t>
  </si>
  <si>
    <t>חזרזיר</t>
  </si>
  <si>
    <t>עדשים</t>
  </si>
  <si>
    <t>טענה 1: כדי לחשב את ממוצע המחיר ליח׳, יש להשתמש בפונקציה AVERAGEIF</t>
  </si>
  <si>
    <t>טענה 2: כדי לחשב את מספר סוגי הנקניק שמחירים ליחידה נמוך מ-20 ש״ח, יש להשתמש בפונקציה COUNT</t>
  </si>
  <si>
    <t>טענה 3: כדי לחשב את ממוצע המחיר ליחידת נקניק העשויה מאפונה, נדרש לבצע שימוש בפונקציית AVERAGEIF</t>
  </si>
  <si>
    <t>טענה 4: כדי לחשב את המחיר המירבי לנקניק, יש להשתמש בפונקציה המשולבת</t>
  </si>
  <si>
    <t>AVERAGE(MAX)</t>
  </si>
  <si>
    <t>נדרש: מהו ההיגד / ההיגדים הנכונים?</t>
  </si>
  <si>
    <t>טענה 1: שגויה. כאשר דנים בחישוב מחיר ממוצע ליח׳, ולא מציינים תנאי ספציפי או סוג מוצר ספציפי הכוונה היא לממוצע פשוט,</t>
  </si>
  <si>
    <t xml:space="preserve">כלומר ליישום AVERAGE ולא AVERAGEIF. </t>
  </si>
  <si>
    <t xml:space="preserve">טענה 2: שגויה. כאשר דורשים מספר נקניקים העומדים בתנאי ספציפי (מחיר נמוך מ-20) קיימת התניה. </t>
  </si>
  <si>
    <r>
      <t>לספור כמה ערכים עונים לתנאי מסוים, מבצעים באמצעות COUNT</t>
    </r>
    <r>
      <rPr>
        <b/>
        <sz val="12"/>
        <color theme="1"/>
        <rFont val="David"/>
      </rPr>
      <t>IF</t>
    </r>
    <r>
      <rPr>
        <sz val="12"/>
        <color theme="1"/>
        <rFont val="David"/>
      </rPr>
      <t xml:space="preserve"> ולא COUNT ״רגיל״. </t>
    </r>
  </si>
  <si>
    <r>
      <rPr>
        <b/>
        <sz val="12"/>
        <color theme="1"/>
        <rFont val="David"/>
      </rPr>
      <t>טענה 3: נכונה</t>
    </r>
    <r>
      <rPr>
        <sz val="12"/>
        <color theme="1"/>
        <rFont val="David"/>
      </rPr>
      <t>. כאשר המטרה היא לחשב מחיר ממוצע לנקניקים שעומדים בתנאי מסויים (כאן: רק נקניקים העשויים מאפונה)</t>
    </r>
  </si>
  <si>
    <t xml:space="preserve">הפונקציה הרלוונטית היא AVERAGEIF. </t>
  </si>
  <si>
    <t>נרחיב ונציג את הפתרון:</t>
  </si>
  <si>
    <t>תנאי:</t>
  </si>
  <si>
    <t>טענה 4: שגויה. כדי למצוא את הערך המירבי / המקסימליל יש להשתמש בפונקציית MAX</t>
  </si>
  <si>
    <t xml:space="preserve">שאלה 13 - קיבועים והקשר לפונקציות </t>
  </si>
  <si>
    <t>סוגיה 14.1 - לפניך רשימת עובדים במוסך השובבים:</t>
  </si>
  <si>
    <t>ליאב גיאת</t>
  </si>
  <si>
    <t>הודיה בלוגודו</t>
  </si>
  <si>
    <t>פנטה דרג׳ה</t>
  </si>
  <si>
    <t>שכר ינואר</t>
  </si>
  <si>
    <t>נדרש: תוך שימוש בתא עזר מתאים, צור שורה חדשה שתכלול את נתוני השכר העדכניים, הגבוהים ב-7% מהסכום הנתון.</t>
  </si>
  <si>
    <t>שיעור העלייה בשכר:</t>
  </si>
  <si>
    <t>שכר מתוקן</t>
  </si>
  <si>
    <t>מה הקטע בתרגיל זה? הראינו בעיקר מצב שבו גוררים נוסחה שמאלה (בין עמודות שונות) וכדי להשאיר את ההפניה</t>
  </si>
  <si>
    <t xml:space="preserve">לתא העזר קבועה, קיבענו את העמודה של תא העזר (לא את השורה). </t>
  </si>
  <si>
    <t>סוגיה 14.2 - לפניכם רשימת בדיקות שתן במעבדת השואבים:</t>
  </si>
  <si>
    <t>מטופל</t>
  </si>
  <si>
    <t>ריכוז דם בפיפי</t>
  </si>
  <si>
    <t>גוז׳ון</t>
  </si>
  <si>
    <t>בלבולי</t>
  </si>
  <si>
    <t>קלולי</t>
  </si>
  <si>
    <t>שתולי</t>
  </si>
  <si>
    <t>אכלולי</t>
  </si>
  <si>
    <t>הניחו כי התברר שבעקבות טעות (סטייה במדידת המעבדה) כל ערכי ריכוז הדם בפיפי צריכים להיות נמוכים ב-8 יח׳</t>
  </si>
  <si>
    <t>בהשוואה לנתונים לעיל. צרו עמודה חדשה עם ערכים נכונים של ריכוז.</t>
  </si>
  <si>
    <t>ריכוז מתוקן</t>
  </si>
  <si>
    <t>דוגמא זו הציגה את ההבדל בין קיבוע שורה ועמודה; הראינו שהואיל וכאן רוצים לגרור את הנוסחה כלפי מטה ולדאוג</t>
  </si>
  <si>
    <t>שההפניה לתא העזר תישאר קבועה (ולא תיגרר כלפי מטה / לשורה אחרת) עלינו לקבע את השורה של תא העזר.</t>
  </si>
  <si>
    <t>סוגיה 14.3 - לפניכם נתוני הקלוריות ששייקה השמנמן וחבריו צרכו בימים האחרונים:</t>
  </si>
  <si>
    <t>תאריך/שם</t>
  </si>
  <si>
    <t>שייקה שמנמן</t>
  </si>
  <si>
    <t>יעל</t>
  </si>
  <si>
    <t>נדרש: צרו טבלה חדשה שתכלול את הנתונים המעודכנים של צריכת הקלוריות, בהנחה שהתברר שכל הערכים המופיעים לעיל</t>
  </si>
  <si>
    <t>נמוכים ב-15% מהצריכה הקלורית הנכונה.</t>
  </si>
  <si>
    <t>תוספת</t>
  </si>
  <si>
    <t>מה למדתי פה? למדתי שכאשר אני רוצה לייצר נוסחה שאגרור גם לשורות שונות (כאן: למטה) וגם לעמודות שונות (כאן: שמאלה)</t>
  </si>
  <si>
    <t>וארצה שערך מסויים יישאר קבוע בגין 2 סוגי הגרירות - אקבע גם את השורה וגם את העמודה של התא המקובע (קיבוע מוחלט).</t>
  </si>
  <si>
    <t>סוגיה 14.4 - לפניכם נתוני מספר הטיטולים המוחלפים בפגיה</t>
  </si>
  <si>
    <t>מח׳ א</t>
  </si>
  <si>
    <t>מח׳ ב</t>
  </si>
  <si>
    <t>סה״כ</t>
  </si>
  <si>
    <t xml:space="preserve">נדרש: השלימו את הערכים בעמודת סה״כ (מח׳ א בתוספת מח׳ ב). </t>
  </si>
  <si>
    <t>שימו לב שלמרות שגררנו כאן את הנוסחה כלפי מטה, אין קיבועים; וזאת מהטעם שהנוסחה לא מפנה לערכים שצריכים</t>
  </si>
  <si>
    <t xml:space="preserve">להישאר קבועים למרות הגרירה. </t>
  </si>
  <si>
    <t>שאלה 14 - פונקציות בסיסיות - לתרגול נוסף</t>
  </si>
  <si>
    <t>לפניכם רשימת נתונים בדבר ציוני סטודנטים בקורס ״ניתוח מידע עסקי ממוחשב״:</t>
  </si>
  <si>
    <t>שם הסטודנט</t>
  </si>
  <si>
    <t>ציון בחינה</t>
  </si>
  <si>
    <t>ציון סילה</t>
  </si>
  <si>
    <t>ציון משוקלל</t>
  </si>
  <si>
    <t>אזור מגורים</t>
  </si>
  <si>
    <t xml:space="preserve">שכר </t>
  </si>
  <si>
    <t>שיעור נוכחות</t>
  </si>
  <si>
    <t>בנימין</t>
  </si>
  <si>
    <t>מוזס</t>
  </si>
  <si>
    <t>שלומי</t>
  </si>
  <si>
    <t>טל</t>
  </si>
  <si>
    <t>נועם</t>
  </si>
  <si>
    <t>שחר</t>
  </si>
  <si>
    <t xml:space="preserve">א. בהנחה שמשקל הבחינה 80% ומשקל הסילה 20%, חשבו ציון משוקלל וגררו את הנוסחה בהתאם כדי להשלים עמודת ציון משוקלל. </t>
  </si>
  <si>
    <t xml:space="preserve">ב. חשבו את ממוצע ציוני הבחינה, ממוצע ציוני הסילה, ואת הממוצע של הציון המשוקלל. </t>
  </si>
  <si>
    <t xml:space="preserve">ג. סכמו את כל השכר של הסטודנטים בקורס. </t>
  </si>
  <si>
    <t>ד. מהו השכר המירבי של סטודנט בקורס?</t>
  </si>
  <si>
    <t>ה. מהו השכר המינימלי של סטודנט בקורס?</t>
  </si>
  <si>
    <t xml:space="preserve">ו. בהתבסס על פונקציה שניתן להפעיל על עמודה A, חשבו את מספר הסטודנטים בקורס. </t>
  </si>
  <si>
    <t xml:space="preserve">ז. הציעו פונקציה שונה מזו של סעיף ו, שניתן להפעיל על עמודה F כדי לחשב את מספר הסטודנטים בקורס. </t>
  </si>
  <si>
    <t>ח. כמה סטודנטים קיבלו ציון משוקלל של מעל 85?</t>
  </si>
  <si>
    <t>ט. מהו ממוצע השכר של סטודנטים שציונם המשוקלל מעל 80?</t>
  </si>
  <si>
    <t>משקל בחינה</t>
  </si>
  <si>
    <t>משקל עבודה</t>
  </si>
  <si>
    <t>סכום שכר:</t>
  </si>
  <si>
    <t>שכר מירבי:</t>
  </si>
  <si>
    <t>מס׳ סטודנטים על בסיס עמודת טקסט (A):</t>
  </si>
  <si>
    <t>שכר מינימלי:</t>
  </si>
  <si>
    <t>לפי COUNTA</t>
  </si>
  <si>
    <t>מספר סטודנטים על בסיס ערך של עמודה מספרית (עמודה F):</t>
  </si>
  <si>
    <t>לפי COUNT, גם COUNTA יעבוד, אך התבקשנו להמנע ממנו בנדרש זה</t>
  </si>
  <si>
    <t>מספר הסטודנטים בעלי ציון של מעל 85:</t>
  </si>
  <si>
    <t>תא עזר - דרישת ציון:</t>
  </si>
  <si>
    <t>&gt;85</t>
  </si>
  <si>
    <t>ממוצע השכר של סטודנטים שציונם המשוקלל מעל ציון של 80:</t>
  </si>
  <si>
    <t>שאלה 15 - קצרה - פונקציות בסיסיות - בהדגש COUNTA ו - COUNT</t>
  </si>
  <si>
    <t>לאחרונה, נבחנו תלמידיו של שי בקורס ״ויזואליזציה של מידע״. להלן נתוני ציוני הבחינה הגולמיים שהועברו אליו:</t>
  </si>
  <si>
    <t>מס׳ נבחן</t>
  </si>
  <si>
    <t>לא נבחן</t>
  </si>
  <si>
    <t>מס׳ נבחנים</t>
  </si>
  <si>
    <t>נדרש: מבין האפשרויות הבאות, מה יכולה להתאים לשימוש בתא C884 כך שיוחזר הערך של מספר הנבחנים בקורס?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</si>
  <si>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</si>
  <si>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=COUNTA(828:836)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</si>
  <si>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=SUM(C828:C36)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</si>
  <si>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=AVERAGEIF(לא נבחן)</t>
    </r>
  </si>
  <si>
    <t>ה.</t>
  </si>
  <si>
    <t>תשובות א ו-ב נכונות</t>
  </si>
  <si>
    <t>הדילמה העיקרית כאן היא בין COUNT ל - COUNTA, הואיל ו-SUM מבצע סיכום ולא ספירה, ו-AVERAGEIF עוסק בחישובי ממוצע.</t>
  </si>
  <si>
    <t xml:space="preserve">פונקציית COUNTA - יודעת לספור את כל הערכים בטווח, לרבות טקסטים. </t>
  </si>
  <si>
    <t>ספרה את כל הערכים, כולל אלו שלא נבחנו</t>
  </si>
  <si>
    <t>פונקציית COUNT - יודעת לספור רק ערכים מספריים - תתעלם ולא תספור את הערכים של ״לא נבחן״. מתאים לי!</t>
  </si>
  <si>
    <t xml:space="preserve">לכן התשובה היא א בלבד. </t>
  </si>
  <si>
    <t xml:space="preserve">שאלה 16 - קצרה - פונקציות בסיסיות </t>
  </si>
  <si>
    <t>לאחרונה, בשיחת השכר שקיים שחר נגאוקר עם הבוסית, הוא ציין בפניה: ״אני מוכר הרבה מעל הממוצע. אני חושב</t>
  </si>
  <si>
    <t xml:space="preserve">שמגיע לי קידום בשכר״. </t>
  </si>
  <si>
    <t>הבוסית הציגה לו את הטבלה הבאה. היא טענה שעל פי הנתונים שהיא רואה - יש רבים שמוכרים מעל הממוצע:</t>
  </si>
  <si>
    <t>שם העובד</t>
  </si>
  <si>
    <t xml:space="preserve">מכירות </t>
  </si>
  <si>
    <t>יובל</t>
  </si>
  <si>
    <t>שלומי בני</t>
  </si>
  <si>
    <t>בני שלומי</t>
  </si>
  <si>
    <t>נדרש: חשבו באופן יצירתי את שיעור המוכרנים שמוכרים מעל הממוצע (הדרכה: חשבו מהי הפונקציה לחישוב הממוצע,</t>
  </si>
  <si>
    <t>ואיזו פונקציה יכולה לעזור לכם לגלות כמה מוכרנים יש מעל ממוצע זה. לבסוף, דאגו לייצר את היחס בין ערך זה</t>
  </si>
  <si>
    <t xml:space="preserve">לבין מספר המוכרנים הכולל). </t>
  </si>
  <si>
    <t>התנאי שמשמעו ״מעל הממוצע״</t>
  </si>
  <si>
    <t>חישוב הממוצע AVERAGE:</t>
  </si>
  <si>
    <t>&gt;33.29</t>
  </si>
  <si>
    <t>מספר העובדים שעומדים בתנאי:</t>
  </si>
  <si>
    <t>סך הכל עובדים (ספירה):</t>
  </si>
  <si>
    <t>שיעור מעל הממוצע:</t>
  </si>
  <si>
    <t xml:space="preserve">התשובה: האחוז מתוך המוכרנים שמוכרים מעל הממוצע הוא כ-29% בלבד. </t>
  </si>
  <si>
    <t xml:space="preserve">שאלה 17 - קצרה - פונקציות בסיסיות </t>
  </si>
  <si>
    <t>מחקרים חדשים מראים שבעלי עיניים כחולות מרוויחים יותר מבעלי עיניים חומות.</t>
  </si>
  <si>
    <t>לצורך בדיקת הנתונים, ערכתם מטעם חברת BonJobs סקר שכר בקרב מועסקים שונים, ולהלן הנתונים שהתקבלו:</t>
  </si>
  <si>
    <t>משיב לסקר</t>
  </si>
  <si>
    <t>א.</t>
  </si>
  <si>
    <t>חשבו את ממוצע השכר של בעלי עיניים חומות.</t>
  </si>
  <si>
    <t>חשבו את ממוצע השכר של בעלי עיניים כחולות.</t>
  </si>
  <si>
    <t>תאי עזר לתנאים</t>
  </si>
  <si>
    <t>ממוצע שכר בעלי עיניים חומות</t>
  </si>
  <si>
    <t>ממוצע שכר בעלי עיניים כחולות</t>
  </si>
  <si>
    <t xml:space="preserve">שאלה 18 - קצרה - פונקציות בסיסיות </t>
  </si>
  <si>
    <t>לפניכם רשימת מקבלי השכר בחברה:</t>
  </si>
  <si>
    <t>סוג תפקיד</t>
  </si>
  <si>
    <t>בוריטו</t>
  </si>
  <si>
    <t>ניהול בכיר</t>
  </si>
  <si>
    <t>בוריסו</t>
  </si>
  <si>
    <t>שוניצו</t>
  </si>
  <si>
    <t>ניהול ביניים</t>
  </si>
  <si>
    <t>חורטיצו</t>
  </si>
  <si>
    <t>קוליקו</t>
  </si>
  <si>
    <t>בולילו</t>
  </si>
  <si>
    <t xml:space="preserve">עובד </t>
  </si>
  <si>
    <t>שוחיחו</t>
  </si>
  <si>
    <t xml:space="preserve">נדרש: חשבו את סכום השכר הכולל לפי סוג תפקיד (סך משכורות לניהול בכיר, סך משכורות לניהול ביניים, סך </t>
  </si>
  <si>
    <t>משכורות לעובדים), וכן את השיעור של השכר הכולל לכל סוג תפקיד - ביחס לסך השכר החברה.</t>
  </si>
  <si>
    <t xml:space="preserve">הדרכה: חשבו את ממוצע השכר המותנה בתפקיד (ניהול בכיר, ניהול ביניים, עובד). </t>
  </si>
  <si>
    <t xml:space="preserve">חשבו את השכר הכולל. </t>
  </si>
  <si>
    <t xml:space="preserve">חשבו את היחס ביניהם. </t>
  </si>
  <si>
    <t>מסך הכל</t>
  </si>
  <si>
    <t>סיכום שכר מותנה - SUMIF</t>
  </si>
  <si>
    <t>%</t>
  </si>
  <si>
    <t>בניהול ביניים</t>
  </si>
  <si>
    <t>עובד</t>
  </si>
  <si>
    <t>סך הכל שכר</t>
  </si>
  <si>
    <t xml:space="preserve">א. חשבו את ממוצע הציונים הנתונים. </t>
  </si>
  <si>
    <t>ציון אחרי 
פקטור</t>
  </si>
  <si>
    <t>ד. באמצעות פונקציה מתאימה, ציינו כמה סטודנטים נכשלו בבחינה (ציון נמוך מ-60) בהתאם לעמודת ציון אחרי פקטור.</t>
  </si>
  <si>
    <r>
      <rPr>
        <b/>
        <sz val="12"/>
        <color theme="1"/>
        <rFont val="David"/>
      </rPr>
      <t xml:space="preserve">מס׳ </t>
    </r>
    <r>
      <rPr>
        <sz val="12"/>
        <color theme="1"/>
        <rFont val="David"/>
      </rPr>
      <t>סוגי נקניקים מעל הממוצע</t>
    </r>
  </si>
  <si>
    <t>MEDIAN</t>
  </si>
  <si>
    <t>סיכום ערכים - מקבלים כקלט רשימת ערכים ופולטים סכום</t>
  </si>
  <si>
    <t>ממוצע ערכים - מקבלים כקלט רשימת ערכים ופולטים סכום</t>
  </si>
  <si>
    <t>הערך המינימלי מבין רשימת הערכים המוזנת</t>
  </si>
  <si>
    <t>הערך המירבי מבין רשימת הערכים המוזנת</t>
  </si>
  <si>
    <t>ספירת מספר הערכים המספריים ברשימה המוזנת</t>
  </si>
  <si>
    <t>ספירת מספר הערכים (מכל סוג שהוא) ברשימה המוזנת</t>
  </si>
  <si>
    <t>ספירת מספר הערכים העונים לתנאי מסויים</t>
  </si>
  <si>
    <t>ממוצע הערכים העונים לתנאי מסויים</t>
  </si>
  <si>
    <t>ניתוח מידע עסקי ממוחשב - Excel - עם שייקה: סמסטר קיץ 2024 - מפגש תמך 5</t>
  </si>
  <si>
    <t>נושאי המפגש (יח׳ 7 בסילה) - פונקציות נוספות ותרגול ברמת בחינה</t>
  </si>
  <si>
    <t>פונקציית IF</t>
  </si>
  <si>
    <t>פונקציית VLOOKUP</t>
  </si>
  <si>
    <t xml:space="preserve">תרגול תרגילים ברמת בחינה </t>
  </si>
  <si>
    <t>הפעם השיעור יהיה ממוקד יותר ובסגנון מבחן ולא רק הבנה ותרגול כלליים ולכן המקבץ ישרת את כל הקבוצות ללא הפרדה</t>
  </si>
  <si>
    <t>נושא ראשון - פונקציית IF</t>
  </si>
  <si>
    <t>רקע:</t>
  </si>
  <si>
    <t>פונקציית IF היא אחת הפונקציות הלוגיות הבסיסיות ביותר. מדובר בפונקציה שיודעת לבחון האם תנאי מתקיים,</t>
  </si>
  <si>
    <t>ולקבל למעשה שתי הנחיות: האחת, מה לבצע במידה והתנאי מתקיים. השניה, מה לבצע במידה והתנאי לא</t>
  </si>
  <si>
    <t xml:space="preserve">מתקיים. ההנחיות הן מגוונות ויכולות לכלול חישוב, הצגה, שימוש בפונקציה אחרת, למעשה כל פעולה. </t>
  </si>
  <si>
    <t>מבנה פונקציית IF - כיצד כותבים אותה?</t>
  </si>
  <si>
    <t>את פונקציית IF כותבים כך:</t>
  </si>
  <si>
    <t>=IF(logical_test, value_if_true, value_if_false)</t>
  </si>
  <si>
    <t>הערך value_if_false</t>
  </si>
  <si>
    <t>הערך</t>
  </si>
  <si>
    <t xml:space="preserve">הערך logical test נקרא גם ״תנאי לוגי״. </t>
  </si>
  <si>
    <t>מייצג את ההנחייה לביצוע</t>
  </si>
  <si>
    <t>value_if_true</t>
  </si>
  <si>
    <t>מדובר בתנאי הספציפי שאותו בודקים</t>
  </si>
  <si>
    <t>במידה והתנאי הספציפי</t>
  </si>
  <si>
    <t>באמצעות הפונקציה הרלוונטית</t>
  </si>
  <si>
    <t>המוגדר (logical test)</t>
  </si>
  <si>
    <t>לא מתקיים</t>
  </si>
  <si>
    <t>מתקיים</t>
  </si>
  <si>
    <t>נושא שני - פונקציית VLOOKUP</t>
  </si>
  <si>
    <t>פונקציית VLOOKUP מסוגלת לבצע חיפוש בעמודה הראשונה בטבלה מסוימת, ולהחזיר כפלט ערך מעמודה אחרת</t>
  </si>
  <si>
    <t>באותה טבלה. הדגש הוא על ״חיפוש״. ולכן, הפונקציה הזו מאד שימושית כאשר רוצים לבצע הצלבה בין טבלאות</t>
  </si>
  <si>
    <t xml:space="preserve">או לייצר מחשבון חיפוש מסוים לערכים שונים, כפי שנציג בהמשך. </t>
  </si>
  <si>
    <t>מבנה פונקציית VLOOKUP - כיצד כותבים אותה?</t>
  </si>
  <si>
    <t>=VLOOKUP(lookup_value, table_array, col_index_num, [range_lookup])</t>
  </si>
  <si>
    <t>הגדרות:</t>
  </si>
  <si>
    <t>lookup_value</t>
  </si>
  <si>
    <t>הערך שאותו מנסים לאתר. בדרך כלל מדובר במספר מזהה מסויים: מק״ט של מוצר, תעודת זהות</t>
  </si>
  <si>
    <t>של סטודנט, מספר הזמנה או תאריך ספציפי וכיוצא בזה.</t>
  </si>
  <si>
    <t>table_array</t>
  </si>
  <si>
    <t>הגדרת הטבלה שבעמודה הראשונה שלה נמצא המספר המזהה שאותו מחפשים, ובעמודות האחרות</t>
  </si>
  <si>
    <t>קיימים ערכים שונים שנרצה להחזיר. אני נוהג לסמן את כל הטבלה כולל כותרות.</t>
  </si>
  <si>
    <t>col_index_num</t>
  </si>
  <si>
    <t>המספר הסידורי של העמודה ממנה רוצים להחזיר ערכים. אם למשל בטבלה העמודה הראשונה</t>
  </si>
  <si>
    <t xml:space="preserve">כוללת את תעודת הזהות והעמודה השניה את ציון הבחינה, ורוצים להחזיר את ציון הבחינה, ערך </t>
  </si>
  <si>
    <t xml:space="preserve">זה יהיה 2. </t>
  </si>
  <si>
    <t>[range_lookup]</t>
  </si>
  <si>
    <t xml:space="preserve">האם נדרש למצוא בדיוק את הערך שמחפשים או מספיק להשתמש בערך מקורב. מטעמי פשטות </t>
  </si>
  <si>
    <t xml:space="preserve">בסמסטר הנוכחי נניח תמיד שהחיפוש דורש התאמה מדויקת, ולכן נזין כאן את הערך 0. </t>
  </si>
  <si>
    <t>שאלה 1 - פונקציית IF - סגנון רגיל / לימודי</t>
  </si>
  <si>
    <t>לפניכם רשימת נתונים לגבי שכר של עובדים במפעל מסוים:</t>
  </si>
  <si>
    <t>מס׳ עובד/ת</t>
  </si>
  <si>
    <t>שכר כולל</t>
  </si>
  <si>
    <t>שעות ביום</t>
  </si>
  <si>
    <t>נדרש: עליכם ליצור עמודה חדשה שתיקרא ״שכר כולל פרמיה״. בעמודה זו, אתם תחשבו תוספת שכר של 30% למי</t>
  </si>
  <si>
    <t>שמועסק מעל 12 שעות ביום (בעמודה ייכללו ערכי התוספת ולא השכר כולל תוספת).</t>
  </si>
  <si>
    <t>הסבר נוסח הפתרון:</t>
  </si>
  <si>
    <t>תוספת שכר</t>
  </si>
  <si>
    <t>שיעור התוספת</t>
  </si>
  <si>
    <t>שעות עבודה נדרשות</t>
  </si>
  <si>
    <t>מה יוצג</t>
  </si>
  <si>
    <t>התנאי:</t>
  </si>
  <si>
    <t>המטרה לבדוק תנאי</t>
  </si>
  <si>
    <t xml:space="preserve">במידה </t>
  </si>
  <si>
    <t>או יחושב</t>
  </si>
  <si>
    <t xml:space="preserve">שמס׳ </t>
  </si>
  <si>
    <t>על כל שורה בנפרד</t>
  </si>
  <si>
    <t>והתנאי</t>
  </si>
  <si>
    <t>במידה</t>
  </si>
  <si>
    <t>השעות C97</t>
  </si>
  <si>
    <t xml:space="preserve">והתנאי </t>
  </si>
  <si>
    <t>גדול מ-12</t>
  </si>
  <si>
    <t>שעות העבודה הנדרשות</t>
  </si>
  <si>
    <t>שזה בעצם:</t>
  </si>
  <si>
    <t>בתא העזר G99</t>
  </si>
  <si>
    <t xml:space="preserve">שכר כולל </t>
  </si>
  <si>
    <t>אנו רוצים שגם בגרירה למטה ההפניה ל-G99</t>
  </si>
  <si>
    <t>תיאור הפונקציה ופירוק לחלקי ההסבר - ראו לעיל:</t>
  </si>
  <si>
    <t>בתא B97</t>
  </si>
  <si>
    <t>תישאר קבועה, ולכן מסמנים $ לפני מספר</t>
  </si>
  <si>
    <t>כפול שיעור</t>
  </si>
  <si>
    <t>השורה בתא זה</t>
  </si>
  <si>
    <t xml:space="preserve">תוספת </t>
  </si>
  <si>
    <t>בתא G97 עם קיבוע שורה לצורך גרירה מטה</t>
  </si>
  <si>
    <t>והשארת שיעור תוספת קבוע</t>
  </si>
  <si>
    <t>שאלה 2 - פונקציית IF - סגנון מבחן</t>
  </si>
  <si>
    <t>בונוס</t>
  </si>
  <si>
    <t>תנאי שעות</t>
  </si>
  <si>
    <t>בונוס מירבי</t>
  </si>
  <si>
    <t>בונוס מינימלי</t>
  </si>
  <si>
    <t>נדרש: עליכם ליצור נוסחה שתירשם בתא D116 ושתתאפשר גרירתה כלפי מטה לכל יתר התאים בטבלה,  בהנחה שהבונוס</t>
  </si>
  <si>
    <t xml:space="preserve">מחושב לפי 10% מהשכר עבור מי שעובד לפחות 13 שעות ביום, ולפי 2% מהשכר עבור כל יתר העובדים.  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</si>
  <si>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=IF(C116&gt;=G$116,B116*G118,B116*G120)</t>
    </r>
  </si>
  <si>
    <t>ב.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</si>
  <si>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=IF(C116&gt;=G$116,B116*G$118,B116*G$120)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</si>
  <si>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=IF(C116&gt;=G$116,B116*G$120,B116*G$118)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</si>
  <si>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=IF(C$116&gt;=G$116,B116*G$120,B116*G$118)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</si>
  <si>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=IF(C116&gt;G$116,B116*G118,B116*G120)</t>
    </r>
  </si>
  <si>
    <t>שאלה 3 - פונקציית IF - סגנון מבחן</t>
  </si>
  <si>
    <t>לפניכם רשימת מלאי מסויימת במסעדה:</t>
  </si>
  <si>
    <t>מס׳ פריט</t>
  </si>
  <si>
    <t>תיאור</t>
  </si>
  <si>
    <t>משקל בק״ג</t>
  </si>
  <si>
    <t>עלות ליח׳-ש״ח</t>
  </si>
  <si>
    <t>ציון טעם</t>
  </si>
  <si>
    <t>רמת ביקוש</t>
  </si>
  <si>
    <t>פריט חם</t>
  </si>
  <si>
    <t>נקניק וניל</t>
  </si>
  <si>
    <t>נקניק קטשופ</t>
  </si>
  <si>
    <t>נקניק חרדל</t>
  </si>
  <si>
    <t>נקניק צ׳וריסו</t>
  </si>
  <si>
    <t>נקניק בולי</t>
  </si>
  <si>
    <t>מבנה פונקציית if:</t>
  </si>
  <si>
    <t>נקניק שולי</t>
  </si>
  <si>
    <t xml:space="preserve">תנאי ואז פסיק, ואז מה עושים אם </t>
  </si>
  <si>
    <t>הוא מתקיים, ומה עושים אם לא מתקיים</t>
  </si>
  <si>
    <t xml:space="preserve">נדרש: נתבקשתם לרשום נוסחה בתא G139 שניתן יהיה להעתיק בגרירה למטה לכל השורות העוקבות בטבלה, על </t>
  </si>
  <si>
    <t>מנת שיוצג הפלט ״כן״ במידה ורמת הביקוש לפריט היא מעל 6, ובכל מקרה אחר יוצג הפלט ״לא״.</t>
  </si>
  <si>
    <t>=IF(F$139&gt;J$138,I$139,I140)</t>
  </si>
  <si>
    <t>=IF(F$139&gt;6,I$139,I140)</t>
  </si>
  <si>
    <t>=IF(F139&gt;J$138,I$139,I$140)</t>
  </si>
  <si>
    <t>ד.</t>
  </si>
  <si>
    <t>=IF(F139&gt;$J138,I$139,I140)</t>
  </si>
  <si>
    <t>=IF(I$139,I140,F139&gt;$J138)</t>
  </si>
  <si>
    <t>שאלה 4 - פונקציית IF - סגנון מבחן</t>
  </si>
  <si>
    <t>לפניכם רשימת ציוני עבודות וציוני מבחנים של סטודנטים:</t>
  </si>
  <si>
    <t>מס׳ סטודנט/ית</t>
  </si>
  <si>
    <t>ציון עבודה</t>
  </si>
  <si>
    <t>משקל עבודות</t>
  </si>
  <si>
    <t>ציון מעבר</t>
  </si>
  <si>
    <t>נדרש: נתבקשתם לרשום בתא D162 נוסחה שניתן יהיה להעתיק אותה כלפי מטה בגרירה לכל השורות בטבלה, כאשר</t>
  </si>
  <si>
    <t xml:space="preserve">הציון המשוקלל מחושב לפי ציון הבחינה בלבד לסטודנטים שציון הבחינה שלהם נמוך מ-60, בעוד שהוא מחושב לפי </t>
  </si>
  <si>
    <t>משקל של 60% לבחינה ו-40% לעבודות כאשר ציון הבחינה של הסטודנט 60 או יותר.</t>
  </si>
  <si>
    <t>=IF(C162&lt;H$163,C162,C162*H$161+B162*H$162)</t>
  </si>
  <si>
    <t>=IF(C162&lt;H$163,C162*H$161+B162*H$162,C162)</t>
  </si>
  <si>
    <t>=IF(C162*H$161+B162*H$162,C162,C162&lt;H$163)</t>
  </si>
  <si>
    <t>=IF(C162&lt;H163,C162,C162*H$161+B162*H$162)</t>
  </si>
  <si>
    <t>כל יתר התשובות שגויות</t>
  </si>
  <si>
    <t>שאלה 5 - פונקציית VLOOKUP - סגנון רגיל / לימודי וללא IFNA</t>
  </si>
  <si>
    <t xml:space="preserve">לפניכם שתי טבלאות נפרדות: טבלת מוזמנים וטבלת מאשרי הגעה. </t>
  </si>
  <si>
    <t>בטבלת המוזמנים רשומה כתובת המוזמן, ובטבלת מאשרי הגעה לא.</t>
  </si>
  <si>
    <t>טבלת מאשרי הגעה</t>
  </si>
  <si>
    <t>טבלת מוזמנים</t>
  </si>
  <si>
    <t xml:space="preserve">שם </t>
  </si>
  <si>
    <t>מאשר הגעה</t>
  </si>
  <si>
    <t>תל אביב</t>
  </si>
  <si>
    <t>יוכבד</t>
  </si>
  <si>
    <t>דינר</t>
  </si>
  <si>
    <t>שדרות</t>
  </si>
  <si>
    <t>קוקי</t>
  </si>
  <si>
    <t>הופ</t>
  </si>
  <si>
    <t>דימונה</t>
  </si>
  <si>
    <t>סאן</t>
  </si>
  <si>
    <t>ז׳אק</t>
  </si>
  <si>
    <t>נהריה</t>
  </si>
  <si>
    <t>יהונתן</t>
  </si>
  <si>
    <t>צפת</t>
  </si>
  <si>
    <t>לוליפופ</t>
  </si>
  <si>
    <t>רמת גן</t>
  </si>
  <si>
    <t>שקונדילה</t>
  </si>
  <si>
    <t>לה-קנדלה</t>
  </si>
  <si>
    <t>קרית אונו</t>
  </si>
  <si>
    <t>גבעתיים</t>
  </si>
  <si>
    <t>בת ים</t>
  </si>
  <si>
    <t>שטומפ</t>
  </si>
  <si>
    <t>מוצמוץ</t>
  </si>
  <si>
    <t>באר שבע</t>
  </si>
  <si>
    <t>קרטשוב</t>
  </si>
  <si>
    <t>אופקים</t>
  </si>
  <si>
    <t>קרית מוצקין</t>
  </si>
  <si>
    <t>נדרש: עליכם ליצור טבלה נוספת. הטבלה תכלול העתק של נתוני טבלת המוזמנים, אך תפתח עמודה נוספת של מאשרי</t>
  </si>
  <si>
    <t xml:space="preserve">הגעה שתכלול ליד כל מוזמן האם אישר הגעה או לא. </t>
  </si>
  <si>
    <t>ברירת מחדל בקורס על כל ה-vlookup שלנו (התאמה מדויקת)</t>
  </si>
  <si>
    <t>טבלה מאוחדת</t>
  </si>
  <si>
    <t xml:space="preserve">מספר </t>
  </si>
  <si>
    <t>סימון כל הטבלה שבה</t>
  </si>
  <si>
    <t>שם הפונקציה: פונקציה שיודעת לחפש</t>
  </si>
  <si>
    <t xml:space="preserve">מחפשים את הערך </t>
  </si>
  <si>
    <t>ערך בעמודה הראשונה בטבלה מסוימת,</t>
  </si>
  <si>
    <t xml:space="preserve">ממנה </t>
  </si>
  <si>
    <t>כלל העמודות כולל</t>
  </si>
  <si>
    <t>ולהחזיר ערך מתאים מעמודה כלשהי באותה טבלה</t>
  </si>
  <si>
    <t>נחזיר</t>
  </si>
  <si>
    <t>כותרות. קיבוע שורה:</t>
  </si>
  <si>
    <t xml:space="preserve">ערך. </t>
  </si>
  <si>
    <t xml:space="preserve">כי מתכוונים לגרור </t>
  </si>
  <si>
    <t>כאן רוצים</t>
  </si>
  <si>
    <t>למטה</t>
  </si>
  <si>
    <t>הערך שאותו מחפשים. במקרה זה, מדובר בשם</t>
  </si>
  <si>
    <t>להחזיר</t>
  </si>
  <si>
    <t>ורוצים</t>
  </si>
  <si>
    <t>הראשון בטבלה המאוחדת (אבנר) שנמצא בתא G215</t>
  </si>
  <si>
    <t>ערך אישור</t>
  </si>
  <si>
    <t>שהשורות</t>
  </si>
  <si>
    <t>הגעה</t>
  </si>
  <si>
    <t>של הטבלה</t>
  </si>
  <si>
    <t>שהוא בעמודה</t>
  </si>
  <si>
    <t>שבה מחפשים יישארו קבועות</t>
  </si>
  <si>
    <t>ה-2</t>
  </si>
  <si>
    <t>בטבלה</t>
  </si>
  <si>
    <t>מקום להסברים נוספים לפי הצורך:</t>
  </si>
  <si>
    <t xml:space="preserve">לאחר יישום הנוסחה וגרירתה, מגלים שחלק מהתוצאות הן N/A. המשמעות היא Not Available או בעברית: ״לא מצאתי״. </t>
  </si>
  <si>
    <t xml:space="preserve">זה קצת מכוער, אבל לגיטימי. אם רוצים להמנע מזה (מאד נפוץ) אז נצטרך לבצע שימוש במקביל גם ב - VLOOKUP וגם ב - IFNA שמונע בעיה זו (ועוד על IFNA - למטה). </t>
  </si>
  <si>
    <t>שאלה 6 - פונקציית VLOOKUP - סגנון רגיל / לימודי עם IFNA</t>
  </si>
  <si>
    <t>בטבלת המוזמנים רשומה כתובת המזומן, ובטבלת מאשרי הגעה לא.</t>
  </si>
  <si>
    <t>מה מחפשים, באיזו טבלה, מאיזו עמודה להחזיר ערך,</t>
  </si>
  <si>
    <t>הגעה שתכלול ליד כל מוזמן האם אישר הגעה או לא. במידה ומוזמן מסוים לא נכלל בטבלת מאשרי ההגעה, יכלל המלל</t>
  </si>
  <si>
    <t>והאם נדרשת התאמה מדויקת</t>
  </si>
  <si>
    <t xml:space="preserve">לפיו ״אין מידע״. יש ליצור תאי עזר לפי הצורך. </t>
  </si>
  <si>
    <t>אין מידע</t>
  </si>
  <si>
    <t>הסבר הנוסחה: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</si>
  <si>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</t>
    </r>
    <r>
      <rPr>
        <sz val="12"/>
        <color rgb="FFFF0000"/>
        <rFont val="David"/>
      </rPr>
      <t>VLOOKUP(G270,A$269:B$279,2,0)</t>
    </r>
  </si>
  <si>
    <t xml:space="preserve">זו הנוסחה של ה - VLOOKUP עצמו, שנבנתה באופן דומה מאד </t>
  </si>
  <si>
    <t>לשאלה הקודמת</t>
  </si>
  <si>
    <t>כדי למנוע מ-Excel להציג N/A, בונים IFNA מחוץ לפונקציית ה- VLOOKUP כולה: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</si>
  <si>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=IFNA(</t>
    </r>
    <r>
      <rPr>
        <sz val="12"/>
        <color rgb="FFFF0000"/>
        <rFont val="David"/>
      </rPr>
      <t>פונקציית ה-vlookup</t>
    </r>
    <r>
      <rPr>
        <sz val="12"/>
        <color theme="1"/>
        <rFont val="David"/>
      </rPr>
      <t>,L$269)</t>
    </r>
  </si>
  <si>
    <t>הערך שיוצג במידה</t>
  </si>
  <si>
    <t>פונקציית ה - vlookup</t>
  </si>
  <si>
    <t xml:space="preserve">ו-vlookup במידה </t>
  </si>
  <si>
    <t>מלמעלה</t>
  </si>
  <si>
    <r>
      <t xml:space="preserve">והערך </t>
    </r>
    <r>
      <rPr>
        <u/>
        <sz val="12"/>
        <color theme="1"/>
        <rFont val="David"/>
      </rPr>
      <t>לא נמצא</t>
    </r>
    <r>
      <rPr>
        <sz val="12"/>
        <color theme="1"/>
        <rFont val="David"/>
      </rPr>
      <t xml:space="preserve"> (תא עזר)</t>
    </r>
  </si>
  <si>
    <t>כך שבסך הכל הביטוי הוא: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</si>
  <si>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=IFNA(VLOOKUP(G270,A$269:B$279,2,0),L$269)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</si>
</sst>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₪&quot;#,##0"/>
    <numFmt numFmtId="165" formatCode="&quot;₪&quot;#,##0.00"/>
    <numFmt numFmtId="166" formatCode="0.000"/>
    <numFmt numFmtId="167" formatCode="0.0%"/>
    <numFmt numFmtId="168" formatCode="0.0000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  <font>
      <sz val="12"/>
      <color rgb="FFFF0000"/>
      <name val="David"/>
    </font>
    <font>
      <b/>
      <sz val="12"/>
      <color theme="6" tint="-0.249977111117893"/>
      <name val="David"/>
    </font>
    <font>
      <sz val="12"/>
      <color theme="1"/>
      <name val="Aptos Narrow"/>
      <family val="2"/>
      <scheme val="minor"/>
    </font>
    <font>
      <sz val="11"/>
      <color theme="1"/>
      <name val="David"/>
    </font>
    <font>
      <sz val="10"/>
      <color theme="1"/>
      <name val="David"/>
    </font>
    <font>
      <sz val="12"/>
      <color rgb="FF00B050"/>
      <name val="David"/>
    </font>
    <font>
      <sz val="9"/>
      <color theme="1"/>
      <name val="David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8" fillId="0" borderId="0" xfId="0" applyFont="1"/>
    <xf numFmtId="0" fontId="9" fillId="0" borderId="5" xfId="0" applyFont="1" applyBorder="1"/>
    <xf numFmtId="0" fontId="1" fillId="2" borderId="0" xfId="0" applyFont="1" applyFill="1" applyAlignment="1">
      <alignment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6" fillId="0" borderId="0" xfId="0" applyFont="1"/>
    <xf numFmtId="3" fontId="2" fillId="2" borderId="14" xfId="0" applyNumberFormat="1" applyFont="1" applyFill="1" applyBorder="1" applyAlignment="1">
      <alignment horizontal="center"/>
    </xf>
    <xf numFmtId="0" fontId="2" fillId="0" borderId="4" xfId="0" applyFont="1" applyBorder="1"/>
    <xf numFmtId="0" fontId="14" fillId="0" borderId="0" xfId="0" applyFont="1"/>
    <xf numFmtId="0" fontId="15" fillId="2" borderId="0" xfId="0" applyFont="1" applyFill="1"/>
    <xf numFmtId="0" fontId="2" fillId="2" borderId="14" xfId="0" applyFont="1" applyFill="1" applyBorder="1" applyAlignment="1">
      <alignment horizontal="center"/>
    </xf>
    <xf numFmtId="0" fontId="6" fillId="0" borderId="8" xfId="0" applyFont="1" applyBorder="1"/>
    <xf numFmtId="0" fontId="1" fillId="0" borderId="8" xfId="0" applyFont="1" applyBorder="1"/>
    <xf numFmtId="0" fontId="2" fillId="0" borderId="11" xfId="0" applyFont="1" applyBorder="1" applyAlignment="1">
      <alignment horizontal="center"/>
    </xf>
    <xf numFmtId="0" fontId="1" fillId="11" borderId="0" xfId="0" applyFont="1" applyFill="1"/>
    <xf numFmtId="0" fontId="2" fillId="11" borderId="0" xfId="0" applyFont="1" applyFill="1"/>
    <xf numFmtId="0" fontId="2" fillId="0" borderId="14" xfId="0" applyFont="1" applyBorder="1"/>
    <xf numFmtId="0" fontId="4" fillId="0" borderId="14" xfId="0" applyFont="1" applyBorder="1"/>
    <xf numFmtId="0" fontId="2" fillId="2" borderId="15" xfId="0" applyFont="1" applyFill="1" applyBorder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8" fillId="0" borderId="0" xfId="0" applyNumberFormat="1" applyFont="1"/>
    <xf numFmtId="0" fontId="8" fillId="12" borderId="0" xfId="0" applyFont="1" applyFill="1"/>
    <xf numFmtId="2" fontId="8" fillId="12" borderId="0" xfId="0" applyNumberFormat="1" applyFont="1" applyFill="1"/>
    <xf numFmtId="0" fontId="17" fillId="0" borderId="0" xfId="0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/>
    <xf numFmtId="0" fontId="17" fillId="0" borderId="14" xfId="0" applyFont="1" applyBorder="1" applyAlignment="1">
      <alignment horizontal="center"/>
    </xf>
    <xf numFmtId="0" fontId="1" fillId="0" borderId="14" xfId="0" applyFont="1" applyBorder="1"/>
    <xf numFmtId="0" fontId="18" fillId="0" borderId="0" xfId="0" applyFont="1" applyAlignment="1">
      <alignment horizontal="center"/>
    </xf>
    <xf numFmtId="0" fontId="1" fillId="0" borderId="16" xfId="0" applyFont="1" applyBorder="1"/>
    <xf numFmtId="0" fontId="14" fillId="0" borderId="14" xfId="0" applyFont="1" applyBorder="1"/>
    <xf numFmtId="0" fontId="19" fillId="0" borderId="16" xfId="0" applyFont="1" applyBorder="1"/>
    <xf numFmtId="0" fontId="2" fillId="0" borderId="16" xfId="0" applyFont="1" applyBorder="1"/>
    <xf numFmtId="2" fontId="2" fillId="2" borderId="0" xfId="0" applyNumberFormat="1" applyFont="1" applyFill="1"/>
    <xf numFmtId="167" fontId="2" fillId="0" borderId="0" xfId="0" applyNumberFormat="1" applyFont="1"/>
    <xf numFmtId="10" fontId="2" fillId="0" borderId="0" xfId="0" applyNumberFormat="1" applyFont="1"/>
    <xf numFmtId="0" fontId="20" fillId="0" borderId="0" xfId="0" applyFont="1" applyAlignment="1">
      <alignment horizontal="center"/>
    </xf>
    <xf numFmtId="0" fontId="1" fillId="2" borderId="14" xfId="0" applyFont="1" applyFill="1" applyBorder="1"/>
    <xf numFmtId="9" fontId="2" fillId="0" borderId="14" xfId="0" applyNumberFormat="1" applyFont="1" applyBorder="1"/>
    <xf numFmtId="167" fontId="2" fillId="0" borderId="14" xfId="0" applyNumberFormat="1" applyFont="1" applyBorder="1"/>
    <xf numFmtId="0" fontId="19" fillId="0" borderId="14" xfId="0" applyFont="1" applyBorder="1"/>
    <xf numFmtId="10" fontId="2" fillId="0" borderId="14" xfId="0" applyNumberFormat="1" applyFont="1" applyBorder="1"/>
    <xf numFmtId="0" fontId="18" fillId="0" borderId="0" xfId="0" applyFont="1"/>
    <xf numFmtId="0" fontId="18" fillId="2" borderId="0" xfId="0" applyFont="1" applyFill="1"/>
    <xf numFmtId="168" fontId="18" fillId="2" borderId="0" xfId="0" applyNumberFormat="1" applyFont="1" applyFill="1"/>
    <xf numFmtId="0" fontId="18" fillId="0" borderId="0" xfId="0" applyFont="1" applyAlignment="1">
      <alignment horizontal="right"/>
    </xf>
    <xf numFmtId="0" fontId="20" fillId="0" borderId="0" xfId="0" applyFont="1"/>
    <xf numFmtId="0" fontId="18" fillId="2" borderId="0" xfId="0" quotePrefix="1" applyFont="1" applyFill="1"/>
    <xf numFmtId="166" fontId="2" fillId="2" borderId="0" xfId="0" applyNumberFormat="1" applyFont="1" applyFill="1"/>
    <xf numFmtId="9" fontId="2" fillId="0" borderId="4" xfId="0" applyNumberFormat="1" applyFont="1" applyBorder="1"/>
    <xf numFmtId="166" fontId="2" fillId="5" borderId="0" xfId="0" applyNumberFormat="1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10" fontId="2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21" Type="http://schemas.openxmlformats.org/officeDocument/2006/relationships/image" Target="../media/image37.png"/><Relationship Id="rId34" Type="http://schemas.openxmlformats.org/officeDocument/2006/relationships/image" Target="../media/image50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33" Type="http://schemas.openxmlformats.org/officeDocument/2006/relationships/image" Target="../media/image49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37" Type="http://schemas.openxmlformats.org/officeDocument/2006/relationships/image" Target="../media/image53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36" Type="http://schemas.openxmlformats.org/officeDocument/2006/relationships/image" Target="../media/image52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Relationship Id="rId35" Type="http://schemas.openxmlformats.org/officeDocument/2006/relationships/image" Target="../media/image51.png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5138</xdr:row>
      <xdr:rowOff>0</xdr:rowOff>
    </xdr:from>
    <xdr:to>
      <xdr:col>5</xdr:col>
      <xdr:colOff>466980</xdr:colOff>
      <xdr:row>5139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5138</xdr:row>
      <xdr:rowOff>0</xdr:rowOff>
    </xdr:from>
    <xdr:to>
      <xdr:col>7</xdr:col>
      <xdr:colOff>711200</xdr:colOff>
      <xdr:row>5141</xdr:row>
      <xdr:rowOff>15052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5138</xdr:row>
      <xdr:rowOff>0</xdr:rowOff>
    </xdr:from>
    <xdr:to>
      <xdr:col>6</xdr:col>
      <xdr:colOff>89319</xdr:colOff>
      <xdr:row>5147</xdr:row>
      <xdr:rowOff>33144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5138</xdr:row>
      <xdr:rowOff>0</xdr:rowOff>
    </xdr:from>
    <xdr:to>
      <xdr:col>9</xdr:col>
      <xdr:colOff>134015</xdr:colOff>
      <xdr:row>5153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5138</xdr:row>
      <xdr:rowOff>0</xdr:rowOff>
    </xdr:from>
    <xdr:to>
      <xdr:col>11</xdr:col>
      <xdr:colOff>570277</xdr:colOff>
      <xdr:row>5150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5138</xdr:row>
      <xdr:rowOff>0</xdr:rowOff>
    </xdr:from>
    <xdr:to>
      <xdr:col>4</xdr:col>
      <xdr:colOff>821766</xdr:colOff>
      <xdr:row>5139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5138</xdr:row>
      <xdr:rowOff>0</xdr:rowOff>
    </xdr:from>
    <xdr:to>
      <xdr:col>1</xdr:col>
      <xdr:colOff>1506570</xdr:colOff>
      <xdr:row>5140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5138</xdr:row>
      <xdr:rowOff>0</xdr:rowOff>
    </xdr:from>
    <xdr:to>
      <xdr:col>8</xdr:col>
      <xdr:colOff>158501</xdr:colOff>
      <xdr:row>5143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5138</xdr:row>
      <xdr:rowOff>0</xdr:rowOff>
    </xdr:from>
    <xdr:to>
      <xdr:col>11</xdr:col>
      <xdr:colOff>437569</xdr:colOff>
      <xdr:row>5146</xdr:row>
      <xdr:rowOff>103710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5138</xdr:row>
      <xdr:rowOff>0</xdr:rowOff>
    </xdr:from>
    <xdr:to>
      <xdr:col>4</xdr:col>
      <xdr:colOff>466661</xdr:colOff>
      <xdr:row>5140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5138</xdr:row>
      <xdr:rowOff>0</xdr:rowOff>
    </xdr:from>
    <xdr:to>
      <xdr:col>4</xdr:col>
      <xdr:colOff>413488</xdr:colOff>
      <xdr:row>5139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5138</xdr:row>
      <xdr:rowOff>0</xdr:rowOff>
    </xdr:from>
    <xdr:to>
      <xdr:col>11</xdr:col>
      <xdr:colOff>121642</xdr:colOff>
      <xdr:row>5150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5138</xdr:row>
      <xdr:rowOff>0</xdr:rowOff>
    </xdr:from>
    <xdr:to>
      <xdr:col>3</xdr:col>
      <xdr:colOff>467009</xdr:colOff>
      <xdr:row>5139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5138</xdr:row>
      <xdr:rowOff>0</xdr:rowOff>
    </xdr:from>
    <xdr:to>
      <xdr:col>3</xdr:col>
      <xdr:colOff>500206</xdr:colOff>
      <xdr:row>5140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5138</xdr:row>
      <xdr:rowOff>0</xdr:rowOff>
    </xdr:from>
    <xdr:to>
      <xdr:col>2</xdr:col>
      <xdr:colOff>682757</xdr:colOff>
      <xdr:row>5141</xdr:row>
      <xdr:rowOff>100749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5138</xdr:row>
      <xdr:rowOff>0</xdr:rowOff>
    </xdr:from>
    <xdr:to>
      <xdr:col>2</xdr:col>
      <xdr:colOff>748654</xdr:colOff>
      <xdr:row>5139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5138</xdr:row>
      <xdr:rowOff>0</xdr:rowOff>
    </xdr:from>
    <xdr:to>
      <xdr:col>3</xdr:col>
      <xdr:colOff>118301</xdr:colOff>
      <xdr:row>5140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4</xdr:col>
      <xdr:colOff>770</xdr:colOff>
      <xdr:row>5140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5138</xdr:row>
      <xdr:rowOff>0</xdr:rowOff>
    </xdr:from>
    <xdr:to>
      <xdr:col>5</xdr:col>
      <xdr:colOff>733136</xdr:colOff>
      <xdr:row>5152</xdr:row>
      <xdr:rowOff>152834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5138</xdr:row>
      <xdr:rowOff>0</xdr:rowOff>
    </xdr:from>
    <xdr:to>
      <xdr:col>2</xdr:col>
      <xdr:colOff>342900</xdr:colOff>
      <xdr:row>5141</xdr:row>
      <xdr:rowOff>35791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5138</xdr:row>
      <xdr:rowOff>0</xdr:rowOff>
    </xdr:from>
    <xdr:to>
      <xdr:col>6</xdr:col>
      <xdr:colOff>38720</xdr:colOff>
      <xdr:row>5146</xdr:row>
      <xdr:rowOff>103080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5138</xdr:row>
      <xdr:rowOff>0</xdr:rowOff>
    </xdr:from>
    <xdr:to>
      <xdr:col>6</xdr:col>
      <xdr:colOff>234862</xdr:colOff>
      <xdr:row>5139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6</xdr:col>
      <xdr:colOff>607686</xdr:colOff>
      <xdr:row>5140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5138</xdr:row>
      <xdr:rowOff>0</xdr:rowOff>
    </xdr:from>
    <xdr:to>
      <xdr:col>6</xdr:col>
      <xdr:colOff>630480</xdr:colOff>
      <xdr:row>5168</xdr:row>
      <xdr:rowOff>106357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5138</xdr:row>
      <xdr:rowOff>0</xdr:rowOff>
    </xdr:from>
    <xdr:to>
      <xdr:col>5</xdr:col>
      <xdr:colOff>596726</xdr:colOff>
      <xdr:row>5140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3</xdr:col>
      <xdr:colOff>508000</xdr:colOff>
      <xdr:row>5140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5138</xdr:row>
      <xdr:rowOff>0</xdr:rowOff>
    </xdr:from>
    <xdr:to>
      <xdr:col>6</xdr:col>
      <xdr:colOff>91161</xdr:colOff>
      <xdr:row>5141</xdr:row>
      <xdr:rowOff>59846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5138</xdr:row>
      <xdr:rowOff>0</xdr:rowOff>
    </xdr:from>
    <xdr:to>
      <xdr:col>6</xdr:col>
      <xdr:colOff>562801</xdr:colOff>
      <xdr:row>5151</xdr:row>
      <xdr:rowOff>184685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5138</xdr:row>
      <xdr:rowOff>0</xdr:rowOff>
    </xdr:from>
    <xdr:to>
      <xdr:col>2</xdr:col>
      <xdr:colOff>440499</xdr:colOff>
      <xdr:row>5140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5138</xdr:row>
      <xdr:rowOff>0</xdr:rowOff>
    </xdr:from>
    <xdr:to>
      <xdr:col>7</xdr:col>
      <xdr:colOff>794987</xdr:colOff>
      <xdr:row>5154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5138</xdr:row>
      <xdr:rowOff>0</xdr:rowOff>
    </xdr:from>
    <xdr:to>
      <xdr:col>7</xdr:col>
      <xdr:colOff>92693</xdr:colOff>
      <xdr:row>5140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5138</xdr:row>
      <xdr:rowOff>0</xdr:rowOff>
    </xdr:from>
    <xdr:to>
      <xdr:col>5</xdr:col>
      <xdr:colOff>428613</xdr:colOff>
      <xdr:row>5140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280</xdr:row>
      <xdr:rowOff>188731</xdr:rowOff>
    </xdr:from>
    <xdr:to>
      <xdr:col>4</xdr:col>
      <xdr:colOff>707739</xdr:colOff>
      <xdr:row>282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280</xdr:row>
      <xdr:rowOff>169072</xdr:rowOff>
    </xdr:from>
    <xdr:to>
      <xdr:col>4</xdr:col>
      <xdr:colOff>212321</xdr:colOff>
      <xdr:row>283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281</xdr:row>
      <xdr:rowOff>1</xdr:rowOff>
    </xdr:from>
    <xdr:to>
      <xdr:col>3</xdr:col>
      <xdr:colOff>306686</xdr:colOff>
      <xdr:row>282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267</xdr:row>
      <xdr:rowOff>173003</xdr:rowOff>
    </xdr:from>
    <xdr:to>
      <xdr:col>8</xdr:col>
      <xdr:colOff>196594</xdr:colOff>
      <xdr:row>272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268</xdr:row>
      <xdr:rowOff>55047</xdr:rowOff>
    </xdr:from>
    <xdr:to>
      <xdr:col>7</xdr:col>
      <xdr:colOff>809968</xdr:colOff>
      <xdr:row>268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267</xdr:row>
      <xdr:rowOff>173003</xdr:rowOff>
    </xdr:from>
    <xdr:to>
      <xdr:col>8</xdr:col>
      <xdr:colOff>62910</xdr:colOff>
      <xdr:row>268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268</xdr:row>
      <xdr:rowOff>176935</xdr:rowOff>
    </xdr:from>
    <xdr:to>
      <xdr:col>8</xdr:col>
      <xdr:colOff>35387</xdr:colOff>
      <xdr:row>269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269</xdr:row>
      <xdr:rowOff>0</xdr:rowOff>
    </xdr:from>
    <xdr:to>
      <xdr:col>7</xdr:col>
      <xdr:colOff>806037</xdr:colOff>
      <xdr:row>269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269</xdr:row>
      <xdr:rowOff>55045</xdr:rowOff>
    </xdr:from>
    <xdr:to>
      <xdr:col>7</xdr:col>
      <xdr:colOff>754923</xdr:colOff>
      <xdr:row>270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269</xdr:row>
      <xdr:rowOff>82569</xdr:rowOff>
    </xdr:from>
    <xdr:to>
      <xdr:col>7</xdr:col>
      <xdr:colOff>699877</xdr:colOff>
      <xdr:row>270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271</xdr:row>
      <xdr:rowOff>68807</xdr:rowOff>
    </xdr:from>
    <xdr:to>
      <xdr:col>8</xdr:col>
      <xdr:colOff>163176</xdr:colOff>
      <xdr:row>271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496022650" y="58741598"/>
          <a:ext cx="114025" cy="202912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268</xdr:row>
      <xdr:rowOff>90434</xdr:rowOff>
    </xdr:from>
    <xdr:to>
      <xdr:col>8</xdr:col>
      <xdr:colOff>243777</xdr:colOff>
      <xdr:row>268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273</xdr:row>
      <xdr:rowOff>90432</xdr:rowOff>
    </xdr:from>
    <xdr:to>
      <xdr:col>8</xdr:col>
      <xdr:colOff>581919</xdr:colOff>
      <xdr:row>277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291</xdr:row>
      <xdr:rowOff>15728</xdr:rowOff>
    </xdr:from>
    <xdr:to>
      <xdr:col>4</xdr:col>
      <xdr:colOff>754922</xdr:colOff>
      <xdr:row>292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291</xdr:row>
      <xdr:rowOff>3933</xdr:rowOff>
    </xdr:from>
    <xdr:to>
      <xdr:col>3</xdr:col>
      <xdr:colOff>290958</xdr:colOff>
      <xdr:row>292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281</xdr:row>
      <xdr:rowOff>78637</xdr:rowOff>
    </xdr:from>
    <xdr:to>
      <xdr:col>9</xdr:col>
      <xdr:colOff>507213</xdr:colOff>
      <xdr:row>284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290</xdr:row>
      <xdr:rowOff>78637</xdr:rowOff>
    </xdr:from>
    <xdr:to>
      <xdr:col>9</xdr:col>
      <xdr:colOff>137616</xdr:colOff>
      <xdr:row>293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315</xdr:row>
      <xdr:rowOff>180867</xdr:rowOff>
    </xdr:from>
    <xdr:to>
      <xdr:col>5</xdr:col>
      <xdr:colOff>212321</xdr:colOff>
      <xdr:row>317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315</xdr:row>
      <xdr:rowOff>196594</xdr:rowOff>
    </xdr:from>
    <xdr:to>
      <xdr:col>4</xdr:col>
      <xdr:colOff>479690</xdr:colOff>
      <xdr:row>320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315</xdr:row>
      <xdr:rowOff>149411</xdr:rowOff>
    </xdr:from>
    <xdr:to>
      <xdr:col>3</xdr:col>
      <xdr:colOff>770650</xdr:colOff>
      <xdr:row>318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315</xdr:row>
      <xdr:rowOff>200526</xdr:rowOff>
    </xdr:from>
    <xdr:to>
      <xdr:col>3</xdr:col>
      <xdr:colOff>86501</xdr:colOff>
      <xdr:row>317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381</xdr:row>
      <xdr:rowOff>204458</xdr:rowOff>
    </xdr:from>
    <xdr:to>
      <xdr:col>6</xdr:col>
      <xdr:colOff>66842</xdr:colOff>
      <xdr:row>383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381</xdr:row>
      <xdr:rowOff>196594</xdr:rowOff>
    </xdr:from>
    <xdr:to>
      <xdr:col>5</xdr:col>
      <xdr:colOff>420711</xdr:colOff>
      <xdr:row>384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381</xdr:row>
      <xdr:rowOff>161207</xdr:rowOff>
    </xdr:from>
    <xdr:to>
      <xdr:col>4</xdr:col>
      <xdr:colOff>794240</xdr:colOff>
      <xdr:row>383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394</xdr:row>
      <xdr:rowOff>192662</xdr:rowOff>
    </xdr:from>
    <xdr:to>
      <xdr:col>4</xdr:col>
      <xdr:colOff>589783</xdr:colOff>
      <xdr:row>396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394</xdr:row>
      <xdr:rowOff>169071</xdr:rowOff>
    </xdr:from>
    <xdr:to>
      <xdr:col>4</xdr:col>
      <xdr:colOff>302756</xdr:colOff>
      <xdr:row>396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731049</xdr:colOff>
      <xdr:row>38</xdr:row>
      <xdr:rowOff>78637</xdr:rowOff>
    </xdr:from>
    <xdr:to>
      <xdr:col>10</xdr:col>
      <xdr:colOff>146503</xdr:colOff>
      <xdr:row>40</xdr:row>
      <xdr:rowOff>74233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7E3437-9C00-FAB3-F465-C792C53A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519679782" y="7895231"/>
          <a:ext cx="1892543" cy="404513"/>
        </a:xfrm>
        <a:prstGeom prst="rect">
          <a:avLst/>
        </a:prstGeom>
      </xdr:spPr>
    </xdr:pic>
    <xdr:clientData/>
  </xdr:twoCellAnchor>
  <xdr:twoCellAnchor>
    <xdr:from>
      <xdr:col>9</xdr:col>
      <xdr:colOff>526873</xdr:colOff>
      <xdr:row>40</xdr:row>
      <xdr:rowOff>90434</xdr:rowOff>
    </xdr:from>
    <xdr:to>
      <xdr:col>9</xdr:col>
      <xdr:colOff>731331</xdr:colOff>
      <xdr:row>42</xdr:row>
      <xdr:rowOff>78638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DE89D-A12D-1BD0-69E2-101B91AF82FF}"/>
            </a:ext>
          </a:extLst>
        </xdr:cNvPr>
        <xdr:cNvCxnSpPr/>
      </xdr:nvCxnSpPr>
      <xdr:spPr>
        <a:xfrm flipH="1" flipV="1">
          <a:off x="13519920650" y="8315945"/>
          <a:ext cx="204458" cy="397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471826</xdr:colOff>
      <xdr:row>40</xdr:row>
      <xdr:rowOff>110093</xdr:rowOff>
    </xdr:from>
    <xdr:to>
      <xdr:col>8</xdr:col>
      <xdr:colOff>515077</xdr:colOff>
      <xdr:row>42</xdr:row>
      <xdr:rowOff>27523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D8A0E09-4479-904E-935B-FBB18CAFE4EF}"/>
            </a:ext>
          </a:extLst>
        </xdr:cNvPr>
        <xdr:cNvCxnSpPr/>
      </xdr:nvCxnSpPr>
      <xdr:spPr>
        <a:xfrm flipV="1">
          <a:off x="13520962601" y="8335604"/>
          <a:ext cx="43251" cy="326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825696</xdr:colOff>
      <xdr:row>61</xdr:row>
      <xdr:rowOff>0</xdr:rowOff>
    </xdr:from>
    <xdr:to>
      <xdr:col>9</xdr:col>
      <xdr:colOff>799903</xdr:colOff>
      <xdr:row>63</xdr:row>
      <xdr:rowOff>187984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0E2938D-9665-64D3-CBB0-3F78226E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519852078" y="12857276"/>
          <a:ext cx="1625600" cy="596900"/>
        </a:xfrm>
        <a:prstGeom prst="rect">
          <a:avLst/>
        </a:prstGeom>
      </xdr:spPr>
    </xdr:pic>
    <xdr:clientData/>
  </xdr:twoCellAnchor>
  <xdr:twoCellAnchor editAs="oneCell">
    <xdr:from>
      <xdr:col>8</xdr:col>
      <xdr:colOff>792697</xdr:colOff>
      <xdr:row>93</xdr:row>
      <xdr:rowOff>196645</xdr:rowOff>
    </xdr:from>
    <xdr:to>
      <xdr:col>10</xdr:col>
      <xdr:colOff>541594</xdr:colOff>
      <xdr:row>96</xdr:row>
      <xdr:rowOff>115939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3F03F4A-7712-CB92-2C01-48D0C2A2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49604600" y="20660032"/>
          <a:ext cx="1403993" cy="53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27659</xdr:colOff>
      <xdr:row>107</xdr:row>
      <xdr:rowOff>8194</xdr:rowOff>
    </xdr:from>
    <xdr:to>
      <xdr:col>10</xdr:col>
      <xdr:colOff>669822</xdr:colOff>
      <xdr:row>112</xdr:row>
      <xdr:rowOff>68004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5259544-173E-6529-D221-D2D322E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549476372" y="23806355"/>
          <a:ext cx="3124808" cy="1084004"/>
        </a:xfrm>
        <a:prstGeom prst="rect">
          <a:avLst/>
        </a:prstGeom>
      </xdr:spPr>
    </xdr:pic>
    <xdr:clientData/>
  </xdr:twoCellAnchor>
  <xdr:twoCellAnchor editAs="oneCell">
    <xdr:from>
      <xdr:col>8</xdr:col>
      <xdr:colOff>228754</xdr:colOff>
      <xdr:row>135</xdr:row>
      <xdr:rowOff>40969</xdr:rowOff>
    </xdr:from>
    <xdr:to>
      <xdr:col>10</xdr:col>
      <xdr:colOff>12701</xdr:colOff>
      <xdr:row>149</xdr:row>
      <xdr:rowOff>170835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4F8106-B0BC-1EAE-DCEF-371908777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550133493" y="30152259"/>
          <a:ext cx="1439043" cy="2997608"/>
        </a:xfrm>
        <a:prstGeom prst="rect">
          <a:avLst/>
        </a:prstGeom>
      </xdr:spPr>
    </xdr:pic>
    <xdr:clientData/>
  </xdr:twoCellAnchor>
  <xdr:twoCellAnchor>
    <xdr:from>
      <xdr:col>8</xdr:col>
      <xdr:colOff>175927</xdr:colOff>
      <xdr:row>176</xdr:row>
      <xdr:rowOff>98322</xdr:rowOff>
    </xdr:from>
    <xdr:to>
      <xdr:col>9</xdr:col>
      <xdr:colOff>348226</xdr:colOff>
      <xdr:row>180</xdr:row>
      <xdr:rowOff>16387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22FC4245-58F4-43B2-4BAE-691F2EC01028}"/>
            </a:ext>
          </a:extLst>
        </xdr:cNvPr>
        <xdr:cNvSpPr/>
      </xdr:nvSpPr>
      <xdr:spPr>
        <a:xfrm>
          <a:off x="13550625516" y="39222516"/>
          <a:ext cx="999847" cy="1229032"/>
        </a:xfrm>
        <a:custGeom>
          <a:avLst/>
          <a:gdLst>
            <a:gd name="connsiteX0" fmla="*/ 49161 w 999847"/>
            <a:gd name="connsiteY0" fmla="*/ 221226 h 1229032"/>
            <a:gd name="connsiteX1" fmla="*/ 106516 w 999847"/>
            <a:gd name="connsiteY1" fmla="*/ 204839 h 1229032"/>
            <a:gd name="connsiteX2" fmla="*/ 143387 w 999847"/>
            <a:gd name="connsiteY2" fmla="*/ 200742 h 1229032"/>
            <a:gd name="connsiteX3" fmla="*/ 159774 w 999847"/>
            <a:gd name="connsiteY3" fmla="*/ 196645 h 1229032"/>
            <a:gd name="connsiteX4" fmla="*/ 172065 w 999847"/>
            <a:gd name="connsiteY4" fmla="*/ 192549 h 1229032"/>
            <a:gd name="connsiteX5" fmla="*/ 278581 w 999847"/>
            <a:gd name="connsiteY5" fmla="*/ 184355 h 1229032"/>
            <a:gd name="connsiteX6" fmla="*/ 335936 w 999847"/>
            <a:gd name="connsiteY6" fmla="*/ 188452 h 1229032"/>
            <a:gd name="connsiteX7" fmla="*/ 356419 w 999847"/>
            <a:gd name="connsiteY7" fmla="*/ 192549 h 1229032"/>
            <a:gd name="connsiteX8" fmla="*/ 381000 w 999847"/>
            <a:gd name="connsiteY8" fmla="*/ 196645 h 1229032"/>
            <a:gd name="connsiteX9" fmla="*/ 405581 w 999847"/>
            <a:gd name="connsiteY9" fmla="*/ 204839 h 1229032"/>
            <a:gd name="connsiteX10" fmla="*/ 417871 w 999847"/>
            <a:gd name="connsiteY10" fmla="*/ 208936 h 1229032"/>
            <a:gd name="connsiteX11" fmla="*/ 442452 w 999847"/>
            <a:gd name="connsiteY11" fmla="*/ 225323 h 1229032"/>
            <a:gd name="connsiteX12" fmla="*/ 454742 w 999847"/>
            <a:gd name="connsiteY12" fmla="*/ 233516 h 1229032"/>
            <a:gd name="connsiteX13" fmla="*/ 491613 w 999847"/>
            <a:gd name="connsiteY13" fmla="*/ 254000 h 1229032"/>
            <a:gd name="connsiteX14" fmla="*/ 503903 w 999847"/>
            <a:gd name="connsiteY14" fmla="*/ 262194 h 1229032"/>
            <a:gd name="connsiteX15" fmla="*/ 516194 w 999847"/>
            <a:gd name="connsiteY15" fmla="*/ 270387 h 1229032"/>
            <a:gd name="connsiteX16" fmla="*/ 528484 w 999847"/>
            <a:gd name="connsiteY16" fmla="*/ 282678 h 1229032"/>
            <a:gd name="connsiteX17" fmla="*/ 565355 w 999847"/>
            <a:gd name="connsiteY17" fmla="*/ 315452 h 1229032"/>
            <a:gd name="connsiteX18" fmla="*/ 573549 w 999847"/>
            <a:gd name="connsiteY18" fmla="*/ 327742 h 1229032"/>
            <a:gd name="connsiteX19" fmla="*/ 602226 w 999847"/>
            <a:gd name="connsiteY19" fmla="*/ 364613 h 1229032"/>
            <a:gd name="connsiteX20" fmla="*/ 610419 w 999847"/>
            <a:gd name="connsiteY20" fmla="*/ 376903 h 1229032"/>
            <a:gd name="connsiteX21" fmla="*/ 622710 w 999847"/>
            <a:gd name="connsiteY21" fmla="*/ 401484 h 1229032"/>
            <a:gd name="connsiteX22" fmla="*/ 626807 w 999847"/>
            <a:gd name="connsiteY22" fmla="*/ 413774 h 1229032"/>
            <a:gd name="connsiteX23" fmla="*/ 639097 w 999847"/>
            <a:gd name="connsiteY23" fmla="*/ 434258 h 1229032"/>
            <a:gd name="connsiteX24" fmla="*/ 647290 w 999847"/>
            <a:gd name="connsiteY24" fmla="*/ 458839 h 1229032"/>
            <a:gd name="connsiteX25" fmla="*/ 655484 w 999847"/>
            <a:gd name="connsiteY25" fmla="*/ 483419 h 1229032"/>
            <a:gd name="connsiteX26" fmla="*/ 667774 w 999847"/>
            <a:gd name="connsiteY26" fmla="*/ 520290 h 1229032"/>
            <a:gd name="connsiteX27" fmla="*/ 671871 w 999847"/>
            <a:gd name="connsiteY27" fmla="*/ 532581 h 1229032"/>
            <a:gd name="connsiteX28" fmla="*/ 671871 w 999847"/>
            <a:gd name="connsiteY28" fmla="*/ 716936 h 1229032"/>
            <a:gd name="connsiteX29" fmla="*/ 663678 w 999847"/>
            <a:gd name="connsiteY29" fmla="*/ 757903 h 1229032"/>
            <a:gd name="connsiteX30" fmla="*/ 647290 w 999847"/>
            <a:gd name="connsiteY30" fmla="*/ 790678 h 1229032"/>
            <a:gd name="connsiteX31" fmla="*/ 643194 w 999847"/>
            <a:gd name="connsiteY31" fmla="*/ 802968 h 1229032"/>
            <a:gd name="connsiteX32" fmla="*/ 626807 w 999847"/>
            <a:gd name="connsiteY32" fmla="*/ 827549 h 1229032"/>
            <a:gd name="connsiteX33" fmla="*/ 618613 w 999847"/>
            <a:gd name="connsiteY33" fmla="*/ 839839 h 1229032"/>
            <a:gd name="connsiteX34" fmla="*/ 610419 w 999847"/>
            <a:gd name="connsiteY34" fmla="*/ 852129 h 1229032"/>
            <a:gd name="connsiteX35" fmla="*/ 598129 w 999847"/>
            <a:gd name="connsiteY35" fmla="*/ 868516 h 1229032"/>
            <a:gd name="connsiteX36" fmla="*/ 569452 w 999847"/>
            <a:gd name="connsiteY36" fmla="*/ 897194 h 1229032"/>
            <a:gd name="connsiteX37" fmla="*/ 553065 w 999847"/>
            <a:gd name="connsiteY37" fmla="*/ 913581 h 1229032"/>
            <a:gd name="connsiteX38" fmla="*/ 520290 w 999847"/>
            <a:gd name="connsiteY38" fmla="*/ 942258 h 1229032"/>
            <a:gd name="connsiteX39" fmla="*/ 503903 w 999847"/>
            <a:gd name="connsiteY39" fmla="*/ 950452 h 1229032"/>
            <a:gd name="connsiteX40" fmla="*/ 487516 w 999847"/>
            <a:gd name="connsiteY40" fmla="*/ 962742 h 1229032"/>
            <a:gd name="connsiteX41" fmla="*/ 458839 w 999847"/>
            <a:gd name="connsiteY41" fmla="*/ 975032 h 1229032"/>
            <a:gd name="connsiteX42" fmla="*/ 446549 w 999847"/>
            <a:gd name="connsiteY42" fmla="*/ 983226 h 1229032"/>
            <a:gd name="connsiteX43" fmla="*/ 417871 w 999847"/>
            <a:gd name="connsiteY43" fmla="*/ 991419 h 1229032"/>
            <a:gd name="connsiteX44" fmla="*/ 405581 w 999847"/>
            <a:gd name="connsiteY44" fmla="*/ 995516 h 1229032"/>
            <a:gd name="connsiteX45" fmla="*/ 381000 w 999847"/>
            <a:gd name="connsiteY45" fmla="*/ 1007807 h 1229032"/>
            <a:gd name="connsiteX46" fmla="*/ 335936 w 999847"/>
            <a:gd name="connsiteY46" fmla="*/ 1016000 h 1229032"/>
            <a:gd name="connsiteX47" fmla="*/ 159774 w 999847"/>
            <a:gd name="connsiteY47" fmla="*/ 1011903 h 1229032"/>
            <a:gd name="connsiteX48" fmla="*/ 98323 w 999847"/>
            <a:gd name="connsiteY48" fmla="*/ 1003710 h 1229032"/>
            <a:gd name="connsiteX49" fmla="*/ 49161 w 999847"/>
            <a:gd name="connsiteY49" fmla="*/ 999613 h 1229032"/>
            <a:gd name="connsiteX50" fmla="*/ 24581 w 999847"/>
            <a:gd name="connsiteY50" fmla="*/ 995516 h 1229032"/>
            <a:gd name="connsiteX51" fmla="*/ 12290 w 999847"/>
            <a:gd name="connsiteY51" fmla="*/ 991419 h 1229032"/>
            <a:gd name="connsiteX52" fmla="*/ 28678 w 999847"/>
            <a:gd name="connsiteY52" fmla="*/ 1016000 h 1229032"/>
            <a:gd name="connsiteX53" fmla="*/ 45065 w 999847"/>
            <a:gd name="connsiteY53" fmla="*/ 1044678 h 1229032"/>
            <a:gd name="connsiteX54" fmla="*/ 49161 w 999847"/>
            <a:gd name="connsiteY54" fmla="*/ 1056968 h 1229032"/>
            <a:gd name="connsiteX55" fmla="*/ 57355 w 999847"/>
            <a:gd name="connsiteY55" fmla="*/ 1069258 h 1229032"/>
            <a:gd name="connsiteX56" fmla="*/ 73742 w 999847"/>
            <a:gd name="connsiteY56" fmla="*/ 1102032 h 1229032"/>
            <a:gd name="connsiteX57" fmla="*/ 81936 w 999847"/>
            <a:gd name="connsiteY57" fmla="*/ 1118419 h 1229032"/>
            <a:gd name="connsiteX58" fmla="*/ 127000 w 999847"/>
            <a:gd name="connsiteY58" fmla="*/ 1179871 h 1229032"/>
            <a:gd name="connsiteX59" fmla="*/ 163871 w 999847"/>
            <a:gd name="connsiteY59" fmla="*/ 1196258 h 1229032"/>
            <a:gd name="connsiteX60" fmla="*/ 176161 w 999847"/>
            <a:gd name="connsiteY60" fmla="*/ 1200355 h 1229032"/>
            <a:gd name="connsiteX61" fmla="*/ 188452 w 999847"/>
            <a:gd name="connsiteY61" fmla="*/ 1208549 h 1229032"/>
            <a:gd name="connsiteX62" fmla="*/ 225323 w 999847"/>
            <a:gd name="connsiteY62" fmla="*/ 1216742 h 1229032"/>
            <a:gd name="connsiteX63" fmla="*/ 299065 w 999847"/>
            <a:gd name="connsiteY63" fmla="*/ 1229032 h 1229032"/>
            <a:gd name="connsiteX64" fmla="*/ 475226 w 999847"/>
            <a:gd name="connsiteY64" fmla="*/ 1220839 h 1229032"/>
            <a:gd name="connsiteX65" fmla="*/ 512097 w 999847"/>
            <a:gd name="connsiteY65" fmla="*/ 1216742 h 1229032"/>
            <a:gd name="connsiteX66" fmla="*/ 610419 w 999847"/>
            <a:gd name="connsiteY66" fmla="*/ 1183968 h 1229032"/>
            <a:gd name="connsiteX67" fmla="*/ 671871 w 999847"/>
            <a:gd name="connsiteY67" fmla="*/ 1159387 h 1229032"/>
            <a:gd name="connsiteX68" fmla="*/ 696452 w 999847"/>
            <a:gd name="connsiteY68" fmla="*/ 1147097 h 1229032"/>
            <a:gd name="connsiteX69" fmla="*/ 733323 w 999847"/>
            <a:gd name="connsiteY69" fmla="*/ 1130710 h 1229032"/>
            <a:gd name="connsiteX70" fmla="*/ 753807 w 999847"/>
            <a:gd name="connsiteY70" fmla="*/ 1118419 h 1229032"/>
            <a:gd name="connsiteX71" fmla="*/ 766097 w 999847"/>
            <a:gd name="connsiteY71" fmla="*/ 1110226 h 1229032"/>
            <a:gd name="connsiteX72" fmla="*/ 786581 w 999847"/>
            <a:gd name="connsiteY72" fmla="*/ 1102032 h 1229032"/>
            <a:gd name="connsiteX73" fmla="*/ 807065 w 999847"/>
            <a:gd name="connsiteY73" fmla="*/ 1089742 h 1229032"/>
            <a:gd name="connsiteX74" fmla="*/ 831645 w 999847"/>
            <a:gd name="connsiteY74" fmla="*/ 1077452 h 1229032"/>
            <a:gd name="connsiteX75" fmla="*/ 889000 w 999847"/>
            <a:gd name="connsiteY75" fmla="*/ 1028290 h 1229032"/>
            <a:gd name="connsiteX76" fmla="*/ 921774 w 999847"/>
            <a:gd name="connsiteY76" fmla="*/ 979129 h 1229032"/>
            <a:gd name="connsiteX77" fmla="*/ 942258 w 999847"/>
            <a:gd name="connsiteY77" fmla="*/ 950452 h 1229032"/>
            <a:gd name="connsiteX78" fmla="*/ 966839 w 999847"/>
            <a:gd name="connsiteY78" fmla="*/ 897194 h 1229032"/>
            <a:gd name="connsiteX79" fmla="*/ 970936 w 999847"/>
            <a:gd name="connsiteY79" fmla="*/ 884903 h 1229032"/>
            <a:gd name="connsiteX80" fmla="*/ 979129 w 999847"/>
            <a:gd name="connsiteY80" fmla="*/ 872613 h 1229032"/>
            <a:gd name="connsiteX81" fmla="*/ 983226 w 999847"/>
            <a:gd name="connsiteY81" fmla="*/ 856226 h 1229032"/>
            <a:gd name="connsiteX82" fmla="*/ 987323 w 999847"/>
            <a:gd name="connsiteY82" fmla="*/ 843936 h 1229032"/>
            <a:gd name="connsiteX83" fmla="*/ 995516 w 999847"/>
            <a:gd name="connsiteY83" fmla="*/ 802968 h 1229032"/>
            <a:gd name="connsiteX84" fmla="*/ 995516 w 999847"/>
            <a:gd name="connsiteY84" fmla="*/ 639097 h 1229032"/>
            <a:gd name="connsiteX85" fmla="*/ 991419 w 999847"/>
            <a:gd name="connsiteY85" fmla="*/ 602226 h 1229032"/>
            <a:gd name="connsiteX86" fmla="*/ 983226 w 999847"/>
            <a:gd name="connsiteY86" fmla="*/ 581742 h 1229032"/>
            <a:gd name="connsiteX87" fmla="*/ 979129 w 999847"/>
            <a:gd name="connsiteY87" fmla="*/ 561258 h 1229032"/>
            <a:gd name="connsiteX88" fmla="*/ 970936 w 999847"/>
            <a:gd name="connsiteY88" fmla="*/ 544871 h 1229032"/>
            <a:gd name="connsiteX89" fmla="*/ 966839 w 999847"/>
            <a:gd name="connsiteY89" fmla="*/ 528484 h 1229032"/>
            <a:gd name="connsiteX90" fmla="*/ 950452 w 999847"/>
            <a:gd name="connsiteY90" fmla="*/ 483419 h 1229032"/>
            <a:gd name="connsiteX91" fmla="*/ 942258 w 999847"/>
            <a:gd name="connsiteY91" fmla="*/ 454742 h 1229032"/>
            <a:gd name="connsiteX92" fmla="*/ 917678 w 999847"/>
            <a:gd name="connsiteY92" fmla="*/ 401484 h 1229032"/>
            <a:gd name="connsiteX93" fmla="*/ 909484 w 999847"/>
            <a:gd name="connsiteY93" fmla="*/ 381000 h 1229032"/>
            <a:gd name="connsiteX94" fmla="*/ 868516 w 999847"/>
            <a:gd name="connsiteY94" fmla="*/ 315452 h 1229032"/>
            <a:gd name="connsiteX95" fmla="*/ 856226 w 999847"/>
            <a:gd name="connsiteY95" fmla="*/ 294968 h 1229032"/>
            <a:gd name="connsiteX96" fmla="*/ 848032 w 999847"/>
            <a:gd name="connsiteY96" fmla="*/ 274484 h 1229032"/>
            <a:gd name="connsiteX97" fmla="*/ 815258 w 999847"/>
            <a:gd name="connsiteY97" fmla="*/ 225323 h 1229032"/>
            <a:gd name="connsiteX98" fmla="*/ 802968 w 999847"/>
            <a:gd name="connsiteY98" fmla="*/ 213032 h 1229032"/>
            <a:gd name="connsiteX99" fmla="*/ 757903 w 999847"/>
            <a:gd name="connsiteY99" fmla="*/ 163871 h 1229032"/>
            <a:gd name="connsiteX100" fmla="*/ 741516 w 999847"/>
            <a:gd name="connsiteY100" fmla="*/ 147484 h 1229032"/>
            <a:gd name="connsiteX101" fmla="*/ 729226 w 999847"/>
            <a:gd name="connsiteY101" fmla="*/ 135194 h 1229032"/>
            <a:gd name="connsiteX102" fmla="*/ 688258 w 999847"/>
            <a:gd name="connsiteY102" fmla="*/ 110613 h 1229032"/>
            <a:gd name="connsiteX103" fmla="*/ 671871 w 999847"/>
            <a:gd name="connsiteY103" fmla="*/ 106516 h 1229032"/>
            <a:gd name="connsiteX104" fmla="*/ 643194 w 999847"/>
            <a:gd name="connsiteY104" fmla="*/ 90129 h 1229032"/>
            <a:gd name="connsiteX105" fmla="*/ 622710 w 999847"/>
            <a:gd name="connsiteY105" fmla="*/ 81936 h 1229032"/>
            <a:gd name="connsiteX106" fmla="*/ 606323 w 999847"/>
            <a:gd name="connsiteY106" fmla="*/ 73742 h 1229032"/>
            <a:gd name="connsiteX107" fmla="*/ 585839 w 999847"/>
            <a:gd name="connsiteY107" fmla="*/ 65549 h 1229032"/>
            <a:gd name="connsiteX108" fmla="*/ 569452 w 999847"/>
            <a:gd name="connsiteY108" fmla="*/ 57355 h 1229032"/>
            <a:gd name="connsiteX109" fmla="*/ 528484 w 999847"/>
            <a:gd name="connsiteY109" fmla="*/ 40968 h 1229032"/>
            <a:gd name="connsiteX110" fmla="*/ 508000 w 999847"/>
            <a:gd name="connsiteY110" fmla="*/ 36871 h 1229032"/>
            <a:gd name="connsiteX111" fmla="*/ 450645 w 999847"/>
            <a:gd name="connsiteY111" fmla="*/ 20484 h 1229032"/>
            <a:gd name="connsiteX112" fmla="*/ 409678 w 999847"/>
            <a:gd name="connsiteY112" fmla="*/ 12290 h 1229032"/>
            <a:gd name="connsiteX113" fmla="*/ 393290 w 999847"/>
            <a:gd name="connsiteY113" fmla="*/ 8194 h 1229032"/>
            <a:gd name="connsiteX114" fmla="*/ 340032 w 999847"/>
            <a:gd name="connsiteY114" fmla="*/ 0 h 1229032"/>
            <a:gd name="connsiteX115" fmla="*/ 127000 w 999847"/>
            <a:gd name="connsiteY115" fmla="*/ 4097 h 1229032"/>
            <a:gd name="connsiteX116" fmla="*/ 106516 w 999847"/>
            <a:gd name="connsiteY116" fmla="*/ 8194 h 1229032"/>
            <a:gd name="connsiteX117" fmla="*/ 81936 w 999847"/>
            <a:gd name="connsiteY117" fmla="*/ 16387 h 1229032"/>
            <a:gd name="connsiteX118" fmla="*/ 57355 w 999847"/>
            <a:gd name="connsiteY118" fmla="*/ 24581 h 1229032"/>
            <a:gd name="connsiteX119" fmla="*/ 45065 w 999847"/>
            <a:gd name="connsiteY119" fmla="*/ 32774 h 1229032"/>
            <a:gd name="connsiteX120" fmla="*/ 28678 w 999847"/>
            <a:gd name="connsiteY120" fmla="*/ 61452 h 1229032"/>
            <a:gd name="connsiteX121" fmla="*/ 16387 w 999847"/>
            <a:gd name="connsiteY121" fmla="*/ 73742 h 1229032"/>
            <a:gd name="connsiteX122" fmla="*/ 8194 w 999847"/>
            <a:gd name="connsiteY122" fmla="*/ 98323 h 1229032"/>
            <a:gd name="connsiteX123" fmla="*/ 0 w 999847"/>
            <a:gd name="connsiteY123" fmla="*/ 151581 h 1229032"/>
            <a:gd name="connsiteX124" fmla="*/ 4097 w 999847"/>
            <a:gd name="connsiteY124" fmla="*/ 184355 h 1229032"/>
            <a:gd name="connsiteX125" fmla="*/ 8194 w 999847"/>
            <a:gd name="connsiteY125" fmla="*/ 196645 h 1229032"/>
            <a:gd name="connsiteX126" fmla="*/ 20484 w 999847"/>
            <a:gd name="connsiteY126" fmla="*/ 204839 h 1229032"/>
            <a:gd name="connsiteX127" fmla="*/ 36871 w 999847"/>
            <a:gd name="connsiteY127" fmla="*/ 229419 h 1229032"/>
            <a:gd name="connsiteX128" fmla="*/ 49161 w 999847"/>
            <a:gd name="connsiteY128" fmla="*/ 221226 h 1229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</a:cxnLst>
          <a:rect l="l" t="t" r="r" b="b"/>
          <a:pathLst>
            <a:path w="999847" h="1229032">
              <a:moveTo>
                <a:pt x="49161" y="221226"/>
              </a:moveTo>
              <a:cubicBezTo>
                <a:pt x="64701" y="216046"/>
                <a:pt x="91079" y="206554"/>
                <a:pt x="106516" y="204839"/>
              </a:cubicBezTo>
              <a:lnTo>
                <a:pt x="143387" y="200742"/>
              </a:lnTo>
              <a:cubicBezTo>
                <a:pt x="148849" y="199376"/>
                <a:pt x="154360" y="198192"/>
                <a:pt x="159774" y="196645"/>
              </a:cubicBezTo>
              <a:cubicBezTo>
                <a:pt x="163926" y="195459"/>
                <a:pt x="167797" y="193206"/>
                <a:pt x="172065" y="192549"/>
              </a:cubicBezTo>
              <a:cubicBezTo>
                <a:pt x="197833" y="188585"/>
                <a:pt x="258331" y="185621"/>
                <a:pt x="278581" y="184355"/>
              </a:cubicBezTo>
              <a:cubicBezTo>
                <a:pt x="297699" y="185721"/>
                <a:pt x="316874" y="186445"/>
                <a:pt x="335936" y="188452"/>
              </a:cubicBezTo>
              <a:cubicBezTo>
                <a:pt x="342861" y="189181"/>
                <a:pt x="349568" y="191304"/>
                <a:pt x="356419" y="192549"/>
              </a:cubicBezTo>
              <a:cubicBezTo>
                <a:pt x="364592" y="194035"/>
                <a:pt x="372806" y="195280"/>
                <a:pt x="381000" y="196645"/>
              </a:cubicBezTo>
              <a:lnTo>
                <a:pt x="405581" y="204839"/>
              </a:lnTo>
              <a:cubicBezTo>
                <a:pt x="409678" y="206205"/>
                <a:pt x="414278" y="206541"/>
                <a:pt x="417871" y="208936"/>
              </a:cubicBezTo>
              <a:lnTo>
                <a:pt x="442452" y="225323"/>
              </a:lnTo>
              <a:cubicBezTo>
                <a:pt x="446549" y="228054"/>
                <a:pt x="450071" y="231959"/>
                <a:pt x="454742" y="233516"/>
              </a:cubicBezTo>
              <a:cubicBezTo>
                <a:pt x="476373" y="240727"/>
                <a:pt x="463441" y="235218"/>
                <a:pt x="491613" y="254000"/>
              </a:cubicBezTo>
              <a:lnTo>
                <a:pt x="503903" y="262194"/>
              </a:lnTo>
              <a:cubicBezTo>
                <a:pt x="508000" y="264925"/>
                <a:pt x="512712" y="266905"/>
                <a:pt x="516194" y="270387"/>
              </a:cubicBezTo>
              <a:cubicBezTo>
                <a:pt x="520291" y="274484"/>
                <a:pt x="524033" y="278969"/>
                <a:pt x="528484" y="282678"/>
              </a:cubicBezTo>
              <a:cubicBezTo>
                <a:pt x="546959" y="298074"/>
                <a:pt x="545428" y="285564"/>
                <a:pt x="565355" y="315452"/>
              </a:cubicBezTo>
              <a:cubicBezTo>
                <a:pt x="568086" y="319549"/>
                <a:pt x="570397" y="323960"/>
                <a:pt x="573549" y="327742"/>
              </a:cubicBezTo>
              <a:cubicBezTo>
                <a:pt x="605631" y="366240"/>
                <a:pt x="560819" y="302501"/>
                <a:pt x="602226" y="364613"/>
              </a:cubicBezTo>
              <a:cubicBezTo>
                <a:pt x="604957" y="368710"/>
                <a:pt x="608862" y="372232"/>
                <a:pt x="610419" y="376903"/>
              </a:cubicBezTo>
              <a:cubicBezTo>
                <a:pt x="620716" y="407794"/>
                <a:pt x="606827" y="369720"/>
                <a:pt x="622710" y="401484"/>
              </a:cubicBezTo>
              <a:cubicBezTo>
                <a:pt x="624641" y="405346"/>
                <a:pt x="624876" y="409912"/>
                <a:pt x="626807" y="413774"/>
              </a:cubicBezTo>
              <a:cubicBezTo>
                <a:pt x="630368" y="420896"/>
                <a:pt x="635802" y="427009"/>
                <a:pt x="639097" y="434258"/>
              </a:cubicBezTo>
              <a:cubicBezTo>
                <a:pt x="642671" y="442121"/>
                <a:pt x="644559" y="450645"/>
                <a:pt x="647290" y="458839"/>
              </a:cubicBezTo>
              <a:lnTo>
                <a:pt x="655484" y="483419"/>
              </a:lnTo>
              <a:lnTo>
                <a:pt x="667774" y="520290"/>
              </a:lnTo>
              <a:lnTo>
                <a:pt x="671871" y="532581"/>
              </a:lnTo>
              <a:cubicBezTo>
                <a:pt x="680451" y="609799"/>
                <a:pt x="680082" y="591027"/>
                <a:pt x="671871" y="716936"/>
              </a:cubicBezTo>
              <a:cubicBezTo>
                <a:pt x="670965" y="730833"/>
                <a:pt x="669906" y="745447"/>
                <a:pt x="663678" y="757903"/>
              </a:cubicBezTo>
              <a:cubicBezTo>
                <a:pt x="658215" y="768828"/>
                <a:pt x="651152" y="779090"/>
                <a:pt x="647290" y="790678"/>
              </a:cubicBezTo>
              <a:cubicBezTo>
                <a:pt x="645925" y="794775"/>
                <a:pt x="645291" y="799193"/>
                <a:pt x="643194" y="802968"/>
              </a:cubicBezTo>
              <a:cubicBezTo>
                <a:pt x="638412" y="811576"/>
                <a:pt x="632269" y="819355"/>
                <a:pt x="626807" y="827549"/>
              </a:cubicBezTo>
              <a:lnTo>
                <a:pt x="618613" y="839839"/>
              </a:lnTo>
              <a:cubicBezTo>
                <a:pt x="615882" y="843936"/>
                <a:pt x="613373" y="848190"/>
                <a:pt x="610419" y="852129"/>
              </a:cubicBezTo>
              <a:cubicBezTo>
                <a:pt x="606322" y="857591"/>
                <a:pt x="602722" y="863464"/>
                <a:pt x="598129" y="868516"/>
              </a:cubicBezTo>
              <a:cubicBezTo>
                <a:pt x="589035" y="878519"/>
                <a:pt x="579011" y="887635"/>
                <a:pt x="569452" y="897194"/>
              </a:cubicBezTo>
              <a:lnTo>
                <a:pt x="553065" y="913581"/>
              </a:lnTo>
              <a:cubicBezTo>
                <a:pt x="540357" y="926289"/>
                <a:pt x="535339" y="932853"/>
                <a:pt x="520290" y="942258"/>
              </a:cubicBezTo>
              <a:cubicBezTo>
                <a:pt x="515111" y="945495"/>
                <a:pt x="509082" y="947215"/>
                <a:pt x="503903" y="950452"/>
              </a:cubicBezTo>
              <a:cubicBezTo>
                <a:pt x="498113" y="954071"/>
                <a:pt x="493306" y="959123"/>
                <a:pt x="487516" y="962742"/>
              </a:cubicBezTo>
              <a:cubicBezTo>
                <a:pt x="475942" y="969976"/>
                <a:pt x="470789" y="971049"/>
                <a:pt x="458839" y="975032"/>
              </a:cubicBezTo>
              <a:cubicBezTo>
                <a:pt x="454742" y="977763"/>
                <a:pt x="450953" y="981024"/>
                <a:pt x="446549" y="983226"/>
              </a:cubicBezTo>
              <a:cubicBezTo>
                <a:pt x="439998" y="986502"/>
                <a:pt x="424001" y="989668"/>
                <a:pt x="417871" y="991419"/>
              </a:cubicBezTo>
              <a:cubicBezTo>
                <a:pt x="413719" y="992605"/>
                <a:pt x="409443" y="993585"/>
                <a:pt x="405581" y="995516"/>
              </a:cubicBezTo>
              <a:cubicBezTo>
                <a:pt x="389472" y="1003571"/>
                <a:pt x="398159" y="1004375"/>
                <a:pt x="381000" y="1007807"/>
              </a:cubicBezTo>
              <a:cubicBezTo>
                <a:pt x="307614" y="1022483"/>
                <a:pt x="384510" y="1003856"/>
                <a:pt x="335936" y="1016000"/>
              </a:cubicBezTo>
              <a:lnTo>
                <a:pt x="159774" y="1011903"/>
              </a:lnTo>
              <a:cubicBezTo>
                <a:pt x="146727" y="1011391"/>
                <a:pt x="112194" y="1005170"/>
                <a:pt x="98323" y="1003710"/>
              </a:cubicBezTo>
              <a:cubicBezTo>
                <a:pt x="81969" y="1001988"/>
                <a:pt x="65548" y="1000979"/>
                <a:pt x="49161" y="999613"/>
              </a:cubicBezTo>
              <a:cubicBezTo>
                <a:pt x="40968" y="998247"/>
                <a:pt x="32690" y="997318"/>
                <a:pt x="24581" y="995516"/>
              </a:cubicBezTo>
              <a:cubicBezTo>
                <a:pt x="20365" y="994579"/>
                <a:pt x="11443" y="987184"/>
                <a:pt x="12290" y="991419"/>
              </a:cubicBezTo>
              <a:cubicBezTo>
                <a:pt x="14221" y="1001075"/>
                <a:pt x="28678" y="1016000"/>
                <a:pt x="28678" y="1016000"/>
              </a:cubicBezTo>
              <a:cubicBezTo>
                <a:pt x="38069" y="1044178"/>
                <a:pt x="25224" y="1009955"/>
                <a:pt x="45065" y="1044678"/>
              </a:cubicBezTo>
              <a:cubicBezTo>
                <a:pt x="47207" y="1048427"/>
                <a:pt x="47230" y="1053106"/>
                <a:pt x="49161" y="1056968"/>
              </a:cubicBezTo>
              <a:cubicBezTo>
                <a:pt x="51363" y="1061372"/>
                <a:pt x="54997" y="1064936"/>
                <a:pt x="57355" y="1069258"/>
              </a:cubicBezTo>
              <a:cubicBezTo>
                <a:pt x="63204" y="1079981"/>
                <a:pt x="68280" y="1091107"/>
                <a:pt x="73742" y="1102032"/>
              </a:cubicBezTo>
              <a:lnTo>
                <a:pt x="81936" y="1118419"/>
              </a:lnTo>
              <a:cubicBezTo>
                <a:pt x="93426" y="1141399"/>
                <a:pt x="104518" y="1164882"/>
                <a:pt x="127000" y="1179871"/>
              </a:cubicBezTo>
              <a:cubicBezTo>
                <a:pt x="146477" y="1192857"/>
                <a:pt x="134617" y="1186507"/>
                <a:pt x="163871" y="1196258"/>
              </a:cubicBezTo>
              <a:cubicBezTo>
                <a:pt x="167968" y="1197624"/>
                <a:pt x="172568" y="1197960"/>
                <a:pt x="176161" y="1200355"/>
              </a:cubicBezTo>
              <a:cubicBezTo>
                <a:pt x="180258" y="1203086"/>
                <a:pt x="183926" y="1206609"/>
                <a:pt x="188452" y="1208549"/>
              </a:cubicBezTo>
              <a:cubicBezTo>
                <a:pt x="194883" y="1211305"/>
                <a:pt x="219985" y="1215286"/>
                <a:pt x="225323" y="1216742"/>
              </a:cubicBezTo>
              <a:cubicBezTo>
                <a:pt x="278360" y="1231208"/>
                <a:pt x="216816" y="1222179"/>
                <a:pt x="299065" y="1229032"/>
              </a:cubicBezTo>
              <a:lnTo>
                <a:pt x="475226" y="1220839"/>
              </a:lnTo>
              <a:cubicBezTo>
                <a:pt x="487571" y="1220127"/>
                <a:pt x="499919" y="1218891"/>
                <a:pt x="512097" y="1216742"/>
              </a:cubicBezTo>
              <a:cubicBezTo>
                <a:pt x="546991" y="1210584"/>
                <a:pt x="576846" y="1196558"/>
                <a:pt x="610419" y="1183968"/>
              </a:cubicBezTo>
              <a:cubicBezTo>
                <a:pt x="636114" y="1174332"/>
                <a:pt x="647460" y="1170654"/>
                <a:pt x="671871" y="1159387"/>
              </a:cubicBezTo>
              <a:cubicBezTo>
                <a:pt x="680189" y="1155548"/>
                <a:pt x="688112" y="1150888"/>
                <a:pt x="696452" y="1147097"/>
              </a:cubicBezTo>
              <a:cubicBezTo>
                <a:pt x="721505" y="1135709"/>
                <a:pt x="711273" y="1142960"/>
                <a:pt x="733323" y="1130710"/>
              </a:cubicBezTo>
              <a:cubicBezTo>
                <a:pt x="740284" y="1126843"/>
                <a:pt x="747055" y="1122639"/>
                <a:pt x="753807" y="1118419"/>
              </a:cubicBezTo>
              <a:cubicBezTo>
                <a:pt x="757982" y="1115810"/>
                <a:pt x="761693" y="1112428"/>
                <a:pt x="766097" y="1110226"/>
              </a:cubicBezTo>
              <a:cubicBezTo>
                <a:pt x="772675" y="1106937"/>
                <a:pt x="780003" y="1105321"/>
                <a:pt x="786581" y="1102032"/>
              </a:cubicBezTo>
              <a:cubicBezTo>
                <a:pt x="793703" y="1098471"/>
                <a:pt x="800075" y="1093555"/>
                <a:pt x="807065" y="1089742"/>
              </a:cubicBezTo>
              <a:cubicBezTo>
                <a:pt x="815107" y="1085356"/>
                <a:pt x="824023" y="1082533"/>
                <a:pt x="831645" y="1077452"/>
              </a:cubicBezTo>
              <a:cubicBezTo>
                <a:pt x="848618" y="1066136"/>
                <a:pt x="874573" y="1045339"/>
                <a:pt x="889000" y="1028290"/>
              </a:cubicBezTo>
              <a:cubicBezTo>
                <a:pt x="937609" y="970843"/>
                <a:pt x="898367" y="1016579"/>
                <a:pt x="921774" y="979129"/>
              </a:cubicBezTo>
              <a:cubicBezTo>
                <a:pt x="924650" y="974527"/>
                <a:pt x="939197" y="957085"/>
                <a:pt x="942258" y="950452"/>
              </a:cubicBezTo>
              <a:cubicBezTo>
                <a:pt x="969578" y="891256"/>
                <a:pt x="947438" y="926293"/>
                <a:pt x="966839" y="897194"/>
              </a:cubicBezTo>
              <a:cubicBezTo>
                <a:pt x="968205" y="893097"/>
                <a:pt x="969005" y="888766"/>
                <a:pt x="970936" y="884903"/>
              </a:cubicBezTo>
              <a:cubicBezTo>
                <a:pt x="973138" y="880499"/>
                <a:pt x="977190" y="877138"/>
                <a:pt x="979129" y="872613"/>
              </a:cubicBezTo>
              <a:cubicBezTo>
                <a:pt x="981347" y="867438"/>
                <a:pt x="981679" y="861640"/>
                <a:pt x="983226" y="856226"/>
              </a:cubicBezTo>
              <a:cubicBezTo>
                <a:pt x="984412" y="852074"/>
                <a:pt x="986352" y="848144"/>
                <a:pt x="987323" y="843936"/>
              </a:cubicBezTo>
              <a:cubicBezTo>
                <a:pt x="990454" y="830366"/>
                <a:pt x="995516" y="802968"/>
                <a:pt x="995516" y="802968"/>
              </a:cubicBezTo>
              <a:cubicBezTo>
                <a:pt x="1000888" y="717022"/>
                <a:pt x="1001680" y="740801"/>
                <a:pt x="995516" y="639097"/>
              </a:cubicBezTo>
              <a:cubicBezTo>
                <a:pt x="994768" y="626754"/>
                <a:pt x="994010" y="614317"/>
                <a:pt x="991419" y="602226"/>
              </a:cubicBezTo>
              <a:cubicBezTo>
                <a:pt x="989878" y="595035"/>
                <a:pt x="985339" y="588786"/>
                <a:pt x="983226" y="581742"/>
              </a:cubicBezTo>
              <a:cubicBezTo>
                <a:pt x="981225" y="575072"/>
                <a:pt x="981331" y="567864"/>
                <a:pt x="979129" y="561258"/>
              </a:cubicBezTo>
              <a:cubicBezTo>
                <a:pt x="977198" y="555464"/>
                <a:pt x="973080" y="550589"/>
                <a:pt x="970936" y="544871"/>
              </a:cubicBezTo>
              <a:cubicBezTo>
                <a:pt x="968959" y="539599"/>
                <a:pt x="968620" y="533825"/>
                <a:pt x="966839" y="528484"/>
              </a:cubicBezTo>
              <a:cubicBezTo>
                <a:pt x="941593" y="452751"/>
                <a:pt x="977229" y="570445"/>
                <a:pt x="950452" y="483419"/>
              </a:cubicBezTo>
              <a:cubicBezTo>
                <a:pt x="947528" y="473917"/>
                <a:pt x="945602" y="464104"/>
                <a:pt x="942258" y="454742"/>
              </a:cubicBezTo>
              <a:cubicBezTo>
                <a:pt x="932315" y="426902"/>
                <a:pt x="929373" y="427213"/>
                <a:pt x="917678" y="401484"/>
              </a:cubicBezTo>
              <a:cubicBezTo>
                <a:pt x="914635" y="394789"/>
                <a:pt x="912945" y="387489"/>
                <a:pt x="909484" y="381000"/>
              </a:cubicBezTo>
              <a:cubicBezTo>
                <a:pt x="876832" y="319779"/>
                <a:pt x="895595" y="360585"/>
                <a:pt x="868516" y="315452"/>
              </a:cubicBezTo>
              <a:cubicBezTo>
                <a:pt x="864419" y="308624"/>
                <a:pt x="859787" y="302090"/>
                <a:pt x="856226" y="294968"/>
              </a:cubicBezTo>
              <a:cubicBezTo>
                <a:pt x="852937" y="288390"/>
                <a:pt x="851519" y="280959"/>
                <a:pt x="848032" y="274484"/>
              </a:cubicBezTo>
              <a:cubicBezTo>
                <a:pt x="842018" y="263314"/>
                <a:pt x="825692" y="237497"/>
                <a:pt x="815258" y="225323"/>
              </a:cubicBezTo>
              <a:cubicBezTo>
                <a:pt x="811487" y="220924"/>
                <a:pt x="806783" y="217392"/>
                <a:pt x="802968" y="213032"/>
              </a:cubicBezTo>
              <a:cubicBezTo>
                <a:pt x="759522" y="163379"/>
                <a:pt x="821542" y="227510"/>
                <a:pt x="757903" y="163871"/>
              </a:cubicBezTo>
              <a:lnTo>
                <a:pt x="741516" y="147484"/>
              </a:lnTo>
              <a:cubicBezTo>
                <a:pt x="737419" y="143387"/>
                <a:pt x="734047" y="138408"/>
                <a:pt x="729226" y="135194"/>
              </a:cubicBezTo>
              <a:cubicBezTo>
                <a:pt x="716978" y="127029"/>
                <a:pt x="702653" y="116011"/>
                <a:pt x="688258" y="110613"/>
              </a:cubicBezTo>
              <a:cubicBezTo>
                <a:pt x="682986" y="108636"/>
                <a:pt x="677143" y="108493"/>
                <a:pt x="671871" y="106516"/>
              </a:cubicBezTo>
              <a:cubicBezTo>
                <a:pt x="643130" y="95738"/>
                <a:pt x="666975" y="102019"/>
                <a:pt x="643194" y="90129"/>
              </a:cubicBezTo>
              <a:cubicBezTo>
                <a:pt x="636616" y="86840"/>
                <a:pt x="629430" y="84923"/>
                <a:pt x="622710" y="81936"/>
              </a:cubicBezTo>
              <a:cubicBezTo>
                <a:pt x="617129" y="79456"/>
                <a:pt x="611904" y="76222"/>
                <a:pt x="606323" y="73742"/>
              </a:cubicBezTo>
              <a:cubicBezTo>
                <a:pt x="599603" y="70755"/>
                <a:pt x="592559" y="68536"/>
                <a:pt x="585839" y="65549"/>
              </a:cubicBezTo>
              <a:cubicBezTo>
                <a:pt x="580258" y="63069"/>
                <a:pt x="575065" y="59761"/>
                <a:pt x="569452" y="57355"/>
              </a:cubicBezTo>
              <a:cubicBezTo>
                <a:pt x="555933" y="51561"/>
                <a:pt x="542906" y="43853"/>
                <a:pt x="528484" y="40968"/>
              </a:cubicBezTo>
              <a:lnTo>
                <a:pt x="508000" y="36871"/>
              </a:lnTo>
              <a:cubicBezTo>
                <a:pt x="479157" y="22450"/>
                <a:pt x="497601" y="29876"/>
                <a:pt x="450645" y="20484"/>
              </a:cubicBezTo>
              <a:lnTo>
                <a:pt x="409678" y="12290"/>
              </a:lnTo>
              <a:cubicBezTo>
                <a:pt x="404215" y="10925"/>
                <a:pt x="398811" y="9298"/>
                <a:pt x="393290" y="8194"/>
              </a:cubicBezTo>
              <a:cubicBezTo>
                <a:pt x="379070" y="5350"/>
                <a:pt x="353816" y="1969"/>
                <a:pt x="340032" y="0"/>
              </a:cubicBezTo>
              <a:lnTo>
                <a:pt x="127000" y="4097"/>
              </a:lnTo>
              <a:cubicBezTo>
                <a:pt x="120041" y="4341"/>
                <a:pt x="113234" y="6362"/>
                <a:pt x="106516" y="8194"/>
              </a:cubicBezTo>
              <a:cubicBezTo>
                <a:pt x="98184" y="10466"/>
                <a:pt x="90129" y="13656"/>
                <a:pt x="81936" y="16387"/>
              </a:cubicBezTo>
              <a:cubicBezTo>
                <a:pt x="81935" y="16387"/>
                <a:pt x="57356" y="24580"/>
                <a:pt x="57355" y="24581"/>
              </a:cubicBezTo>
              <a:lnTo>
                <a:pt x="45065" y="32774"/>
              </a:lnTo>
              <a:cubicBezTo>
                <a:pt x="40059" y="42785"/>
                <a:pt x="35912" y="52771"/>
                <a:pt x="28678" y="61452"/>
              </a:cubicBezTo>
              <a:cubicBezTo>
                <a:pt x="24969" y="65903"/>
                <a:pt x="20484" y="69645"/>
                <a:pt x="16387" y="73742"/>
              </a:cubicBezTo>
              <a:cubicBezTo>
                <a:pt x="13656" y="81936"/>
                <a:pt x="9416" y="89773"/>
                <a:pt x="8194" y="98323"/>
              </a:cubicBezTo>
              <a:cubicBezTo>
                <a:pt x="2922" y="135223"/>
                <a:pt x="5685" y="117475"/>
                <a:pt x="0" y="151581"/>
              </a:cubicBezTo>
              <a:cubicBezTo>
                <a:pt x="1366" y="162506"/>
                <a:pt x="2127" y="173523"/>
                <a:pt x="4097" y="184355"/>
              </a:cubicBezTo>
              <a:cubicBezTo>
                <a:pt x="4870" y="188604"/>
                <a:pt x="5496" y="193273"/>
                <a:pt x="8194" y="196645"/>
              </a:cubicBezTo>
              <a:cubicBezTo>
                <a:pt x="11270" y="200490"/>
                <a:pt x="16387" y="202108"/>
                <a:pt x="20484" y="204839"/>
              </a:cubicBezTo>
              <a:cubicBezTo>
                <a:pt x="25946" y="213032"/>
                <a:pt x="27529" y="226305"/>
                <a:pt x="36871" y="229419"/>
              </a:cubicBezTo>
              <a:lnTo>
                <a:pt x="49161" y="221226"/>
              </a:ln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299065</xdr:colOff>
      <xdr:row>178</xdr:row>
      <xdr:rowOff>98323</xdr:rowOff>
    </xdr:from>
    <xdr:to>
      <xdr:col>8</xdr:col>
      <xdr:colOff>426064</xdr:colOff>
      <xdr:row>181</xdr:row>
      <xdr:rowOff>45065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C3E0B411-07DC-48B5-ADAB-5744CA9881B8}"/>
            </a:ext>
          </a:extLst>
        </xdr:cNvPr>
        <xdr:cNvSpPr/>
      </xdr:nvSpPr>
      <xdr:spPr>
        <a:xfrm>
          <a:off x="13551375226" y="40099226"/>
          <a:ext cx="954548" cy="598129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37528</xdr:colOff>
      <xdr:row>179</xdr:row>
      <xdr:rowOff>176162</xdr:rowOff>
    </xdr:from>
    <xdr:to>
      <xdr:col>7</xdr:col>
      <xdr:colOff>319549</xdr:colOff>
      <xdr:row>181</xdr:row>
      <xdr:rowOff>81936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F11A4501-B33B-FE15-D726-906A8A9E01D4}"/>
            </a:ext>
          </a:extLst>
        </xdr:cNvPr>
        <xdr:cNvSpPr/>
      </xdr:nvSpPr>
      <xdr:spPr>
        <a:xfrm>
          <a:off x="13552309290" y="40394194"/>
          <a:ext cx="282021" cy="340032"/>
        </a:xfrm>
        <a:custGeom>
          <a:avLst/>
          <a:gdLst>
            <a:gd name="connsiteX0" fmla="*/ 0 w 282021"/>
            <a:gd name="connsiteY0" fmla="*/ 0 h 340032"/>
            <a:gd name="connsiteX1" fmla="*/ 180258 w 282021"/>
            <a:gd name="connsiteY1" fmla="*/ 53258 h 340032"/>
            <a:gd name="connsiteX2" fmla="*/ 258097 w 282021"/>
            <a:gd name="connsiteY2" fmla="*/ 270387 h 340032"/>
            <a:gd name="connsiteX3" fmla="*/ 278581 w 282021"/>
            <a:gd name="connsiteY3" fmla="*/ 172064 h 340032"/>
            <a:gd name="connsiteX4" fmla="*/ 196645 w 282021"/>
            <a:gd name="connsiteY4" fmla="*/ 340032 h 340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2021" h="340032">
              <a:moveTo>
                <a:pt x="0" y="0"/>
              </a:moveTo>
              <a:cubicBezTo>
                <a:pt x="68621" y="4097"/>
                <a:pt x="137242" y="8194"/>
                <a:pt x="180258" y="53258"/>
              </a:cubicBezTo>
              <a:cubicBezTo>
                <a:pt x="223274" y="98322"/>
                <a:pt x="241710" y="250586"/>
                <a:pt x="258097" y="270387"/>
              </a:cubicBezTo>
              <a:cubicBezTo>
                <a:pt x="274484" y="290188"/>
                <a:pt x="288823" y="160457"/>
                <a:pt x="278581" y="172064"/>
              </a:cubicBezTo>
              <a:cubicBezTo>
                <a:pt x="268339" y="183671"/>
                <a:pt x="232492" y="261851"/>
                <a:pt x="196645" y="34003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155677</xdr:colOff>
      <xdr:row>180</xdr:row>
      <xdr:rowOff>192549</xdr:rowOff>
    </xdr:from>
    <xdr:to>
      <xdr:col>8</xdr:col>
      <xdr:colOff>282677</xdr:colOff>
      <xdr:row>182</xdr:row>
      <xdr:rowOff>69646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6A198305-D1FB-8E66-1B16-3CC145F2966F}"/>
            </a:ext>
          </a:extLst>
        </xdr:cNvPr>
        <xdr:cNvSpPr/>
      </xdr:nvSpPr>
      <xdr:spPr>
        <a:xfrm>
          <a:off x="13551518613" y="4062771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430161</xdr:colOff>
      <xdr:row>180</xdr:row>
      <xdr:rowOff>204839</xdr:rowOff>
    </xdr:from>
    <xdr:to>
      <xdr:col>7</xdr:col>
      <xdr:colOff>557161</xdr:colOff>
      <xdr:row>182</xdr:row>
      <xdr:rowOff>81936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7347C2C5-3BE8-9C76-34E4-83CA96BBDF39}"/>
            </a:ext>
          </a:extLst>
        </xdr:cNvPr>
        <xdr:cNvSpPr/>
      </xdr:nvSpPr>
      <xdr:spPr>
        <a:xfrm>
          <a:off x="13552071678" y="4064000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307258</xdr:colOff>
      <xdr:row>176</xdr:row>
      <xdr:rowOff>196645</xdr:rowOff>
    </xdr:from>
    <xdr:to>
      <xdr:col>9</xdr:col>
      <xdr:colOff>417870</xdr:colOff>
      <xdr:row>176</xdr:row>
      <xdr:rowOff>340032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28849CA7-20CA-610F-56A3-0607F2DE4006}"/>
            </a:ext>
          </a:extLst>
        </xdr:cNvPr>
        <xdr:cNvSpPr/>
      </xdr:nvSpPr>
      <xdr:spPr>
        <a:xfrm>
          <a:off x="13550555872" y="39320839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90129</xdr:colOff>
      <xdr:row>176</xdr:row>
      <xdr:rowOff>118807</xdr:rowOff>
    </xdr:from>
    <xdr:to>
      <xdr:col>9</xdr:col>
      <xdr:colOff>200741</xdr:colOff>
      <xdr:row>176</xdr:row>
      <xdr:rowOff>262194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BDB863C6-5D07-4101-3C02-A63DCD869807}"/>
            </a:ext>
          </a:extLst>
        </xdr:cNvPr>
        <xdr:cNvSpPr/>
      </xdr:nvSpPr>
      <xdr:spPr>
        <a:xfrm>
          <a:off x="13550773001" y="39243001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159774</xdr:colOff>
      <xdr:row>176</xdr:row>
      <xdr:rowOff>268339</xdr:rowOff>
    </xdr:from>
    <xdr:to>
      <xdr:col>9</xdr:col>
      <xdr:colOff>307258</xdr:colOff>
      <xdr:row>176</xdr:row>
      <xdr:rowOff>508000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1367705-5B6B-1884-072D-C6385622A17F}"/>
            </a:ext>
          </a:extLst>
        </xdr:cNvPr>
        <xdr:cNvCxnSpPr>
          <a:stCxn id="78" idx="3"/>
        </xdr:cNvCxnSpPr>
      </xdr:nvCxnSpPr>
      <xdr:spPr>
        <a:xfrm>
          <a:off x="13550666484" y="39392533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122903</xdr:colOff>
      <xdr:row>176</xdr:row>
      <xdr:rowOff>276532</xdr:rowOff>
    </xdr:from>
    <xdr:to>
      <xdr:col>9</xdr:col>
      <xdr:colOff>159774</xdr:colOff>
      <xdr:row>176</xdr:row>
      <xdr:rowOff>499806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A203E16-6256-9AF1-4FF0-32F7FD6430F9}"/>
            </a:ext>
          </a:extLst>
        </xdr:cNvPr>
        <xdr:cNvCxnSpPr/>
      </xdr:nvCxnSpPr>
      <xdr:spPr>
        <a:xfrm flipH="1">
          <a:off x="13550813968" y="39400726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798871</xdr:colOff>
      <xdr:row>176</xdr:row>
      <xdr:rowOff>280630</xdr:rowOff>
    </xdr:from>
    <xdr:to>
      <xdr:col>9</xdr:col>
      <xdr:colOff>118807</xdr:colOff>
      <xdr:row>176</xdr:row>
      <xdr:rowOff>520291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3AB6AC3A-C597-0843-9A2B-1D87ECDE4BD5}"/>
            </a:ext>
          </a:extLst>
        </xdr:cNvPr>
        <xdr:cNvCxnSpPr/>
      </xdr:nvCxnSpPr>
      <xdr:spPr>
        <a:xfrm>
          <a:off x="13550854935" y="39404824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176</xdr:row>
      <xdr:rowOff>288823</xdr:rowOff>
    </xdr:from>
    <xdr:to>
      <xdr:col>8</xdr:col>
      <xdr:colOff>798871</xdr:colOff>
      <xdr:row>176</xdr:row>
      <xdr:rowOff>512097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63EB11E-B31F-5F49-8215-2770B4163A89}"/>
            </a:ext>
          </a:extLst>
        </xdr:cNvPr>
        <xdr:cNvCxnSpPr/>
      </xdr:nvCxnSpPr>
      <xdr:spPr>
        <a:xfrm flipH="1">
          <a:off x="13551002419" y="39413017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589936</xdr:colOff>
      <xdr:row>176</xdr:row>
      <xdr:rowOff>391243</xdr:rowOff>
    </xdr:from>
    <xdr:to>
      <xdr:col>8</xdr:col>
      <xdr:colOff>774291</xdr:colOff>
      <xdr:row>176</xdr:row>
      <xdr:rowOff>630904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FEC9F092-A976-D349-D3C5-9C9F13138AE3}"/>
            </a:ext>
          </a:extLst>
        </xdr:cNvPr>
        <xdr:cNvGrpSpPr/>
      </xdr:nvGrpSpPr>
      <xdr:grpSpPr>
        <a:xfrm>
          <a:off x="13495367092" y="39193796"/>
          <a:ext cx="184355" cy="239661"/>
          <a:chOff x="13551026999" y="39515437"/>
          <a:chExt cx="184355" cy="239661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DD5ECAEC-03B8-5344-A144-574F124FEA4E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9C7C0DA-3E1F-AE48-8F24-BD2F8F1D0E80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745614</xdr:colOff>
      <xdr:row>178</xdr:row>
      <xdr:rowOff>6147</xdr:rowOff>
    </xdr:from>
    <xdr:to>
      <xdr:col>9</xdr:col>
      <xdr:colOff>102421</xdr:colOff>
      <xdr:row>179</xdr:row>
      <xdr:rowOff>28679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ABCB876B-A353-904F-A7CC-08B6C3380B38}"/>
            </a:ext>
          </a:extLst>
        </xdr:cNvPr>
        <xdr:cNvGrpSpPr/>
      </xdr:nvGrpSpPr>
      <xdr:grpSpPr>
        <a:xfrm rot="8769908">
          <a:off x="13495214813" y="39686892"/>
          <a:ext cx="180956" cy="238702"/>
          <a:chOff x="13551026999" y="39515437"/>
          <a:chExt cx="184355" cy="239661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4D9287DD-8E90-F9CE-241C-2A5753BA3F64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F5C0AC30-69F5-5126-A095-DE3E93F9239B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594034</xdr:colOff>
      <xdr:row>177</xdr:row>
      <xdr:rowOff>133147</xdr:rowOff>
    </xdr:from>
    <xdr:to>
      <xdr:col>8</xdr:col>
      <xdr:colOff>778389</xdr:colOff>
      <xdr:row>178</xdr:row>
      <xdr:rowOff>155679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C85ADAA-7697-8147-B66B-A4CFE66CBB81}"/>
            </a:ext>
          </a:extLst>
        </xdr:cNvPr>
        <xdr:cNvGrpSpPr/>
      </xdr:nvGrpSpPr>
      <xdr:grpSpPr>
        <a:xfrm rot="8769908">
          <a:off x="13495362994" y="39597721"/>
          <a:ext cx="184355" cy="238703"/>
          <a:chOff x="13551026999" y="39515437"/>
          <a:chExt cx="184355" cy="239661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A019175C-1512-BC65-37ED-70C2FC8950C7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C47B5D12-66A6-6861-FC17-CBD29796C6E7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606323</xdr:colOff>
      <xdr:row>186</xdr:row>
      <xdr:rowOff>4097</xdr:rowOff>
    </xdr:from>
    <xdr:to>
      <xdr:col>5</xdr:col>
      <xdr:colOff>614517</xdr:colOff>
      <xdr:row>187</xdr:row>
      <xdr:rowOff>204838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9989DAE-805D-35E0-A9B8-888977347D8D}"/>
            </a:ext>
          </a:extLst>
        </xdr:cNvPr>
        <xdr:cNvCxnSpPr/>
      </xdr:nvCxnSpPr>
      <xdr:spPr>
        <a:xfrm>
          <a:off x="13553706290" y="41717452"/>
          <a:ext cx="8194" cy="405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20484</xdr:colOff>
      <xdr:row>185</xdr:row>
      <xdr:rowOff>192548</xdr:rowOff>
    </xdr:from>
    <xdr:to>
      <xdr:col>5</xdr:col>
      <xdr:colOff>16388</xdr:colOff>
      <xdr:row>188</xdr:row>
      <xdr:rowOff>4097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4C232F-4395-F611-2AFD-314B87C9A966}"/>
            </a:ext>
          </a:extLst>
        </xdr:cNvPr>
        <xdr:cNvCxnSpPr/>
      </xdr:nvCxnSpPr>
      <xdr:spPr>
        <a:xfrm>
          <a:off x="13554304419" y="41701064"/>
          <a:ext cx="950452" cy="4260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751534</xdr:colOff>
      <xdr:row>54</xdr:row>
      <xdr:rowOff>98622</xdr:rowOff>
    </xdr:from>
    <xdr:to>
      <xdr:col>6</xdr:col>
      <xdr:colOff>561273</xdr:colOff>
      <xdr:row>65</xdr:row>
      <xdr:rowOff>60059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5E00E-3D34-A04A-97A4-58952F32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023827" y="11109522"/>
          <a:ext cx="4762739" cy="2196637"/>
        </a:xfrm>
        <a:prstGeom prst="rect">
          <a:avLst/>
        </a:prstGeom>
      </xdr:spPr>
    </xdr:pic>
    <xdr:clientData/>
  </xdr:twoCellAnchor>
  <xdr:twoCellAnchor>
    <xdr:from>
      <xdr:col>4</xdr:col>
      <xdr:colOff>665918</xdr:colOff>
      <xdr:row>57</xdr:row>
      <xdr:rowOff>180749</xdr:rowOff>
    </xdr:from>
    <xdr:to>
      <xdr:col>5</xdr:col>
      <xdr:colOff>61836</xdr:colOff>
      <xdr:row>58</xdr:row>
      <xdr:rowOff>175992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77C93AE-6D52-554A-ACE3-FD7155674E96}"/>
            </a:ext>
          </a:extLst>
        </xdr:cNvPr>
        <xdr:cNvSpPr/>
      </xdr:nvSpPr>
      <xdr:spPr>
        <a:xfrm>
          <a:off x="13521348764" y="11801249"/>
          <a:ext cx="22141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508951</xdr:colOff>
      <xdr:row>56</xdr:row>
      <xdr:rowOff>4757</xdr:rowOff>
    </xdr:from>
    <xdr:to>
      <xdr:col>10</xdr:col>
      <xdr:colOff>732509</xdr:colOff>
      <xdr:row>57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524B2B-C339-8E4D-AAD2-85D79B745C48}"/>
            </a:ext>
          </a:extLst>
        </xdr:cNvPr>
        <xdr:cNvSpPr/>
      </xdr:nvSpPr>
      <xdr:spPr>
        <a:xfrm>
          <a:off x="13516004491" y="11422057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0</xdr:colOff>
      <xdr:row>57</xdr:row>
      <xdr:rowOff>175993</xdr:rowOff>
    </xdr:from>
    <xdr:to>
      <xdr:col>2</xdr:col>
      <xdr:colOff>223558</xdr:colOff>
      <xdr:row>58</xdr:row>
      <xdr:rowOff>171236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D42C0D4-0B68-6E4B-BFC9-CF8166350710}"/>
            </a:ext>
          </a:extLst>
        </xdr:cNvPr>
        <xdr:cNvSpPr/>
      </xdr:nvSpPr>
      <xdr:spPr>
        <a:xfrm>
          <a:off x="13523663542" y="11796493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727752</xdr:colOff>
      <xdr:row>58</xdr:row>
      <xdr:rowOff>14269</xdr:rowOff>
    </xdr:from>
    <xdr:to>
      <xdr:col>9</xdr:col>
      <xdr:colOff>123670</xdr:colOff>
      <xdr:row>59</xdr:row>
      <xdr:rowOff>9513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B0E463A-4D9B-EA4C-84B8-11A93259A2A8}"/>
            </a:ext>
          </a:extLst>
        </xdr:cNvPr>
        <xdr:cNvSpPr/>
      </xdr:nvSpPr>
      <xdr:spPr>
        <a:xfrm>
          <a:off x="13517438830" y="11837969"/>
          <a:ext cx="221418" cy="19844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 editAs="oneCell">
    <xdr:from>
      <xdr:col>0</xdr:col>
      <xdr:colOff>0</xdr:colOff>
      <xdr:row>82</xdr:row>
      <xdr:rowOff>166478</xdr:rowOff>
    </xdr:from>
    <xdr:to>
      <xdr:col>6</xdr:col>
      <xdr:colOff>438469</xdr:colOff>
      <xdr:row>95</xdr:row>
      <xdr:rowOff>101942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2FC8AA-BAEE-4540-B352-2FBEFD45C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0146631" y="16866978"/>
          <a:ext cx="5391469" cy="2577064"/>
        </a:xfrm>
        <a:prstGeom prst="rect">
          <a:avLst/>
        </a:prstGeom>
      </xdr:spPr>
    </xdr:pic>
    <xdr:clientData/>
  </xdr:twoCellAnchor>
  <xdr:twoCellAnchor>
    <xdr:from>
      <xdr:col>2</xdr:col>
      <xdr:colOff>822884</xdr:colOff>
      <xdr:row>137</xdr:row>
      <xdr:rowOff>28539</xdr:rowOff>
    </xdr:from>
    <xdr:to>
      <xdr:col>3</xdr:col>
      <xdr:colOff>599326</xdr:colOff>
      <xdr:row>139</xdr:row>
      <xdr:rowOff>152210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A4A01F-1931-B74B-B1C6-2A44EA7B338C}"/>
            </a:ext>
          </a:extLst>
        </xdr:cNvPr>
        <xdr:cNvCxnSpPr/>
      </xdr:nvCxnSpPr>
      <xdr:spPr>
        <a:xfrm flipH="1">
          <a:off x="13522462274" y="27905039"/>
          <a:ext cx="601942" cy="5300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632622</xdr:colOff>
      <xdr:row>138</xdr:row>
      <xdr:rowOff>42809</xdr:rowOff>
    </xdr:from>
    <xdr:to>
      <xdr:col>6</xdr:col>
      <xdr:colOff>561273</xdr:colOff>
      <xdr:row>139</xdr:row>
      <xdr:rowOff>185506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DAB052F-7892-A544-9B0E-DCE552A43DF6}"/>
            </a:ext>
          </a:extLst>
        </xdr:cNvPr>
        <xdr:cNvCxnSpPr/>
      </xdr:nvCxnSpPr>
      <xdr:spPr>
        <a:xfrm>
          <a:off x="13520023827" y="28122509"/>
          <a:ext cx="754151" cy="345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762001</xdr:colOff>
      <xdr:row>191</xdr:row>
      <xdr:rowOff>150814</xdr:rowOff>
    </xdr:from>
    <xdr:to>
      <xdr:col>6</xdr:col>
      <xdr:colOff>619126</xdr:colOff>
      <xdr:row>202</xdr:row>
      <xdr:rowOff>150127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D4350C-FF43-4F46-9A65-C3C8F26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965974" y="39000114"/>
          <a:ext cx="4810125" cy="2234513"/>
        </a:xfrm>
        <a:prstGeom prst="rect">
          <a:avLst/>
        </a:prstGeom>
      </xdr:spPr>
    </xdr:pic>
    <xdr:clientData/>
  </xdr:twoCellAnchor>
  <xdr:twoCellAnchor editAs="oneCell">
    <xdr:from>
      <xdr:col>7</xdr:col>
      <xdr:colOff>746126</xdr:colOff>
      <xdr:row>242</xdr:row>
      <xdr:rowOff>59009</xdr:rowOff>
    </xdr:from>
    <xdr:to>
      <xdr:col>9</xdr:col>
      <xdr:colOff>657225</xdr:colOff>
      <xdr:row>245</xdr:row>
      <xdr:rowOff>164307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6CDF0F-5E12-A848-8214-E0E5F17A8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6905275" y="49271509"/>
          <a:ext cx="2108199" cy="714898"/>
        </a:xfrm>
        <a:prstGeom prst="rect">
          <a:avLst/>
        </a:prstGeom>
      </xdr:spPr>
    </xdr:pic>
    <xdr:clientData/>
  </xdr:twoCellAnchor>
  <xdr:twoCellAnchor>
    <xdr:from>
      <xdr:col>9</xdr:col>
      <xdr:colOff>7938</xdr:colOff>
      <xdr:row>244</xdr:row>
      <xdr:rowOff>150812</xdr:rowOff>
    </xdr:from>
    <xdr:to>
      <xdr:col>9</xdr:col>
      <xdr:colOff>254001</xdr:colOff>
      <xdr:row>246</xdr:row>
      <xdr:rowOff>3968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5B353-6BEE-2B47-B0AB-05C4DF5F760D}"/>
            </a:ext>
          </a:extLst>
        </xdr:cNvPr>
        <xdr:cNvCxnSpPr/>
      </xdr:nvCxnSpPr>
      <xdr:spPr>
        <a:xfrm flipH="1" flipV="1">
          <a:off x="13517308499" y="49769712"/>
          <a:ext cx="246063" cy="259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250117</xdr:colOff>
      <xdr:row>246</xdr:row>
      <xdr:rowOff>59531</xdr:rowOff>
    </xdr:from>
    <xdr:to>
      <xdr:col>8</xdr:col>
      <xdr:colOff>652462</xdr:colOff>
      <xdr:row>259</xdr:row>
      <xdr:rowOff>144462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C98000-FBAF-F440-BEA8-73FCA5D7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7735538" y="50084831"/>
          <a:ext cx="1773945" cy="2726531"/>
        </a:xfrm>
        <a:prstGeom prst="rect">
          <a:avLst/>
        </a:prstGeom>
      </xdr:spPr>
    </xdr:pic>
    <xdr:clientData/>
  </xdr:twoCellAnchor>
  <xdr:twoCellAnchor>
    <xdr:from>
      <xdr:col>4</xdr:col>
      <xdr:colOff>317498</xdr:colOff>
      <xdr:row>292</xdr:row>
      <xdr:rowOff>75408</xdr:rowOff>
    </xdr:from>
    <xdr:to>
      <xdr:col>6</xdr:col>
      <xdr:colOff>134936</xdr:colOff>
      <xdr:row>299</xdr:row>
      <xdr:rowOff>162720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33C169F-7022-7348-B141-A47C798AD1C4}"/>
            </a:ext>
          </a:extLst>
        </xdr:cNvPr>
        <xdr:cNvSpPr/>
      </xdr:nvSpPr>
      <xdr:spPr>
        <a:xfrm>
          <a:off x="13520450164" y="58025508"/>
          <a:ext cx="1468438" cy="15097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754061</xdr:colOff>
      <xdr:row>295</xdr:row>
      <xdr:rowOff>182564</xdr:rowOff>
    </xdr:from>
    <xdr:to>
      <xdr:col>5</xdr:col>
      <xdr:colOff>571499</xdr:colOff>
      <xdr:row>303</xdr:row>
      <xdr:rowOff>67470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1AE74A8-7EAF-044E-A050-217DE27A40FE}"/>
            </a:ext>
          </a:extLst>
        </xdr:cNvPr>
        <xdr:cNvSpPr/>
      </xdr:nvSpPr>
      <xdr:spPr>
        <a:xfrm>
          <a:off x="13520839101" y="58742264"/>
          <a:ext cx="1468438" cy="1510506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186530</xdr:colOff>
      <xdr:row>292</xdr:row>
      <xdr:rowOff>83345</xdr:rowOff>
    </xdr:from>
    <xdr:to>
      <xdr:col>5</xdr:col>
      <xdr:colOff>3968</xdr:colOff>
      <xdr:row>299</xdr:row>
      <xdr:rowOff>170657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5E511BE-6A5B-8D46-B537-8A703FB3B3CB}"/>
            </a:ext>
          </a:extLst>
        </xdr:cNvPr>
        <xdr:cNvSpPr/>
      </xdr:nvSpPr>
      <xdr:spPr>
        <a:xfrm>
          <a:off x="13521406632" y="58033445"/>
          <a:ext cx="1468438" cy="150971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448469</xdr:colOff>
      <xdr:row>296</xdr:row>
      <xdr:rowOff>99219</xdr:rowOff>
    </xdr:from>
    <xdr:to>
      <xdr:col>4</xdr:col>
      <xdr:colOff>718344</xdr:colOff>
      <xdr:row>297</xdr:row>
      <xdr:rowOff>178593</xdr:rowOff>
    </xdr:to>
    <xdr:sp macro="" textlink="">
      <xdr:nvSpPr>
        <xdr:cNvPr id="17" name="Summing Junction 16">
          <a:extLst>
            <a:ext uri="{FF2B5EF4-FFF2-40B4-BE49-F238E27FC236}">
              <a16:creationId xmlns:a16="http://schemas.microsoft.com/office/drawing/2014/main" id="{8025B39E-D475-D649-93F5-FA57EBE60437}"/>
            </a:ext>
          </a:extLst>
        </xdr:cNvPr>
        <xdr:cNvSpPr/>
      </xdr:nvSpPr>
      <xdr:spPr>
        <a:xfrm>
          <a:off x="13521517756" y="58862119"/>
          <a:ext cx="269875" cy="282574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321</xdr:row>
      <xdr:rowOff>204107</xdr:rowOff>
    </xdr:from>
    <xdr:to>
      <xdr:col>8</xdr:col>
      <xdr:colOff>618931</xdr:colOff>
      <xdr:row>346</xdr:row>
      <xdr:rowOff>16838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4858BA-7781-ED93-AA62-10C0C4DCD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8380049" y="64332627"/>
          <a:ext cx="7772400" cy="4915410"/>
        </a:xfrm>
        <a:prstGeom prst="rect">
          <a:avLst/>
        </a:prstGeom>
      </xdr:spPr>
    </xdr:pic>
    <xdr:clientData/>
  </xdr:twoCellAnchor>
  <xdr:twoCellAnchor>
    <xdr:from>
      <xdr:col>8</xdr:col>
      <xdr:colOff>155964</xdr:colOff>
      <xdr:row>332</xdr:row>
      <xdr:rowOff>66842</xdr:rowOff>
    </xdr:from>
    <xdr:to>
      <xdr:col>9</xdr:col>
      <xdr:colOff>553303</xdr:colOff>
      <xdr:row>335</xdr:row>
      <xdr:rowOff>178246</xdr:rowOff>
    </xdr:to>
    <xdr:sp macro="" textlink="">
      <xdr:nvSpPr>
        <xdr:cNvPr id="20" name="Rounded Rectangular Callout 19">
          <a:extLst>
            <a:ext uri="{FF2B5EF4-FFF2-40B4-BE49-F238E27FC236}">
              <a16:creationId xmlns:a16="http://schemas.microsoft.com/office/drawing/2014/main" id="{42B7A657-9958-FC32-7E1C-59BA7F99D0D9}"/>
            </a:ext>
          </a:extLst>
        </xdr:cNvPr>
        <xdr:cNvSpPr/>
      </xdr:nvSpPr>
      <xdr:spPr>
        <a:xfrm>
          <a:off x="13498766872" y="66478187"/>
          <a:ext cx="1221725" cy="724123"/>
        </a:xfrm>
        <a:prstGeom prst="wedgeRoundRectCallout">
          <a:avLst>
            <a:gd name="adj1" fmla="val 231447"/>
            <a:gd name="adj2" fmla="val 4301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לא</a:t>
          </a:r>
          <a:r>
            <a:rPr lang="he-IL" sz="1100" baseline="0"/>
            <a:t> נכון! אם אגדיר את המיון מגבוה לנמוך (יהיה שינוי)</a:t>
          </a:r>
          <a:endParaRPr lang="en-US" sz="1100"/>
        </a:p>
      </xdr:txBody>
    </xdr:sp>
    <xdr:clientData/>
  </xdr:twoCellAnchor>
  <xdr:twoCellAnchor>
    <xdr:from>
      <xdr:col>8</xdr:col>
      <xdr:colOff>330496</xdr:colOff>
      <xdr:row>336</xdr:row>
      <xdr:rowOff>22280</xdr:rowOff>
    </xdr:from>
    <xdr:to>
      <xdr:col>9</xdr:col>
      <xdr:colOff>727835</xdr:colOff>
      <xdr:row>338</xdr:row>
      <xdr:rowOff>115117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2CE66427-7585-A5D1-0639-5A5C8B9ABB42}"/>
            </a:ext>
          </a:extLst>
        </xdr:cNvPr>
        <xdr:cNvSpPr/>
      </xdr:nvSpPr>
      <xdr:spPr>
        <a:xfrm>
          <a:off x="13498592340" y="67250584"/>
          <a:ext cx="1221725" cy="501317"/>
        </a:xfrm>
        <a:prstGeom prst="wedgeRoundRectCallout">
          <a:avLst>
            <a:gd name="adj1" fmla="val 61842"/>
            <a:gd name="adj2" fmla="val -2639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שגוי. אפשר למיין מספר משתנים</a:t>
          </a:r>
          <a:endParaRPr lang="en-US" sz="1100"/>
        </a:p>
      </xdr:txBody>
    </xdr:sp>
    <xdr:clientData/>
  </xdr:twoCellAnchor>
  <xdr:twoCellAnchor>
    <xdr:from>
      <xdr:col>8</xdr:col>
      <xdr:colOff>304502</xdr:colOff>
      <xdr:row>339</xdr:row>
      <xdr:rowOff>40847</xdr:rowOff>
    </xdr:from>
    <xdr:to>
      <xdr:col>9</xdr:col>
      <xdr:colOff>701841</xdr:colOff>
      <xdr:row>344</xdr:row>
      <xdr:rowOff>25994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08C7557A-65A2-B10B-0A5A-C8482191992F}"/>
            </a:ext>
          </a:extLst>
        </xdr:cNvPr>
        <xdr:cNvSpPr/>
      </xdr:nvSpPr>
      <xdr:spPr>
        <a:xfrm>
          <a:off x="13498618334" y="67881870"/>
          <a:ext cx="1221725" cy="1006346"/>
        </a:xfrm>
        <a:prstGeom prst="wedgeRoundRectCallout">
          <a:avLst>
            <a:gd name="adj1" fmla="val 58499"/>
            <a:gd name="adj2" fmla="val -52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נכון.</a:t>
          </a:r>
          <a:r>
            <a:rPr lang="he-IL" sz="1100" baseline="0"/>
            <a:t> מיון לא שולל אפשרות שימוש בנתונים לאחר מכן</a:t>
          </a:r>
          <a:endParaRPr lang="en-US" sz="1100"/>
        </a:p>
      </xdr:txBody>
    </xdr:sp>
    <xdr:clientData/>
  </xdr:twoCellAnchor>
  <xdr:twoCellAnchor>
    <xdr:from>
      <xdr:col>0</xdr:col>
      <xdr:colOff>77982</xdr:colOff>
      <xdr:row>342</xdr:row>
      <xdr:rowOff>51988</xdr:rowOff>
    </xdr:from>
    <xdr:to>
      <xdr:col>1</xdr:col>
      <xdr:colOff>471608</xdr:colOff>
      <xdr:row>343</xdr:row>
      <xdr:rowOff>92837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3EF5160-A039-F460-8F74-1847DC82143B}"/>
            </a:ext>
          </a:extLst>
        </xdr:cNvPr>
        <xdr:cNvSpPr/>
      </xdr:nvSpPr>
      <xdr:spPr>
        <a:xfrm>
          <a:off x="13505989532" y="68505731"/>
          <a:ext cx="1218012" cy="24508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8</xdr:col>
      <xdr:colOff>631435</xdr:colOff>
      <xdr:row>361</xdr:row>
      <xdr:rowOff>37698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4084A6-AADD-0AA8-12E4-E1CDE1EFC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9513126" y="69883421"/>
          <a:ext cx="7772400" cy="24885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369</xdr:row>
      <xdr:rowOff>1</xdr:rowOff>
    </xdr:from>
    <xdr:to>
      <xdr:col>7</xdr:col>
      <xdr:colOff>776112</xdr:colOff>
      <xdr:row>385</xdr:row>
      <xdr:rowOff>27866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45D556D-066E-03A0-B683-7420D354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0738712" y="73968217"/>
          <a:ext cx="6546813" cy="3295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7384</xdr:colOff>
      <xdr:row>50</xdr:row>
      <xdr:rowOff>110755</xdr:rowOff>
    </xdr:from>
    <xdr:to>
      <xdr:col>6</xdr:col>
      <xdr:colOff>276890</xdr:colOff>
      <xdr:row>51</xdr:row>
      <xdr:rowOff>66453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A782E1D-323C-0F48-9FEF-278B32471209}"/>
            </a:ext>
          </a:extLst>
        </xdr:cNvPr>
        <xdr:cNvCxnSpPr/>
      </xdr:nvCxnSpPr>
      <xdr:spPr>
        <a:xfrm flipH="1" flipV="1">
          <a:off x="13519762110" y="10321555"/>
          <a:ext cx="269506" cy="1588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461483</xdr:colOff>
      <xdr:row>49</xdr:row>
      <xdr:rowOff>191977</xdr:rowOff>
    </xdr:from>
    <xdr:to>
      <xdr:col>5</xdr:col>
      <xdr:colOff>546395</xdr:colOff>
      <xdr:row>51</xdr:row>
      <xdr:rowOff>11075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70C5C4-3307-904C-BD6C-96E1DA770AAE}"/>
            </a:ext>
          </a:extLst>
        </xdr:cNvPr>
        <xdr:cNvCxnSpPr/>
      </xdr:nvCxnSpPr>
      <xdr:spPr>
        <a:xfrm flipV="1">
          <a:off x="13520318105" y="10199577"/>
          <a:ext cx="84912" cy="225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564855</xdr:colOff>
      <xdr:row>50</xdr:row>
      <xdr:rowOff>7383</xdr:rowOff>
    </xdr:from>
    <xdr:to>
      <xdr:col>5</xdr:col>
      <xdr:colOff>59070</xdr:colOff>
      <xdr:row>51</xdr:row>
      <xdr:rowOff>29535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0E4CCD-259A-7A4D-AAEC-3D09B389350A}"/>
            </a:ext>
          </a:extLst>
        </xdr:cNvPr>
        <xdr:cNvCxnSpPr/>
      </xdr:nvCxnSpPr>
      <xdr:spPr>
        <a:xfrm flipV="1">
          <a:off x="13520805430" y="10218183"/>
          <a:ext cx="319715" cy="225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36919</xdr:colOff>
      <xdr:row>69</xdr:row>
      <xdr:rowOff>66453</xdr:rowOff>
    </xdr:from>
    <xdr:to>
      <xdr:col>3</xdr:col>
      <xdr:colOff>479942</xdr:colOff>
      <xdr:row>69</xdr:row>
      <xdr:rowOff>195669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267C5C62-3BCD-3044-A73E-EC4A2CA85B9D}"/>
            </a:ext>
          </a:extLst>
        </xdr:cNvPr>
        <xdr:cNvSpPr/>
      </xdr:nvSpPr>
      <xdr:spPr>
        <a:xfrm>
          <a:off x="13522035558" y="14150753"/>
          <a:ext cx="443023" cy="12921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383953</xdr:colOff>
      <xdr:row>130</xdr:row>
      <xdr:rowOff>8438</xdr:rowOff>
    </xdr:from>
    <xdr:to>
      <xdr:col>6</xdr:col>
      <xdr:colOff>493654</xdr:colOff>
      <xdr:row>131</xdr:row>
      <xdr:rowOff>37974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3A31950-BA1C-904C-939D-4211CDED93C7}"/>
            </a:ext>
          </a:extLst>
        </xdr:cNvPr>
        <xdr:cNvSpPr/>
      </xdr:nvSpPr>
      <xdr:spPr>
        <a:xfrm>
          <a:off x="13519545346" y="26729238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430365</xdr:colOff>
      <xdr:row>130</xdr:row>
      <xdr:rowOff>63289</xdr:rowOff>
    </xdr:from>
    <xdr:to>
      <xdr:col>5</xdr:col>
      <xdr:colOff>540066</xdr:colOff>
      <xdr:row>131</xdr:row>
      <xdr:rowOff>92825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3F2639FD-2D38-2C44-B3F5-D7FB3827F39D}"/>
            </a:ext>
          </a:extLst>
        </xdr:cNvPr>
        <xdr:cNvSpPr/>
      </xdr:nvSpPr>
      <xdr:spPr>
        <a:xfrm>
          <a:off x="13520324434" y="26784089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181429</xdr:colOff>
      <xdr:row>129</xdr:row>
      <xdr:rowOff>130798</xdr:rowOff>
    </xdr:from>
    <xdr:to>
      <xdr:col>6</xdr:col>
      <xdr:colOff>0</xdr:colOff>
      <xdr:row>130</xdr:row>
      <xdr:rowOff>109701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C4B609B-14D5-F143-9E80-231BED24173F}"/>
            </a:ext>
          </a:extLst>
        </xdr:cNvPr>
        <xdr:cNvSpPr/>
      </xdr:nvSpPr>
      <xdr:spPr>
        <a:xfrm rot="16200000">
          <a:off x="13520269984" y="26417414"/>
          <a:ext cx="182103" cy="644071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658206</xdr:colOff>
      <xdr:row>130</xdr:row>
      <xdr:rowOff>16877</xdr:rowOff>
    </xdr:from>
    <xdr:to>
      <xdr:col>4</xdr:col>
      <xdr:colOff>767907</xdr:colOff>
      <xdr:row>131</xdr:row>
      <xdr:rowOff>46413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ED868E88-F340-7842-ABBC-7C32D64F3FC1}"/>
            </a:ext>
          </a:extLst>
        </xdr:cNvPr>
        <xdr:cNvSpPr/>
      </xdr:nvSpPr>
      <xdr:spPr>
        <a:xfrm rot="19879230">
          <a:off x="13520922093" y="26737677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92824</xdr:colOff>
      <xdr:row>131</xdr:row>
      <xdr:rowOff>54851</xdr:rowOff>
    </xdr:from>
    <xdr:to>
      <xdr:col>3</xdr:col>
      <xdr:colOff>101263</xdr:colOff>
      <xdr:row>137</xdr:row>
      <xdr:rowOff>168771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277CC62-67BA-8C43-A228-7CEEB82301F4}"/>
            </a:ext>
          </a:extLst>
        </xdr:cNvPr>
        <xdr:cNvCxnSpPr/>
      </xdr:nvCxnSpPr>
      <xdr:spPr>
        <a:xfrm>
          <a:off x="13522414237" y="26978851"/>
          <a:ext cx="8439" cy="1333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202526</xdr:colOff>
      <xdr:row>139</xdr:row>
      <xdr:rowOff>12658</xdr:rowOff>
    </xdr:from>
    <xdr:to>
      <xdr:col>3</xdr:col>
      <xdr:colOff>312227</xdr:colOff>
      <xdr:row>140</xdr:row>
      <xdr:rowOff>42193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B1CFAEA7-0BCF-AE44-8953-4740B1301FFC}"/>
            </a:ext>
          </a:extLst>
        </xdr:cNvPr>
        <xdr:cNvSpPr/>
      </xdr:nvSpPr>
      <xdr:spPr>
        <a:xfrm>
          <a:off x="13522203273" y="28562258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303788</xdr:colOff>
      <xdr:row>139</xdr:row>
      <xdr:rowOff>37973</xdr:rowOff>
    </xdr:from>
    <xdr:to>
      <xdr:col>2</xdr:col>
      <xdr:colOff>413489</xdr:colOff>
      <xdr:row>140</xdr:row>
      <xdr:rowOff>67508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B5A3073F-5CB0-DC48-9E13-A79D71BB8CED}"/>
            </a:ext>
          </a:extLst>
        </xdr:cNvPr>
        <xdr:cNvSpPr/>
      </xdr:nvSpPr>
      <xdr:spPr>
        <a:xfrm>
          <a:off x="13523003711" y="28587573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556944</xdr:colOff>
      <xdr:row>139</xdr:row>
      <xdr:rowOff>42192</xdr:rowOff>
    </xdr:from>
    <xdr:to>
      <xdr:col>1</xdr:col>
      <xdr:colOff>666645</xdr:colOff>
      <xdr:row>140</xdr:row>
      <xdr:rowOff>71727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90DCF9D2-AA92-194B-8CEA-C15DB4C53C66}"/>
            </a:ext>
          </a:extLst>
        </xdr:cNvPr>
        <xdr:cNvSpPr/>
      </xdr:nvSpPr>
      <xdr:spPr>
        <a:xfrm>
          <a:off x="13523626855" y="28591792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383954</xdr:colOff>
      <xdr:row>177</xdr:row>
      <xdr:rowOff>189867</xdr:rowOff>
    </xdr:from>
    <xdr:to>
      <xdr:col>3</xdr:col>
      <xdr:colOff>502094</xdr:colOff>
      <xdr:row>179</xdr:row>
      <xdr:rowOff>113920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D8E733-6F1B-BB49-AD6B-6470ECA509E9}"/>
            </a:ext>
          </a:extLst>
        </xdr:cNvPr>
        <xdr:cNvCxnSpPr/>
      </xdr:nvCxnSpPr>
      <xdr:spPr>
        <a:xfrm flipH="1">
          <a:off x="13522013406" y="36486467"/>
          <a:ext cx="118140" cy="33045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210961</xdr:colOff>
      <xdr:row>177</xdr:row>
      <xdr:rowOff>145566</xdr:rowOff>
    </xdr:from>
    <xdr:to>
      <xdr:col>2</xdr:col>
      <xdr:colOff>875498</xdr:colOff>
      <xdr:row>178</xdr:row>
      <xdr:rowOff>88605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43DF4EE7-815E-9B44-B87C-EE94419305A7}"/>
            </a:ext>
          </a:extLst>
        </xdr:cNvPr>
        <xdr:cNvSpPr/>
      </xdr:nvSpPr>
      <xdr:spPr>
        <a:xfrm rot="16200000">
          <a:off x="13522800851" y="36183017"/>
          <a:ext cx="146239" cy="66453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535847</xdr:colOff>
      <xdr:row>178</xdr:row>
      <xdr:rowOff>84385</xdr:rowOff>
    </xdr:from>
    <xdr:to>
      <xdr:col>2</xdr:col>
      <xdr:colOff>535847</xdr:colOff>
      <xdr:row>181</xdr:row>
      <xdr:rowOff>194086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24499F1-F9DF-8541-B6AB-9CBBB2A45C95}"/>
            </a:ext>
          </a:extLst>
        </xdr:cNvPr>
        <xdr:cNvCxnSpPr/>
      </xdr:nvCxnSpPr>
      <xdr:spPr>
        <a:xfrm>
          <a:off x="13522881353" y="36584185"/>
          <a:ext cx="0" cy="7193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265814</xdr:colOff>
      <xdr:row>178</xdr:row>
      <xdr:rowOff>16877</xdr:rowOff>
    </xdr:from>
    <xdr:to>
      <xdr:col>1</xdr:col>
      <xdr:colOff>843854</xdr:colOff>
      <xdr:row>181</xdr:row>
      <xdr:rowOff>4219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FE3035E-EC36-DE48-B813-47D9A817CDEC}"/>
            </a:ext>
          </a:extLst>
        </xdr:cNvPr>
        <xdr:cNvCxnSpPr/>
      </xdr:nvCxnSpPr>
      <xdr:spPr>
        <a:xfrm>
          <a:off x="13523449646" y="36516677"/>
          <a:ext cx="578040" cy="5969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826977</xdr:colOff>
      <xdr:row>176</xdr:row>
      <xdr:rowOff>50631</xdr:rowOff>
    </xdr:from>
    <xdr:to>
      <xdr:col>2</xdr:col>
      <xdr:colOff>88605</xdr:colOff>
      <xdr:row>177</xdr:row>
      <xdr:rowOff>42192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E445753-0E0F-4D44-AEFA-D78F31F411F9}"/>
            </a:ext>
          </a:extLst>
        </xdr:cNvPr>
        <xdr:cNvCxnSpPr/>
      </xdr:nvCxnSpPr>
      <xdr:spPr>
        <a:xfrm flipH="1">
          <a:off x="13523328595" y="36144031"/>
          <a:ext cx="137928" cy="1947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801661</xdr:colOff>
      <xdr:row>176</xdr:row>
      <xdr:rowOff>147674</xdr:rowOff>
    </xdr:from>
    <xdr:to>
      <xdr:col>2</xdr:col>
      <xdr:colOff>139236</xdr:colOff>
      <xdr:row>176</xdr:row>
      <xdr:rowOff>198305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9A048E7-9A0F-DE49-BD3B-78AC69D2D3F7}"/>
            </a:ext>
          </a:extLst>
        </xdr:cNvPr>
        <xdr:cNvCxnSpPr/>
      </xdr:nvCxnSpPr>
      <xdr:spPr>
        <a:xfrm flipH="1" flipV="1">
          <a:off x="13523277964" y="36241074"/>
          <a:ext cx="213875" cy="5063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299568</xdr:colOff>
      <xdr:row>236</xdr:row>
      <xdr:rowOff>46412</xdr:rowOff>
    </xdr:from>
    <xdr:to>
      <xdr:col>4</xdr:col>
      <xdr:colOff>493655</xdr:colOff>
      <xdr:row>237</xdr:row>
      <xdr:rowOff>126578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5A17524-5E72-A94F-81D8-ADA6E53FA7EF}"/>
            </a:ext>
          </a:extLst>
        </xdr:cNvPr>
        <xdr:cNvCxnSpPr/>
      </xdr:nvCxnSpPr>
      <xdr:spPr>
        <a:xfrm flipH="1">
          <a:off x="13521196345" y="48331812"/>
          <a:ext cx="194087" cy="2833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869169</xdr:colOff>
      <xdr:row>236</xdr:row>
      <xdr:rowOff>29535</xdr:rowOff>
    </xdr:from>
    <xdr:to>
      <xdr:col>2</xdr:col>
      <xdr:colOff>877608</xdr:colOff>
      <xdr:row>237</xdr:row>
      <xdr:rowOff>130798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04844C-E8C4-3345-AF96-F221DDF75B8C}"/>
            </a:ext>
          </a:extLst>
        </xdr:cNvPr>
        <xdr:cNvCxnSpPr/>
      </xdr:nvCxnSpPr>
      <xdr:spPr>
        <a:xfrm>
          <a:off x="13522539592" y="48314935"/>
          <a:ext cx="8439" cy="3044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548505</xdr:colOff>
      <xdr:row>266</xdr:row>
      <xdr:rowOff>130797</xdr:rowOff>
    </xdr:from>
    <xdr:to>
      <xdr:col>4</xdr:col>
      <xdr:colOff>725715</xdr:colOff>
      <xdr:row>267</xdr:row>
      <xdr:rowOff>168771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14F6C76E-DD32-6F48-8067-54568EFE2CA5}"/>
            </a:ext>
          </a:extLst>
        </xdr:cNvPr>
        <xdr:cNvSpPr/>
      </xdr:nvSpPr>
      <xdr:spPr>
        <a:xfrm>
          <a:off x="13520964285" y="54512197"/>
          <a:ext cx="177210" cy="24117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540067</xdr:colOff>
      <xdr:row>268</xdr:row>
      <xdr:rowOff>8438</xdr:rowOff>
    </xdr:from>
    <xdr:to>
      <xdr:col>4</xdr:col>
      <xdr:colOff>717276</xdr:colOff>
      <xdr:row>269</xdr:row>
      <xdr:rowOff>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22C9180-42DB-8A45-9C99-BE169FB21275}"/>
            </a:ext>
          </a:extLst>
        </xdr:cNvPr>
        <xdr:cNvSpPr/>
      </xdr:nvSpPr>
      <xdr:spPr>
        <a:xfrm>
          <a:off x="13520972724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8</xdr:col>
      <xdr:colOff>63289</xdr:colOff>
      <xdr:row>266</xdr:row>
      <xdr:rowOff>8438</xdr:rowOff>
    </xdr:from>
    <xdr:to>
      <xdr:col>8</xdr:col>
      <xdr:colOff>240498</xdr:colOff>
      <xdr:row>267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D69A38C-1029-B144-BE0C-EF03CF0376CE}"/>
            </a:ext>
          </a:extLst>
        </xdr:cNvPr>
        <xdr:cNvSpPr/>
      </xdr:nvSpPr>
      <xdr:spPr>
        <a:xfrm>
          <a:off x="13518147502" y="54389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268</xdr:row>
      <xdr:rowOff>8438</xdr:rowOff>
    </xdr:from>
    <xdr:to>
      <xdr:col>5</xdr:col>
      <xdr:colOff>805880</xdr:colOff>
      <xdr:row>269</xdr:row>
      <xdr:rowOff>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C161481-62F2-5743-903D-5A7E8AD22004}"/>
            </a:ext>
          </a:extLst>
        </xdr:cNvPr>
        <xdr:cNvSpPr/>
      </xdr:nvSpPr>
      <xdr:spPr>
        <a:xfrm>
          <a:off x="13520058620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268</xdr:row>
      <xdr:rowOff>16877</xdr:rowOff>
    </xdr:from>
    <xdr:to>
      <xdr:col>6</xdr:col>
      <xdr:colOff>810099</xdr:colOff>
      <xdr:row>269</xdr:row>
      <xdr:rowOff>8439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19CECE5-25BE-CD47-91EA-9D5426D448B2}"/>
            </a:ext>
          </a:extLst>
        </xdr:cNvPr>
        <xdr:cNvSpPr/>
      </xdr:nvSpPr>
      <xdr:spPr>
        <a:xfrm>
          <a:off x="13519228901" y="54804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586479</xdr:colOff>
      <xdr:row>276</xdr:row>
      <xdr:rowOff>21095</xdr:rowOff>
    </xdr:from>
    <xdr:to>
      <xdr:col>4</xdr:col>
      <xdr:colOff>763688</xdr:colOff>
      <xdr:row>277</xdr:row>
      <xdr:rowOff>12657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39E8475-4D95-7548-9FEE-E650A8FFDDAC}"/>
            </a:ext>
          </a:extLst>
        </xdr:cNvPr>
        <xdr:cNvSpPr/>
      </xdr:nvSpPr>
      <xdr:spPr>
        <a:xfrm>
          <a:off x="13520926312" y="5643449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607576</xdr:colOff>
      <xdr:row>276</xdr:row>
      <xdr:rowOff>25315</xdr:rowOff>
    </xdr:from>
    <xdr:to>
      <xdr:col>5</xdr:col>
      <xdr:colOff>784785</xdr:colOff>
      <xdr:row>277</xdr:row>
      <xdr:rowOff>16877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AEE36CF-EE3F-6249-A97A-BD114495756D}"/>
            </a:ext>
          </a:extLst>
        </xdr:cNvPr>
        <xdr:cNvSpPr/>
      </xdr:nvSpPr>
      <xdr:spPr>
        <a:xfrm>
          <a:off x="13520079715" y="5643871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6</xdr:col>
      <xdr:colOff>637110</xdr:colOff>
      <xdr:row>276</xdr:row>
      <xdr:rowOff>4219</xdr:rowOff>
    </xdr:from>
    <xdr:to>
      <xdr:col>6</xdr:col>
      <xdr:colOff>814319</xdr:colOff>
      <xdr:row>276</xdr:row>
      <xdr:rowOff>198306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58E7CDD-2D80-544E-8543-231CAD0BC305}"/>
            </a:ext>
          </a:extLst>
        </xdr:cNvPr>
        <xdr:cNvSpPr/>
      </xdr:nvSpPr>
      <xdr:spPr>
        <a:xfrm>
          <a:off x="13519224681" y="56417619"/>
          <a:ext cx="177209" cy="1940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1</xdr:col>
      <xdr:colOff>670865</xdr:colOff>
      <xdr:row>276</xdr:row>
      <xdr:rowOff>8439</xdr:rowOff>
    </xdr:from>
    <xdr:to>
      <xdr:col>1</xdr:col>
      <xdr:colOff>848074</xdr:colOff>
      <xdr:row>277</xdr:row>
      <xdr:rowOff>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B2595FB-0E15-884A-B72D-A574B980F566}"/>
            </a:ext>
          </a:extLst>
        </xdr:cNvPr>
        <xdr:cNvSpPr/>
      </xdr:nvSpPr>
      <xdr:spPr>
        <a:xfrm>
          <a:off x="13523445426" y="56421839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277</xdr:row>
      <xdr:rowOff>42192</xdr:rowOff>
    </xdr:from>
    <xdr:to>
      <xdr:col>1</xdr:col>
      <xdr:colOff>843855</xdr:colOff>
      <xdr:row>278</xdr:row>
      <xdr:rowOff>33754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AA419E9-196E-CC41-8C23-BE9145D7A31E}"/>
            </a:ext>
          </a:extLst>
        </xdr:cNvPr>
        <xdr:cNvSpPr/>
      </xdr:nvSpPr>
      <xdr:spPr>
        <a:xfrm>
          <a:off x="13523449645" y="56658792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278</xdr:row>
      <xdr:rowOff>54850</xdr:rowOff>
    </xdr:from>
    <xdr:to>
      <xdr:col>1</xdr:col>
      <xdr:colOff>843855</xdr:colOff>
      <xdr:row>279</xdr:row>
      <xdr:rowOff>46412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DEEA6A8-E5DE-F348-92E1-1AE8DF706183}"/>
            </a:ext>
          </a:extLst>
        </xdr:cNvPr>
        <xdr:cNvSpPr/>
      </xdr:nvSpPr>
      <xdr:spPr>
        <a:xfrm>
          <a:off x="13523449645" y="56874650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679304</xdr:colOff>
      <xdr:row>279</xdr:row>
      <xdr:rowOff>67508</xdr:rowOff>
    </xdr:from>
    <xdr:to>
      <xdr:col>1</xdr:col>
      <xdr:colOff>856513</xdr:colOff>
      <xdr:row>280</xdr:row>
      <xdr:rowOff>59070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2065B97-05AA-5B41-8CD3-ECB5D0FF4A84}"/>
            </a:ext>
          </a:extLst>
        </xdr:cNvPr>
        <xdr:cNvSpPr/>
      </xdr:nvSpPr>
      <xdr:spPr>
        <a:xfrm>
          <a:off x="13523436987" y="5709050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269</xdr:row>
      <xdr:rowOff>8438</xdr:rowOff>
    </xdr:from>
    <xdr:to>
      <xdr:col>4</xdr:col>
      <xdr:colOff>717276</xdr:colOff>
      <xdr:row>270</xdr:row>
      <xdr:rowOff>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A3DCA99-C859-994D-A7AC-F769BC5C28B0}"/>
            </a:ext>
          </a:extLst>
        </xdr:cNvPr>
        <xdr:cNvSpPr/>
      </xdr:nvSpPr>
      <xdr:spPr>
        <a:xfrm>
          <a:off x="13520972724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270</xdr:row>
      <xdr:rowOff>8438</xdr:rowOff>
    </xdr:from>
    <xdr:to>
      <xdr:col>4</xdr:col>
      <xdr:colOff>717276</xdr:colOff>
      <xdr:row>271</xdr:row>
      <xdr:rowOff>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A4502C4-8BAE-1E42-8E70-1171F7E7FF35}"/>
            </a:ext>
          </a:extLst>
        </xdr:cNvPr>
        <xdr:cNvSpPr/>
      </xdr:nvSpPr>
      <xdr:spPr>
        <a:xfrm>
          <a:off x="13520972724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271</xdr:row>
      <xdr:rowOff>8438</xdr:rowOff>
    </xdr:from>
    <xdr:to>
      <xdr:col>4</xdr:col>
      <xdr:colOff>717276</xdr:colOff>
      <xdr:row>272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45DD7E7-CD2A-3E4D-A5E0-A1AB12E40EC0}"/>
            </a:ext>
          </a:extLst>
        </xdr:cNvPr>
        <xdr:cNvSpPr/>
      </xdr:nvSpPr>
      <xdr:spPr>
        <a:xfrm>
          <a:off x="13520972724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272</xdr:row>
      <xdr:rowOff>8438</xdr:rowOff>
    </xdr:from>
    <xdr:to>
      <xdr:col>4</xdr:col>
      <xdr:colOff>717276</xdr:colOff>
      <xdr:row>273</xdr:row>
      <xdr:rowOff>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450DEC2-C083-AB43-B0ED-38822126E1E5}"/>
            </a:ext>
          </a:extLst>
        </xdr:cNvPr>
        <xdr:cNvSpPr/>
      </xdr:nvSpPr>
      <xdr:spPr>
        <a:xfrm>
          <a:off x="13520972724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273</xdr:row>
      <xdr:rowOff>8438</xdr:rowOff>
    </xdr:from>
    <xdr:to>
      <xdr:col>4</xdr:col>
      <xdr:colOff>717276</xdr:colOff>
      <xdr:row>274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83F12CF-BE62-6843-8FB2-20F785BBC578}"/>
            </a:ext>
          </a:extLst>
        </xdr:cNvPr>
        <xdr:cNvSpPr/>
      </xdr:nvSpPr>
      <xdr:spPr>
        <a:xfrm>
          <a:off x="13520972724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274</xdr:row>
      <xdr:rowOff>8438</xdr:rowOff>
    </xdr:from>
    <xdr:to>
      <xdr:col>4</xdr:col>
      <xdr:colOff>717276</xdr:colOff>
      <xdr:row>275</xdr:row>
      <xdr:rowOff>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16D411E-B19F-D24E-BD42-B6836AE8F372}"/>
            </a:ext>
          </a:extLst>
        </xdr:cNvPr>
        <xdr:cNvSpPr/>
      </xdr:nvSpPr>
      <xdr:spPr>
        <a:xfrm>
          <a:off x="13520972724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269</xdr:row>
      <xdr:rowOff>8438</xdr:rowOff>
    </xdr:from>
    <xdr:to>
      <xdr:col>5</xdr:col>
      <xdr:colOff>805880</xdr:colOff>
      <xdr:row>270</xdr:row>
      <xdr:rowOff>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3154429-53B7-084C-AF97-61E40EECEAE2}"/>
            </a:ext>
          </a:extLst>
        </xdr:cNvPr>
        <xdr:cNvSpPr/>
      </xdr:nvSpPr>
      <xdr:spPr>
        <a:xfrm>
          <a:off x="13520058620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270</xdr:row>
      <xdr:rowOff>8438</xdr:rowOff>
    </xdr:from>
    <xdr:to>
      <xdr:col>5</xdr:col>
      <xdr:colOff>805880</xdr:colOff>
      <xdr:row>271</xdr:row>
      <xdr:rowOff>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ECF2B7B-62BE-3844-9496-B30899DCC32A}"/>
            </a:ext>
          </a:extLst>
        </xdr:cNvPr>
        <xdr:cNvSpPr/>
      </xdr:nvSpPr>
      <xdr:spPr>
        <a:xfrm>
          <a:off x="13520058620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271</xdr:row>
      <xdr:rowOff>8438</xdr:rowOff>
    </xdr:from>
    <xdr:to>
      <xdr:col>5</xdr:col>
      <xdr:colOff>805880</xdr:colOff>
      <xdr:row>272</xdr:row>
      <xdr:rowOff>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5793C18-4E35-9549-82E1-848963C9D95E}"/>
            </a:ext>
          </a:extLst>
        </xdr:cNvPr>
        <xdr:cNvSpPr/>
      </xdr:nvSpPr>
      <xdr:spPr>
        <a:xfrm>
          <a:off x="13520058620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272</xdr:row>
      <xdr:rowOff>8438</xdr:rowOff>
    </xdr:from>
    <xdr:to>
      <xdr:col>5</xdr:col>
      <xdr:colOff>805880</xdr:colOff>
      <xdr:row>273</xdr:row>
      <xdr:rowOff>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168F10A-7ED8-CC47-A3AC-200E6F0FE486}"/>
            </a:ext>
          </a:extLst>
        </xdr:cNvPr>
        <xdr:cNvSpPr/>
      </xdr:nvSpPr>
      <xdr:spPr>
        <a:xfrm>
          <a:off x="13520058620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273</xdr:row>
      <xdr:rowOff>8438</xdr:rowOff>
    </xdr:from>
    <xdr:to>
      <xdr:col>5</xdr:col>
      <xdr:colOff>805880</xdr:colOff>
      <xdr:row>274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30FD1B7-625A-824B-A626-AD88ED8D9E0F}"/>
            </a:ext>
          </a:extLst>
        </xdr:cNvPr>
        <xdr:cNvSpPr/>
      </xdr:nvSpPr>
      <xdr:spPr>
        <a:xfrm>
          <a:off x="13520058620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274</xdr:row>
      <xdr:rowOff>8438</xdr:rowOff>
    </xdr:from>
    <xdr:to>
      <xdr:col>5</xdr:col>
      <xdr:colOff>805880</xdr:colOff>
      <xdr:row>275</xdr:row>
      <xdr:rowOff>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4B92BA6-06CC-8742-920B-95D62EE7AC2E}"/>
            </a:ext>
          </a:extLst>
        </xdr:cNvPr>
        <xdr:cNvSpPr/>
      </xdr:nvSpPr>
      <xdr:spPr>
        <a:xfrm>
          <a:off x="13520058620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269</xdr:row>
      <xdr:rowOff>16877</xdr:rowOff>
    </xdr:from>
    <xdr:to>
      <xdr:col>6</xdr:col>
      <xdr:colOff>810099</xdr:colOff>
      <xdr:row>270</xdr:row>
      <xdr:rowOff>8439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D2280F2-EEE5-FF47-A9ED-5EED2D02CBB7}"/>
            </a:ext>
          </a:extLst>
        </xdr:cNvPr>
        <xdr:cNvSpPr/>
      </xdr:nvSpPr>
      <xdr:spPr>
        <a:xfrm>
          <a:off x="13519228901" y="55007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270</xdr:row>
      <xdr:rowOff>16877</xdr:rowOff>
    </xdr:from>
    <xdr:to>
      <xdr:col>6</xdr:col>
      <xdr:colOff>810099</xdr:colOff>
      <xdr:row>271</xdr:row>
      <xdr:rowOff>8439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44C2E92-8CF2-0541-ABB3-17A9E10D6E9D}"/>
            </a:ext>
          </a:extLst>
        </xdr:cNvPr>
        <xdr:cNvSpPr/>
      </xdr:nvSpPr>
      <xdr:spPr>
        <a:xfrm>
          <a:off x="13519228901" y="552110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271</xdr:row>
      <xdr:rowOff>16877</xdr:rowOff>
    </xdr:from>
    <xdr:to>
      <xdr:col>6</xdr:col>
      <xdr:colOff>810099</xdr:colOff>
      <xdr:row>272</xdr:row>
      <xdr:rowOff>8439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E0BC6E3-46F1-DB41-8E48-BC7861C980AF}"/>
            </a:ext>
          </a:extLst>
        </xdr:cNvPr>
        <xdr:cNvSpPr/>
      </xdr:nvSpPr>
      <xdr:spPr>
        <a:xfrm>
          <a:off x="13519228901" y="554142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272</xdr:row>
      <xdr:rowOff>16877</xdr:rowOff>
    </xdr:from>
    <xdr:to>
      <xdr:col>6</xdr:col>
      <xdr:colOff>810099</xdr:colOff>
      <xdr:row>273</xdr:row>
      <xdr:rowOff>8439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769C9C8-506E-574A-B8E7-5130601964D4}"/>
            </a:ext>
          </a:extLst>
        </xdr:cNvPr>
        <xdr:cNvSpPr/>
      </xdr:nvSpPr>
      <xdr:spPr>
        <a:xfrm>
          <a:off x="13519228901" y="556174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273</xdr:row>
      <xdr:rowOff>16877</xdr:rowOff>
    </xdr:from>
    <xdr:to>
      <xdr:col>6</xdr:col>
      <xdr:colOff>810099</xdr:colOff>
      <xdr:row>274</xdr:row>
      <xdr:rowOff>8439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4F08758-9597-3E4E-8C11-36051F5BC044}"/>
            </a:ext>
          </a:extLst>
        </xdr:cNvPr>
        <xdr:cNvSpPr/>
      </xdr:nvSpPr>
      <xdr:spPr>
        <a:xfrm>
          <a:off x="13519228901" y="55820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274</xdr:row>
      <xdr:rowOff>16877</xdr:rowOff>
    </xdr:from>
    <xdr:to>
      <xdr:col>6</xdr:col>
      <xdr:colOff>810099</xdr:colOff>
      <xdr:row>275</xdr:row>
      <xdr:rowOff>8439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C147D29-F312-0B49-AFCA-9BD84126F704}"/>
            </a:ext>
          </a:extLst>
        </xdr:cNvPr>
        <xdr:cNvSpPr/>
      </xdr:nvSpPr>
      <xdr:spPr>
        <a:xfrm>
          <a:off x="13519228901" y="56023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371708</xdr:colOff>
      <xdr:row>363</xdr:row>
      <xdr:rowOff>13276</xdr:rowOff>
    </xdr:from>
    <xdr:to>
      <xdr:col>4</xdr:col>
      <xdr:colOff>809792</xdr:colOff>
      <xdr:row>364</xdr:row>
      <xdr:rowOff>137178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ED87DDC-786F-C745-B232-40E3ED493170}"/>
            </a:ext>
          </a:extLst>
        </xdr:cNvPr>
        <xdr:cNvCxnSpPr/>
      </xdr:nvCxnSpPr>
      <xdr:spPr>
        <a:xfrm flipH="1">
          <a:off x="13520880208" y="74105076"/>
          <a:ext cx="438084" cy="3271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522161</xdr:colOff>
      <xdr:row>363</xdr:row>
      <xdr:rowOff>154879</xdr:rowOff>
    </xdr:from>
    <xdr:to>
      <xdr:col>3</xdr:col>
      <xdr:colOff>531012</xdr:colOff>
      <xdr:row>365</xdr:row>
      <xdr:rowOff>137179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7498061-D856-364C-BFE8-84DECB2357D0}"/>
            </a:ext>
          </a:extLst>
        </xdr:cNvPr>
        <xdr:cNvCxnSpPr/>
      </xdr:nvCxnSpPr>
      <xdr:spPr>
        <a:xfrm>
          <a:off x="13521984488" y="74246679"/>
          <a:ext cx="8851" cy="388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212402</xdr:colOff>
      <xdr:row>362</xdr:row>
      <xdr:rowOff>185855</xdr:rowOff>
    </xdr:from>
    <xdr:to>
      <xdr:col>4</xdr:col>
      <xdr:colOff>22124</xdr:colOff>
      <xdr:row>363</xdr:row>
      <xdr:rowOff>132753</xdr:rowOff>
    </xdr:to>
    <xdr:sp macro="" textlink="">
      <xdr:nvSpPr>
        <xdr:cNvPr id="54" name="Left Brace 53">
          <a:extLst>
            <a:ext uri="{FF2B5EF4-FFF2-40B4-BE49-F238E27FC236}">
              <a16:creationId xmlns:a16="http://schemas.microsoft.com/office/drawing/2014/main" id="{AC992165-0B08-7C4E-A577-75A9D1641EAB}"/>
            </a:ext>
          </a:extLst>
        </xdr:cNvPr>
        <xdr:cNvSpPr/>
      </xdr:nvSpPr>
      <xdr:spPr>
        <a:xfrm rot="16200000">
          <a:off x="13521910438" y="73831893"/>
          <a:ext cx="150098" cy="6352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181428</xdr:colOff>
      <xdr:row>362</xdr:row>
      <xdr:rowOff>199130</xdr:rowOff>
    </xdr:from>
    <xdr:to>
      <xdr:col>2</xdr:col>
      <xdr:colOff>858467</xdr:colOff>
      <xdr:row>364</xdr:row>
      <xdr:rowOff>13276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1C86CB1-E77F-374B-AC64-229B1E83EF8F}"/>
            </a:ext>
          </a:extLst>
        </xdr:cNvPr>
        <xdr:cNvCxnSpPr/>
      </xdr:nvCxnSpPr>
      <xdr:spPr>
        <a:xfrm>
          <a:off x="13522558733" y="74087730"/>
          <a:ext cx="677039" cy="2205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898289</xdr:colOff>
      <xdr:row>382</xdr:row>
      <xdr:rowOff>163729</xdr:rowOff>
    </xdr:from>
    <xdr:to>
      <xdr:col>3</xdr:col>
      <xdr:colOff>632786</xdr:colOff>
      <xdr:row>383</xdr:row>
      <xdr:rowOff>110627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87BBC472-272C-2B49-B4B7-9136CD87B7AD}"/>
            </a:ext>
          </a:extLst>
        </xdr:cNvPr>
        <xdr:cNvSpPr/>
      </xdr:nvSpPr>
      <xdr:spPr>
        <a:xfrm rot="16200000">
          <a:off x="13522125764" y="77873279"/>
          <a:ext cx="150098" cy="63619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469060</xdr:colOff>
      <xdr:row>382</xdr:row>
      <xdr:rowOff>185854</xdr:rowOff>
    </xdr:from>
    <xdr:to>
      <xdr:col>5</xdr:col>
      <xdr:colOff>79653</xdr:colOff>
      <xdr:row>384</xdr:row>
      <xdr:rowOff>106202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F5D100C-4CED-F045-8E8D-F7181123C5BA}"/>
            </a:ext>
          </a:extLst>
        </xdr:cNvPr>
        <xdr:cNvCxnSpPr/>
      </xdr:nvCxnSpPr>
      <xdr:spPr>
        <a:xfrm flipH="1">
          <a:off x="13520784847" y="78138454"/>
          <a:ext cx="436093" cy="3267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305332</xdr:colOff>
      <xdr:row>383</xdr:row>
      <xdr:rowOff>92927</xdr:rowOff>
    </xdr:from>
    <xdr:to>
      <xdr:col>3</xdr:col>
      <xdr:colOff>323032</xdr:colOff>
      <xdr:row>384</xdr:row>
      <xdr:rowOff>115052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13AE47B7-BE85-0F44-826D-69382B9E863C}"/>
            </a:ext>
          </a:extLst>
        </xdr:cNvPr>
        <xdr:cNvCxnSpPr/>
      </xdr:nvCxnSpPr>
      <xdr:spPr>
        <a:xfrm flipH="1">
          <a:off x="13522192468" y="78248727"/>
          <a:ext cx="17700" cy="22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566411</xdr:colOff>
      <xdr:row>383</xdr:row>
      <xdr:rowOff>0</xdr:rowOff>
    </xdr:from>
    <xdr:to>
      <xdr:col>2</xdr:col>
      <xdr:colOff>654913</xdr:colOff>
      <xdr:row>385</xdr:row>
      <xdr:rowOff>39825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27671EB-D40C-574E-A19B-02A7E6AB59AE}"/>
            </a:ext>
          </a:extLst>
        </xdr:cNvPr>
        <xdr:cNvCxnSpPr/>
      </xdr:nvCxnSpPr>
      <xdr:spPr>
        <a:xfrm>
          <a:off x="13522762287" y="78155800"/>
          <a:ext cx="88502" cy="44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703586</xdr:colOff>
      <xdr:row>382</xdr:row>
      <xdr:rowOff>154879</xdr:rowOff>
    </xdr:from>
    <xdr:to>
      <xdr:col>2</xdr:col>
      <xdr:colOff>464632</xdr:colOff>
      <xdr:row>383</xdr:row>
      <xdr:rowOff>101777</xdr:rowOff>
    </xdr:to>
    <xdr:sp macro="" textlink="">
      <xdr:nvSpPr>
        <xdr:cNvPr id="60" name="Left Brace 59">
          <a:extLst>
            <a:ext uri="{FF2B5EF4-FFF2-40B4-BE49-F238E27FC236}">
              <a16:creationId xmlns:a16="http://schemas.microsoft.com/office/drawing/2014/main" id="{59E66A32-CF6D-9547-AAAF-F8AD76E05ACD}"/>
            </a:ext>
          </a:extLst>
        </xdr:cNvPr>
        <xdr:cNvSpPr/>
      </xdr:nvSpPr>
      <xdr:spPr>
        <a:xfrm rot="16200000">
          <a:off x="13523196192" y="77863855"/>
          <a:ext cx="150098" cy="63734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53102</xdr:colOff>
      <xdr:row>383</xdr:row>
      <xdr:rowOff>75226</xdr:rowOff>
    </xdr:from>
    <xdr:to>
      <xdr:col>2</xdr:col>
      <xdr:colOff>141603</xdr:colOff>
      <xdr:row>384</xdr:row>
      <xdr:rowOff>53101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647CE07-C299-E648-A3D9-4E8E3A136440}"/>
            </a:ext>
          </a:extLst>
        </xdr:cNvPr>
        <xdr:cNvCxnSpPr/>
      </xdr:nvCxnSpPr>
      <xdr:spPr>
        <a:xfrm>
          <a:off x="13523275597" y="78231026"/>
          <a:ext cx="964801" cy="181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862346</xdr:colOff>
      <xdr:row>451</xdr:row>
      <xdr:rowOff>164629</xdr:rowOff>
    </xdr:from>
    <xdr:to>
      <xdr:col>2</xdr:col>
      <xdr:colOff>403734</xdr:colOff>
      <xdr:row>453</xdr:row>
      <xdr:rowOff>70556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91B8B0C-795A-3C4F-AA68-905E44C2BD7E}"/>
            </a:ext>
          </a:extLst>
        </xdr:cNvPr>
        <xdr:cNvCxnSpPr/>
      </xdr:nvCxnSpPr>
      <xdr:spPr>
        <a:xfrm flipH="1">
          <a:off x="13523013466" y="92138029"/>
          <a:ext cx="417688" cy="3123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529167</xdr:colOff>
      <xdr:row>451</xdr:row>
      <xdr:rowOff>172468</xdr:rowOff>
    </xdr:from>
    <xdr:to>
      <xdr:col>1</xdr:col>
      <xdr:colOff>537006</xdr:colOff>
      <xdr:row>455</xdr:row>
      <xdr:rowOff>31358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F01FA88-636A-1949-A329-874AC4B39EDE}"/>
            </a:ext>
          </a:extLst>
        </xdr:cNvPr>
        <xdr:cNvCxnSpPr/>
      </xdr:nvCxnSpPr>
      <xdr:spPr>
        <a:xfrm>
          <a:off x="13523756494" y="92145868"/>
          <a:ext cx="7839" cy="6716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521327</xdr:colOff>
      <xdr:row>451</xdr:row>
      <xdr:rowOff>146991</xdr:rowOff>
    </xdr:from>
    <xdr:to>
      <xdr:col>1</xdr:col>
      <xdr:colOff>411571</xdr:colOff>
      <xdr:row>452</xdr:row>
      <xdr:rowOff>97993</xdr:rowOff>
    </xdr:to>
    <xdr:sp macro="" textlink="">
      <xdr:nvSpPr>
        <xdr:cNvPr id="64" name="Left Brace 63">
          <a:extLst>
            <a:ext uri="{FF2B5EF4-FFF2-40B4-BE49-F238E27FC236}">
              <a16:creationId xmlns:a16="http://schemas.microsoft.com/office/drawing/2014/main" id="{D3DE3FD3-9EFF-8640-AEF7-8D3FCDC99887}"/>
            </a:ext>
          </a:extLst>
        </xdr:cNvPr>
        <xdr:cNvSpPr/>
      </xdr:nvSpPr>
      <xdr:spPr>
        <a:xfrm rot="16200000">
          <a:off x="13524162700" y="91839620"/>
          <a:ext cx="154202" cy="71574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666358</xdr:colOff>
      <xdr:row>452</xdr:row>
      <xdr:rowOff>97993</xdr:rowOff>
    </xdr:from>
    <xdr:to>
      <xdr:col>1</xdr:col>
      <xdr:colOff>54877</xdr:colOff>
      <xdr:row>453</xdr:row>
      <xdr:rowOff>133272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7197E89-4DA1-374A-AA9A-60BC47D71EF6}"/>
            </a:ext>
          </a:extLst>
        </xdr:cNvPr>
        <xdr:cNvCxnSpPr/>
      </xdr:nvCxnSpPr>
      <xdr:spPr>
        <a:xfrm>
          <a:off x="13524238623" y="92274593"/>
          <a:ext cx="214019" cy="23847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388056</xdr:colOff>
      <xdr:row>437</xdr:row>
      <xdr:rowOff>23519</xdr:rowOff>
    </xdr:from>
    <xdr:to>
      <xdr:col>1</xdr:col>
      <xdr:colOff>580123</xdr:colOff>
      <xdr:row>438</xdr:row>
      <xdr:rowOff>15679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37E49C06-E338-094A-BA48-D5BA02300DE7}"/>
            </a:ext>
          </a:extLst>
        </xdr:cNvPr>
        <xdr:cNvSpPr/>
      </xdr:nvSpPr>
      <xdr:spPr>
        <a:xfrm>
          <a:off x="13523713377" y="8915211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713396</xdr:colOff>
      <xdr:row>427</xdr:row>
      <xdr:rowOff>11759</xdr:rowOff>
    </xdr:from>
    <xdr:to>
      <xdr:col>6</xdr:col>
      <xdr:colOff>78395</xdr:colOff>
      <xdr:row>428</xdr:row>
      <xdr:rowOff>3919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76A4A7B4-B3AF-A940-9336-336724420C8D}"/>
            </a:ext>
          </a:extLst>
        </xdr:cNvPr>
        <xdr:cNvSpPr/>
      </xdr:nvSpPr>
      <xdr:spPr>
        <a:xfrm>
          <a:off x="13519960605" y="87108359"/>
          <a:ext cx="190499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148951</xdr:colOff>
      <xdr:row>451</xdr:row>
      <xdr:rowOff>7840</xdr:rowOff>
    </xdr:from>
    <xdr:to>
      <xdr:col>0</xdr:col>
      <xdr:colOff>341018</xdr:colOff>
      <xdr:row>452</xdr:row>
      <xdr:rowOff>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F898599-FAC5-4140-931E-B327FDBA5854}"/>
            </a:ext>
          </a:extLst>
        </xdr:cNvPr>
        <xdr:cNvSpPr/>
      </xdr:nvSpPr>
      <xdr:spPr>
        <a:xfrm>
          <a:off x="13524777982" y="9198124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164630</xdr:colOff>
      <xdr:row>457</xdr:row>
      <xdr:rowOff>199908</xdr:rowOff>
    </xdr:from>
    <xdr:to>
      <xdr:col>0</xdr:col>
      <xdr:colOff>356697</xdr:colOff>
      <xdr:row>458</xdr:row>
      <xdr:rowOff>192068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45FE623-E08E-4F4E-AD00-4EA326566132}"/>
            </a:ext>
          </a:extLst>
        </xdr:cNvPr>
        <xdr:cNvSpPr/>
      </xdr:nvSpPr>
      <xdr:spPr>
        <a:xfrm>
          <a:off x="13524762303" y="933925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19599</xdr:rowOff>
    </xdr:from>
    <xdr:to>
      <xdr:col>2</xdr:col>
      <xdr:colOff>584043</xdr:colOff>
      <xdr:row>439</xdr:row>
      <xdr:rowOff>11758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70CECCA-016A-674B-B1D2-582440685272}"/>
            </a:ext>
          </a:extLst>
        </xdr:cNvPr>
        <xdr:cNvSpPr/>
      </xdr:nvSpPr>
      <xdr:spPr>
        <a:xfrm>
          <a:off x="13522833157" y="89351399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203827</xdr:rowOff>
    </xdr:from>
    <xdr:to>
      <xdr:col>2</xdr:col>
      <xdr:colOff>584043</xdr:colOff>
      <xdr:row>439</xdr:row>
      <xdr:rowOff>195986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91D16A5-8A05-8E4B-AACF-88233E8454E2}"/>
            </a:ext>
          </a:extLst>
        </xdr:cNvPr>
        <xdr:cNvSpPr/>
      </xdr:nvSpPr>
      <xdr:spPr>
        <a:xfrm>
          <a:off x="13522833157" y="89535627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580124</xdr:colOff>
      <xdr:row>441</xdr:row>
      <xdr:rowOff>11760</xdr:rowOff>
    </xdr:from>
    <xdr:to>
      <xdr:col>5</xdr:col>
      <xdr:colOff>772191</xdr:colOff>
      <xdr:row>442</xdr:row>
      <xdr:rowOff>3920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F8A1FC7-321C-5345-9CCB-A6500B9DF419}"/>
            </a:ext>
          </a:extLst>
        </xdr:cNvPr>
        <xdr:cNvSpPr/>
      </xdr:nvSpPr>
      <xdr:spPr>
        <a:xfrm>
          <a:off x="13520092309" y="8995316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442</xdr:row>
      <xdr:rowOff>7840</xdr:rowOff>
    </xdr:from>
    <xdr:to>
      <xdr:col>5</xdr:col>
      <xdr:colOff>776111</xdr:colOff>
      <xdr:row>442</xdr:row>
      <xdr:rowOff>203827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33D9699-886B-1945-ADCB-8B00C5074F0E}"/>
            </a:ext>
          </a:extLst>
        </xdr:cNvPr>
        <xdr:cNvSpPr/>
      </xdr:nvSpPr>
      <xdr:spPr>
        <a:xfrm>
          <a:off x="13520088389" y="90152440"/>
          <a:ext cx="192067" cy="1959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443</xdr:row>
      <xdr:rowOff>199908</xdr:rowOff>
    </xdr:from>
    <xdr:to>
      <xdr:col>5</xdr:col>
      <xdr:colOff>776111</xdr:colOff>
      <xdr:row>444</xdr:row>
      <xdr:rowOff>192068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72A6E2D-E9E0-7E4A-B0BC-4B6DEA91A7B9}"/>
            </a:ext>
          </a:extLst>
        </xdr:cNvPr>
        <xdr:cNvSpPr/>
      </xdr:nvSpPr>
      <xdr:spPr>
        <a:xfrm>
          <a:off x="13520088389" y="90547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0</xdr:col>
      <xdr:colOff>489971</xdr:colOff>
      <xdr:row>463</xdr:row>
      <xdr:rowOff>199908</xdr:rowOff>
    </xdr:from>
    <xdr:to>
      <xdr:col>0</xdr:col>
      <xdr:colOff>682038</xdr:colOff>
      <xdr:row>464</xdr:row>
      <xdr:rowOff>192068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1A65309-1C3E-0E42-B56C-897E2DB375DD}"/>
            </a:ext>
          </a:extLst>
        </xdr:cNvPr>
        <xdr:cNvSpPr/>
      </xdr:nvSpPr>
      <xdr:spPr>
        <a:xfrm>
          <a:off x="13524436962" y="94611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2</xdr:col>
      <xdr:colOff>325339</xdr:colOff>
      <xdr:row>464</xdr:row>
      <xdr:rowOff>188147</xdr:rowOff>
    </xdr:from>
    <xdr:to>
      <xdr:col>2</xdr:col>
      <xdr:colOff>329259</xdr:colOff>
      <xdr:row>466</xdr:row>
      <xdr:rowOff>117593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7308612-A7D6-A541-BCEE-1D750F538FA7}"/>
            </a:ext>
          </a:extLst>
        </xdr:cNvPr>
        <xdr:cNvCxnSpPr/>
      </xdr:nvCxnSpPr>
      <xdr:spPr>
        <a:xfrm flipH="1">
          <a:off x="13523087941" y="94803147"/>
          <a:ext cx="3920" cy="3358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239105</xdr:colOff>
      <xdr:row>464</xdr:row>
      <xdr:rowOff>127393</xdr:rowOff>
    </xdr:from>
    <xdr:to>
      <xdr:col>2</xdr:col>
      <xdr:colOff>27434</xdr:colOff>
      <xdr:row>465</xdr:row>
      <xdr:rowOff>27438</xdr:rowOff>
    </xdr:to>
    <xdr:sp macro="" textlink="">
      <xdr:nvSpPr>
        <xdr:cNvPr id="77" name="Left Brace 76">
          <a:extLst>
            <a:ext uri="{FF2B5EF4-FFF2-40B4-BE49-F238E27FC236}">
              <a16:creationId xmlns:a16="http://schemas.microsoft.com/office/drawing/2014/main" id="{A83B377A-6F12-754F-9C85-AB1E9877B0CC}"/>
            </a:ext>
          </a:extLst>
        </xdr:cNvPr>
        <xdr:cNvSpPr/>
      </xdr:nvSpPr>
      <xdr:spPr>
        <a:xfrm rot="16200000">
          <a:off x="13523670458" y="94461701"/>
          <a:ext cx="103245" cy="6646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564444</xdr:colOff>
      <xdr:row>465</xdr:row>
      <xdr:rowOff>3919</xdr:rowOff>
    </xdr:from>
    <xdr:to>
      <xdr:col>1</xdr:col>
      <xdr:colOff>568364</xdr:colOff>
      <xdr:row>466</xdr:row>
      <xdr:rowOff>137192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A4A18F3-8ED8-8F40-9F00-7DFC5BF7559D}"/>
            </a:ext>
          </a:extLst>
        </xdr:cNvPr>
        <xdr:cNvCxnSpPr/>
      </xdr:nvCxnSpPr>
      <xdr:spPr>
        <a:xfrm flipH="1">
          <a:off x="13523725136" y="94822119"/>
          <a:ext cx="3920" cy="3364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658519</xdr:colOff>
      <xdr:row>464</xdr:row>
      <xdr:rowOff>188147</xdr:rowOff>
    </xdr:from>
    <xdr:to>
      <xdr:col>1</xdr:col>
      <xdr:colOff>199907</xdr:colOff>
      <xdr:row>467</xdr:row>
      <xdr:rowOff>7840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FFC80F0-80A5-BE41-952D-C7D80F97B94E}"/>
            </a:ext>
          </a:extLst>
        </xdr:cNvPr>
        <xdr:cNvCxnSpPr/>
      </xdr:nvCxnSpPr>
      <xdr:spPr>
        <a:xfrm>
          <a:off x="13524093593" y="94803147"/>
          <a:ext cx="366888" cy="42929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219506</xdr:colOff>
      <xdr:row>464</xdr:row>
      <xdr:rowOff>164630</xdr:rowOff>
    </xdr:from>
    <xdr:to>
      <xdr:col>0</xdr:col>
      <xdr:colOff>768272</xdr:colOff>
      <xdr:row>469</xdr:row>
      <xdr:rowOff>43117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B126B79A-4472-D241-8436-5AC2B429F48B}"/>
            </a:ext>
          </a:extLst>
        </xdr:cNvPr>
        <xdr:cNvCxnSpPr/>
      </xdr:nvCxnSpPr>
      <xdr:spPr>
        <a:xfrm>
          <a:off x="13524350728" y="94779630"/>
          <a:ext cx="548766" cy="8944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315338</xdr:colOff>
      <xdr:row>425</xdr:row>
      <xdr:rowOff>2283</xdr:rowOff>
    </xdr:from>
    <xdr:to>
      <xdr:col>3</xdr:col>
      <xdr:colOff>504889</xdr:colOff>
      <xdr:row>425</xdr:row>
      <xdr:rowOff>198211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896461B-4A50-4F4E-A138-A405014C9F15}"/>
            </a:ext>
          </a:extLst>
        </xdr:cNvPr>
        <xdr:cNvSpPr/>
      </xdr:nvSpPr>
      <xdr:spPr>
        <a:xfrm>
          <a:off x="13522010611" y="86692483"/>
          <a:ext cx="189551" cy="19592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477130</xdr:colOff>
      <xdr:row>425</xdr:row>
      <xdr:rowOff>169518</xdr:rowOff>
    </xdr:from>
    <xdr:to>
      <xdr:col>4</xdr:col>
      <xdr:colOff>165858</xdr:colOff>
      <xdr:row>426</xdr:row>
      <xdr:rowOff>199030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788AA4E-F5F1-5140-AA3E-647E4F754B3D}"/>
            </a:ext>
          </a:extLst>
        </xdr:cNvPr>
        <xdr:cNvCxnSpPr>
          <a:stCxn id="81" idx="3"/>
        </xdr:cNvCxnSpPr>
      </xdr:nvCxnSpPr>
      <xdr:spPr>
        <a:xfrm flipH="1">
          <a:off x="13521524142" y="86859718"/>
          <a:ext cx="514228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393321</xdr:colOff>
      <xdr:row>425</xdr:row>
      <xdr:rowOff>169518</xdr:rowOff>
    </xdr:from>
    <xdr:to>
      <xdr:col>3</xdr:col>
      <xdr:colOff>343097</xdr:colOff>
      <xdr:row>426</xdr:row>
      <xdr:rowOff>199030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1C31691-96F6-494B-BBDB-E80BE56B12C2}"/>
            </a:ext>
          </a:extLst>
        </xdr:cNvPr>
        <xdr:cNvCxnSpPr>
          <a:stCxn id="81" idx="5"/>
        </xdr:cNvCxnSpPr>
      </xdr:nvCxnSpPr>
      <xdr:spPr>
        <a:xfrm>
          <a:off x="13522172403" y="86859718"/>
          <a:ext cx="851476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584044</xdr:colOff>
      <xdr:row>447</xdr:row>
      <xdr:rowOff>878</xdr:rowOff>
    </xdr:from>
    <xdr:to>
      <xdr:col>5</xdr:col>
      <xdr:colOff>776111</xdr:colOff>
      <xdr:row>447</xdr:row>
      <xdr:rowOff>196807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BB01742-E209-D140-86F0-CC4A976CCBE4}"/>
            </a:ext>
          </a:extLst>
        </xdr:cNvPr>
        <xdr:cNvSpPr/>
      </xdr:nvSpPr>
      <xdr:spPr>
        <a:xfrm>
          <a:off x="13520088389" y="91161478"/>
          <a:ext cx="192067" cy="19592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0</xdr:col>
      <xdr:colOff>319374</xdr:colOff>
      <xdr:row>472</xdr:row>
      <xdr:rowOff>195169</xdr:rowOff>
    </xdr:from>
    <xdr:to>
      <xdr:col>0</xdr:col>
      <xdr:colOff>511441</xdr:colOff>
      <xdr:row>473</xdr:row>
      <xdr:rowOff>187329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905CFDA-ED3C-6E44-AB3E-08E44B51D270}"/>
            </a:ext>
          </a:extLst>
        </xdr:cNvPr>
        <xdr:cNvSpPr/>
      </xdr:nvSpPr>
      <xdr:spPr>
        <a:xfrm>
          <a:off x="13524607559" y="9643576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320600</xdr:colOff>
      <xdr:row>476</xdr:row>
      <xdr:rowOff>3334</xdr:rowOff>
    </xdr:from>
    <xdr:to>
      <xdr:col>3</xdr:col>
      <xdr:colOff>324520</xdr:colOff>
      <xdr:row>477</xdr:row>
      <xdr:rowOff>136549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9EA925C-D7E4-F542-BF31-CE29638C7E65}"/>
            </a:ext>
          </a:extLst>
        </xdr:cNvPr>
        <xdr:cNvCxnSpPr/>
      </xdr:nvCxnSpPr>
      <xdr:spPr>
        <a:xfrm flipH="1">
          <a:off x="13522190980" y="97056734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382204</xdr:colOff>
      <xdr:row>476</xdr:row>
      <xdr:rowOff>17550</xdr:rowOff>
    </xdr:from>
    <xdr:to>
      <xdr:col>2</xdr:col>
      <xdr:colOff>386124</xdr:colOff>
      <xdr:row>477</xdr:row>
      <xdr:rowOff>150765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B8179F39-72E3-FC47-A509-27D981C77406}"/>
            </a:ext>
          </a:extLst>
        </xdr:cNvPr>
        <xdr:cNvCxnSpPr/>
      </xdr:nvCxnSpPr>
      <xdr:spPr>
        <a:xfrm flipH="1">
          <a:off x="13523031076" y="97070950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483358</xdr:colOff>
      <xdr:row>476</xdr:row>
      <xdr:rowOff>8072</xdr:rowOff>
    </xdr:from>
    <xdr:to>
      <xdr:col>1</xdr:col>
      <xdr:colOff>728137</xdr:colOff>
      <xdr:row>477</xdr:row>
      <xdr:rowOff>151642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92B24B6-C6E1-F745-83F6-7CD2F5F0865C}"/>
            </a:ext>
          </a:extLst>
        </xdr:cNvPr>
        <xdr:cNvCxnSpPr/>
      </xdr:nvCxnSpPr>
      <xdr:spPr>
        <a:xfrm>
          <a:off x="13523565363" y="97061472"/>
          <a:ext cx="244779" cy="3467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</xdr:colOff>
      <xdr:row>475</xdr:row>
      <xdr:rowOff>183408</xdr:rowOff>
    </xdr:from>
    <xdr:to>
      <xdr:col>1</xdr:col>
      <xdr:colOff>221085</xdr:colOff>
      <xdr:row>477</xdr:row>
      <xdr:rowOff>142165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75708E7-8668-244D-9603-76E9F244E9DE}"/>
            </a:ext>
          </a:extLst>
        </xdr:cNvPr>
        <xdr:cNvCxnSpPr/>
      </xdr:nvCxnSpPr>
      <xdr:spPr>
        <a:xfrm>
          <a:off x="13524072415" y="97033608"/>
          <a:ext cx="539533" cy="365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485588</xdr:colOff>
      <xdr:row>805</xdr:row>
      <xdr:rowOff>138205</xdr:rowOff>
    </xdr:from>
    <xdr:to>
      <xdr:col>3</xdr:col>
      <xdr:colOff>485588</xdr:colOff>
      <xdr:row>810</xdr:row>
      <xdr:rowOff>112059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5BD58E7-C32A-194A-95C5-08DB8CA665D0}"/>
            </a:ext>
          </a:extLst>
        </xdr:cNvPr>
        <xdr:cNvCxnSpPr/>
      </xdr:nvCxnSpPr>
      <xdr:spPr>
        <a:xfrm>
          <a:off x="13522029912" y="164006305"/>
          <a:ext cx="0" cy="98985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130735</xdr:colOff>
      <xdr:row>803</xdr:row>
      <xdr:rowOff>70970</xdr:rowOff>
    </xdr:from>
    <xdr:to>
      <xdr:col>3</xdr:col>
      <xdr:colOff>354853</xdr:colOff>
      <xdr:row>804</xdr:row>
      <xdr:rowOff>74706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B66A988-B9D3-3349-AF6B-EF119F9FB59B}"/>
            </a:ext>
          </a:extLst>
        </xdr:cNvPr>
        <xdr:cNvSpPr/>
      </xdr:nvSpPr>
      <xdr:spPr>
        <a:xfrm>
          <a:off x="13522160647" y="16353267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504265</xdr:colOff>
      <xdr:row>810</xdr:row>
      <xdr:rowOff>183029</xdr:rowOff>
    </xdr:from>
    <xdr:to>
      <xdr:col>0</xdr:col>
      <xdr:colOff>728383</xdr:colOff>
      <xdr:row>811</xdr:row>
      <xdr:rowOff>186765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B8A665DD-3A5A-D346-8AA6-C29844B2851E}"/>
            </a:ext>
          </a:extLst>
        </xdr:cNvPr>
        <xdr:cNvSpPr/>
      </xdr:nvSpPr>
      <xdr:spPr>
        <a:xfrm>
          <a:off x="13524390617" y="165067129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1</xdr:col>
      <xdr:colOff>545353</xdr:colOff>
      <xdr:row>811</xdr:row>
      <xdr:rowOff>97117</xdr:rowOff>
    </xdr:from>
    <xdr:to>
      <xdr:col>2</xdr:col>
      <xdr:colOff>3735</xdr:colOff>
      <xdr:row>811</xdr:row>
      <xdr:rowOff>108323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668C35-3590-514B-9B75-4F958A93BBCE}"/>
            </a:ext>
          </a:extLst>
        </xdr:cNvPr>
        <xdr:cNvCxnSpPr/>
      </xdr:nvCxnSpPr>
      <xdr:spPr>
        <a:xfrm flipH="1">
          <a:off x="13523413465" y="165184417"/>
          <a:ext cx="334682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541618</xdr:colOff>
      <xdr:row>811</xdr:row>
      <xdr:rowOff>93381</xdr:rowOff>
    </xdr:from>
    <xdr:to>
      <xdr:col>2</xdr:col>
      <xdr:colOff>877794</xdr:colOff>
      <xdr:row>811</xdr:row>
      <xdr:rowOff>104587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A9E7E21-C8F6-AE4C-AD44-FF3498DD64AF}"/>
            </a:ext>
          </a:extLst>
        </xdr:cNvPr>
        <xdr:cNvCxnSpPr/>
      </xdr:nvCxnSpPr>
      <xdr:spPr>
        <a:xfrm flipH="1">
          <a:off x="13522539406" y="165180681"/>
          <a:ext cx="336176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455705</xdr:colOff>
      <xdr:row>810</xdr:row>
      <xdr:rowOff>197970</xdr:rowOff>
    </xdr:from>
    <xdr:to>
      <xdr:col>5</xdr:col>
      <xdr:colOff>679823</xdr:colOff>
      <xdr:row>812</xdr:row>
      <xdr:rowOff>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F381A376-1A6D-1149-91DC-EA0CC13DC532}"/>
            </a:ext>
          </a:extLst>
        </xdr:cNvPr>
        <xdr:cNvSpPr/>
      </xdr:nvSpPr>
      <xdr:spPr>
        <a:xfrm>
          <a:off x="13520184677" y="165082070"/>
          <a:ext cx="224118" cy="20843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811</xdr:row>
      <xdr:rowOff>186764</xdr:rowOff>
    </xdr:from>
    <xdr:to>
      <xdr:col>5</xdr:col>
      <xdr:colOff>683558</xdr:colOff>
      <xdr:row>812</xdr:row>
      <xdr:rowOff>190500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C0F8CD17-5B8F-D848-A1BD-FF460E0F98FF}"/>
            </a:ext>
          </a:extLst>
        </xdr:cNvPr>
        <xdr:cNvSpPr/>
      </xdr:nvSpPr>
      <xdr:spPr>
        <a:xfrm>
          <a:off x="13520180942" y="165274064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813</xdr:row>
      <xdr:rowOff>14941</xdr:rowOff>
    </xdr:from>
    <xdr:to>
      <xdr:col>5</xdr:col>
      <xdr:colOff>683558</xdr:colOff>
      <xdr:row>814</xdr:row>
      <xdr:rowOff>18677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CCD24716-CD91-1843-B849-8ED39B0D5BC9}"/>
            </a:ext>
          </a:extLst>
        </xdr:cNvPr>
        <xdr:cNvSpPr/>
      </xdr:nvSpPr>
      <xdr:spPr>
        <a:xfrm>
          <a:off x="13520180942" y="165508641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2</xdr:col>
      <xdr:colOff>295088</xdr:colOff>
      <xdr:row>814</xdr:row>
      <xdr:rowOff>7470</xdr:rowOff>
    </xdr:from>
    <xdr:to>
      <xdr:col>2</xdr:col>
      <xdr:colOff>519206</xdr:colOff>
      <xdr:row>815</xdr:row>
      <xdr:rowOff>11207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216CF722-E961-B748-B0AC-E1E19B740A54}"/>
            </a:ext>
          </a:extLst>
        </xdr:cNvPr>
        <xdr:cNvSpPr/>
      </xdr:nvSpPr>
      <xdr:spPr>
        <a:xfrm>
          <a:off x="13522897994" y="165704370"/>
          <a:ext cx="224118" cy="20693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5</xdr:col>
      <xdr:colOff>474382</xdr:colOff>
      <xdr:row>816</xdr:row>
      <xdr:rowOff>3736</xdr:rowOff>
    </xdr:from>
    <xdr:to>
      <xdr:col>5</xdr:col>
      <xdr:colOff>698500</xdr:colOff>
      <xdr:row>817</xdr:row>
      <xdr:rowOff>7472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304AB5E1-7600-8148-803C-F61040DA411A}"/>
            </a:ext>
          </a:extLst>
        </xdr:cNvPr>
        <xdr:cNvSpPr/>
      </xdr:nvSpPr>
      <xdr:spPr>
        <a:xfrm>
          <a:off x="13520166000" y="166107036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298823</xdr:colOff>
      <xdr:row>818</xdr:row>
      <xdr:rowOff>0</xdr:rowOff>
    </xdr:from>
    <xdr:to>
      <xdr:col>3</xdr:col>
      <xdr:colOff>522941</xdr:colOff>
      <xdr:row>819</xdr:row>
      <xdr:rowOff>3736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D7A37B30-FA0C-0D4A-9CAB-1A9C4BB6E264}"/>
            </a:ext>
          </a:extLst>
        </xdr:cNvPr>
        <xdr:cNvSpPr/>
      </xdr:nvSpPr>
      <xdr:spPr>
        <a:xfrm>
          <a:off x="13521992559" y="16650970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ח</a:t>
          </a:r>
          <a:endParaRPr lang="en-US" sz="1100"/>
        </a:p>
      </xdr:txBody>
    </xdr:sp>
    <xdr:clientData/>
  </xdr:twoCellAnchor>
  <xdr:twoCellAnchor>
    <xdr:from>
      <xdr:col>2</xdr:col>
      <xdr:colOff>556776</xdr:colOff>
      <xdr:row>882</xdr:row>
      <xdr:rowOff>82826</xdr:rowOff>
    </xdr:from>
    <xdr:to>
      <xdr:col>4</xdr:col>
      <xdr:colOff>713225</xdr:colOff>
      <xdr:row>882</xdr:row>
      <xdr:rowOff>105833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6D6FA76-A1FA-234A-8147-D5BECA1647FC}"/>
            </a:ext>
          </a:extLst>
        </xdr:cNvPr>
        <xdr:cNvCxnSpPr/>
      </xdr:nvCxnSpPr>
      <xdr:spPr>
        <a:xfrm flipH="1" flipV="1">
          <a:off x="13520976775" y="179622726"/>
          <a:ext cx="1883649" cy="230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113</xdr:row>
      <xdr:rowOff>88900</xdr:rowOff>
    </xdr:from>
    <xdr:to>
      <xdr:col>7</xdr:col>
      <xdr:colOff>311936</xdr:colOff>
      <xdr:row>116</xdr:row>
      <xdr:rowOff>190421</xdr:rowOff>
    </xdr:to>
    <xdr:sp macro="" textlink="">
      <xdr:nvSpPr>
        <xdr:cNvPr id="102" name="Freeform 101">
          <a:extLst>
            <a:ext uri="{FF2B5EF4-FFF2-40B4-BE49-F238E27FC236}">
              <a16:creationId xmlns:a16="http://schemas.microsoft.com/office/drawing/2014/main" id="{2A72E6F1-369C-FF49-AE22-F3901C0D539F}"/>
            </a:ext>
          </a:extLst>
        </xdr:cNvPr>
        <xdr:cNvSpPr/>
      </xdr:nvSpPr>
      <xdr:spPr>
        <a:xfrm>
          <a:off x="13518901564" y="23126700"/>
          <a:ext cx="762786" cy="939721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5249</xdr:colOff>
      <xdr:row>113</xdr:row>
      <xdr:rowOff>187197</xdr:rowOff>
    </xdr:from>
    <xdr:to>
      <xdr:col>7</xdr:col>
      <xdr:colOff>99614</xdr:colOff>
      <xdr:row>114</xdr:row>
      <xdr:rowOff>66567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7B3F67B-E470-024F-A183-B4F277C2CA8B}"/>
            </a:ext>
          </a:extLst>
        </xdr:cNvPr>
        <xdr:cNvSpPr/>
      </xdr:nvSpPr>
      <xdr:spPr>
        <a:xfrm>
          <a:off x="13519113886" y="2322499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32772</xdr:colOff>
      <xdr:row>113</xdr:row>
      <xdr:rowOff>88900</xdr:rowOff>
    </xdr:from>
    <xdr:to>
      <xdr:col>7</xdr:col>
      <xdr:colOff>178252</xdr:colOff>
      <xdr:row>114</xdr:row>
      <xdr:rowOff>94090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50AAA6A-C6EF-4F49-813C-2B668FB34362}"/>
            </a:ext>
          </a:extLst>
        </xdr:cNvPr>
        <xdr:cNvCxnSpPr>
          <a:stCxn id="102" idx="87"/>
          <a:endCxn id="102" idx="2"/>
        </xdr:cNvCxnSpPr>
      </xdr:nvCxnSpPr>
      <xdr:spPr>
        <a:xfrm flipH="1">
          <a:off x="13519035248" y="23126700"/>
          <a:ext cx="145480" cy="2083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91751</xdr:colOff>
      <xdr:row>114</xdr:row>
      <xdr:rowOff>105885</xdr:rowOff>
    </xdr:from>
    <xdr:to>
      <xdr:col>7</xdr:col>
      <xdr:colOff>150729</xdr:colOff>
      <xdr:row>114</xdr:row>
      <xdr:rowOff>310344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21B6948-9954-7C45-9321-FA81D380213D}"/>
            </a:ext>
          </a:extLst>
        </xdr:cNvPr>
        <xdr:cNvCxnSpPr>
          <a:stCxn id="102" idx="3"/>
        </xdr:cNvCxnSpPr>
      </xdr:nvCxnSpPr>
      <xdr:spPr>
        <a:xfrm>
          <a:off x="13519062771" y="23346885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36704</xdr:colOff>
      <xdr:row>114</xdr:row>
      <xdr:rowOff>133409</xdr:rowOff>
    </xdr:from>
    <xdr:to>
      <xdr:col>7</xdr:col>
      <xdr:colOff>95683</xdr:colOff>
      <xdr:row>114</xdr:row>
      <xdr:rowOff>290684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ECECDA8-6B09-0640-80B0-746419CF4115}"/>
            </a:ext>
          </a:extLst>
        </xdr:cNvPr>
        <xdr:cNvCxnSpPr>
          <a:stCxn id="102" idx="6"/>
        </xdr:cNvCxnSpPr>
      </xdr:nvCxnSpPr>
      <xdr:spPr>
        <a:xfrm flipH="1">
          <a:off x="13519117817" y="23374409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811091</xdr:colOff>
      <xdr:row>114</xdr:row>
      <xdr:rowOff>188454</xdr:rowOff>
    </xdr:from>
    <xdr:to>
      <xdr:col>7</xdr:col>
      <xdr:colOff>44569</xdr:colOff>
      <xdr:row>114</xdr:row>
      <xdr:rowOff>392913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C2877EF7-2850-D146-B9FE-04CEF1684C7A}"/>
            </a:ext>
          </a:extLst>
        </xdr:cNvPr>
        <xdr:cNvCxnSpPr/>
      </xdr:nvCxnSpPr>
      <xdr:spPr>
        <a:xfrm>
          <a:off x="13519168931" y="23429454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756044</xdr:colOff>
      <xdr:row>114</xdr:row>
      <xdr:rowOff>215978</xdr:rowOff>
    </xdr:from>
    <xdr:to>
      <xdr:col>6</xdr:col>
      <xdr:colOff>815023</xdr:colOff>
      <xdr:row>114</xdr:row>
      <xdr:rowOff>373253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D243CEFD-2DEC-D549-A138-2C8E0DE3B20C}"/>
            </a:ext>
          </a:extLst>
        </xdr:cNvPr>
        <xdr:cNvCxnSpPr/>
      </xdr:nvCxnSpPr>
      <xdr:spPr>
        <a:xfrm flipH="1">
          <a:off x="13519223977" y="23456978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74059</xdr:colOff>
      <xdr:row>115</xdr:row>
      <xdr:rowOff>179332</xdr:rowOff>
    </xdr:from>
    <xdr:to>
      <xdr:col>7</xdr:col>
      <xdr:colOff>278518</xdr:colOff>
      <xdr:row>116</xdr:row>
      <xdr:rowOff>90157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31688BC8-D030-E64E-969E-B0818C069B8B}"/>
            </a:ext>
          </a:extLst>
        </xdr:cNvPr>
        <xdr:cNvGrpSpPr/>
      </xdr:nvGrpSpPr>
      <xdr:grpSpPr>
        <a:xfrm rot="8034354">
          <a:off x="13539917896" y="23962213"/>
          <a:ext cx="115389" cy="204459"/>
          <a:chOff x="13521233900" y="17791794"/>
          <a:chExt cx="114025" cy="204459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2B2F6093-0974-9AE6-70BF-CD671A50C515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E4FE4016-8878-657C-B1A8-498294CD07E6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264754</xdr:colOff>
      <xdr:row>114</xdr:row>
      <xdr:rowOff>19384</xdr:rowOff>
    </xdr:from>
    <xdr:to>
      <xdr:col>7</xdr:col>
      <xdr:colOff>359119</xdr:colOff>
      <xdr:row>114</xdr:row>
      <xdr:rowOff>101954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AA63F18A-351E-1F45-A214-DEFB4C021418}"/>
            </a:ext>
          </a:extLst>
        </xdr:cNvPr>
        <xdr:cNvSpPr/>
      </xdr:nvSpPr>
      <xdr:spPr>
        <a:xfrm>
          <a:off x="13518854381" y="2326038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127000</xdr:colOff>
      <xdr:row>129</xdr:row>
      <xdr:rowOff>178419</xdr:rowOff>
    </xdr:from>
    <xdr:to>
      <xdr:col>5</xdr:col>
      <xdr:colOff>142451</xdr:colOff>
      <xdr:row>136</xdr:row>
      <xdr:rowOff>178487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65EAF09-28B6-E04C-AC7E-300CFCAE8189}"/>
            </a:ext>
          </a:extLst>
        </xdr:cNvPr>
        <xdr:cNvCxnSpPr/>
      </xdr:nvCxnSpPr>
      <xdr:spPr>
        <a:xfrm>
          <a:off x="13520722049" y="26696019"/>
          <a:ext cx="15451" cy="14224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154459</xdr:colOff>
      <xdr:row>123</xdr:row>
      <xdr:rowOff>34324</xdr:rowOff>
    </xdr:from>
    <xdr:to>
      <xdr:col>7</xdr:col>
      <xdr:colOff>44622</xdr:colOff>
      <xdr:row>125</xdr:row>
      <xdr:rowOff>89243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B04A0AC-EF0B-CB43-AE1D-53251F0ED127}"/>
            </a:ext>
          </a:extLst>
        </xdr:cNvPr>
        <xdr:cNvCxnSpPr/>
      </xdr:nvCxnSpPr>
      <xdr:spPr>
        <a:xfrm>
          <a:off x="13519168878" y="25332724"/>
          <a:ext cx="715663" cy="461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113270</xdr:colOff>
      <xdr:row>122</xdr:row>
      <xdr:rowOff>154459</xdr:rowOff>
    </xdr:from>
    <xdr:to>
      <xdr:col>7</xdr:col>
      <xdr:colOff>58351</xdr:colOff>
      <xdr:row>125</xdr:row>
      <xdr:rowOff>164756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9F6826D3-A143-0349-8C96-97E0A7EF4D74}"/>
            </a:ext>
          </a:extLst>
        </xdr:cNvPr>
        <xdr:cNvCxnSpPr/>
      </xdr:nvCxnSpPr>
      <xdr:spPr>
        <a:xfrm flipV="1">
          <a:off x="13519155149" y="25249659"/>
          <a:ext cx="770581" cy="619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13729</xdr:colOff>
      <xdr:row>125</xdr:row>
      <xdr:rowOff>68648</xdr:rowOff>
    </xdr:from>
    <xdr:to>
      <xdr:col>5</xdr:col>
      <xdr:colOff>102973</xdr:colOff>
      <xdr:row>125</xdr:row>
      <xdr:rowOff>188783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9944764B-363C-4B4D-B967-05AC444689EA}"/>
            </a:ext>
          </a:extLst>
        </xdr:cNvPr>
        <xdr:cNvCxnSpPr/>
      </xdr:nvCxnSpPr>
      <xdr:spPr>
        <a:xfrm>
          <a:off x="13520761527" y="25773448"/>
          <a:ext cx="89244" cy="1201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734541</xdr:colOff>
      <xdr:row>124</xdr:row>
      <xdr:rowOff>13730</xdr:rowOff>
    </xdr:from>
    <xdr:to>
      <xdr:col>5</xdr:col>
      <xdr:colOff>6864</xdr:colOff>
      <xdr:row>125</xdr:row>
      <xdr:rowOff>192216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0855D7F-AA51-6B40-A2EC-F772DEBFEE44}"/>
            </a:ext>
          </a:extLst>
        </xdr:cNvPr>
        <xdr:cNvCxnSpPr/>
      </xdr:nvCxnSpPr>
      <xdr:spPr>
        <a:xfrm flipH="1">
          <a:off x="13520857636" y="25515330"/>
          <a:ext cx="97823" cy="381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19242</xdr:colOff>
      <xdr:row>227</xdr:row>
      <xdr:rowOff>46182</xdr:rowOff>
    </xdr:from>
    <xdr:to>
      <xdr:col>9</xdr:col>
      <xdr:colOff>600363</xdr:colOff>
      <xdr:row>232</xdr:row>
      <xdr:rowOff>130848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F198AD62-974A-C042-8073-0CD82E3CBB6B}"/>
            </a:ext>
          </a:extLst>
        </xdr:cNvPr>
        <xdr:cNvSpPr/>
      </xdr:nvSpPr>
      <xdr:spPr>
        <a:xfrm>
          <a:off x="13516962137" y="46502782"/>
          <a:ext cx="3883121" cy="110066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400"/>
            <a:t>עד</a:t>
          </a:r>
          <a:r>
            <a:rPr lang="he-IL" sz="1400" baseline="0"/>
            <a:t> פה בדיוק הגענו במפגש בכיתה ב-23.3. למרות זאת, בחרתי להשאיר לכם את כל מה שבהמשך, שכולל תרגילים נוספים שיעזרו לכם לחזק את הידע (עכשיו / לקראת המבחן, מה שנוח לכם). </a:t>
          </a:r>
          <a:endParaRPr lang="en-US" sz="1400"/>
        </a:p>
      </xdr:txBody>
    </xdr:sp>
    <xdr:clientData/>
  </xdr:twoCellAnchor>
  <xdr:twoCellAnchor editAs="oneCell">
    <xdr:from>
      <xdr:col>7</xdr:col>
      <xdr:colOff>631151</xdr:colOff>
      <xdr:row>117</xdr:row>
      <xdr:rowOff>113915</xdr:rowOff>
    </xdr:from>
    <xdr:to>
      <xdr:col>8</xdr:col>
      <xdr:colOff>96212</xdr:colOff>
      <xdr:row>119</xdr:row>
      <xdr:rowOff>56958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2623F0A-BA8C-45B2-6A30-F5C06049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03182" y="24274703"/>
          <a:ext cx="292485" cy="350982"/>
        </a:xfrm>
        <a:prstGeom prst="rect">
          <a:avLst/>
        </a:prstGeom>
      </xdr:spPr>
    </xdr:pic>
    <xdr:clientData/>
  </xdr:twoCellAnchor>
  <xdr:twoCellAnchor editAs="oneCell">
    <xdr:from>
      <xdr:col>7</xdr:col>
      <xdr:colOff>604212</xdr:colOff>
      <xdr:row>120</xdr:row>
      <xdr:rowOff>133157</xdr:rowOff>
    </xdr:from>
    <xdr:to>
      <xdr:col>8</xdr:col>
      <xdr:colOff>69273</xdr:colOff>
      <xdr:row>122</xdr:row>
      <xdr:rowOff>76200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8940129-790A-6CDC-8974-4BAF40B7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30121" y="24905854"/>
          <a:ext cx="292485" cy="3509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191614</xdr:colOff>
      <xdr:row>20</xdr:row>
      <xdr:rowOff>35649</xdr:rowOff>
    </xdr:from>
    <xdr:to>
      <xdr:col>5</xdr:col>
      <xdr:colOff>204982</xdr:colOff>
      <xdr:row>21</xdr:row>
      <xdr:rowOff>120316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CF8B88-3C60-F74B-BE1C-2E34723FBE56}"/>
            </a:ext>
          </a:extLst>
        </xdr:cNvPr>
        <xdr:cNvCxnSpPr/>
      </xdr:nvCxnSpPr>
      <xdr:spPr>
        <a:xfrm>
          <a:off x="13520659518" y="4125049"/>
          <a:ext cx="13368" cy="2878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80210</xdr:colOff>
      <xdr:row>20</xdr:row>
      <xdr:rowOff>44561</xdr:rowOff>
    </xdr:from>
    <xdr:to>
      <xdr:col>4</xdr:col>
      <xdr:colOff>93578</xdr:colOff>
      <xdr:row>21</xdr:row>
      <xdr:rowOff>129228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2F4C9A-2A01-0C4B-988A-8E79F6754F9A}"/>
            </a:ext>
          </a:extLst>
        </xdr:cNvPr>
        <xdr:cNvCxnSpPr/>
      </xdr:nvCxnSpPr>
      <xdr:spPr>
        <a:xfrm>
          <a:off x="13521596422" y="4133961"/>
          <a:ext cx="13368" cy="2878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20</xdr:row>
      <xdr:rowOff>57929</xdr:rowOff>
    </xdr:from>
    <xdr:to>
      <xdr:col>3</xdr:col>
      <xdr:colOff>44560</xdr:colOff>
      <xdr:row>21</xdr:row>
      <xdr:rowOff>142597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3E999C-B7EF-FE42-84EC-480D018BA12B}"/>
            </a:ext>
          </a:extLst>
        </xdr:cNvPr>
        <xdr:cNvCxnSpPr/>
      </xdr:nvCxnSpPr>
      <xdr:spPr>
        <a:xfrm>
          <a:off x="13522509040" y="4147329"/>
          <a:ext cx="616060" cy="2878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160421</xdr:colOff>
      <xdr:row>96</xdr:row>
      <xdr:rowOff>53474</xdr:rowOff>
    </xdr:from>
    <xdr:to>
      <xdr:col>4</xdr:col>
      <xdr:colOff>548105</xdr:colOff>
      <xdr:row>96</xdr:row>
      <xdr:rowOff>178246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B5B79A9E-2C60-5F4C-AB19-313637469C04}"/>
            </a:ext>
          </a:extLst>
        </xdr:cNvPr>
        <xdr:cNvSpPr/>
      </xdr:nvSpPr>
      <xdr:spPr>
        <a:xfrm>
          <a:off x="13521141895" y="19586074"/>
          <a:ext cx="387684" cy="12477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360947</xdr:colOff>
      <xdr:row>115</xdr:row>
      <xdr:rowOff>35649</xdr:rowOff>
    </xdr:from>
    <xdr:to>
      <xdr:col>4</xdr:col>
      <xdr:colOff>779824</xdr:colOff>
      <xdr:row>115</xdr:row>
      <xdr:rowOff>178246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4E5ADD7D-1644-774E-B4EC-9DEAB0D7FAE4}"/>
            </a:ext>
          </a:extLst>
        </xdr:cNvPr>
        <xdr:cNvSpPr/>
      </xdr:nvSpPr>
      <xdr:spPr>
        <a:xfrm>
          <a:off x="13520910176" y="23429049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280737</xdr:colOff>
      <xdr:row>138</xdr:row>
      <xdr:rowOff>49018</xdr:rowOff>
    </xdr:from>
    <xdr:to>
      <xdr:col>7</xdr:col>
      <xdr:colOff>699614</xdr:colOff>
      <xdr:row>138</xdr:row>
      <xdr:rowOff>191615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4F4A5099-9E50-3449-BB96-5BCB0F89AFB0}"/>
            </a:ext>
          </a:extLst>
        </xdr:cNvPr>
        <xdr:cNvSpPr/>
      </xdr:nvSpPr>
      <xdr:spPr>
        <a:xfrm>
          <a:off x="13518513886" y="28116018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343123</xdr:colOff>
      <xdr:row>161</xdr:row>
      <xdr:rowOff>40105</xdr:rowOff>
    </xdr:from>
    <xdr:to>
      <xdr:col>4</xdr:col>
      <xdr:colOff>762000</xdr:colOff>
      <xdr:row>161</xdr:row>
      <xdr:rowOff>182702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BDEB4B80-7960-4343-8B49-843A464BBC50}"/>
            </a:ext>
          </a:extLst>
        </xdr:cNvPr>
        <xdr:cNvSpPr/>
      </xdr:nvSpPr>
      <xdr:spPr>
        <a:xfrm>
          <a:off x="13520928000" y="32780705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245088</xdr:colOff>
      <xdr:row>214</xdr:row>
      <xdr:rowOff>35649</xdr:rowOff>
    </xdr:from>
    <xdr:to>
      <xdr:col>9</xdr:col>
      <xdr:colOff>744176</xdr:colOff>
      <xdr:row>214</xdr:row>
      <xdr:rowOff>178246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A12F791B-4E6F-D54F-8A9F-81B7C5BFF974}"/>
            </a:ext>
          </a:extLst>
        </xdr:cNvPr>
        <xdr:cNvSpPr/>
      </xdr:nvSpPr>
      <xdr:spPr>
        <a:xfrm>
          <a:off x="13516818324" y="43545849"/>
          <a:ext cx="499088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686246</xdr:colOff>
      <xdr:row>95</xdr:row>
      <xdr:rowOff>182702</xdr:rowOff>
    </xdr:from>
    <xdr:to>
      <xdr:col>11</xdr:col>
      <xdr:colOff>102492</xdr:colOff>
      <xdr:row>97</xdr:row>
      <xdr:rowOff>84666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4BEED8-2E25-A54D-BA3F-97AA3764FE78}"/>
            </a:ext>
          </a:extLst>
        </xdr:cNvPr>
        <xdr:cNvCxnSpPr/>
      </xdr:nvCxnSpPr>
      <xdr:spPr>
        <a:xfrm flipH="1">
          <a:off x="13515809008" y="19512102"/>
          <a:ext cx="241746" cy="3083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236176</xdr:colOff>
      <xdr:row>95</xdr:row>
      <xdr:rowOff>200527</xdr:rowOff>
    </xdr:from>
    <xdr:to>
      <xdr:col>10</xdr:col>
      <xdr:colOff>236176</xdr:colOff>
      <xdr:row>97</xdr:row>
      <xdr:rowOff>115859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CF82308-1991-7942-BFFF-6855BACC6F1F}"/>
            </a:ext>
          </a:extLst>
        </xdr:cNvPr>
        <xdr:cNvCxnSpPr/>
      </xdr:nvCxnSpPr>
      <xdr:spPr>
        <a:xfrm>
          <a:off x="13516500824" y="19529927"/>
          <a:ext cx="0" cy="3217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387684</xdr:colOff>
      <xdr:row>96</xdr:row>
      <xdr:rowOff>1</xdr:rowOff>
    </xdr:from>
    <xdr:to>
      <xdr:col>9</xdr:col>
      <xdr:colOff>387684</xdr:colOff>
      <xdr:row>97</xdr:row>
      <xdr:rowOff>120315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A5649D0-BEDA-1D43-977E-023866DCA304}"/>
            </a:ext>
          </a:extLst>
        </xdr:cNvPr>
        <xdr:cNvCxnSpPr/>
      </xdr:nvCxnSpPr>
      <xdr:spPr>
        <a:xfrm>
          <a:off x="13517174816" y="19532601"/>
          <a:ext cx="0" cy="3235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418878</xdr:colOff>
      <xdr:row>96</xdr:row>
      <xdr:rowOff>1</xdr:rowOff>
    </xdr:from>
    <xdr:to>
      <xdr:col>8</xdr:col>
      <xdr:colOff>819930</xdr:colOff>
      <xdr:row>97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A76CB1-A834-7440-8CDC-CDC0B4795CEE}"/>
            </a:ext>
          </a:extLst>
        </xdr:cNvPr>
        <xdr:cNvCxnSpPr/>
      </xdr:nvCxnSpPr>
      <xdr:spPr>
        <a:xfrm>
          <a:off x="13517568070" y="19532601"/>
          <a:ext cx="401052" cy="2878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357321</xdr:colOff>
      <xdr:row>215</xdr:row>
      <xdr:rowOff>17220</xdr:rowOff>
    </xdr:from>
    <xdr:to>
      <xdr:col>13</xdr:col>
      <xdr:colOff>365932</xdr:colOff>
      <xdr:row>216</xdr:row>
      <xdr:rowOff>51661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F10F0F6-8AF7-5341-B472-D3C0DF0D8868}"/>
            </a:ext>
          </a:extLst>
        </xdr:cNvPr>
        <xdr:cNvCxnSpPr/>
      </xdr:nvCxnSpPr>
      <xdr:spPr>
        <a:xfrm flipH="1">
          <a:off x="13513894568" y="43730620"/>
          <a:ext cx="8611" cy="2376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607613</xdr:colOff>
      <xdr:row>214</xdr:row>
      <xdr:rowOff>202621</xdr:rowOff>
    </xdr:from>
    <xdr:to>
      <xdr:col>12</xdr:col>
      <xdr:colOff>616460</xdr:colOff>
      <xdr:row>220</xdr:row>
      <xdr:rowOff>60255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2D2DFF4-5FE3-5E47-BB9A-8EBDB612B21C}"/>
            </a:ext>
          </a:extLst>
        </xdr:cNvPr>
        <xdr:cNvCxnSpPr/>
      </xdr:nvCxnSpPr>
      <xdr:spPr>
        <a:xfrm flipH="1">
          <a:off x="13514469540" y="43712821"/>
          <a:ext cx="8847" cy="10768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750876</xdr:colOff>
      <xdr:row>214</xdr:row>
      <xdr:rowOff>170176</xdr:rowOff>
    </xdr:from>
    <xdr:to>
      <xdr:col>11</xdr:col>
      <xdr:colOff>811555</xdr:colOff>
      <xdr:row>216</xdr:row>
      <xdr:rowOff>27810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8AE390-DCC5-C943-B193-4B1DBD9D577C}"/>
            </a:ext>
          </a:extLst>
        </xdr:cNvPr>
        <xdr:cNvCxnSpPr/>
      </xdr:nvCxnSpPr>
      <xdr:spPr>
        <a:xfrm>
          <a:off x="13515099945" y="43680376"/>
          <a:ext cx="60679" cy="2640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444963</xdr:colOff>
      <xdr:row>214</xdr:row>
      <xdr:rowOff>179446</xdr:rowOff>
    </xdr:from>
    <xdr:to>
      <xdr:col>11</xdr:col>
      <xdr:colOff>320241</xdr:colOff>
      <xdr:row>216</xdr:row>
      <xdr:rowOff>46350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9D0CBF3-CAA9-9E49-8512-6D9A3BB502A5}"/>
            </a:ext>
          </a:extLst>
        </xdr:cNvPr>
        <xdr:cNvCxnSpPr/>
      </xdr:nvCxnSpPr>
      <xdr:spPr>
        <a:xfrm>
          <a:off x="13515591259" y="43689646"/>
          <a:ext cx="700778" cy="2733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769416</xdr:colOff>
      <xdr:row>212</xdr:row>
      <xdr:rowOff>129781</xdr:rowOff>
    </xdr:from>
    <xdr:to>
      <xdr:col>11</xdr:col>
      <xdr:colOff>208577</xdr:colOff>
      <xdr:row>214</xdr:row>
      <xdr:rowOff>64890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1CF90B3-E6BE-9E4B-8F4D-75AEAE163A0C}"/>
            </a:ext>
          </a:extLst>
        </xdr:cNvPr>
        <xdr:cNvCxnSpPr/>
      </xdr:nvCxnSpPr>
      <xdr:spPr>
        <a:xfrm flipV="1">
          <a:off x="13515702923" y="43233581"/>
          <a:ext cx="264661" cy="34150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523759</xdr:colOff>
      <xdr:row>277</xdr:row>
      <xdr:rowOff>23175</xdr:rowOff>
    </xdr:from>
    <xdr:to>
      <xdr:col>12</xdr:col>
      <xdr:colOff>533029</xdr:colOff>
      <xdr:row>278</xdr:row>
      <xdr:rowOff>64890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B456F1F-6245-DE43-BBF4-BAB18287BD5A}"/>
            </a:ext>
          </a:extLst>
        </xdr:cNvPr>
        <xdr:cNvCxnSpPr/>
      </xdr:nvCxnSpPr>
      <xdr:spPr>
        <a:xfrm>
          <a:off x="13514552971" y="56334975"/>
          <a:ext cx="9270" cy="2449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560840</xdr:colOff>
      <xdr:row>276</xdr:row>
      <xdr:rowOff>139052</xdr:rowOff>
    </xdr:from>
    <xdr:to>
      <xdr:col>14</xdr:col>
      <xdr:colOff>74161</xdr:colOff>
      <xdr:row>277</xdr:row>
      <xdr:rowOff>83430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6574CE5-D26C-B446-86FA-F7255A7685F3}"/>
            </a:ext>
          </a:extLst>
        </xdr:cNvPr>
        <xdr:cNvCxnSpPr/>
      </xdr:nvCxnSpPr>
      <xdr:spPr>
        <a:xfrm flipH="1">
          <a:off x="13513360839" y="56247652"/>
          <a:ext cx="338821" cy="1475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222482</xdr:colOff>
      <xdr:row>276</xdr:row>
      <xdr:rowOff>190037</xdr:rowOff>
    </xdr:from>
    <xdr:to>
      <xdr:col>11</xdr:col>
      <xdr:colOff>472774</xdr:colOff>
      <xdr:row>277</xdr:row>
      <xdr:rowOff>171496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748AC0-02EB-014A-AAB0-79EA87FD0E31}"/>
            </a:ext>
          </a:extLst>
        </xdr:cNvPr>
        <xdr:cNvCxnSpPr/>
      </xdr:nvCxnSpPr>
      <xdr:spPr>
        <a:xfrm>
          <a:off x="13515438726" y="56298637"/>
          <a:ext cx="250292" cy="18465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135" t="s">
        <v>35</v>
      </c>
      <c r="D47" s="135"/>
      <c r="E47" s="135"/>
      <c r="F47" s="135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135" t="s">
        <v>107</v>
      </c>
      <c r="C140" s="135"/>
    </row>
    <row r="141" spans="1:4" x14ac:dyDescent="0.2">
      <c r="A141" s="3" t="s">
        <v>108</v>
      </c>
      <c r="B141" s="136" t="s">
        <v>109</v>
      </c>
      <c r="C141" s="136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135" t="s">
        <v>287</v>
      </c>
      <c r="C370" s="135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5139"/>
  <sheetViews>
    <sheetView rightToLeft="1" zoomScale="188" zoomScaleNormal="310" workbookViewId="0">
      <selection activeCell="B7" sqref="B7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10" x14ac:dyDescent="0.2">
      <c r="A1" s="1" t="s">
        <v>476</v>
      </c>
      <c r="B1" s="1"/>
      <c r="C1" s="1"/>
      <c r="D1" s="1"/>
      <c r="E1" s="1"/>
      <c r="F1" s="1"/>
      <c r="G1" s="1"/>
      <c r="H1" s="2">
        <v>45727</v>
      </c>
    </row>
    <row r="2" spans="1:10" ht="17" thickBot="1" x14ac:dyDescent="0.25"/>
    <row r="3" spans="1:10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10" x14ac:dyDescent="0.2">
      <c r="A4" s="21" t="s">
        <v>345</v>
      </c>
      <c r="H4" s="22"/>
    </row>
    <row r="5" spans="1:10" x14ac:dyDescent="0.2">
      <c r="A5" s="21" t="s">
        <v>346</v>
      </c>
      <c r="H5" s="22"/>
    </row>
    <row r="6" spans="1:10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10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10" x14ac:dyDescent="0.2">
      <c r="A9" s="3" t="s">
        <v>349</v>
      </c>
    </row>
    <row r="10" spans="1:10" x14ac:dyDescent="0.2">
      <c r="C10" s="42" t="s">
        <v>350</v>
      </c>
    </row>
    <row r="11" spans="1:10" x14ac:dyDescent="0.2">
      <c r="C11" s="42" t="s">
        <v>351</v>
      </c>
    </row>
    <row r="12" spans="1:10" x14ac:dyDescent="0.2">
      <c r="A12" s="3" t="s">
        <v>352</v>
      </c>
      <c r="I12" s="43" t="s">
        <v>353</v>
      </c>
      <c r="J12" s="3" t="s">
        <v>577</v>
      </c>
    </row>
    <row r="13" spans="1:10" x14ac:dyDescent="0.2">
      <c r="A13" s="3" t="s">
        <v>354</v>
      </c>
    </row>
    <row r="14" spans="1:10" x14ac:dyDescent="0.2">
      <c r="A14" s="3" t="s">
        <v>579</v>
      </c>
    </row>
    <row r="15" spans="1:10" x14ac:dyDescent="0.2">
      <c r="A15" s="3" t="s">
        <v>355</v>
      </c>
    </row>
    <row r="16" spans="1:10" x14ac:dyDescent="0.2">
      <c r="A16" s="3" t="s">
        <v>356</v>
      </c>
    </row>
    <row r="17" spans="1:10" x14ac:dyDescent="0.2">
      <c r="A17" s="3" t="s">
        <v>357</v>
      </c>
      <c r="B17" s="44"/>
    </row>
    <row r="18" spans="1:10" x14ac:dyDescent="0.2">
      <c r="A18" s="3" t="s">
        <v>358</v>
      </c>
      <c r="B18" s="45"/>
      <c r="C18" s="45"/>
      <c r="D18" s="45"/>
      <c r="E18" s="46"/>
      <c r="I18" s="43" t="s">
        <v>359</v>
      </c>
      <c r="J18" s="3" t="s">
        <v>578</v>
      </c>
    </row>
    <row r="19" spans="1:10" x14ac:dyDescent="0.2">
      <c r="A19" s="3" t="s">
        <v>360</v>
      </c>
    </row>
    <row r="20" spans="1:10" x14ac:dyDescent="0.2">
      <c r="E20" s="44"/>
    </row>
    <row r="21" spans="1:10" x14ac:dyDescent="0.2">
      <c r="A21" s="7"/>
      <c r="B21" s="7"/>
      <c r="C21" s="7"/>
      <c r="D21" s="7"/>
      <c r="E21" s="7"/>
      <c r="F21" s="7"/>
      <c r="G21" s="7"/>
      <c r="H21" s="7"/>
    </row>
    <row r="23" spans="1:10" x14ac:dyDescent="0.2">
      <c r="E23" s="44"/>
    </row>
    <row r="24" spans="1:10" x14ac:dyDescent="0.2">
      <c r="A24" s="137" t="s">
        <v>361</v>
      </c>
      <c r="B24" s="137"/>
      <c r="C24" s="137"/>
      <c r="D24" s="137"/>
      <c r="E24" s="137"/>
      <c r="F24" s="137"/>
      <c r="G24" s="137"/>
      <c r="H24" s="137"/>
    </row>
    <row r="26" spans="1:10" x14ac:dyDescent="0.2">
      <c r="A26" s="3" t="s">
        <v>362</v>
      </c>
    </row>
    <row r="28" spans="1:10" x14ac:dyDescent="0.2">
      <c r="A28" s="3" t="s">
        <v>211</v>
      </c>
      <c r="B28" s="3" t="s">
        <v>93</v>
      </c>
      <c r="C28" s="3" t="s">
        <v>363</v>
      </c>
      <c r="D28" s="3" t="s">
        <v>233</v>
      </c>
      <c r="E28" s="3" t="s">
        <v>364</v>
      </c>
      <c r="F28" s="3" t="s">
        <v>365</v>
      </c>
    </row>
    <row r="29" spans="1:10" x14ac:dyDescent="0.2">
      <c r="A29" s="3">
        <v>3743</v>
      </c>
      <c r="B29" s="3" t="s">
        <v>234</v>
      </c>
      <c r="C29" s="3" t="s">
        <v>366</v>
      </c>
      <c r="D29" s="3">
        <v>50</v>
      </c>
      <c r="E29" s="3">
        <v>80</v>
      </c>
    </row>
    <row r="30" spans="1:10" x14ac:dyDescent="0.2">
      <c r="A30" s="3">
        <v>1776</v>
      </c>
      <c r="B30" s="3" t="s">
        <v>367</v>
      </c>
      <c r="C30" s="3" t="s">
        <v>368</v>
      </c>
      <c r="D30" s="3">
        <v>80</v>
      </c>
      <c r="E30" s="3">
        <v>30</v>
      </c>
    </row>
    <row r="31" spans="1:10" x14ac:dyDescent="0.2">
      <c r="A31" s="3">
        <v>2628</v>
      </c>
      <c r="B31" s="3" t="s">
        <v>235</v>
      </c>
      <c r="C31" s="3" t="s">
        <v>369</v>
      </c>
      <c r="D31" s="3">
        <v>90</v>
      </c>
      <c r="E31" s="3">
        <v>4000</v>
      </c>
    </row>
    <row r="32" spans="1:10" x14ac:dyDescent="0.2">
      <c r="A32" s="3">
        <v>2385</v>
      </c>
      <c r="B32" s="3" t="s">
        <v>370</v>
      </c>
      <c r="C32" s="3" t="s">
        <v>371</v>
      </c>
      <c r="D32" s="3">
        <v>220</v>
      </c>
      <c r="E32" s="3">
        <v>1000</v>
      </c>
    </row>
    <row r="33" spans="1:9" x14ac:dyDescent="0.2">
      <c r="A33" s="3">
        <v>3858</v>
      </c>
      <c r="B33" s="3" t="s">
        <v>372</v>
      </c>
      <c r="C33" s="3" t="s">
        <v>373</v>
      </c>
      <c r="D33" s="3">
        <v>310</v>
      </c>
      <c r="E33" s="3">
        <v>30</v>
      </c>
    </row>
    <row r="34" spans="1:9" x14ac:dyDescent="0.2">
      <c r="A34" s="3">
        <v>1194</v>
      </c>
      <c r="B34" s="3" t="s">
        <v>374</v>
      </c>
      <c r="C34" s="3" t="s">
        <v>375</v>
      </c>
      <c r="D34" s="3">
        <v>70</v>
      </c>
      <c r="E34" s="3">
        <v>1700</v>
      </c>
    </row>
    <row r="35" spans="1:9" x14ac:dyDescent="0.2">
      <c r="A35" s="3">
        <v>1585</v>
      </c>
      <c r="B35" s="3" t="s">
        <v>376</v>
      </c>
      <c r="C35" s="3" t="s">
        <v>377</v>
      </c>
      <c r="D35" s="3">
        <v>10</v>
      </c>
      <c r="E35" s="3">
        <v>80</v>
      </c>
    </row>
    <row r="36" spans="1:9" ht="17" thickBot="1" x14ac:dyDescent="0.25"/>
    <row r="37" spans="1:9" x14ac:dyDescent="0.2">
      <c r="A37" s="62" t="s">
        <v>477</v>
      </c>
      <c r="B37" s="53"/>
      <c r="C37" s="53"/>
      <c r="D37" s="53"/>
      <c r="E37" s="53"/>
      <c r="F37" s="53"/>
      <c r="G37" s="53"/>
      <c r="H37" s="54"/>
    </row>
    <row r="38" spans="1:9" ht="17" thickBot="1" x14ac:dyDescent="0.25">
      <c r="A38" s="55" t="s">
        <v>478</v>
      </c>
      <c r="B38" s="56"/>
      <c r="C38" s="56"/>
      <c r="D38" s="56"/>
      <c r="E38" s="56"/>
      <c r="F38" s="56"/>
      <c r="G38" s="56"/>
      <c r="H38" s="57"/>
    </row>
    <row r="40" spans="1:9" x14ac:dyDescent="0.2">
      <c r="A40" s="1" t="s">
        <v>211</v>
      </c>
      <c r="B40" s="1" t="s">
        <v>93</v>
      </c>
      <c r="C40" s="1" t="s">
        <v>363</v>
      </c>
      <c r="D40" s="1" t="s">
        <v>233</v>
      </c>
      <c r="E40" s="1" t="s">
        <v>364</v>
      </c>
      <c r="F40" s="1" t="s">
        <v>365</v>
      </c>
      <c r="G40" s="1"/>
    </row>
    <row r="41" spans="1:9" x14ac:dyDescent="0.2">
      <c r="A41" s="3">
        <v>3743</v>
      </c>
      <c r="B41" s="3" t="s">
        <v>234</v>
      </c>
      <c r="C41" s="3" t="s">
        <v>366</v>
      </c>
      <c r="D41" s="3">
        <v>50</v>
      </c>
      <c r="E41" s="3">
        <v>80</v>
      </c>
    </row>
    <row r="42" spans="1:9" x14ac:dyDescent="0.2">
      <c r="A42" s="3">
        <v>1776</v>
      </c>
      <c r="B42" s="3" t="s">
        <v>367</v>
      </c>
      <c r="C42" s="3" t="s">
        <v>368</v>
      </c>
      <c r="D42" s="3">
        <v>80</v>
      </c>
      <c r="E42" s="3">
        <v>30</v>
      </c>
    </row>
    <row r="43" spans="1:9" x14ac:dyDescent="0.2">
      <c r="A43" s="3">
        <v>2628</v>
      </c>
      <c r="B43" s="3" t="s">
        <v>235</v>
      </c>
      <c r="C43" s="3" t="s">
        <v>369</v>
      </c>
      <c r="D43" s="3">
        <v>90</v>
      </c>
      <c r="E43" s="3">
        <v>4000</v>
      </c>
      <c r="I43" s="3" t="s">
        <v>479</v>
      </c>
    </row>
    <row r="44" spans="1:9" x14ac:dyDescent="0.2">
      <c r="A44" s="3">
        <v>2385</v>
      </c>
      <c r="B44" s="3" t="s">
        <v>370</v>
      </c>
      <c r="C44" s="3" t="s">
        <v>371</v>
      </c>
      <c r="D44" s="3">
        <v>220</v>
      </c>
      <c r="E44" s="3">
        <v>1000</v>
      </c>
      <c r="I44" s="3" t="s">
        <v>480</v>
      </c>
    </row>
    <row r="45" spans="1:9" x14ac:dyDescent="0.2">
      <c r="A45" s="3">
        <v>3858</v>
      </c>
      <c r="B45" s="3" t="s">
        <v>372</v>
      </c>
      <c r="C45" s="3" t="s">
        <v>373</v>
      </c>
      <c r="D45" s="3">
        <v>310</v>
      </c>
      <c r="E45" s="3">
        <v>30</v>
      </c>
      <c r="I45" s="3" t="s">
        <v>481</v>
      </c>
    </row>
    <row r="46" spans="1:9" x14ac:dyDescent="0.2">
      <c r="A46" s="3">
        <v>1194</v>
      </c>
      <c r="B46" s="3" t="s">
        <v>374</v>
      </c>
      <c r="C46" s="3" t="s">
        <v>375</v>
      </c>
      <c r="D46" s="3">
        <v>70</v>
      </c>
      <c r="E46" s="3">
        <v>1700</v>
      </c>
      <c r="I46" s="3" t="s">
        <v>482</v>
      </c>
    </row>
    <row r="47" spans="1:9" x14ac:dyDescent="0.2">
      <c r="A47" s="3">
        <v>1585</v>
      </c>
      <c r="B47" s="3" t="s">
        <v>376</v>
      </c>
      <c r="C47" s="3" t="s">
        <v>377</v>
      </c>
      <c r="D47" s="3">
        <v>10</v>
      </c>
      <c r="E47" s="3">
        <v>80</v>
      </c>
    </row>
    <row r="48" spans="1:9" ht="17" thickBot="1" x14ac:dyDescent="0.25"/>
    <row r="49" spans="1:9" x14ac:dyDescent="0.2">
      <c r="A49" s="62" t="s">
        <v>483</v>
      </c>
      <c r="B49" s="53"/>
      <c r="C49" s="53"/>
      <c r="D49" s="53"/>
      <c r="E49" s="53"/>
      <c r="F49" s="53"/>
      <c r="G49" s="53"/>
      <c r="H49" s="54"/>
    </row>
    <row r="50" spans="1:9" ht="17" thickBot="1" x14ac:dyDescent="0.25">
      <c r="A50" s="55" t="s">
        <v>484</v>
      </c>
      <c r="B50" s="56"/>
      <c r="C50" s="56"/>
      <c r="D50" s="56"/>
      <c r="E50" s="56"/>
      <c r="F50" s="56"/>
      <c r="G50" s="56"/>
      <c r="H50" s="57"/>
    </row>
    <row r="52" spans="1:9" ht="48" customHeight="1" x14ac:dyDescent="0.2">
      <c r="A52" s="1" t="s">
        <v>211</v>
      </c>
      <c r="B52" s="1" t="s">
        <v>93</v>
      </c>
      <c r="C52" s="1" t="s">
        <v>363</v>
      </c>
      <c r="D52" s="1" t="s">
        <v>233</v>
      </c>
      <c r="E52" s="63" t="s">
        <v>364</v>
      </c>
      <c r="F52" s="63" t="s">
        <v>365</v>
      </c>
      <c r="G52" s="63"/>
    </row>
    <row r="53" spans="1:9" x14ac:dyDescent="0.2">
      <c r="A53" s="3">
        <v>3743</v>
      </c>
      <c r="B53" s="3" t="s">
        <v>234</v>
      </c>
      <c r="C53" s="3" t="s">
        <v>366</v>
      </c>
      <c r="D53" s="3">
        <v>50</v>
      </c>
      <c r="E53" s="3">
        <v>80</v>
      </c>
      <c r="I53" s="3" t="s">
        <v>485</v>
      </c>
    </row>
    <row r="54" spans="1:9" x14ac:dyDescent="0.2">
      <c r="A54" s="3">
        <v>1776</v>
      </c>
      <c r="B54" s="3" t="s">
        <v>367</v>
      </c>
      <c r="C54" s="3" t="s">
        <v>368</v>
      </c>
      <c r="D54" s="3">
        <v>80</v>
      </c>
      <c r="E54" s="3">
        <v>30</v>
      </c>
      <c r="I54" s="3" t="s">
        <v>486</v>
      </c>
    </row>
    <row r="55" spans="1:9" x14ac:dyDescent="0.2">
      <c r="A55" s="3">
        <v>2628</v>
      </c>
      <c r="B55" s="3" t="s">
        <v>235</v>
      </c>
      <c r="C55" s="3" t="s">
        <v>369</v>
      </c>
      <c r="D55" s="3">
        <v>90</v>
      </c>
      <c r="E55" s="3">
        <v>4000</v>
      </c>
      <c r="I55" s="3" t="s">
        <v>487</v>
      </c>
    </row>
    <row r="56" spans="1:9" x14ac:dyDescent="0.2">
      <c r="A56" s="3">
        <v>2385</v>
      </c>
      <c r="B56" s="3" t="s">
        <v>370</v>
      </c>
      <c r="C56" s="3" t="s">
        <v>371</v>
      </c>
      <c r="D56" s="3">
        <v>220</v>
      </c>
      <c r="E56" s="3">
        <v>1000</v>
      </c>
      <c r="I56" s="3" t="s">
        <v>488</v>
      </c>
    </row>
    <row r="57" spans="1:9" x14ac:dyDescent="0.2">
      <c r="A57" s="3">
        <v>3858</v>
      </c>
      <c r="B57" s="3" t="s">
        <v>372</v>
      </c>
      <c r="C57" s="3" t="s">
        <v>373</v>
      </c>
      <c r="D57" s="3">
        <v>310</v>
      </c>
      <c r="E57" s="3">
        <v>30</v>
      </c>
      <c r="I57" s="3" t="s">
        <v>489</v>
      </c>
    </row>
    <row r="58" spans="1:9" x14ac:dyDescent="0.2">
      <c r="A58" s="3">
        <v>1194</v>
      </c>
      <c r="B58" s="3" t="s">
        <v>374</v>
      </c>
      <c r="C58" s="3" t="s">
        <v>375</v>
      </c>
      <c r="D58" s="3">
        <v>70</v>
      </c>
      <c r="E58" s="3">
        <v>1700</v>
      </c>
      <c r="I58" s="3" t="s">
        <v>490</v>
      </c>
    </row>
    <row r="59" spans="1:9" x14ac:dyDescent="0.2">
      <c r="A59" s="3">
        <v>1585</v>
      </c>
      <c r="B59" s="3" t="s">
        <v>376</v>
      </c>
      <c r="C59" s="3" t="s">
        <v>377</v>
      </c>
      <c r="D59" s="3">
        <v>10</v>
      </c>
      <c r="E59" s="3">
        <v>80</v>
      </c>
      <c r="I59" s="3" t="s">
        <v>491</v>
      </c>
    </row>
    <row r="61" spans="1:9" x14ac:dyDescent="0.2">
      <c r="I61" s="3" t="s">
        <v>492</v>
      </c>
    </row>
    <row r="65" spans="1:9" ht="17" thickBot="1" x14ac:dyDescent="0.25"/>
    <row r="66" spans="1:9" x14ac:dyDescent="0.2">
      <c r="A66" s="62" t="s">
        <v>493</v>
      </c>
      <c r="B66" s="53"/>
      <c r="C66" s="53"/>
      <c r="D66" s="53"/>
      <c r="E66" s="53"/>
      <c r="F66" s="53"/>
      <c r="G66" s="53"/>
      <c r="H66" s="54"/>
    </row>
    <row r="67" spans="1:9" ht="17" thickBot="1" x14ac:dyDescent="0.25">
      <c r="A67" s="55" t="s">
        <v>494</v>
      </c>
      <c r="B67" s="56"/>
      <c r="C67" s="56"/>
      <c r="D67" s="56"/>
      <c r="E67" s="56"/>
      <c r="F67" s="56"/>
      <c r="G67" s="56"/>
      <c r="H67" s="57"/>
    </row>
    <row r="69" spans="1:9" ht="51" x14ac:dyDescent="0.2">
      <c r="A69" s="1" t="s">
        <v>211</v>
      </c>
      <c r="B69" s="1" t="s">
        <v>93</v>
      </c>
      <c r="C69" s="1" t="s">
        <v>363</v>
      </c>
      <c r="D69" s="1" t="s">
        <v>233</v>
      </c>
      <c r="E69" s="63" t="s">
        <v>495</v>
      </c>
      <c r="F69" s="63" t="s">
        <v>505</v>
      </c>
      <c r="G69" s="63"/>
    </row>
    <row r="70" spans="1:9" x14ac:dyDescent="0.2">
      <c r="A70" s="3">
        <v>3743</v>
      </c>
      <c r="B70" s="3" t="s">
        <v>234</v>
      </c>
      <c r="C70" s="3" t="s">
        <v>366</v>
      </c>
      <c r="D70" s="3">
        <v>50</v>
      </c>
      <c r="E70" s="3">
        <v>80</v>
      </c>
      <c r="I70" s="3" t="s">
        <v>496</v>
      </c>
    </row>
    <row r="71" spans="1:9" x14ac:dyDescent="0.2">
      <c r="A71" s="3">
        <v>1776</v>
      </c>
      <c r="B71" s="3" t="s">
        <v>367</v>
      </c>
      <c r="C71" s="3" t="s">
        <v>368</v>
      </c>
      <c r="D71" s="3">
        <v>80</v>
      </c>
      <c r="E71" s="3">
        <v>30</v>
      </c>
      <c r="I71" s="3" t="s">
        <v>497</v>
      </c>
    </row>
    <row r="72" spans="1:9" x14ac:dyDescent="0.2">
      <c r="A72" s="3">
        <v>2628</v>
      </c>
      <c r="B72" s="3" t="s">
        <v>235</v>
      </c>
      <c r="C72" s="3" t="s">
        <v>369</v>
      </c>
      <c r="D72" s="3">
        <v>90</v>
      </c>
      <c r="E72" s="3">
        <v>4000</v>
      </c>
      <c r="I72" s="3" t="s">
        <v>498</v>
      </c>
    </row>
    <row r="73" spans="1:9" x14ac:dyDescent="0.2">
      <c r="A73" s="3">
        <v>2385</v>
      </c>
      <c r="B73" s="3" t="s">
        <v>370</v>
      </c>
      <c r="C73" s="3" t="s">
        <v>371</v>
      </c>
      <c r="D73" s="3">
        <v>220</v>
      </c>
      <c r="E73" s="3">
        <v>1000</v>
      </c>
      <c r="I73" s="3" t="s">
        <v>499</v>
      </c>
    </row>
    <row r="74" spans="1:9" x14ac:dyDescent="0.2">
      <c r="A74" s="3">
        <v>3858</v>
      </c>
      <c r="B74" s="3" t="s">
        <v>372</v>
      </c>
      <c r="C74" s="3" t="s">
        <v>373</v>
      </c>
      <c r="D74" s="3">
        <v>310</v>
      </c>
      <c r="E74" s="3">
        <v>30</v>
      </c>
      <c r="I74" s="3" t="s">
        <v>500</v>
      </c>
    </row>
    <row r="75" spans="1:9" x14ac:dyDescent="0.2">
      <c r="A75" s="3">
        <v>1194</v>
      </c>
      <c r="B75" s="3" t="s">
        <v>374</v>
      </c>
      <c r="C75" s="3" t="s">
        <v>375</v>
      </c>
      <c r="D75" s="3">
        <v>70</v>
      </c>
      <c r="E75" s="3">
        <v>1700</v>
      </c>
      <c r="I75" s="3" t="s">
        <v>501</v>
      </c>
    </row>
    <row r="76" spans="1:9" x14ac:dyDescent="0.2">
      <c r="A76" s="3">
        <v>1585</v>
      </c>
      <c r="B76" s="3" t="s">
        <v>376</v>
      </c>
      <c r="C76" s="3" t="s">
        <v>377</v>
      </c>
      <c r="D76" s="3">
        <v>10</v>
      </c>
      <c r="E76" s="3">
        <v>80</v>
      </c>
      <c r="I76" s="3" t="s">
        <v>502</v>
      </c>
    </row>
    <row r="77" spans="1:9" x14ac:dyDescent="0.2">
      <c r="I77" s="3" t="s">
        <v>503</v>
      </c>
    </row>
    <row r="78" spans="1:9" x14ac:dyDescent="0.2">
      <c r="I78" s="3" t="s">
        <v>504</v>
      </c>
    </row>
    <row r="80" spans="1:9" x14ac:dyDescent="0.2">
      <c r="I80" s="3" t="s">
        <v>506</v>
      </c>
    </row>
    <row r="81" spans="1:9" x14ac:dyDescent="0.2">
      <c r="I81" s="3" t="s">
        <v>507</v>
      </c>
    </row>
    <row r="82" spans="1:9" x14ac:dyDescent="0.2">
      <c r="I82" s="3" t="s">
        <v>508</v>
      </c>
    </row>
    <row r="83" spans="1:9" ht="17" thickBot="1" x14ac:dyDescent="0.25"/>
    <row r="84" spans="1:9" x14ac:dyDescent="0.2">
      <c r="A84" s="62" t="s">
        <v>509</v>
      </c>
      <c r="B84" s="53"/>
      <c r="C84" s="53"/>
      <c r="D84" s="53"/>
      <c r="E84" s="53"/>
      <c r="F84" s="53"/>
      <c r="G84" s="53"/>
      <c r="H84" s="54"/>
    </row>
    <row r="85" spans="1:9" ht="17" thickBot="1" x14ac:dyDescent="0.25">
      <c r="A85" s="55" t="s">
        <v>510</v>
      </c>
      <c r="B85" s="56"/>
      <c r="C85" s="56"/>
      <c r="D85" s="56"/>
      <c r="E85" s="56"/>
      <c r="F85" s="56"/>
      <c r="G85" s="56"/>
      <c r="H85" s="57"/>
    </row>
    <row r="87" spans="1:9" ht="51" x14ac:dyDescent="0.2">
      <c r="A87" s="1" t="s">
        <v>211</v>
      </c>
      <c r="B87" s="1" t="s">
        <v>93</v>
      </c>
      <c r="C87" s="1" t="s">
        <v>363</v>
      </c>
      <c r="D87" s="1" t="s">
        <v>233</v>
      </c>
      <c r="E87" s="63" t="s">
        <v>495</v>
      </c>
      <c r="F87" s="63" t="s">
        <v>505</v>
      </c>
      <c r="G87" s="63"/>
    </row>
    <row r="88" spans="1:9" x14ac:dyDescent="0.2">
      <c r="A88" s="3">
        <v>3743</v>
      </c>
      <c r="B88" s="3" t="s">
        <v>234</v>
      </c>
      <c r="C88" s="3" t="s">
        <v>366</v>
      </c>
      <c r="D88" s="3">
        <v>50</v>
      </c>
      <c r="E88" s="47">
        <v>80</v>
      </c>
      <c r="I88" s="3" t="s">
        <v>511</v>
      </c>
    </row>
    <row r="89" spans="1:9" x14ac:dyDescent="0.2">
      <c r="A89" s="3">
        <v>1776</v>
      </c>
      <c r="B89" s="3" t="s">
        <v>367</v>
      </c>
      <c r="C89" s="3" t="s">
        <v>368</v>
      </c>
      <c r="D89" s="3">
        <v>80</v>
      </c>
      <c r="E89" s="47">
        <v>30</v>
      </c>
      <c r="I89" s="3" t="s">
        <v>512</v>
      </c>
    </row>
    <row r="90" spans="1:9" x14ac:dyDescent="0.2">
      <c r="A90" s="3">
        <v>2628</v>
      </c>
      <c r="B90" s="3" t="s">
        <v>235</v>
      </c>
      <c r="C90" s="3" t="s">
        <v>369</v>
      </c>
      <c r="D90" s="3">
        <v>90</v>
      </c>
      <c r="E90" s="47">
        <v>4000</v>
      </c>
      <c r="I90" s="3" t="s">
        <v>513</v>
      </c>
    </row>
    <row r="91" spans="1:9" x14ac:dyDescent="0.2">
      <c r="A91" s="3">
        <v>2385</v>
      </c>
      <c r="B91" s="3" t="s">
        <v>370</v>
      </c>
      <c r="C91" s="3" t="s">
        <v>371</v>
      </c>
      <c r="D91" s="3">
        <v>220</v>
      </c>
      <c r="E91" s="47">
        <v>1000</v>
      </c>
      <c r="I91" s="3" t="s">
        <v>514</v>
      </c>
    </row>
    <row r="92" spans="1:9" x14ac:dyDescent="0.2">
      <c r="A92" s="3">
        <v>3858</v>
      </c>
      <c r="B92" s="3" t="s">
        <v>372</v>
      </c>
      <c r="C92" s="3" t="s">
        <v>373</v>
      </c>
      <c r="D92" s="3">
        <v>310</v>
      </c>
      <c r="E92" s="47">
        <v>30</v>
      </c>
      <c r="I92" s="3" t="s">
        <v>515</v>
      </c>
    </row>
    <row r="93" spans="1:9" x14ac:dyDescent="0.2">
      <c r="A93" s="3">
        <v>1194</v>
      </c>
      <c r="B93" s="3" t="s">
        <v>374</v>
      </c>
      <c r="C93" s="3" t="s">
        <v>375</v>
      </c>
      <c r="D93" s="3">
        <v>70</v>
      </c>
      <c r="E93" s="47">
        <v>1700</v>
      </c>
      <c r="I93" s="3" t="s">
        <v>516</v>
      </c>
    </row>
    <row r="94" spans="1:9" x14ac:dyDescent="0.2">
      <c r="A94" s="3">
        <v>1585</v>
      </c>
      <c r="B94" s="3" t="s">
        <v>376</v>
      </c>
      <c r="C94" s="3" t="s">
        <v>377</v>
      </c>
      <c r="D94" s="3">
        <v>10</v>
      </c>
      <c r="E94" s="47">
        <v>80</v>
      </c>
      <c r="I94" s="3" t="s">
        <v>517</v>
      </c>
    </row>
    <row r="98" spans="1:9" x14ac:dyDescent="0.2">
      <c r="I98" s="3" t="s">
        <v>518</v>
      </c>
    </row>
    <row r="99" spans="1:9" x14ac:dyDescent="0.2">
      <c r="I99" s="3" t="s">
        <v>519</v>
      </c>
    </row>
    <row r="100" spans="1:9" x14ac:dyDescent="0.2">
      <c r="I100" s="3" t="s">
        <v>520</v>
      </c>
    </row>
    <row r="101" spans="1:9" x14ac:dyDescent="0.2">
      <c r="I101" s="3" t="s">
        <v>521</v>
      </c>
    </row>
    <row r="102" spans="1:9" x14ac:dyDescent="0.2">
      <c r="I102" s="3" t="s">
        <v>522</v>
      </c>
    </row>
    <row r="103" spans="1:9" ht="17" thickBot="1" x14ac:dyDescent="0.25"/>
    <row r="104" spans="1:9" x14ac:dyDescent="0.2">
      <c r="A104" s="62" t="s">
        <v>523</v>
      </c>
      <c r="B104" s="53"/>
      <c r="C104" s="53"/>
      <c r="D104" s="53"/>
      <c r="E104" s="53"/>
      <c r="F104" s="53"/>
      <c r="G104" s="53"/>
      <c r="H104" s="54"/>
    </row>
    <row r="105" spans="1:9" ht="17" thickBot="1" x14ac:dyDescent="0.25">
      <c r="A105" s="55" t="s">
        <v>524</v>
      </c>
      <c r="B105" s="56"/>
      <c r="C105" s="56"/>
      <c r="D105" s="56"/>
      <c r="E105" s="56"/>
      <c r="F105" s="56"/>
      <c r="G105" s="56"/>
      <c r="H105" s="57"/>
    </row>
    <row r="107" spans="1:9" ht="51" x14ac:dyDescent="0.2">
      <c r="A107" s="1" t="s">
        <v>211</v>
      </c>
      <c r="B107" s="1" t="s">
        <v>93</v>
      </c>
      <c r="C107" s="1" t="s">
        <v>363</v>
      </c>
      <c r="D107" s="1" t="s">
        <v>233</v>
      </c>
      <c r="E107" s="63" t="s">
        <v>495</v>
      </c>
      <c r="F107" s="63" t="s">
        <v>505</v>
      </c>
      <c r="G107" s="63"/>
    </row>
    <row r="108" spans="1:9" x14ac:dyDescent="0.2">
      <c r="A108" s="3">
        <v>3743</v>
      </c>
      <c r="B108" s="3" t="s">
        <v>234</v>
      </c>
      <c r="C108" s="3" t="s">
        <v>366</v>
      </c>
      <c r="D108" s="3">
        <v>50</v>
      </c>
      <c r="E108" s="48">
        <v>80</v>
      </c>
    </row>
    <row r="109" spans="1:9" x14ac:dyDescent="0.2">
      <c r="A109" s="3">
        <v>1776</v>
      </c>
      <c r="B109" s="3" t="s">
        <v>367</v>
      </c>
      <c r="C109" s="3" t="s">
        <v>368</v>
      </c>
      <c r="D109" s="3">
        <v>80</v>
      </c>
      <c r="E109" s="48">
        <v>30</v>
      </c>
    </row>
    <row r="110" spans="1:9" x14ac:dyDescent="0.2">
      <c r="A110" s="3">
        <v>2628</v>
      </c>
      <c r="B110" s="3" t="s">
        <v>235</v>
      </c>
      <c r="C110" s="3" t="s">
        <v>369</v>
      </c>
      <c r="D110" s="3">
        <v>90</v>
      </c>
      <c r="E110" s="48">
        <v>4000</v>
      </c>
    </row>
    <row r="111" spans="1:9" x14ac:dyDescent="0.2">
      <c r="A111" s="3">
        <v>2385</v>
      </c>
      <c r="B111" s="3" t="s">
        <v>370</v>
      </c>
      <c r="C111" s="3" t="s">
        <v>371</v>
      </c>
      <c r="D111" s="3">
        <v>220</v>
      </c>
      <c r="E111" s="48">
        <v>1000</v>
      </c>
    </row>
    <row r="112" spans="1:9" x14ac:dyDescent="0.2">
      <c r="A112" s="3">
        <v>3858</v>
      </c>
      <c r="B112" s="3" t="s">
        <v>372</v>
      </c>
      <c r="C112" s="3" t="s">
        <v>373</v>
      </c>
      <c r="D112" s="3">
        <v>310</v>
      </c>
      <c r="E112" s="48">
        <v>30</v>
      </c>
    </row>
    <row r="113" spans="1:9" x14ac:dyDescent="0.2">
      <c r="A113" s="3">
        <v>1194</v>
      </c>
      <c r="B113" s="3" t="s">
        <v>374</v>
      </c>
      <c r="C113" s="3" t="s">
        <v>375</v>
      </c>
      <c r="D113" s="3">
        <v>70</v>
      </c>
      <c r="E113" s="48">
        <v>1700</v>
      </c>
    </row>
    <row r="114" spans="1:9" x14ac:dyDescent="0.2">
      <c r="A114" s="3">
        <v>1585</v>
      </c>
      <c r="B114" s="3" t="s">
        <v>376</v>
      </c>
      <c r="C114" s="3" t="s">
        <v>377</v>
      </c>
      <c r="D114" s="3">
        <v>10</v>
      </c>
      <c r="E114" s="48">
        <v>80</v>
      </c>
      <c r="H114" s="3" t="s">
        <v>525</v>
      </c>
    </row>
    <row r="115" spans="1:9" x14ac:dyDescent="0.2">
      <c r="H115" s="3" t="s">
        <v>526</v>
      </c>
    </row>
    <row r="116" spans="1:9" x14ac:dyDescent="0.2">
      <c r="H116" s="3" t="s">
        <v>527</v>
      </c>
    </row>
    <row r="117" spans="1:9" x14ac:dyDescent="0.2">
      <c r="H117" s="3" t="s">
        <v>528</v>
      </c>
    </row>
    <row r="118" spans="1:9" x14ac:dyDescent="0.2">
      <c r="H118" s="3" t="s">
        <v>529</v>
      </c>
    </row>
    <row r="119" spans="1:9" x14ac:dyDescent="0.2">
      <c r="H119" s="3" t="s">
        <v>530</v>
      </c>
    </row>
    <row r="120" spans="1:9" x14ac:dyDescent="0.2">
      <c r="H120" s="3" t="s">
        <v>531</v>
      </c>
    </row>
    <row r="121" spans="1:9" ht="17" thickBot="1" x14ac:dyDescent="0.25"/>
    <row r="122" spans="1:9" x14ac:dyDescent="0.2">
      <c r="A122" s="62" t="s">
        <v>532</v>
      </c>
      <c r="B122" s="53"/>
      <c r="C122" s="53"/>
      <c r="D122" s="53"/>
      <c r="E122" s="53"/>
      <c r="F122" s="53"/>
      <c r="G122" s="53"/>
      <c r="H122" s="54"/>
    </row>
    <row r="123" spans="1:9" ht="17" thickBot="1" x14ac:dyDescent="0.25">
      <c r="A123" s="55" t="s">
        <v>533</v>
      </c>
      <c r="B123" s="56"/>
      <c r="C123" s="56"/>
      <c r="D123" s="56"/>
      <c r="E123" s="56"/>
      <c r="F123" s="56"/>
      <c r="G123" s="56"/>
      <c r="H123" s="57"/>
    </row>
    <row r="124" spans="1:9" ht="17" thickBot="1" x14ac:dyDescent="0.25"/>
    <row r="125" spans="1:9" ht="52" thickBot="1" x14ac:dyDescent="0.25">
      <c r="A125" s="64" t="s">
        <v>211</v>
      </c>
      <c r="B125" s="64" t="s">
        <v>93</v>
      </c>
      <c r="C125" s="64" t="s">
        <v>363</v>
      </c>
      <c r="D125" s="64" t="s">
        <v>233</v>
      </c>
      <c r="E125" s="65" t="s">
        <v>495</v>
      </c>
      <c r="F125" s="65" t="s">
        <v>505</v>
      </c>
      <c r="G125" s="65"/>
    </row>
    <row r="126" spans="1:9" ht="17" thickBot="1" x14ac:dyDescent="0.25">
      <c r="A126" s="66">
        <v>3743</v>
      </c>
      <c r="B126" s="66" t="s">
        <v>234</v>
      </c>
      <c r="C126" s="66" t="s">
        <v>366</v>
      </c>
      <c r="D126" s="66">
        <v>50</v>
      </c>
      <c r="E126" s="67">
        <v>80</v>
      </c>
      <c r="F126" s="66"/>
      <c r="G126" s="66"/>
      <c r="I126" s="3" t="s">
        <v>534</v>
      </c>
    </row>
    <row r="127" spans="1:9" ht="17" thickBot="1" x14ac:dyDescent="0.25">
      <c r="A127" s="66">
        <v>1776</v>
      </c>
      <c r="B127" s="66" t="s">
        <v>367</v>
      </c>
      <c r="C127" s="66" t="s">
        <v>368</v>
      </c>
      <c r="D127" s="66">
        <v>80</v>
      </c>
      <c r="E127" s="67">
        <v>30</v>
      </c>
      <c r="F127" s="66"/>
      <c r="G127" s="66"/>
      <c r="I127" s="3" t="s">
        <v>535</v>
      </c>
    </row>
    <row r="128" spans="1:9" ht="17" thickBot="1" x14ac:dyDescent="0.25">
      <c r="A128" s="66">
        <v>2628</v>
      </c>
      <c r="B128" s="66" t="s">
        <v>235</v>
      </c>
      <c r="C128" s="66" t="s">
        <v>369</v>
      </c>
      <c r="D128" s="66">
        <v>90</v>
      </c>
      <c r="E128" s="67">
        <v>4000</v>
      </c>
      <c r="F128" s="66"/>
      <c r="G128" s="66"/>
      <c r="I128" s="3" t="s">
        <v>527</v>
      </c>
    </row>
    <row r="129" spans="1:9" ht="17" thickBot="1" x14ac:dyDescent="0.25">
      <c r="A129" s="66">
        <v>2385</v>
      </c>
      <c r="B129" s="66" t="s">
        <v>370</v>
      </c>
      <c r="C129" s="66" t="s">
        <v>371</v>
      </c>
      <c r="D129" s="66">
        <v>220</v>
      </c>
      <c r="E129" s="67">
        <v>1000</v>
      </c>
      <c r="F129" s="66"/>
      <c r="G129" s="66"/>
      <c r="I129" s="3" t="s">
        <v>489</v>
      </c>
    </row>
    <row r="130" spans="1:9" ht="17" thickBot="1" x14ac:dyDescent="0.25">
      <c r="A130" s="66">
        <v>3858</v>
      </c>
      <c r="B130" s="66" t="s">
        <v>372</v>
      </c>
      <c r="C130" s="66" t="s">
        <v>373</v>
      </c>
      <c r="D130" s="66">
        <v>310</v>
      </c>
      <c r="E130" s="67">
        <v>30</v>
      </c>
      <c r="F130" s="66"/>
      <c r="G130" s="66"/>
      <c r="I130" s="3" t="s">
        <v>536</v>
      </c>
    </row>
    <row r="131" spans="1:9" ht="17" thickBot="1" x14ac:dyDescent="0.25">
      <c r="A131" s="66">
        <v>1194</v>
      </c>
      <c r="B131" s="66" t="s">
        <v>374</v>
      </c>
      <c r="C131" s="66" t="s">
        <v>375</v>
      </c>
      <c r="D131" s="66">
        <v>70</v>
      </c>
      <c r="E131" s="67">
        <v>1700</v>
      </c>
      <c r="F131" s="66"/>
      <c r="G131" s="66"/>
      <c r="I131" s="3" t="s">
        <v>537</v>
      </c>
    </row>
    <row r="132" spans="1:9" ht="17" thickBot="1" x14ac:dyDescent="0.25">
      <c r="A132" s="66">
        <v>1585</v>
      </c>
      <c r="B132" s="66" t="s">
        <v>376</v>
      </c>
      <c r="C132" s="66" t="s">
        <v>377</v>
      </c>
      <c r="D132" s="66">
        <v>10</v>
      </c>
      <c r="E132" s="67">
        <v>80</v>
      </c>
      <c r="F132" s="66"/>
      <c r="G132" s="66"/>
      <c r="I132" s="3" t="s">
        <v>538</v>
      </c>
    </row>
    <row r="134" spans="1:9" x14ac:dyDescent="0.2">
      <c r="I134" s="3" t="s">
        <v>539</v>
      </c>
    </row>
    <row r="135" spans="1:9" x14ac:dyDescent="0.2">
      <c r="I135" s="3" t="s">
        <v>540</v>
      </c>
    </row>
    <row r="153" spans="1:9" ht="17" thickBot="1" x14ac:dyDescent="0.25"/>
    <row r="154" spans="1:9" x14ac:dyDescent="0.2">
      <c r="A154" s="62" t="s">
        <v>541</v>
      </c>
      <c r="B154" s="53"/>
      <c r="C154" s="53"/>
      <c r="D154" s="53"/>
      <c r="E154" s="53"/>
      <c r="F154" s="53"/>
      <c r="G154" s="53"/>
      <c r="H154" s="54"/>
    </row>
    <row r="155" spans="1:9" ht="17" thickBot="1" x14ac:dyDescent="0.25">
      <c r="A155" s="55" t="s">
        <v>542</v>
      </c>
      <c r="B155" s="56"/>
      <c r="C155" s="56"/>
      <c r="D155" s="56"/>
      <c r="E155" s="56"/>
      <c r="F155" s="56"/>
      <c r="G155" s="56"/>
      <c r="H155" s="57"/>
    </row>
    <row r="156" spans="1:9" ht="17" thickBot="1" x14ac:dyDescent="0.25"/>
    <row r="157" spans="1:9" ht="52" thickBot="1" x14ac:dyDescent="0.25">
      <c r="A157" s="64" t="s">
        <v>211</v>
      </c>
      <c r="B157" s="64" t="s">
        <v>93</v>
      </c>
      <c r="C157" s="64" t="s">
        <v>363</v>
      </c>
      <c r="D157" s="64" t="s">
        <v>233</v>
      </c>
      <c r="E157" s="65" t="s">
        <v>495</v>
      </c>
      <c r="F157" s="65" t="s">
        <v>505</v>
      </c>
      <c r="G157" s="65" t="s">
        <v>543</v>
      </c>
    </row>
    <row r="158" spans="1:9" ht="17" thickBot="1" x14ac:dyDescent="0.25">
      <c r="A158" s="66">
        <v>3743</v>
      </c>
      <c r="B158" s="66" t="s">
        <v>234</v>
      </c>
      <c r="C158" s="66" t="s">
        <v>366</v>
      </c>
      <c r="D158" s="66">
        <v>50</v>
      </c>
      <c r="E158" s="67">
        <v>80</v>
      </c>
      <c r="F158" s="66"/>
      <c r="G158" s="68">
        <v>45352</v>
      </c>
      <c r="I158" s="3" t="s">
        <v>544</v>
      </c>
    </row>
    <row r="159" spans="1:9" ht="17" thickBot="1" x14ac:dyDescent="0.25">
      <c r="A159" s="66">
        <v>1776</v>
      </c>
      <c r="B159" s="66" t="s">
        <v>367</v>
      </c>
      <c r="C159" s="66" t="s">
        <v>368</v>
      </c>
      <c r="D159" s="66">
        <v>80</v>
      </c>
      <c r="E159" s="67">
        <v>30</v>
      </c>
      <c r="F159" s="66"/>
      <c r="G159" s="68">
        <f>G158+12</f>
        <v>45364</v>
      </c>
      <c r="I159" s="3" t="s">
        <v>545</v>
      </c>
    </row>
    <row r="160" spans="1:9" ht="17" thickBot="1" x14ac:dyDescent="0.25">
      <c r="A160" s="66">
        <v>2628</v>
      </c>
      <c r="B160" s="66" t="s">
        <v>235</v>
      </c>
      <c r="C160" s="66" t="s">
        <v>369</v>
      </c>
      <c r="D160" s="66">
        <v>90</v>
      </c>
      <c r="E160" s="67">
        <v>4000</v>
      </c>
      <c r="F160" s="66"/>
      <c r="G160" s="68">
        <f t="shared" ref="G160:G164" si="0">G159+12</f>
        <v>45376</v>
      </c>
      <c r="I160" s="3" t="s">
        <v>546</v>
      </c>
    </row>
    <row r="161" spans="1:10" ht="17" thickBot="1" x14ac:dyDescent="0.25">
      <c r="A161" s="66">
        <v>2385</v>
      </c>
      <c r="B161" s="66" t="s">
        <v>370</v>
      </c>
      <c r="C161" s="66" t="s">
        <v>371</v>
      </c>
      <c r="D161" s="66">
        <v>220</v>
      </c>
      <c r="E161" s="67">
        <v>1000</v>
      </c>
      <c r="F161" s="66"/>
      <c r="G161" s="68">
        <f t="shared" si="0"/>
        <v>45388</v>
      </c>
      <c r="I161" s="3" t="s">
        <v>547</v>
      </c>
    </row>
    <row r="162" spans="1:10" ht="17" thickBot="1" x14ac:dyDescent="0.25">
      <c r="A162" s="66">
        <v>3858</v>
      </c>
      <c r="B162" s="66" t="s">
        <v>372</v>
      </c>
      <c r="C162" s="66" t="s">
        <v>373</v>
      </c>
      <c r="D162" s="66">
        <v>310</v>
      </c>
      <c r="E162" s="67">
        <v>30</v>
      </c>
      <c r="F162" s="66"/>
      <c r="G162" s="68">
        <f t="shared" si="0"/>
        <v>45400</v>
      </c>
      <c r="I162" s="3" t="s">
        <v>548</v>
      </c>
    </row>
    <row r="163" spans="1:10" ht="17" thickBot="1" x14ac:dyDescent="0.25">
      <c r="A163" s="66">
        <v>1194</v>
      </c>
      <c r="B163" s="66" t="s">
        <v>374</v>
      </c>
      <c r="C163" s="66" t="s">
        <v>375</v>
      </c>
      <c r="D163" s="66">
        <v>70</v>
      </c>
      <c r="E163" s="67">
        <v>1700</v>
      </c>
      <c r="F163" s="66"/>
      <c r="G163" s="68">
        <f t="shared" si="0"/>
        <v>45412</v>
      </c>
      <c r="I163" s="3" t="s">
        <v>549</v>
      </c>
    </row>
    <row r="164" spans="1:10" ht="17" thickBot="1" x14ac:dyDescent="0.25">
      <c r="A164" s="66">
        <v>1585</v>
      </c>
      <c r="B164" s="66" t="s">
        <v>376</v>
      </c>
      <c r="C164" s="66" t="s">
        <v>377</v>
      </c>
      <c r="D164" s="66">
        <v>10</v>
      </c>
      <c r="E164" s="67">
        <v>80</v>
      </c>
      <c r="F164" s="66"/>
      <c r="G164" s="68">
        <f t="shared" si="0"/>
        <v>45424</v>
      </c>
      <c r="I164" s="3" t="s">
        <v>550</v>
      </c>
    </row>
    <row r="165" spans="1:10" x14ac:dyDescent="0.2">
      <c r="I165" s="3" t="s">
        <v>551</v>
      </c>
    </row>
    <row r="166" spans="1:10" x14ac:dyDescent="0.2">
      <c r="I166" s="3" t="s">
        <v>552</v>
      </c>
    </row>
    <row r="167" spans="1:10" x14ac:dyDescent="0.2">
      <c r="A167" s="61"/>
      <c r="B167" s="61"/>
      <c r="C167" s="61"/>
      <c r="D167" s="61"/>
      <c r="E167" s="61"/>
      <c r="F167" s="61"/>
      <c r="G167" s="61"/>
      <c r="H167" s="61"/>
      <c r="J167" s="3" t="str">
        <f ca="1">_xlfn.FORMULATEXT(G159)</f>
        <v>=G158+12</v>
      </c>
    </row>
    <row r="168" spans="1:10" x14ac:dyDescent="0.2">
      <c r="A168" s="61"/>
      <c r="B168" s="61"/>
      <c r="C168" s="61"/>
      <c r="D168" s="61"/>
      <c r="E168" s="61"/>
      <c r="F168" s="61"/>
      <c r="G168" s="61"/>
      <c r="H168" s="61" t="s">
        <v>378</v>
      </c>
      <c r="I168" s="3" t="s">
        <v>553</v>
      </c>
    </row>
    <row r="169" spans="1:10" x14ac:dyDescent="0.2">
      <c r="A169" s="61"/>
      <c r="B169" s="61"/>
      <c r="C169" s="61"/>
      <c r="D169" s="61"/>
      <c r="E169" s="61"/>
      <c r="F169" s="61"/>
      <c r="G169" s="61"/>
      <c r="H169" s="61" t="s">
        <v>378</v>
      </c>
      <c r="I169" s="3" t="s">
        <v>554</v>
      </c>
    </row>
    <row r="170" spans="1:10" x14ac:dyDescent="0.2">
      <c r="A170" s="61"/>
      <c r="B170" s="61"/>
      <c r="C170" s="61"/>
      <c r="D170" s="61"/>
      <c r="E170" s="61"/>
      <c r="F170" s="61"/>
      <c r="G170" s="61"/>
      <c r="H170" s="61"/>
      <c r="I170" s="3" t="s">
        <v>555</v>
      </c>
    </row>
    <row r="171" spans="1:10" x14ac:dyDescent="0.2">
      <c r="A171" s="61"/>
      <c r="B171" s="61"/>
      <c r="C171" s="61"/>
      <c r="D171" s="61"/>
      <c r="E171" s="61"/>
      <c r="F171" s="61"/>
      <c r="G171" s="61"/>
      <c r="H171" s="61"/>
      <c r="I171" s="3" t="s">
        <v>556</v>
      </c>
    </row>
    <row r="172" spans="1:10" x14ac:dyDescent="0.2">
      <c r="A172" s="61"/>
      <c r="B172" s="61"/>
      <c r="C172" s="61"/>
      <c r="D172" s="61"/>
      <c r="E172" s="61"/>
      <c r="F172" s="61"/>
      <c r="G172" s="61"/>
      <c r="H172" s="61"/>
      <c r="I172" s="3" t="s">
        <v>557</v>
      </c>
    </row>
    <row r="173" spans="1:10" ht="17" thickBot="1" x14ac:dyDescent="0.25">
      <c r="A173" s="61"/>
      <c r="B173" s="61"/>
      <c r="C173" s="61"/>
      <c r="D173" s="61"/>
      <c r="E173" s="61"/>
      <c r="F173" s="61"/>
      <c r="G173" s="61"/>
      <c r="H173" s="61"/>
      <c r="I173" s="3" t="s">
        <v>558</v>
      </c>
    </row>
    <row r="174" spans="1:10" x14ac:dyDescent="0.2">
      <c r="A174" s="62" t="s">
        <v>559</v>
      </c>
      <c r="B174" s="53"/>
      <c r="C174" s="53"/>
      <c r="D174" s="53"/>
      <c r="E174" s="53"/>
      <c r="F174" s="53"/>
      <c r="G174" s="53"/>
      <c r="H174" s="54"/>
    </row>
    <row r="175" spans="1:10" ht="17" thickBot="1" x14ac:dyDescent="0.25">
      <c r="A175" s="55" t="s">
        <v>560</v>
      </c>
      <c r="B175" s="56"/>
      <c r="C175" s="56"/>
      <c r="D175" s="56"/>
      <c r="E175" s="56"/>
      <c r="F175" s="56"/>
      <c r="G175" s="56"/>
      <c r="H175" s="57"/>
    </row>
    <row r="176" spans="1:10" ht="17" thickBot="1" x14ac:dyDescent="0.25">
      <c r="A176" s="61"/>
      <c r="B176" s="61"/>
      <c r="C176" s="61"/>
      <c r="D176" s="61"/>
      <c r="E176" s="61"/>
      <c r="F176" s="61"/>
      <c r="G176" s="61"/>
      <c r="H176" s="61"/>
      <c r="J176" s="3" t="s">
        <v>562</v>
      </c>
    </row>
    <row r="177" spans="1:10" ht="52" thickBot="1" x14ac:dyDescent="0.25">
      <c r="A177" s="64" t="s">
        <v>211</v>
      </c>
      <c r="B177" s="64" t="s">
        <v>93</v>
      </c>
      <c r="C177" s="64" t="s">
        <v>363</v>
      </c>
      <c r="D177" s="64" t="s">
        <v>233</v>
      </c>
      <c r="E177" s="65" t="s">
        <v>495</v>
      </c>
      <c r="F177" s="65" t="s">
        <v>505</v>
      </c>
      <c r="G177" s="65" t="s">
        <v>543</v>
      </c>
      <c r="H177" s="61"/>
      <c r="J177" s="3" t="s">
        <v>561</v>
      </c>
    </row>
    <row r="178" spans="1:10" ht="17" thickBot="1" x14ac:dyDescent="0.25">
      <c r="A178" s="66">
        <v>3743</v>
      </c>
      <c r="B178" s="66" t="s">
        <v>234</v>
      </c>
      <c r="C178" s="66" t="s">
        <v>366</v>
      </c>
      <c r="D178" s="66">
        <v>50</v>
      </c>
      <c r="E178" s="67">
        <v>80</v>
      </c>
      <c r="F178" s="69">
        <f>E178*(1+J$178)</f>
        <v>94.399999999999991</v>
      </c>
      <c r="G178" s="68">
        <v>45352</v>
      </c>
      <c r="H178" s="61"/>
      <c r="J178" s="50">
        <v>0.18</v>
      </c>
    </row>
    <row r="179" spans="1:10" ht="17" thickBot="1" x14ac:dyDescent="0.25">
      <c r="A179" s="66">
        <v>1776</v>
      </c>
      <c r="B179" s="66" t="s">
        <v>367</v>
      </c>
      <c r="C179" s="66" t="s">
        <v>368</v>
      </c>
      <c r="D179" s="66">
        <v>80</v>
      </c>
      <c r="E179" s="67">
        <v>30</v>
      </c>
      <c r="F179" s="69">
        <f t="shared" ref="F179:F184" si="1">E179*(1+J$178)</f>
        <v>35.4</v>
      </c>
      <c r="G179" s="68">
        <f>G178+12</f>
        <v>45364</v>
      </c>
      <c r="H179" s="61"/>
    </row>
    <row r="180" spans="1:10" ht="17" thickBot="1" x14ac:dyDescent="0.25">
      <c r="A180" s="66">
        <v>2628</v>
      </c>
      <c r="B180" s="66" t="s">
        <v>235</v>
      </c>
      <c r="C180" s="66" t="s">
        <v>369</v>
      </c>
      <c r="D180" s="66">
        <v>90</v>
      </c>
      <c r="E180" s="67">
        <v>4000</v>
      </c>
      <c r="F180" s="69">
        <f t="shared" si="1"/>
        <v>4720</v>
      </c>
      <c r="G180" s="68">
        <f t="shared" ref="G180:G184" si="2">G179+12</f>
        <v>45376</v>
      </c>
      <c r="H180" s="61"/>
    </row>
    <row r="181" spans="1:10" ht="17" thickBot="1" x14ac:dyDescent="0.25">
      <c r="A181" s="66">
        <v>2385</v>
      </c>
      <c r="B181" s="66" t="s">
        <v>370</v>
      </c>
      <c r="C181" s="66" t="s">
        <v>371</v>
      </c>
      <c r="D181" s="66">
        <v>220</v>
      </c>
      <c r="E181" s="67">
        <v>1000</v>
      </c>
      <c r="F181" s="69">
        <f t="shared" si="1"/>
        <v>1180</v>
      </c>
      <c r="G181" s="68">
        <f t="shared" si="2"/>
        <v>45388</v>
      </c>
      <c r="H181" s="61"/>
    </row>
    <row r="182" spans="1:10" ht="17" thickBot="1" x14ac:dyDescent="0.25">
      <c r="A182" s="66">
        <v>3858</v>
      </c>
      <c r="B182" s="66" t="s">
        <v>372</v>
      </c>
      <c r="C182" s="66" t="s">
        <v>373</v>
      </c>
      <c r="D182" s="66">
        <v>310</v>
      </c>
      <c r="E182" s="67">
        <v>30</v>
      </c>
      <c r="F182" s="69">
        <f t="shared" si="1"/>
        <v>35.4</v>
      </c>
      <c r="G182" s="68">
        <f t="shared" si="2"/>
        <v>45400</v>
      </c>
      <c r="H182" s="61"/>
    </row>
    <row r="183" spans="1:10" ht="17" thickBot="1" x14ac:dyDescent="0.25">
      <c r="A183" s="66">
        <v>1194</v>
      </c>
      <c r="B183" s="66" t="s">
        <v>374</v>
      </c>
      <c r="C183" s="66" t="s">
        <v>375</v>
      </c>
      <c r="D183" s="66">
        <v>70</v>
      </c>
      <c r="E183" s="67">
        <v>1700</v>
      </c>
      <c r="F183" s="69">
        <f t="shared" si="1"/>
        <v>2006</v>
      </c>
      <c r="G183" s="68">
        <f t="shared" si="2"/>
        <v>45412</v>
      </c>
      <c r="H183" s="61"/>
    </row>
    <row r="184" spans="1:10" ht="17" thickBot="1" x14ac:dyDescent="0.25">
      <c r="A184" s="66">
        <v>1585</v>
      </c>
      <c r="B184" s="66" t="s">
        <v>376</v>
      </c>
      <c r="C184" s="66" t="s">
        <v>377</v>
      </c>
      <c r="D184" s="66">
        <v>10</v>
      </c>
      <c r="E184" s="67">
        <v>80</v>
      </c>
      <c r="F184" s="69">
        <f t="shared" si="1"/>
        <v>94.399999999999991</v>
      </c>
      <c r="G184" s="68">
        <f t="shared" si="2"/>
        <v>45424</v>
      </c>
      <c r="H184" s="61"/>
    </row>
    <row r="185" spans="1:10" x14ac:dyDescent="0.2">
      <c r="A185" s="61"/>
      <c r="B185" s="61"/>
      <c r="C185" s="61"/>
      <c r="D185" s="61"/>
      <c r="E185" s="61"/>
      <c r="F185" s="61"/>
      <c r="G185" s="61"/>
      <c r="H185" s="61"/>
    </row>
    <row r="186" spans="1:10" x14ac:dyDescent="0.2">
      <c r="A186" s="61"/>
      <c r="B186" s="61"/>
      <c r="C186" s="9" t="s">
        <v>563</v>
      </c>
      <c r="D186" s="61"/>
      <c r="E186" s="61"/>
      <c r="F186" s="9" t="str">
        <f ca="1">_xlfn.FORMULATEXT(F178)</f>
        <v>=E178*(1+J$178)</v>
      </c>
      <c r="G186" s="61"/>
      <c r="H186" s="61"/>
    </row>
    <row r="187" spans="1:10" x14ac:dyDescent="0.2">
      <c r="A187" s="61"/>
      <c r="B187" s="61"/>
      <c r="C187" s="61"/>
      <c r="D187" s="61"/>
      <c r="E187" s="61"/>
      <c r="F187" s="61"/>
      <c r="G187" s="61"/>
      <c r="H187" s="61"/>
    </row>
    <row r="188" spans="1:10" x14ac:dyDescent="0.2">
      <c r="A188" s="61"/>
      <c r="B188" s="61"/>
      <c r="C188" s="61"/>
      <c r="D188" s="61"/>
      <c r="E188" s="61"/>
      <c r="F188" s="61"/>
      <c r="G188" s="61"/>
      <c r="H188" s="61"/>
    </row>
    <row r="189" spans="1:10" x14ac:dyDescent="0.2">
      <c r="A189" s="61"/>
      <c r="B189" s="61"/>
      <c r="C189" s="9" t="s">
        <v>565</v>
      </c>
      <c r="D189" s="61"/>
      <c r="E189" s="61"/>
      <c r="F189" s="9" t="s">
        <v>564</v>
      </c>
      <c r="G189" s="61"/>
      <c r="H189" s="61"/>
    </row>
    <row r="190" spans="1:10" x14ac:dyDescent="0.2">
      <c r="A190" s="61"/>
      <c r="B190" s="61"/>
      <c r="C190" s="9" t="s">
        <v>566</v>
      </c>
      <c r="D190" s="61"/>
      <c r="E190" s="61"/>
      <c r="F190" s="61"/>
      <c r="G190" s="61"/>
      <c r="H190" s="61"/>
    </row>
    <row r="191" spans="1:10" x14ac:dyDescent="0.2">
      <c r="A191" s="61"/>
      <c r="B191" s="61"/>
      <c r="C191" s="9" t="s">
        <v>567</v>
      </c>
      <c r="D191" s="61"/>
      <c r="E191" s="61"/>
      <c r="F191" s="61"/>
      <c r="G191" s="61"/>
      <c r="H191" s="61"/>
    </row>
    <row r="192" spans="1:10" x14ac:dyDescent="0.2">
      <c r="A192" s="61"/>
      <c r="B192" s="61"/>
      <c r="C192" s="9" t="s">
        <v>568</v>
      </c>
      <c r="D192" s="61"/>
      <c r="E192" s="61"/>
      <c r="F192" s="61"/>
      <c r="G192" s="61"/>
      <c r="H192" s="61"/>
    </row>
    <row r="193" spans="1:8" x14ac:dyDescent="0.2">
      <c r="A193" s="61"/>
      <c r="B193" s="61"/>
      <c r="C193" s="9" t="s">
        <v>569</v>
      </c>
      <c r="D193" s="61"/>
      <c r="E193" s="61"/>
      <c r="F193" s="61"/>
      <c r="G193" s="61"/>
      <c r="H193" s="61"/>
    </row>
    <row r="194" spans="1:8" x14ac:dyDescent="0.2">
      <c r="A194" s="61"/>
      <c r="B194" s="61"/>
      <c r="C194" s="9" t="s">
        <v>570</v>
      </c>
      <c r="D194" s="61"/>
      <c r="E194" s="61"/>
      <c r="F194" s="61"/>
      <c r="G194" s="61"/>
      <c r="H194" s="61"/>
    </row>
    <row r="195" spans="1:8" ht="17" thickBot="1" x14ac:dyDescent="0.25">
      <c r="A195" s="61"/>
      <c r="B195" s="61"/>
      <c r="C195" s="61"/>
      <c r="D195" s="61"/>
      <c r="E195" s="61"/>
      <c r="F195" s="61"/>
      <c r="G195" s="61"/>
      <c r="H195" s="61"/>
    </row>
    <row r="196" spans="1:8" x14ac:dyDescent="0.2">
      <c r="A196" s="62" t="s">
        <v>571</v>
      </c>
      <c r="B196" s="70"/>
      <c r="C196" s="70"/>
      <c r="D196" s="70"/>
      <c r="E196" s="70"/>
      <c r="F196" s="70"/>
      <c r="G196" s="71"/>
      <c r="H196" s="61"/>
    </row>
    <row r="197" spans="1:8" x14ac:dyDescent="0.2">
      <c r="A197" s="72" t="s">
        <v>572</v>
      </c>
      <c r="B197" s="73"/>
      <c r="C197" s="73"/>
      <c r="D197" s="73"/>
      <c r="E197" s="73"/>
      <c r="F197" s="73"/>
      <c r="G197" s="74"/>
      <c r="H197" s="61"/>
    </row>
    <row r="198" spans="1:8" x14ac:dyDescent="0.2">
      <c r="A198" s="72" t="s">
        <v>573</v>
      </c>
      <c r="B198" s="73"/>
      <c r="C198" s="73"/>
      <c r="D198" s="73"/>
      <c r="E198" s="73"/>
      <c r="F198" s="73"/>
      <c r="G198" s="74"/>
      <c r="H198" s="61"/>
    </row>
    <row r="199" spans="1:8" x14ac:dyDescent="0.2">
      <c r="A199" s="72" t="s">
        <v>574</v>
      </c>
      <c r="B199" s="73"/>
      <c r="C199" s="73"/>
      <c r="D199" s="73"/>
      <c r="E199" s="73"/>
      <c r="F199" s="73"/>
      <c r="G199" s="74"/>
      <c r="H199" s="61"/>
    </row>
    <row r="200" spans="1:8" x14ac:dyDescent="0.2">
      <c r="A200" s="72" t="s">
        <v>575</v>
      </c>
      <c r="B200" s="73"/>
      <c r="C200" s="73"/>
      <c r="D200" s="73"/>
      <c r="E200" s="73"/>
      <c r="F200" s="73"/>
      <c r="G200" s="74"/>
      <c r="H200" s="61"/>
    </row>
    <row r="201" spans="1:8" ht="17" thickBot="1" x14ac:dyDescent="0.25">
      <c r="A201" s="75" t="s">
        <v>576</v>
      </c>
      <c r="B201" s="76"/>
      <c r="C201" s="76"/>
      <c r="D201" s="76"/>
      <c r="E201" s="76"/>
      <c r="F201" s="76"/>
      <c r="G201" s="77"/>
      <c r="H201" s="61"/>
    </row>
    <row r="202" spans="1:8" x14ac:dyDescent="0.2">
      <c r="A202" s="61"/>
      <c r="B202" s="61"/>
      <c r="C202" s="61"/>
      <c r="D202" s="61"/>
      <c r="E202" s="61"/>
      <c r="F202" s="61"/>
      <c r="G202" s="61"/>
      <c r="H202" s="61"/>
    </row>
    <row r="203" spans="1:8" x14ac:dyDescent="0.2">
      <c r="A203" s="61"/>
      <c r="B203" s="61"/>
      <c r="C203" s="61"/>
      <c r="D203" s="61"/>
      <c r="E203" s="61"/>
      <c r="F203" s="61"/>
      <c r="G203" s="61"/>
      <c r="H203" s="61"/>
    </row>
    <row r="204" spans="1:8" x14ac:dyDescent="0.2">
      <c r="A204" s="61"/>
      <c r="B204" s="61"/>
      <c r="C204" s="61"/>
      <c r="D204" s="61"/>
      <c r="E204" s="61"/>
      <c r="F204" s="61"/>
      <c r="G204" s="61"/>
      <c r="H204" s="61"/>
    </row>
    <row r="205" spans="1:8" x14ac:dyDescent="0.2">
      <c r="A205" s="61"/>
      <c r="B205" s="61"/>
      <c r="C205" s="61"/>
      <c r="D205" s="61"/>
      <c r="E205" s="61"/>
      <c r="F205" s="61"/>
      <c r="G205" s="61"/>
      <c r="H205" s="61"/>
    </row>
    <row r="206" spans="1:8" x14ac:dyDescent="0.2">
      <c r="A206" s="61"/>
      <c r="B206" s="61"/>
      <c r="C206" s="61"/>
      <c r="D206" s="61"/>
      <c r="E206" s="61"/>
      <c r="F206" s="61"/>
      <c r="G206" s="61"/>
      <c r="H206" s="61"/>
    </row>
    <row r="207" spans="1:8" x14ac:dyDescent="0.2">
      <c r="A207" s="61"/>
      <c r="B207" s="61"/>
      <c r="C207" s="61"/>
      <c r="D207" s="61"/>
      <c r="E207" s="61"/>
      <c r="F207" s="61"/>
      <c r="G207" s="61"/>
      <c r="H207" s="61"/>
    </row>
    <row r="208" spans="1:8" x14ac:dyDescent="0.2">
      <c r="A208" s="61"/>
      <c r="B208" s="61"/>
      <c r="C208" s="61"/>
      <c r="D208" s="61"/>
      <c r="E208" s="61"/>
      <c r="F208" s="61"/>
      <c r="G208" s="61"/>
      <c r="H208" s="61"/>
    </row>
    <row r="209" spans="1:8" x14ac:dyDescent="0.2">
      <c r="A209" s="61"/>
      <c r="B209" s="61"/>
      <c r="C209" s="61"/>
      <c r="D209" s="61"/>
      <c r="E209" s="61"/>
      <c r="F209" s="61"/>
      <c r="G209" s="61"/>
      <c r="H209" s="61"/>
    </row>
    <row r="210" spans="1:8" x14ac:dyDescent="0.2">
      <c r="A210" s="61"/>
      <c r="B210" s="61"/>
      <c r="C210" s="61"/>
      <c r="D210" s="61"/>
      <c r="E210" s="61"/>
      <c r="F210" s="61"/>
      <c r="G210" s="61"/>
      <c r="H210" s="61"/>
    </row>
    <row r="211" spans="1:8" x14ac:dyDescent="0.2">
      <c r="A211" s="61"/>
      <c r="B211" s="61"/>
      <c r="C211" s="61"/>
      <c r="D211" s="61"/>
      <c r="E211" s="61"/>
      <c r="F211" s="61"/>
      <c r="G211" s="61"/>
      <c r="H211" s="61"/>
    </row>
    <row r="212" spans="1:8" x14ac:dyDescent="0.2">
      <c r="A212" s="61"/>
      <c r="B212" s="61"/>
      <c r="C212" s="61"/>
      <c r="D212" s="61"/>
      <c r="E212" s="61"/>
      <c r="F212" s="61"/>
      <c r="G212" s="61"/>
      <c r="H212" s="61"/>
    </row>
    <row r="213" spans="1:8" x14ac:dyDescent="0.2">
      <c r="A213" s="61"/>
      <c r="B213" s="61"/>
      <c r="C213" s="61"/>
      <c r="D213" s="61"/>
      <c r="E213" s="61"/>
      <c r="F213" s="61"/>
      <c r="G213" s="61"/>
      <c r="H213" s="61"/>
    </row>
    <row r="214" spans="1:8" x14ac:dyDescent="0.2">
      <c r="A214" s="61"/>
      <c r="B214" s="61"/>
      <c r="C214" s="61"/>
      <c r="D214" s="61"/>
      <c r="E214" s="61"/>
      <c r="F214" s="61"/>
      <c r="G214" s="61"/>
      <c r="H214" s="61"/>
    </row>
    <row r="215" spans="1:8" x14ac:dyDescent="0.2">
      <c r="A215" s="61"/>
      <c r="B215" s="61"/>
      <c r="C215" s="61"/>
      <c r="D215" s="61"/>
      <c r="E215" s="61"/>
      <c r="F215" s="61"/>
      <c r="G215" s="61"/>
      <c r="H215" s="61"/>
    </row>
    <row r="216" spans="1:8" x14ac:dyDescent="0.2">
      <c r="A216" s="61"/>
      <c r="B216" s="61"/>
      <c r="C216" s="61"/>
      <c r="D216" s="61"/>
      <c r="E216" s="61"/>
      <c r="F216" s="61"/>
      <c r="G216" s="61"/>
      <c r="H216" s="61"/>
    </row>
    <row r="217" spans="1:8" x14ac:dyDescent="0.2">
      <c r="A217" s="61"/>
      <c r="B217" s="61"/>
      <c r="C217" s="61"/>
      <c r="D217" s="61"/>
      <c r="E217" s="61"/>
      <c r="F217" s="61"/>
      <c r="G217" s="61"/>
      <c r="H217" s="61"/>
    </row>
    <row r="218" spans="1:8" x14ac:dyDescent="0.2">
      <c r="A218" s="61"/>
      <c r="B218" s="61"/>
      <c r="C218" s="61"/>
      <c r="D218" s="61"/>
      <c r="E218" s="61"/>
      <c r="F218" s="61"/>
      <c r="G218" s="61"/>
      <c r="H218" s="61"/>
    </row>
    <row r="219" spans="1:8" x14ac:dyDescent="0.2">
      <c r="A219" s="61"/>
      <c r="B219" s="61"/>
      <c r="C219" s="61"/>
      <c r="D219" s="61"/>
      <c r="E219" s="61"/>
      <c r="F219" s="61"/>
      <c r="G219" s="61"/>
      <c r="H219" s="61"/>
    </row>
    <row r="220" spans="1:8" x14ac:dyDescent="0.2">
      <c r="A220" s="61"/>
      <c r="B220" s="61"/>
      <c r="C220" s="61"/>
      <c r="D220" s="61"/>
      <c r="E220" s="61"/>
      <c r="F220" s="61"/>
      <c r="G220" s="61"/>
      <c r="H220" s="61"/>
    </row>
    <row r="221" spans="1:8" x14ac:dyDescent="0.2">
      <c r="A221" s="61"/>
      <c r="B221" s="61"/>
      <c r="C221" s="61"/>
      <c r="D221" s="61"/>
      <c r="E221" s="61"/>
      <c r="F221" s="61"/>
      <c r="G221" s="61"/>
      <c r="H221" s="61"/>
    </row>
    <row r="222" spans="1:8" x14ac:dyDescent="0.2">
      <c r="A222" s="61"/>
      <c r="B222" s="61"/>
      <c r="C222" s="61"/>
      <c r="D222" s="61"/>
      <c r="E222" s="61"/>
      <c r="F222" s="61"/>
      <c r="G222" s="61"/>
      <c r="H222" s="61"/>
    </row>
    <row r="223" spans="1:8" x14ac:dyDescent="0.2">
      <c r="A223" s="61"/>
      <c r="B223" s="61"/>
      <c r="C223" s="61"/>
      <c r="D223" s="61"/>
      <c r="E223" s="61"/>
      <c r="F223" s="61"/>
      <c r="G223" s="61"/>
      <c r="H223" s="61"/>
    </row>
    <row r="224" spans="1:8" x14ac:dyDescent="0.2">
      <c r="A224" s="61"/>
      <c r="B224" s="61"/>
      <c r="C224" s="61"/>
      <c r="D224" s="61"/>
      <c r="E224" s="61"/>
      <c r="F224" s="61"/>
      <c r="G224" s="61"/>
      <c r="H224" s="61"/>
    </row>
    <row r="225" spans="1:10" x14ac:dyDescent="0.2">
      <c r="A225" s="61"/>
      <c r="B225" s="61"/>
      <c r="C225" s="61"/>
      <c r="D225" s="61"/>
      <c r="E225" s="61"/>
      <c r="F225" s="61"/>
      <c r="G225" s="61"/>
      <c r="H225" s="61"/>
    </row>
    <row r="226" spans="1:10" x14ac:dyDescent="0.2">
      <c r="A226" s="61"/>
      <c r="B226" s="61"/>
      <c r="C226" s="61"/>
      <c r="D226" s="61"/>
      <c r="E226" s="61"/>
      <c r="F226" s="61"/>
      <c r="G226" s="61"/>
      <c r="H226" s="61"/>
    </row>
    <row r="227" spans="1:10" x14ac:dyDescent="0.2">
      <c r="A227" s="61"/>
      <c r="B227" s="61"/>
      <c r="C227" s="61"/>
      <c r="D227" s="61"/>
      <c r="E227" s="61"/>
      <c r="F227" s="61"/>
      <c r="G227" s="61"/>
      <c r="H227" s="61"/>
    </row>
    <row r="228" spans="1:10" x14ac:dyDescent="0.2">
      <c r="A228" s="61"/>
      <c r="B228" s="61"/>
      <c r="C228" s="61"/>
      <c r="D228" s="61"/>
      <c r="E228" s="61"/>
      <c r="F228" s="61"/>
      <c r="G228" s="61"/>
      <c r="H228" s="61"/>
    </row>
    <row r="229" spans="1:10" x14ac:dyDescent="0.2">
      <c r="A229" s="61"/>
      <c r="B229" s="61"/>
      <c r="C229" s="61"/>
      <c r="D229" s="61"/>
      <c r="E229" s="61"/>
      <c r="F229" s="61"/>
      <c r="G229" s="61"/>
      <c r="H229" s="61"/>
    </row>
    <row r="230" spans="1:10" x14ac:dyDescent="0.2">
      <c r="A230" s="61" t="s">
        <v>381</v>
      </c>
      <c r="B230" s="61"/>
      <c r="C230" s="61"/>
      <c r="D230" s="61"/>
      <c r="E230" s="61"/>
      <c r="F230" s="61"/>
      <c r="G230" s="61"/>
      <c r="H230" s="61"/>
    </row>
    <row r="231" spans="1:10" x14ac:dyDescent="0.2">
      <c r="A231" s="3" t="s">
        <v>382</v>
      </c>
    </row>
    <row r="232" spans="1:10" x14ac:dyDescent="0.2">
      <c r="A232" s="3" t="s">
        <v>383</v>
      </c>
    </row>
    <row r="234" spans="1:10" x14ac:dyDescent="0.2">
      <c r="A234" s="3" t="s">
        <v>174</v>
      </c>
    </row>
    <row r="235" spans="1:10" ht="17" thickBot="1" x14ac:dyDescent="0.25"/>
    <row r="236" spans="1:10" ht="17" thickBot="1" x14ac:dyDescent="0.25">
      <c r="A236" s="4" t="s">
        <v>384</v>
      </c>
      <c r="B236" s="5"/>
      <c r="C236" s="5"/>
      <c r="D236" s="5"/>
      <c r="E236" s="5"/>
      <c r="F236" s="5"/>
      <c r="G236" s="5"/>
      <c r="H236" s="5"/>
      <c r="I236" s="5"/>
      <c r="J236" s="6"/>
    </row>
    <row r="237" spans="1:10" x14ac:dyDescent="0.2">
      <c r="B237" s="3" t="s">
        <v>385</v>
      </c>
    </row>
    <row r="238" spans="1:10" x14ac:dyDescent="0.2">
      <c r="B238" s="3" t="s">
        <v>386</v>
      </c>
    </row>
    <row r="239" spans="1:10" x14ac:dyDescent="0.2">
      <c r="B239" s="3" t="s">
        <v>387</v>
      </c>
    </row>
    <row r="240" spans="1:10" x14ac:dyDescent="0.2">
      <c r="C240" s="3" t="s">
        <v>388</v>
      </c>
    </row>
    <row r="241" spans="1:10" x14ac:dyDescent="0.2">
      <c r="C241" s="3" t="s">
        <v>389</v>
      </c>
    </row>
    <row r="242" spans="1:10" x14ac:dyDescent="0.2">
      <c r="C242" s="3" t="s">
        <v>390</v>
      </c>
    </row>
    <row r="244" spans="1:10" x14ac:dyDescent="0.2">
      <c r="A244" s="3" t="s">
        <v>211</v>
      </c>
      <c r="B244" s="3" t="s">
        <v>93</v>
      </c>
      <c r="C244" s="3" t="s">
        <v>363</v>
      </c>
      <c r="D244" s="3" t="s">
        <v>233</v>
      </c>
      <c r="E244" s="3" t="s">
        <v>364</v>
      </c>
      <c r="F244" s="3" t="s">
        <v>365</v>
      </c>
    </row>
    <row r="245" spans="1:10" x14ac:dyDescent="0.2">
      <c r="A245" s="3">
        <v>3743</v>
      </c>
      <c r="B245" s="3" t="s">
        <v>234</v>
      </c>
      <c r="C245" s="3" t="s">
        <v>366</v>
      </c>
      <c r="D245" s="47">
        <v>50</v>
      </c>
      <c r="E245" s="47">
        <v>80</v>
      </c>
    </row>
    <row r="246" spans="1:10" x14ac:dyDescent="0.2">
      <c r="A246" s="3">
        <v>1776</v>
      </c>
      <c r="B246" s="3" t="s">
        <v>367</v>
      </c>
      <c r="C246" s="3" t="s">
        <v>368</v>
      </c>
      <c r="D246" s="47">
        <v>80</v>
      </c>
      <c r="E246" s="47">
        <v>30</v>
      </c>
    </row>
    <row r="247" spans="1:10" x14ac:dyDescent="0.2">
      <c r="A247" s="3">
        <v>2628</v>
      </c>
      <c r="B247" s="3" t="s">
        <v>235</v>
      </c>
      <c r="C247" s="3" t="s">
        <v>369</v>
      </c>
      <c r="D247" s="47">
        <v>90</v>
      </c>
      <c r="E247" s="47">
        <v>4000</v>
      </c>
    </row>
    <row r="248" spans="1:10" x14ac:dyDescent="0.2">
      <c r="A248" s="3">
        <v>2385</v>
      </c>
      <c r="B248" s="3" t="s">
        <v>370</v>
      </c>
      <c r="C248" s="3" t="s">
        <v>371</v>
      </c>
      <c r="D248" s="47">
        <v>220</v>
      </c>
      <c r="E248" s="47">
        <v>1000</v>
      </c>
    </row>
    <row r="249" spans="1:10" x14ac:dyDescent="0.2">
      <c r="A249" s="3">
        <v>3858</v>
      </c>
      <c r="B249" s="3" t="s">
        <v>372</v>
      </c>
      <c r="C249" s="3" t="s">
        <v>373</v>
      </c>
      <c r="D249" s="47">
        <v>310</v>
      </c>
      <c r="E249" s="47">
        <v>30</v>
      </c>
    </row>
    <row r="250" spans="1:10" x14ac:dyDescent="0.2">
      <c r="A250" s="3">
        <v>1194</v>
      </c>
      <c r="B250" s="3" t="s">
        <v>374</v>
      </c>
      <c r="C250" s="3" t="s">
        <v>375</v>
      </c>
      <c r="D250" s="47">
        <v>70</v>
      </c>
      <c r="E250" s="47">
        <v>1700</v>
      </c>
    </row>
    <row r="251" spans="1:10" x14ac:dyDescent="0.2">
      <c r="A251" s="3">
        <v>1585</v>
      </c>
      <c r="B251" s="3" t="s">
        <v>376</v>
      </c>
      <c r="C251" s="3" t="s">
        <v>377</v>
      </c>
      <c r="D251" s="47">
        <v>10</v>
      </c>
      <c r="E251" s="47">
        <v>80</v>
      </c>
    </row>
    <row r="252" spans="1:10" ht="17" thickBot="1" x14ac:dyDescent="0.25"/>
    <row r="253" spans="1:10" ht="17" thickBot="1" x14ac:dyDescent="0.25">
      <c r="A253" s="4" t="s">
        <v>391</v>
      </c>
      <c r="B253" s="5"/>
      <c r="C253" s="5"/>
      <c r="D253" s="5"/>
      <c r="E253" s="5"/>
      <c r="F253" s="5"/>
      <c r="G253" s="5"/>
      <c r="H253" s="5"/>
      <c r="I253" s="5"/>
      <c r="J253" s="6"/>
    </row>
    <row r="255" spans="1:10" x14ac:dyDescent="0.2">
      <c r="A255" s="3" t="s">
        <v>392</v>
      </c>
    </row>
    <row r="256" spans="1:10" x14ac:dyDescent="0.2">
      <c r="B256" s="3" t="s">
        <v>393</v>
      </c>
    </row>
    <row r="257" spans="1:10" x14ac:dyDescent="0.2">
      <c r="B257" s="3" t="s">
        <v>394</v>
      </c>
    </row>
    <row r="259" spans="1:10" x14ac:dyDescent="0.2">
      <c r="A259" s="3" t="s">
        <v>211</v>
      </c>
      <c r="B259" s="3" t="s">
        <v>93</v>
      </c>
      <c r="C259" s="3" t="s">
        <v>363</v>
      </c>
      <c r="D259" s="3" t="s">
        <v>233</v>
      </c>
      <c r="E259" s="3" t="s">
        <v>364</v>
      </c>
      <c r="F259" s="3" t="s">
        <v>365</v>
      </c>
    </row>
    <row r="260" spans="1:10" x14ac:dyDescent="0.2">
      <c r="A260" s="3">
        <v>3743</v>
      </c>
      <c r="B260" s="3" t="s">
        <v>234</v>
      </c>
      <c r="C260" s="3" t="s">
        <v>366</v>
      </c>
      <c r="D260" s="47">
        <v>50</v>
      </c>
      <c r="E260" s="48">
        <v>80</v>
      </c>
    </row>
    <row r="261" spans="1:10" x14ac:dyDescent="0.2">
      <c r="A261" s="3">
        <v>1776</v>
      </c>
      <c r="B261" s="3" t="s">
        <v>367</v>
      </c>
      <c r="C261" s="3" t="s">
        <v>368</v>
      </c>
      <c r="D261" s="47">
        <v>80</v>
      </c>
      <c r="E261" s="48">
        <v>30</v>
      </c>
    </row>
    <row r="262" spans="1:10" x14ac:dyDescent="0.2">
      <c r="A262" s="3">
        <v>2628</v>
      </c>
      <c r="B262" s="3" t="s">
        <v>235</v>
      </c>
      <c r="C262" s="3" t="s">
        <v>369</v>
      </c>
      <c r="D262" s="47">
        <v>90</v>
      </c>
      <c r="E262" s="48">
        <v>4000</v>
      </c>
    </row>
    <row r="263" spans="1:10" x14ac:dyDescent="0.2">
      <c r="A263" s="3">
        <v>2385</v>
      </c>
      <c r="B263" s="3" t="s">
        <v>370</v>
      </c>
      <c r="C263" s="3" t="s">
        <v>371</v>
      </c>
      <c r="D263" s="47">
        <v>220</v>
      </c>
      <c r="E263" s="48">
        <v>1000</v>
      </c>
    </row>
    <row r="264" spans="1:10" x14ac:dyDescent="0.2">
      <c r="A264" s="3">
        <v>3858</v>
      </c>
      <c r="B264" s="3" t="s">
        <v>372</v>
      </c>
      <c r="C264" s="3" t="s">
        <v>373</v>
      </c>
      <c r="D264" s="47">
        <v>310</v>
      </c>
      <c r="E264" s="48">
        <v>30</v>
      </c>
    </row>
    <row r="265" spans="1:10" x14ac:dyDescent="0.2">
      <c r="A265" s="3">
        <v>1194</v>
      </c>
      <c r="B265" s="3" t="s">
        <v>374</v>
      </c>
      <c r="C265" s="3" t="s">
        <v>375</v>
      </c>
      <c r="D265" s="47">
        <v>70</v>
      </c>
      <c r="E265" s="48">
        <v>1700</v>
      </c>
    </row>
    <row r="266" spans="1:10" x14ac:dyDescent="0.2">
      <c r="A266" s="3">
        <v>1585</v>
      </c>
      <c r="B266" s="3" t="s">
        <v>376</v>
      </c>
      <c r="C266" s="3" t="s">
        <v>377</v>
      </c>
      <c r="D266" s="47">
        <v>10</v>
      </c>
      <c r="E266" s="48">
        <v>80</v>
      </c>
    </row>
    <row r="267" spans="1:10" ht="17" thickBot="1" x14ac:dyDescent="0.25"/>
    <row r="268" spans="1:10" ht="17" thickBot="1" x14ac:dyDescent="0.25">
      <c r="A268" s="4" t="s">
        <v>395</v>
      </c>
      <c r="B268" s="5"/>
      <c r="C268" s="5"/>
      <c r="D268" s="5"/>
      <c r="E268" s="5"/>
      <c r="F268" s="5"/>
      <c r="G268" s="5"/>
      <c r="H268" s="5"/>
      <c r="I268" s="5"/>
      <c r="J268" s="6"/>
    </row>
    <row r="270" spans="1:10" x14ac:dyDescent="0.2">
      <c r="A270" s="3" t="s">
        <v>211</v>
      </c>
      <c r="B270" s="3" t="s">
        <v>93</v>
      </c>
      <c r="C270" s="3" t="s">
        <v>363</v>
      </c>
      <c r="D270" s="3" t="s">
        <v>233</v>
      </c>
      <c r="E270" s="3" t="s">
        <v>364</v>
      </c>
      <c r="F270" s="3" t="s">
        <v>365</v>
      </c>
      <c r="I270" s="3" t="s">
        <v>396</v>
      </c>
    </row>
    <row r="271" spans="1:10" x14ac:dyDescent="0.2">
      <c r="A271" s="3">
        <v>3743</v>
      </c>
      <c r="B271" s="3" t="s">
        <v>234</v>
      </c>
      <c r="C271" s="3" t="s">
        <v>366</v>
      </c>
      <c r="D271" s="47">
        <v>50</v>
      </c>
      <c r="E271" s="48">
        <v>80</v>
      </c>
      <c r="F271" s="49">
        <f>E271*(1+I$271)</f>
        <v>94.399999999999991</v>
      </c>
      <c r="I271" s="50">
        <v>0.18</v>
      </c>
    </row>
    <row r="272" spans="1:10" x14ac:dyDescent="0.2">
      <c r="A272" s="3">
        <v>1776</v>
      </c>
      <c r="B272" s="3" t="s">
        <v>367</v>
      </c>
      <c r="C272" s="3" t="s">
        <v>368</v>
      </c>
      <c r="D272" s="47">
        <v>80</v>
      </c>
      <c r="E272" s="48">
        <v>30</v>
      </c>
      <c r="F272" s="49">
        <f t="shared" ref="F272:F277" si="3">E272*(1+I$271)</f>
        <v>35.4</v>
      </c>
    </row>
    <row r="273" spans="1:6" x14ac:dyDescent="0.2">
      <c r="A273" s="3">
        <v>2628</v>
      </c>
      <c r="B273" s="3" t="s">
        <v>235</v>
      </c>
      <c r="C273" s="3" t="s">
        <v>369</v>
      </c>
      <c r="D273" s="47">
        <v>90</v>
      </c>
      <c r="E273" s="48">
        <v>4000</v>
      </c>
      <c r="F273" s="49">
        <f>E273*(1+I$271)</f>
        <v>4720</v>
      </c>
    </row>
    <row r="274" spans="1:6" x14ac:dyDescent="0.2">
      <c r="A274" s="3">
        <v>2385</v>
      </c>
      <c r="B274" s="3" t="s">
        <v>370</v>
      </c>
      <c r="C274" s="3" t="s">
        <v>371</v>
      </c>
      <c r="D274" s="47">
        <v>220</v>
      </c>
      <c r="E274" s="48">
        <v>1000</v>
      </c>
      <c r="F274" s="49">
        <f t="shared" si="3"/>
        <v>1180</v>
      </c>
    </row>
    <row r="275" spans="1:6" x14ac:dyDescent="0.2">
      <c r="A275" s="3">
        <v>3858</v>
      </c>
      <c r="B275" s="3" t="s">
        <v>372</v>
      </c>
      <c r="C275" s="3" t="s">
        <v>373</v>
      </c>
      <c r="D275" s="47">
        <v>310</v>
      </c>
      <c r="E275" s="48">
        <v>30</v>
      </c>
      <c r="F275" s="49">
        <f t="shared" si="3"/>
        <v>35.4</v>
      </c>
    </row>
    <row r="276" spans="1:6" x14ac:dyDescent="0.2">
      <c r="A276" s="3">
        <v>1194</v>
      </c>
      <c r="B276" s="3" t="s">
        <v>374</v>
      </c>
      <c r="C276" s="3" t="s">
        <v>375</v>
      </c>
      <c r="D276" s="47">
        <v>70</v>
      </c>
      <c r="E276" s="48">
        <v>1700</v>
      </c>
      <c r="F276" s="49">
        <f t="shared" si="3"/>
        <v>2006</v>
      </c>
    </row>
    <row r="277" spans="1:6" x14ac:dyDescent="0.2">
      <c r="A277" s="3">
        <v>1585</v>
      </c>
      <c r="B277" s="3" t="s">
        <v>376</v>
      </c>
      <c r="C277" s="3" t="s">
        <v>377</v>
      </c>
      <c r="D277" s="47">
        <v>10</v>
      </c>
      <c r="E277" s="48">
        <v>80</v>
      </c>
      <c r="F277" s="49">
        <f t="shared" si="3"/>
        <v>94.399999999999991</v>
      </c>
    </row>
    <row r="279" spans="1:6" x14ac:dyDescent="0.2">
      <c r="A279" s="3" t="s">
        <v>397</v>
      </c>
    </row>
    <row r="280" spans="1:6" x14ac:dyDescent="0.2">
      <c r="A280" s="3" t="s">
        <v>398</v>
      </c>
      <c r="D280" s="26"/>
    </row>
    <row r="281" spans="1:6" x14ac:dyDescent="0.2">
      <c r="A281" s="3" t="s">
        <v>399</v>
      </c>
      <c r="D281" s="51"/>
      <c r="E281" s="52" t="s">
        <v>400</v>
      </c>
    </row>
    <row r="283" spans="1:6" x14ac:dyDescent="0.2">
      <c r="B283" s="3" t="s">
        <v>401</v>
      </c>
      <c r="E283" s="3" t="s">
        <v>402</v>
      </c>
    </row>
    <row r="284" spans="1:6" x14ac:dyDescent="0.2">
      <c r="B284" s="3" t="s">
        <v>403</v>
      </c>
      <c r="D284" s="3" t="s">
        <v>404</v>
      </c>
    </row>
    <row r="285" spans="1:6" x14ac:dyDescent="0.2">
      <c r="B285" s="3" t="s">
        <v>405</v>
      </c>
    </row>
    <row r="287" spans="1:6" x14ac:dyDescent="0.2">
      <c r="A287" s="3" t="s">
        <v>406</v>
      </c>
    </row>
    <row r="288" spans="1:6" x14ac:dyDescent="0.2">
      <c r="A288" s="3" t="s">
        <v>407</v>
      </c>
    </row>
    <row r="289" spans="1:9" x14ac:dyDescent="0.2">
      <c r="A289" s="3" t="s">
        <v>408</v>
      </c>
    </row>
    <row r="291" spans="1:9" x14ac:dyDescent="0.2">
      <c r="D291" s="51"/>
      <c r="E291" s="52" t="s">
        <v>409</v>
      </c>
    </row>
    <row r="293" spans="1:9" x14ac:dyDescent="0.2">
      <c r="E293" s="3" t="s">
        <v>402</v>
      </c>
    </row>
    <row r="294" spans="1:9" x14ac:dyDescent="0.2">
      <c r="B294" s="3" t="s">
        <v>410</v>
      </c>
    </row>
    <row r="295" spans="1:9" x14ac:dyDescent="0.2">
      <c r="B295" s="3" t="s">
        <v>411</v>
      </c>
    </row>
    <row r="296" spans="1:9" x14ac:dyDescent="0.2">
      <c r="B296" s="3" t="s">
        <v>412</v>
      </c>
    </row>
    <row r="297" spans="1:9" x14ac:dyDescent="0.2">
      <c r="B297" s="3" t="s">
        <v>413</v>
      </c>
    </row>
    <row r="298" spans="1:9" x14ac:dyDescent="0.2">
      <c r="B298" s="3" t="s">
        <v>414</v>
      </c>
    </row>
    <row r="299" spans="1:9" x14ac:dyDescent="0.2">
      <c r="B299" s="3" t="s">
        <v>415</v>
      </c>
    </row>
    <row r="300" spans="1:9" ht="17" thickBot="1" x14ac:dyDescent="0.25"/>
    <row r="301" spans="1:9" x14ac:dyDescent="0.2">
      <c r="A301" s="18" t="s">
        <v>379</v>
      </c>
      <c r="B301" s="53"/>
      <c r="C301" s="53"/>
      <c r="D301" s="53"/>
      <c r="E301" s="53"/>
      <c r="F301" s="53"/>
      <c r="G301" s="53"/>
      <c r="H301" s="54"/>
    </row>
    <row r="302" spans="1:9" ht="17" thickBot="1" x14ac:dyDescent="0.25">
      <c r="A302" s="55" t="s">
        <v>416</v>
      </c>
      <c r="B302" s="56"/>
      <c r="C302" s="56"/>
      <c r="D302" s="56"/>
      <c r="E302" s="56"/>
      <c r="F302" s="56"/>
      <c r="G302" s="56"/>
      <c r="H302" s="57"/>
    </row>
    <row r="304" spans="1:9" x14ac:dyDescent="0.2">
      <c r="A304" s="3" t="s">
        <v>211</v>
      </c>
      <c r="B304" s="3" t="s">
        <v>93</v>
      </c>
      <c r="C304" s="3" t="s">
        <v>363</v>
      </c>
      <c r="D304" s="3" t="s">
        <v>233</v>
      </c>
      <c r="E304" s="3" t="s">
        <v>364</v>
      </c>
      <c r="F304" s="3" t="s">
        <v>365</v>
      </c>
      <c r="G304" s="3" t="s">
        <v>417</v>
      </c>
      <c r="I304" s="3" t="s">
        <v>396</v>
      </c>
    </row>
    <row r="305" spans="1:9" x14ac:dyDescent="0.2">
      <c r="A305" s="3">
        <v>3743</v>
      </c>
      <c r="B305" s="3" t="s">
        <v>234</v>
      </c>
      <c r="C305" s="3" t="s">
        <v>366</v>
      </c>
      <c r="D305" s="47">
        <v>50</v>
      </c>
      <c r="E305" s="48">
        <v>80</v>
      </c>
      <c r="F305" s="49">
        <f>E305*(1+I$271)</f>
        <v>94.399999999999991</v>
      </c>
      <c r="G305" s="58">
        <f>F305*(1-I$308)</f>
        <v>89.679999999999993</v>
      </c>
      <c r="I305" s="50">
        <v>0.18</v>
      </c>
    </row>
    <row r="306" spans="1:9" x14ac:dyDescent="0.2">
      <c r="A306" s="3">
        <v>1776</v>
      </c>
      <c r="B306" s="3" t="s">
        <v>367</v>
      </c>
      <c r="C306" s="3" t="s">
        <v>368</v>
      </c>
      <c r="D306" s="47">
        <v>80</v>
      </c>
      <c r="E306" s="48">
        <v>30</v>
      </c>
      <c r="F306" s="49">
        <f t="shared" ref="F306" si="4">E306*(1+I$271)</f>
        <v>35.4</v>
      </c>
      <c r="G306" s="58">
        <f t="shared" ref="G306:G309" si="5">F306*(1-I$308)</f>
        <v>33.629999999999995</v>
      </c>
    </row>
    <row r="307" spans="1:9" x14ac:dyDescent="0.2">
      <c r="A307" s="3">
        <v>2628</v>
      </c>
      <c r="B307" s="3" t="s">
        <v>235</v>
      </c>
      <c r="C307" s="3" t="s">
        <v>369</v>
      </c>
      <c r="D307" s="47">
        <v>90</v>
      </c>
      <c r="E307" s="48">
        <v>4000</v>
      </c>
      <c r="F307" s="49">
        <f>E307*(1+I$271)</f>
        <v>4720</v>
      </c>
      <c r="G307" s="58">
        <f t="shared" si="5"/>
        <v>4484</v>
      </c>
      <c r="I307" s="3" t="s">
        <v>418</v>
      </c>
    </row>
    <row r="308" spans="1:9" x14ac:dyDescent="0.2">
      <c r="A308" s="3">
        <v>2385</v>
      </c>
      <c r="B308" s="3" t="s">
        <v>370</v>
      </c>
      <c r="C308" s="3" t="s">
        <v>371</v>
      </c>
      <c r="D308" s="47">
        <v>220</v>
      </c>
      <c r="E308" s="48">
        <v>1000</v>
      </c>
      <c r="F308" s="49">
        <f t="shared" ref="F308:F311" si="6">E308*(1+I$271)</f>
        <v>1180</v>
      </c>
      <c r="G308" s="58">
        <f>F308*(1-I$308)</f>
        <v>1121</v>
      </c>
      <c r="I308" s="50">
        <v>0.05</v>
      </c>
    </row>
    <row r="309" spans="1:9" x14ac:dyDescent="0.2">
      <c r="A309" s="3">
        <v>3858</v>
      </c>
      <c r="B309" s="3" t="s">
        <v>372</v>
      </c>
      <c r="C309" s="3" t="s">
        <v>373</v>
      </c>
      <c r="D309" s="47">
        <v>310</v>
      </c>
      <c r="E309" s="48">
        <v>30</v>
      </c>
      <c r="F309" s="49">
        <f t="shared" si="6"/>
        <v>35.4</v>
      </c>
      <c r="G309" s="58">
        <f t="shared" si="5"/>
        <v>33.629999999999995</v>
      </c>
    </row>
    <row r="310" spans="1:9" x14ac:dyDescent="0.2">
      <c r="A310" s="3">
        <v>1194</v>
      </c>
      <c r="B310" s="3" t="s">
        <v>374</v>
      </c>
      <c r="C310" s="3" t="s">
        <v>375</v>
      </c>
      <c r="D310" s="47">
        <v>70</v>
      </c>
      <c r="E310" s="48">
        <v>1700</v>
      </c>
      <c r="F310" s="49">
        <f t="shared" si="6"/>
        <v>2006</v>
      </c>
      <c r="G310" s="58">
        <f>F310*(1-I$308)</f>
        <v>1905.6999999999998</v>
      </c>
    </row>
    <row r="311" spans="1:9" x14ac:dyDescent="0.2">
      <c r="A311" s="3">
        <v>1585</v>
      </c>
      <c r="B311" s="3" t="s">
        <v>376</v>
      </c>
      <c r="C311" s="3" t="s">
        <v>377</v>
      </c>
      <c r="D311" s="47">
        <v>10</v>
      </c>
      <c r="E311" s="48">
        <v>80</v>
      </c>
      <c r="F311" s="49">
        <f t="shared" si="6"/>
        <v>94.399999999999991</v>
      </c>
      <c r="G311" s="58">
        <f>F311*(1-I$308)</f>
        <v>89.679999999999993</v>
      </c>
    </row>
    <row r="313" spans="1:9" x14ac:dyDescent="0.2">
      <c r="A313" s="3" t="s">
        <v>419</v>
      </c>
    </row>
    <row r="315" spans="1:9" x14ac:dyDescent="0.2">
      <c r="A315" s="3" t="s">
        <v>420</v>
      </c>
    </row>
    <row r="316" spans="1:9" x14ac:dyDescent="0.2">
      <c r="E316" s="3" t="s">
        <v>421</v>
      </c>
    </row>
    <row r="318" spans="1:9" x14ac:dyDescent="0.2">
      <c r="F318" s="3" t="s">
        <v>422</v>
      </c>
    </row>
    <row r="319" spans="1:9" x14ac:dyDescent="0.2">
      <c r="B319" s="3" t="s">
        <v>423</v>
      </c>
      <c r="D319" s="43" t="s">
        <v>424</v>
      </c>
    </row>
    <row r="320" spans="1:9" x14ac:dyDescent="0.2">
      <c r="B320" s="3" t="s">
        <v>425</v>
      </c>
    </row>
    <row r="321" spans="1:9" x14ac:dyDescent="0.2">
      <c r="B321" s="3" t="s">
        <v>426</v>
      </c>
      <c r="E321" s="3" t="s">
        <v>427</v>
      </c>
    </row>
    <row r="322" spans="1:9" x14ac:dyDescent="0.2">
      <c r="B322" s="3" t="s">
        <v>428</v>
      </c>
    </row>
    <row r="323" spans="1:9" x14ac:dyDescent="0.2">
      <c r="B323" s="3" t="s">
        <v>429</v>
      </c>
    </row>
    <row r="324" spans="1:9" x14ac:dyDescent="0.2">
      <c r="B324" s="3" t="s">
        <v>430</v>
      </c>
    </row>
    <row r="325" spans="1:9" x14ac:dyDescent="0.2">
      <c r="B325" s="3" t="s">
        <v>431</v>
      </c>
    </row>
    <row r="326" spans="1:9" ht="17" thickBot="1" x14ac:dyDescent="0.25"/>
    <row r="327" spans="1:9" ht="17" thickBot="1" x14ac:dyDescent="0.25">
      <c r="A327" s="4" t="s">
        <v>380</v>
      </c>
      <c r="B327" s="29"/>
      <c r="C327" s="29"/>
      <c r="D327" s="29"/>
      <c r="E327" s="29"/>
      <c r="F327" s="29"/>
      <c r="G327" s="29"/>
      <c r="H327" s="30"/>
    </row>
    <row r="329" spans="1:9" ht="51" x14ac:dyDescent="0.2">
      <c r="A329" s="3" t="s">
        <v>211</v>
      </c>
      <c r="B329" s="3" t="s">
        <v>93</v>
      </c>
      <c r="C329" s="3" t="s">
        <v>363</v>
      </c>
      <c r="D329" s="3" t="s">
        <v>233</v>
      </c>
      <c r="E329" s="59" t="s">
        <v>364</v>
      </c>
      <c r="F329" s="59" t="s">
        <v>365</v>
      </c>
      <c r="G329" s="59" t="s">
        <v>417</v>
      </c>
      <c r="I329" s="3" t="s">
        <v>396</v>
      </c>
    </row>
    <row r="330" spans="1:9" x14ac:dyDescent="0.2">
      <c r="A330" s="3">
        <v>3743</v>
      </c>
      <c r="B330" s="3" t="s">
        <v>234</v>
      </c>
      <c r="C330" s="3" t="s">
        <v>366</v>
      </c>
      <c r="D330" s="47">
        <v>50</v>
      </c>
      <c r="E330" s="48">
        <v>80</v>
      </c>
      <c r="F330" s="49">
        <f>E330*(1+I$271)</f>
        <v>94.399999999999991</v>
      </c>
      <c r="G330" s="58">
        <f>F330*(1-I$308)</f>
        <v>89.679999999999993</v>
      </c>
      <c r="I330" s="50">
        <v>0.18</v>
      </c>
    </row>
    <row r="331" spans="1:9" x14ac:dyDescent="0.2">
      <c r="A331" s="3">
        <v>1776</v>
      </c>
      <c r="B331" s="3" t="s">
        <v>367</v>
      </c>
      <c r="C331" s="3" t="s">
        <v>368</v>
      </c>
      <c r="D331" s="47">
        <v>80</v>
      </c>
      <c r="E331" s="48">
        <v>30</v>
      </c>
      <c r="F331" s="49">
        <f t="shared" ref="F331" si="7">E331*(1+I$271)</f>
        <v>35.4</v>
      </c>
      <c r="G331" s="58">
        <f t="shared" ref="G331:G332" si="8">F331*(1-I$308)</f>
        <v>33.629999999999995</v>
      </c>
    </row>
    <row r="332" spans="1:9" x14ac:dyDescent="0.2">
      <c r="A332" s="3">
        <v>2628</v>
      </c>
      <c r="B332" s="3" t="s">
        <v>235</v>
      </c>
      <c r="C332" s="3" t="s">
        <v>369</v>
      </c>
      <c r="D332" s="47">
        <v>90</v>
      </c>
      <c r="E332" s="48">
        <v>4000</v>
      </c>
      <c r="F332" s="49">
        <f>E332*(1+I$271)</f>
        <v>4720</v>
      </c>
      <c r="G332" s="58">
        <f t="shared" si="8"/>
        <v>4484</v>
      </c>
      <c r="I332" s="3" t="s">
        <v>418</v>
      </c>
    </row>
    <row r="333" spans="1:9" x14ac:dyDescent="0.2">
      <c r="A333" s="3">
        <v>2385</v>
      </c>
      <c r="B333" s="3" t="s">
        <v>370</v>
      </c>
      <c r="C333" s="3" t="s">
        <v>371</v>
      </c>
      <c r="D333" s="47">
        <v>220</v>
      </c>
      <c r="E333" s="48">
        <v>1000</v>
      </c>
      <c r="F333" s="49">
        <f t="shared" ref="F333:F336" si="9">E333*(1+I$271)</f>
        <v>1180</v>
      </c>
      <c r="G333" s="58">
        <f>F333*(1-I$308)</f>
        <v>1121</v>
      </c>
      <c r="I333" s="50">
        <v>0.05</v>
      </c>
    </row>
    <row r="334" spans="1:9" x14ac:dyDescent="0.2">
      <c r="A334" s="3">
        <v>3858</v>
      </c>
      <c r="B334" s="3" t="s">
        <v>372</v>
      </c>
      <c r="C334" s="3" t="s">
        <v>373</v>
      </c>
      <c r="D334" s="47">
        <v>310</v>
      </c>
      <c r="E334" s="48">
        <v>30</v>
      </c>
      <c r="F334" s="49">
        <f t="shared" si="9"/>
        <v>35.4</v>
      </c>
      <c r="G334" s="58">
        <f t="shared" ref="G334" si="10">F334*(1-I$308)</f>
        <v>33.629999999999995</v>
      </c>
    </row>
    <row r="335" spans="1:9" x14ac:dyDescent="0.2">
      <c r="A335" s="3">
        <v>1194</v>
      </c>
      <c r="B335" s="3" t="s">
        <v>374</v>
      </c>
      <c r="C335" s="3" t="s">
        <v>375</v>
      </c>
      <c r="D335" s="47">
        <v>70</v>
      </c>
      <c r="E335" s="48">
        <v>1700</v>
      </c>
      <c r="F335" s="49">
        <f t="shared" si="9"/>
        <v>2006</v>
      </c>
      <c r="G335" s="58">
        <f>F335*(1-I$308)</f>
        <v>1905.6999999999998</v>
      </c>
    </row>
    <row r="336" spans="1:9" x14ac:dyDescent="0.2">
      <c r="A336" s="3">
        <v>1585</v>
      </c>
      <c r="B336" s="3" t="s">
        <v>376</v>
      </c>
      <c r="C336" s="3" t="s">
        <v>377</v>
      </c>
      <c r="D336" s="47">
        <v>10</v>
      </c>
      <c r="E336" s="48">
        <v>80</v>
      </c>
      <c r="F336" s="49">
        <f t="shared" si="9"/>
        <v>94.399999999999991</v>
      </c>
      <c r="G336" s="58">
        <f>F336*(1-I$308)</f>
        <v>89.679999999999993</v>
      </c>
    </row>
    <row r="338" spans="1:8" x14ac:dyDescent="0.2">
      <c r="A338" s="3" t="s">
        <v>432</v>
      </c>
    </row>
    <row r="339" spans="1:8" x14ac:dyDescent="0.2">
      <c r="A339" s="3" t="s">
        <v>433</v>
      </c>
    </row>
    <row r="340" spans="1:8" x14ac:dyDescent="0.2">
      <c r="B340" s="3" t="s">
        <v>434</v>
      </c>
    </row>
    <row r="341" spans="1:8" x14ac:dyDescent="0.2">
      <c r="C341" s="3" t="s">
        <v>435</v>
      </c>
    </row>
    <row r="342" spans="1:8" x14ac:dyDescent="0.2">
      <c r="D342" s="3" t="s">
        <v>436</v>
      </c>
    </row>
    <row r="343" spans="1:8" x14ac:dyDescent="0.2">
      <c r="E343" s="3" t="s">
        <v>437</v>
      </c>
    </row>
    <row r="344" spans="1:8" ht="17" thickBot="1" x14ac:dyDescent="0.25"/>
    <row r="345" spans="1:8" ht="17" thickBot="1" x14ac:dyDescent="0.25">
      <c r="A345" s="4" t="s">
        <v>381</v>
      </c>
      <c r="B345" s="5"/>
      <c r="C345" s="5"/>
      <c r="D345" s="5"/>
      <c r="E345" s="5"/>
      <c r="F345" s="5"/>
      <c r="G345" s="5"/>
      <c r="H345" s="6"/>
    </row>
    <row r="347" spans="1:8" x14ac:dyDescent="0.2">
      <c r="A347" s="3" t="s">
        <v>438</v>
      </c>
    </row>
    <row r="348" spans="1:8" x14ac:dyDescent="0.2">
      <c r="A348" s="3" t="s">
        <v>439</v>
      </c>
    </row>
    <row r="350" spans="1:8" ht="68" x14ac:dyDescent="0.2">
      <c r="D350" s="17" t="s">
        <v>440</v>
      </c>
      <c r="E350" s="3" t="s">
        <v>441</v>
      </c>
    </row>
    <row r="351" spans="1:8" x14ac:dyDescent="0.2">
      <c r="D351" s="3">
        <v>134</v>
      </c>
      <c r="E351" s="3">
        <v>50000</v>
      </c>
    </row>
    <row r="352" spans="1:8" x14ac:dyDescent="0.2">
      <c r="D352" s="3">
        <v>341</v>
      </c>
      <c r="E352" s="3">
        <v>60000</v>
      </c>
    </row>
    <row r="353" spans="1:9" x14ac:dyDescent="0.2">
      <c r="D353" s="3">
        <v>124</v>
      </c>
      <c r="E353" s="3">
        <v>70000</v>
      </c>
    </row>
    <row r="354" spans="1:9" x14ac:dyDescent="0.2">
      <c r="D354" s="3">
        <v>134</v>
      </c>
      <c r="E354" s="3">
        <v>80000</v>
      </c>
    </row>
    <row r="356" spans="1:9" x14ac:dyDescent="0.2">
      <c r="A356" s="3" t="s">
        <v>442</v>
      </c>
    </row>
    <row r="357" spans="1:9" x14ac:dyDescent="0.2">
      <c r="B357" s="3" t="s">
        <v>443</v>
      </c>
    </row>
    <row r="358" spans="1:9" x14ac:dyDescent="0.2">
      <c r="B358" s="3" t="s">
        <v>444</v>
      </c>
    </row>
    <row r="359" spans="1:9" x14ac:dyDescent="0.2">
      <c r="B359" s="3" t="s">
        <v>445</v>
      </c>
    </row>
    <row r="360" spans="1:9" x14ac:dyDescent="0.2">
      <c r="B360" s="3" t="s">
        <v>446</v>
      </c>
    </row>
    <row r="362" spans="1:9" x14ac:dyDescent="0.2">
      <c r="A362" s="7" t="s">
        <v>447</v>
      </c>
    </row>
    <row r="363" spans="1:9" ht="17" thickBot="1" x14ac:dyDescent="0.25"/>
    <row r="364" spans="1:9" x14ac:dyDescent="0.2">
      <c r="A364" s="35" t="s">
        <v>382</v>
      </c>
      <c r="B364" s="19"/>
      <c r="C364" s="19"/>
      <c r="D364" s="19"/>
      <c r="E364" s="19"/>
      <c r="F364" s="19"/>
      <c r="G364" s="19"/>
      <c r="H364" s="19"/>
      <c r="I364" s="20"/>
    </row>
    <row r="365" spans="1:9" ht="17" thickBot="1" x14ac:dyDescent="0.25">
      <c r="A365" s="23" t="s">
        <v>383</v>
      </c>
      <c r="B365" s="24"/>
      <c r="C365" s="24"/>
      <c r="D365" s="24"/>
      <c r="E365" s="24"/>
      <c r="F365" s="24"/>
      <c r="G365" s="24"/>
      <c r="H365" s="24"/>
      <c r="I365" s="25"/>
    </row>
    <row r="367" spans="1:9" ht="51" x14ac:dyDescent="0.2">
      <c r="A367" s="3" t="s">
        <v>211</v>
      </c>
      <c r="B367" s="3" t="s">
        <v>93</v>
      </c>
      <c r="C367" s="3" t="s">
        <v>363</v>
      </c>
      <c r="D367" s="3" t="s">
        <v>233</v>
      </c>
      <c r="E367" s="59" t="s">
        <v>364</v>
      </c>
      <c r="F367" s="59" t="s">
        <v>365</v>
      </c>
      <c r="G367" s="59" t="s">
        <v>417</v>
      </c>
      <c r="H367" s="60" t="s">
        <v>448</v>
      </c>
      <c r="I367" s="3" t="s">
        <v>396</v>
      </c>
    </row>
    <row r="368" spans="1:9" x14ac:dyDescent="0.2">
      <c r="A368" s="3">
        <v>3743</v>
      </c>
      <c r="B368" s="3" t="s">
        <v>234</v>
      </c>
      <c r="C368" s="3" t="s">
        <v>366</v>
      </c>
      <c r="D368" s="47">
        <v>50</v>
      </c>
      <c r="E368" s="48">
        <v>80</v>
      </c>
      <c r="F368" s="49">
        <f>E368*(1+I$271)</f>
        <v>94.399999999999991</v>
      </c>
      <c r="G368" s="58">
        <f>F368*(1-I$308)</f>
        <v>89.679999999999993</v>
      </c>
      <c r="H368" s="44">
        <v>45292</v>
      </c>
      <c r="I368" s="50">
        <v>0.18</v>
      </c>
    </row>
    <row r="369" spans="1:9" x14ac:dyDescent="0.2">
      <c r="A369" s="3">
        <v>1776</v>
      </c>
      <c r="B369" s="3" t="s">
        <v>367</v>
      </c>
      <c r="C369" s="3" t="s">
        <v>368</v>
      </c>
      <c r="D369" s="47">
        <v>80</v>
      </c>
      <c r="E369" s="48">
        <v>30</v>
      </c>
      <c r="F369" s="49">
        <f t="shared" ref="F369" si="11">E369*(1+I$271)</f>
        <v>35.4</v>
      </c>
      <c r="G369" s="58">
        <f t="shared" ref="G369:G370" si="12">F369*(1-I$308)</f>
        <v>33.629999999999995</v>
      </c>
      <c r="H369" s="44">
        <v>45292</v>
      </c>
    </row>
    <row r="370" spans="1:9" x14ac:dyDescent="0.2">
      <c r="A370" s="3">
        <v>2628</v>
      </c>
      <c r="B370" s="3" t="s">
        <v>235</v>
      </c>
      <c r="C370" s="3" t="s">
        <v>369</v>
      </c>
      <c r="D370" s="47">
        <v>90</v>
      </c>
      <c r="E370" s="48">
        <v>4000</v>
      </c>
      <c r="F370" s="49">
        <f>E370*(1+I$271)</f>
        <v>4720</v>
      </c>
      <c r="G370" s="58">
        <f t="shared" si="12"/>
        <v>4484</v>
      </c>
      <c r="H370" s="44">
        <v>45292</v>
      </c>
      <c r="I370" s="3" t="s">
        <v>418</v>
      </c>
    </row>
    <row r="371" spans="1:9" x14ac:dyDescent="0.2">
      <c r="A371" s="3">
        <v>2385</v>
      </c>
      <c r="B371" s="3" t="s">
        <v>370</v>
      </c>
      <c r="C371" s="3" t="s">
        <v>371</v>
      </c>
      <c r="D371" s="47">
        <v>220</v>
      </c>
      <c r="E371" s="48">
        <v>1000</v>
      </c>
      <c r="F371" s="49">
        <f t="shared" ref="F371:F374" si="13">E371*(1+I$271)</f>
        <v>1180</v>
      </c>
      <c r="G371" s="58">
        <f>F371*(1-I$308)</f>
        <v>1121</v>
      </c>
      <c r="H371" s="44">
        <v>45292</v>
      </c>
      <c r="I371" s="50">
        <v>0.05</v>
      </c>
    </row>
    <row r="372" spans="1:9" x14ac:dyDescent="0.2">
      <c r="A372" s="3">
        <v>3858</v>
      </c>
      <c r="B372" s="3" t="s">
        <v>372</v>
      </c>
      <c r="C372" s="3" t="s">
        <v>373</v>
      </c>
      <c r="D372" s="47">
        <v>310</v>
      </c>
      <c r="E372" s="48">
        <v>30</v>
      </c>
      <c r="F372" s="49">
        <f t="shared" si="13"/>
        <v>35.4</v>
      </c>
      <c r="G372" s="58">
        <f t="shared" ref="G372" si="14">F372*(1-I$308)</f>
        <v>33.629999999999995</v>
      </c>
      <c r="H372" s="44">
        <v>45296</v>
      </c>
    </row>
    <row r="373" spans="1:9" x14ac:dyDescent="0.2">
      <c r="A373" s="3">
        <v>1194</v>
      </c>
      <c r="B373" s="3" t="s">
        <v>374</v>
      </c>
      <c r="C373" s="3" t="s">
        <v>375</v>
      </c>
      <c r="D373" s="47">
        <v>70</v>
      </c>
      <c r="E373" s="48">
        <v>1700</v>
      </c>
      <c r="F373" s="49">
        <f t="shared" si="13"/>
        <v>2006</v>
      </c>
      <c r="G373" s="58">
        <f>F373*(1-I$308)</f>
        <v>1905.6999999999998</v>
      </c>
      <c r="H373" s="44">
        <v>45296</v>
      </c>
    </row>
    <row r="374" spans="1:9" x14ac:dyDescent="0.2">
      <c r="A374" s="3">
        <v>1585</v>
      </c>
      <c r="B374" s="3" t="s">
        <v>376</v>
      </c>
      <c r="C374" s="3" t="s">
        <v>377</v>
      </c>
      <c r="D374" s="47">
        <v>10</v>
      </c>
      <c r="E374" s="48">
        <v>80</v>
      </c>
      <c r="F374" s="49">
        <f t="shared" si="13"/>
        <v>94.399999999999991</v>
      </c>
      <c r="G374" s="58">
        <f>F374*(1-I$308)</f>
        <v>89.679999999999993</v>
      </c>
      <c r="H374" s="44">
        <v>45296</v>
      </c>
    </row>
    <row r="376" spans="1:9" x14ac:dyDescent="0.2">
      <c r="A376" s="3" t="s">
        <v>449</v>
      </c>
    </row>
    <row r="378" spans="1:9" x14ac:dyDescent="0.2">
      <c r="B378" s="3" t="s">
        <v>450</v>
      </c>
    </row>
    <row r="379" spans="1:9" x14ac:dyDescent="0.2">
      <c r="B379" s="3" t="s">
        <v>451</v>
      </c>
    </row>
    <row r="380" spans="1:9" x14ac:dyDescent="0.2">
      <c r="B380" s="3" t="s">
        <v>452</v>
      </c>
    </row>
    <row r="382" spans="1:9" x14ac:dyDescent="0.2">
      <c r="B382" s="3" t="s">
        <v>453</v>
      </c>
      <c r="F382" s="3" t="s">
        <v>454</v>
      </c>
    </row>
    <row r="383" spans="1:9" x14ac:dyDescent="0.2">
      <c r="B383" s="3" t="s">
        <v>455</v>
      </c>
    </row>
    <row r="385" spans="2:8" x14ac:dyDescent="0.2">
      <c r="E385" s="11" t="s">
        <v>456</v>
      </c>
      <c r="F385" s="11" t="s">
        <v>456</v>
      </c>
      <c r="G385" s="11" t="s">
        <v>457</v>
      </c>
    </row>
    <row r="386" spans="2:8" x14ac:dyDescent="0.2">
      <c r="E386" s="11" t="s">
        <v>458</v>
      </c>
      <c r="F386" s="11" t="s">
        <v>459</v>
      </c>
      <c r="G386" s="11" t="s">
        <v>460</v>
      </c>
    </row>
    <row r="387" spans="2:8" x14ac:dyDescent="0.2">
      <c r="E387" s="11">
        <v>2024</v>
      </c>
      <c r="F387" s="11" t="s">
        <v>461</v>
      </c>
      <c r="G387" s="11" t="s">
        <v>461</v>
      </c>
    </row>
    <row r="389" spans="2:8" x14ac:dyDescent="0.2">
      <c r="B389" s="3" t="s">
        <v>462</v>
      </c>
    </row>
    <row r="390" spans="2:8" x14ac:dyDescent="0.2">
      <c r="B390" s="3" t="s">
        <v>463</v>
      </c>
    </row>
    <row r="391" spans="2:8" x14ac:dyDescent="0.2">
      <c r="C391" s="3" t="s">
        <v>464</v>
      </c>
      <c r="D391" s="44">
        <v>43934</v>
      </c>
      <c r="F391" s="3" t="s">
        <v>465</v>
      </c>
      <c r="H391" s="44">
        <v>35657</v>
      </c>
    </row>
    <row r="392" spans="2:8" x14ac:dyDescent="0.2">
      <c r="C392" s="3" t="s">
        <v>466</v>
      </c>
      <c r="D392" s="44">
        <v>44215</v>
      </c>
      <c r="F392" s="3" t="s">
        <v>467</v>
      </c>
      <c r="H392" s="44">
        <v>45725</v>
      </c>
    </row>
    <row r="393" spans="2:8" x14ac:dyDescent="0.2">
      <c r="C393" s="3" t="s">
        <v>468</v>
      </c>
      <c r="D393" s="3">
        <f>D392-D391</f>
        <v>281</v>
      </c>
      <c r="F393" s="3" t="s">
        <v>469</v>
      </c>
      <c r="H393" s="3">
        <f>H392-H391</f>
        <v>10068</v>
      </c>
    </row>
    <row r="395" spans="2:8" x14ac:dyDescent="0.2">
      <c r="B395" s="3" t="s">
        <v>470</v>
      </c>
      <c r="E395" s="3" t="s">
        <v>471</v>
      </c>
    </row>
    <row r="397" spans="2:8" x14ac:dyDescent="0.2">
      <c r="C397" s="3" t="s">
        <v>472</v>
      </c>
    </row>
    <row r="398" spans="2:8" x14ac:dyDescent="0.2">
      <c r="E398" s="3" t="s">
        <v>473</v>
      </c>
    </row>
    <row r="400" spans="2:8" x14ac:dyDescent="0.2">
      <c r="B400" s="3" t="s">
        <v>474</v>
      </c>
    </row>
    <row r="5139" spans="1:1" x14ac:dyDescent="0.2">
      <c r="A5139" s="3" t="s">
        <v>475</v>
      </c>
    </row>
  </sheetData>
  <mergeCells count="1">
    <mergeCell ref="A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C0D-67EB-7C46-8C14-97DB784F19A2}">
  <sheetPr filterMode="1"/>
  <dimension ref="A1:J392"/>
  <sheetViews>
    <sheetView rightToLeft="1" topLeftCell="B373" zoomScale="342" zoomScaleNormal="280" workbookViewId="0">
      <selection activeCell="H384" sqref="H384"/>
    </sheetView>
  </sheetViews>
  <sheetFormatPr baseColWidth="10" defaultRowHeight="16" x14ac:dyDescent="0.2"/>
  <cols>
    <col min="1" max="7" width="10.83203125" style="3"/>
    <col min="8" max="8" width="18" style="3" customWidth="1"/>
    <col min="9" max="16384" width="10.83203125" style="3"/>
  </cols>
  <sheetData>
    <row r="1" spans="1:8" x14ac:dyDescent="0.2">
      <c r="A1" s="1" t="s">
        <v>580</v>
      </c>
      <c r="B1" s="1"/>
      <c r="C1" s="1"/>
      <c r="D1" s="1"/>
      <c r="E1" s="1"/>
      <c r="F1" s="1"/>
      <c r="G1" s="1"/>
      <c r="H1" s="2">
        <v>45734</v>
      </c>
    </row>
    <row r="3" spans="1:8" ht="17" thickBot="1" x14ac:dyDescent="0.25"/>
    <row r="4" spans="1:8" x14ac:dyDescent="0.2">
      <c r="A4" s="18" t="s">
        <v>581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582</v>
      </c>
      <c r="H5" s="22"/>
    </row>
    <row r="6" spans="1:8" x14ac:dyDescent="0.2">
      <c r="A6" s="21" t="s">
        <v>583</v>
      </c>
      <c r="H6" s="22"/>
    </row>
    <row r="7" spans="1:8" ht="17" thickBot="1" x14ac:dyDescent="0.25"/>
    <row r="8" spans="1:8" ht="17" thickBot="1" x14ac:dyDescent="0.25">
      <c r="A8" s="4" t="s">
        <v>584</v>
      </c>
      <c r="B8" s="5"/>
      <c r="C8" s="5"/>
      <c r="D8" s="5"/>
      <c r="E8" s="5"/>
      <c r="F8" s="5"/>
      <c r="G8" s="5"/>
      <c r="H8" s="6"/>
    </row>
    <row r="9" spans="1:8" x14ac:dyDescent="0.2">
      <c r="A9" s="3" t="s">
        <v>585</v>
      </c>
    </row>
    <row r="10" spans="1:8" x14ac:dyDescent="0.2">
      <c r="A10" s="3" t="s">
        <v>586</v>
      </c>
    </row>
    <row r="11" spans="1:8" x14ac:dyDescent="0.2">
      <c r="A11" s="3" t="s">
        <v>587</v>
      </c>
    </row>
    <row r="12" spans="1:8" x14ac:dyDescent="0.2">
      <c r="A12" s="3" t="s">
        <v>588</v>
      </c>
    </row>
    <row r="13" spans="1:8" x14ac:dyDescent="0.2">
      <c r="A13" s="3" t="s">
        <v>589</v>
      </c>
    </row>
    <row r="15" spans="1:8" x14ac:dyDescent="0.2">
      <c r="A15" s="3" t="s">
        <v>590</v>
      </c>
    </row>
    <row r="16" spans="1:8" x14ac:dyDescent="0.2">
      <c r="A16" s="3" t="s">
        <v>591</v>
      </c>
    </row>
    <row r="17" spans="1:10" x14ac:dyDescent="0.2">
      <c r="A17" s="3" t="s">
        <v>592</v>
      </c>
    </row>
    <row r="18" spans="1:10" x14ac:dyDescent="0.2">
      <c r="A18" s="3" t="s">
        <v>593</v>
      </c>
    </row>
    <row r="20" spans="1:10" x14ac:dyDescent="0.2">
      <c r="A20" s="138" t="s">
        <v>594</v>
      </c>
      <c r="B20" s="138"/>
      <c r="C20" s="138"/>
      <c r="D20" s="138"/>
      <c r="E20" s="138"/>
      <c r="F20" s="138"/>
      <c r="G20" s="138"/>
      <c r="H20" s="138"/>
      <c r="I20" s="138"/>
      <c r="J20" s="138"/>
    </row>
    <row r="22" spans="1:10" x14ac:dyDescent="0.2">
      <c r="A22" s="3" t="s">
        <v>595</v>
      </c>
    </row>
    <row r="24" spans="1:10" x14ac:dyDescent="0.2">
      <c r="A24" s="78" t="s">
        <v>192</v>
      </c>
      <c r="B24" s="78" t="s">
        <v>596</v>
      </c>
      <c r="C24" s="78" t="s">
        <v>597</v>
      </c>
      <c r="D24" s="78" t="s">
        <v>598</v>
      </c>
      <c r="E24" s="78" t="s">
        <v>599</v>
      </c>
      <c r="F24" s="78" t="s">
        <v>600</v>
      </c>
      <c r="G24" s="78" t="s">
        <v>601</v>
      </c>
      <c r="H24" s="78" t="s">
        <v>602</v>
      </c>
      <c r="I24" s="78" t="s">
        <v>603</v>
      </c>
      <c r="J24" s="78" t="s">
        <v>604</v>
      </c>
    </row>
    <row r="25" spans="1:10" x14ac:dyDescent="0.2">
      <c r="A25" s="79">
        <v>101</v>
      </c>
      <c r="B25" s="79" t="s">
        <v>605</v>
      </c>
      <c r="C25" s="79" t="s">
        <v>606</v>
      </c>
      <c r="D25" s="79" t="s">
        <v>607</v>
      </c>
      <c r="E25" s="79">
        <v>165</v>
      </c>
      <c r="F25" s="79">
        <v>65</v>
      </c>
      <c r="G25" s="79" t="s">
        <v>608</v>
      </c>
      <c r="H25" s="79">
        <v>4.5</v>
      </c>
      <c r="I25" s="79">
        <v>100</v>
      </c>
      <c r="J25" s="80">
        <v>70000</v>
      </c>
    </row>
    <row r="26" spans="1:10" x14ac:dyDescent="0.2">
      <c r="A26" s="79">
        <v>102</v>
      </c>
      <c r="B26" s="79" t="s">
        <v>609</v>
      </c>
      <c r="C26" s="79" t="s">
        <v>610</v>
      </c>
      <c r="D26" s="79" t="s">
        <v>611</v>
      </c>
      <c r="E26" s="79">
        <v>175</v>
      </c>
      <c r="F26" s="79">
        <v>80</v>
      </c>
      <c r="G26" s="79" t="s">
        <v>612</v>
      </c>
      <c r="H26" s="79">
        <v>3.8</v>
      </c>
      <c r="I26" s="79">
        <v>75</v>
      </c>
      <c r="J26" s="80">
        <v>52000</v>
      </c>
    </row>
    <row r="27" spans="1:10" x14ac:dyDescent="0.2">
      <c r="A27" s="79">
        <v>103</v>
      </c>
      <c r="B27" s="79" t="s">
        <v>613</v>
      </c>
      <c r="C27" s="79" t="s">
        <v>614</v>
      </c>
      <c r="D27" s="79" t="s">
        <v>615</v>
      </c>
      <c r="E27" s="79">
        <v>180</v>
      </c>
      <c r="F27" s="79">
        <v>90</v>
      </c>
      <c r="G27" s="79" t="s">
        <v>616</v>
      </c>
      <c r="H27" s="79">
        <v>4.2</v>
      </c>
      <c r="I27" s="79">
        <v>50</v>
      </c>
      <c r="J27" s="80">
        <v>35000</v>
      </c>
    </row>
    <row r="28" spans="1:10" x14ac:dyDescent="0.2">
      <c r="A28" s="79">
        <v>104</v>
      </c>
      <c r="B28" s="79" t="s">
        <v>617</v>
      </c>
      <c r="C28" s="79" t="s">
        <v>612</v>
      </c>
      <c r="D28" s="79" t="s">
        <v>618</v>
      </c>
      <c r="E28" s="79">
        <v>170</v>
      </c>
      <c r="F28" s="79">
        <v>70</v>
      </c>
      <c r="G28" s="79" t="s">
        <v>619</v>
      </c>
      <c r="H28" s="79">
        <v>4</v>
      </c>
      <c r="I28" s="79">
        <v>100</v>
      </c>
      <c r="J28" s="80">
        <v>68000</v>
      </c>
    </row>
    <row r="29" spans="1:10" x14ac:dyDescent="0.2">
      <c r="A29" s="79">
        <v>105</v>
      </c>
      <c r="B29" s="79" t="s">
        <v>620</v>
      </c>
      <c r="C29" s="79" t="s">
        <v>621</v>
      </c>
      <c r="D29" s="79" t="s">
        <v>622</v>
      </c>
      <c r="E29" s="79">
        <v>160</v>
      </c>
      <c r="F29" s="79">
        <v>55</v>
      </c>
      <c r="G29" s="79" t="s">
        <v>623</v>
      </c>
      <c r="H29" s="79">
        <v>3.9</v>
      </c>
      <c r="I29" s="79">
        <v>80</v>
      </c>
      <c r="J29" s="80">
        <v>56000</v>
      </c>
    </row>
    <row r="30" spans="1:10" x14ac:dyDescent="0.2">
      <c r="A30" s="79">
        <v>106</v>
      </c>
      <c r="B30" s="79" t="s">
        <v>624</v>
      </c>
      <c r="C30" s="79" t="s">
        <v>625</v>
      </c>
      <c r="D30" s="79" t="s">
        <v>626</v>
      </c>
      <c r="E30" s="79">
        <v>185</v>
      </c>
      <c r="F30" s="79">
        <v>85</v>
      </c>
      <c r="G30" s="79" t="s">
        <v>627</v>
      </c>
      <c r="H30" s="79">
        <v>4.5999999999999996</v>
      </c>
      <c r="I30" s="79">
        <v>60</v>
      </c>
      <c r="J30" s="80">
        <v>42000</v>
      </c>
    </row>
    <row r="31" spans="1:10" x14ac:dyDescent="0.2">
      <c r="A31" s="79">
        <v>107</v>
      </c>
      <c r="B31" s="79" t="s">
        <v>628</v>
      </c>
      <c r="C31" s="79" t="s">
        <v>629</v>
      </c>
      <c r="D31" s="79" t="s">
        <v>630</v>
      </c>
      <c r="E31" s="79">
        <v>155</v>
      </c>
      <c r="F31" s="79">
        <v>50</v>
      </c>
      <c r="G31" s="79" t="s">
        <v>608</v>
      </c>
      <c r="H31" s="79">
        <v>4.3</v>
      </c>
      <c r="I31" s="79">
        <v>100</v>
      </c>
      <c r="J31" s="80">
        <v>70000</v>
      </c>
    </row>
    <row r="32" spans="1:10" x14ac:dyDescent="0.2">
      <c r="A32" s="79">
        <v>108</v>
      </c>
      <c r="B32" s="79" t="s">
        <v>631</v>
      </c>
      <c r="C32" s="79" t="s">
        <v>632</v>
      </c>
      <c r="D32" s="79" t="s">
        <v>633</v>
      </c>
      <c r="E32" s="79">
        <v>172</v>
      </c>
      <c r="F32" s="79">
        <v>68</v>
      </c>
      <c r="G32" s="79" t="s">
        <v>612</v>
      </c>
      <c r="H32" s="79">
        <v>3.7</v>
      </c>
      <c r="I32" s="79">
        <v>90</v>
      </c>
      <c r="J32" s="80">
        <v>63000</v>
      </c>
    </row>
    <row r="33" spans="1:10" x14ac:dyDescent="0.2">
      <c r="A33" s="79">
        <v>109</v>
      </c>
      <c r="B33" s="79" t="s">
        <v>634</v>
      </c>
      <c r="C33" s="79" t="s">
        <v>635</v>
      </c>
      <c r="D33" s="79" t="s">
        <v>636</v>
      </c>
      <c r="E33" s="79">
        <v>168</v>
      </c>
      <c r="F33" s="79">
        <v>60</v>
      </c>
      <c r="G33" s="79" t="s">
        <v>616</v>
      </c>
      <c r="H33" s="79">
        <v>4.0999999999999996</v>
      </c>
      <c r="I33" s="79">
        <v>70</v>
      </c>
      <c r="J33" s="80">
        <v>49000</v>
      </c>
    </row>
    <row r="34" spans="1:10" x14ac:dyDescent="0.2">
      <c r="A34" s="79">
        <v>110</v>
      </c>
      <c r="B34" s="79" t="s">
        <v>637</v>
      </c>
      <c r="C34" s="79" t="s">
        <v>638</v>
      </c>
      <c r="D34" s="79" t="s">
        <v>639</v>
      </c>
      <c r="E34" s="79">
        <v>177</v>
      </c>
      <c r="F34" s="79">
        <v>75</v>
      </c>
      <c r="G34" s="79" t="s">
        <v>619</v>
      </c>
      <c r="H34" s="79">
        <v>4.4000000000000004</v>
      </c>
      <c r="I34" s="79">
        <v>85</v>
      </c>
      <c r="J34" s="80">
        <v>60000</v>
      </c>
    </row>
    <row r="36" spans="1:10" x14ac:dyDescent="0.2">
      <c r="A36" s="81" t="s">
        <v>640</v>
      </c>
    </row>
    <row r="38" spans="1:10" x14ac:dyDescent="0.2">
      <c r="A38" s="78" t="s">
        <v>192</v>
      </c>
      <c r="B38" s="78" t="s">
        <v>596</v>
      </c>
      <c r="C38" s="78" t="s">
        <v>597</v>
      </c>
      <c r="D38" s="78" t="s">
        <v>598</v>
      </c>
      <c r="E38" s="78" t="s">
        <v>599</v>
      </c>
      <c r="F38" s="78" t="s">
        <v>600</v>
      </c>
      <c r="G38" s="78" t="s">
        <v>601</v>
      </c>
      <c r="H38" s="78" t="s">
        <v>602</v>
      </c>
      <c r="I38" s="78" t="s">
        <v>603</v>
      </c>
      <c r="J38" s="78" t="s">
        <v>604</v>
      </c>
    </row>
    <row r="39" spans="1:10" x14ac:dyDescent="0.2">
      <c r="A39" s="79">
        <v>101</v>
      </c>
      <c r="B39" s="79" t="s">
        <v>605</v>
      </c>
      <c r="C39" s="79" t="s">
        <v>606</v>
      </c>
      <c r="D39" s="79" t="s">
        <v>607</v>
      </c>
      <c r="E39" s="79">
        <v>165</v>
      </c>
      <c r="F39" s="79">
        <v>65</v>
      </c>
      <c r="G39" s="79" t="s">
        <v>608</v>
      </c>
      <c r="H39" s="79">
        <v>4.5</v>
      </c>
      <c r="I39" s="79">
        <v>100</v>
      </c>
      <c r="J39" s="80">
        <v>70000</v>
      </c>
    </row>
    <row r="40" spans="1:10" x14ac:dyDescent="0.2">
      <c r="A40" s="79">
        <v>107</v>
      </c>
      <c r="B40" s="79" t="s">
        <v>628</v>
      </c>
      <c r="C40" s="79" t="s">
        <v>629</v>
      </c>
      <c r="D40" s="79" t="s">
        <v>630</v>
      </c>
      <c r="E40" s="79">
        <v>155</v>
      </c>
      <c r="F40" s="79">
        <v>50</v>
      </c>
      <c r="G40" s="79" t="s">
        <v>608</v>
      </c>
      <c r="H40" s="79">
        <v>4.3</v>
      </c>
      <c r="I40" s="79">
        <v>100</v>
      </c>
      <c r="J40" s="80">
        <v>70000</v>
      </c>
    </row>
    <row r="41" spans="1:10" x14ac:dyDescent="0.2">
      <c r="A41" s="79">
        <v>104</v>
      </c>
      <c r="B41" s="79" t="s">
        <v>617</v>
      </c>
      <c r="C41" s="79" t="s">
        <v>612</v>
      </c>
      <c r="D41" s="79" t="s">
        <v>618</v>
      </c>
      <c r="E41" s="79">
        <v>170</v>
      </c>
      <c r="F41" s="79">
        <v>70</v>
      </c>
      <c r="G41" s="79" t="s">
        <v>619</v>
      </c>
      <c r="H41" s="79">
        <v>4</v>
      </c>
      <c r="I41" s="79">
        <v>100</v>
      </c>
      <c r="J41" s="80">
        <v>68000</v>
      </c>
    </row>
    <row r="42" spans="1:10" x14ac:dyDescent="0.2">
      <c r="A42" s="79">
        <v>108</v>
      </c>
      <c r="B42" s="79" t="s">
        <v>631</v>
      </c>
      <c r="C42" s="79" t="s">
        <v>632</v>
      </c>
      <c r="D42" s="79" t="s">
        <v>633</v>
      </c>
      <c r="E42" s="79">
        <v>172</v>
      </c>
      <c r="F42" s="79">
        <v>68</v>
      </c>
      <c r="G42" s="79" t="s">
        <v>612</v>
      </c>
      <c r="H42" s="79">
        <v>3.7</v>
      </c>
      <c r="I42" s="79">
        <v>90</v>
      </c>
      <c r="J42" s="80">
        <v>63000</v>
      </c>
    </row>
    <row r="43" spans="1:10" x14ac:dyDescent="0.2">
      <c r="A43" s="79">
        <v>110</v>
      </c>
      <c r="B43" s="79" t="s">
        <v>637</v>
      </c>
      <c r="C43" s="79" t="s">
        <v>638</v>
      </c>
      <c r="D43" s="79" t="s">
        <v>639</v>
      </c>
      <c r="E43" s="79">
        <v>177</v>
      </c>
      <c r="F43" s="79">
        <v>75</v>
      </c>
      <c r="G43" s="79" t="s">
        <v>619</v>
      </c>
      <c r="H43" s="79">
        <v>4.4000000000000004</v>
      </c>
      <c r="I43" s="79">
        <v>85</v>
      </c>
      <c r="J43" s="80">
        <v>60000</v>
      </c>
    </row>
    <row r="44" spans="1:10" x14ac:dyDescent="0.2">
      <c r="A44" s="79">
        <v>105</v>
      </c>
      <c r="B44" s="79" t="s">
        <v>620</v>
      </c>
      <c r="C44" s="79" t="s">
        <v>621</v>
      </c>
      <c r="D44" s="79" t="s">
        <v>622</v>
      </c>
      <c r="E44" s="79">
        <v>160</v>
      </c>
      <c r="F44" s="79">
        <v>55</v>
      </c>
      <c r="G44" s="79" t="s">
        <v>623</v>
      </c>
      <c r="H44" s="79">
        <v>3.9</v>
      </c>
      <c r="I44" s="79">
        <v>80</v>
      </c>
      <c r="J44" s="80">
        <v>56000</v>
      </c>
    </row>
    <row r="45" spans="1:10" x14ac:dyDescent="0.2">
      <c r="A45" s="79">
        <v>102</v>
      </c>
      <c r="B45" s="79" t="s">
        <v>609</v>
      </c>
      <c r="C45" s="79" t="s">
        <v>610</v>
      </c>
      <c r="D45" s="79" t="s">
        <v>611</v>
      </c>
      <c r="E45" s="79">
        <v>175</v>
      </c>
      <c r="F45" s="79">
        <v>80</v>
      </c>
      <c r="G45" s="79" t="s">
        <v>612</v>
      </c>
      <c r="H45" s="79">
        <v>3.8</v>
      </c>
      <c r="I45" s="79">
        <v>75</v>
      </c>
      <c r="J45" s="80">
        <v>52000</v>
      </c>
    </row>
    <row r="46" spans="1:10" x14ac:dyDescent="0.2">
      <c r="A46" s="79">
        <v>109</v>
      </c>
      <c r="B46" s="79" t="s">
        <v>634</v>
      </c>
      <c r="C46" s="79" t="s">
        <v>635</v>
      </c>
      <c r="D46" s="79" t="s">
        <v>636</v>
      </c>
      <c r="E46" s="79">
        <v>168</v>
      </c>
      <c r="F46" s="79">
        <v>60</v>
      </c>
      <c r="G46" s="79" t="s">
        <v>616</v>
      </c>
      <c r="H46" s="79">
        <v>4.0999999999999996</v>
      </c>
      <c r="I46" s="79">
        <v>70</v>
      </c>
      <c r="J46" s="80">
        <v>49000</v>
      </c>
    </row>
    <row r="47" spans="1:10" x14ac:dyDescent="0.2">
      <c r="A47" s="79">
        <v>106</v>
      </c>
      <c r="B47" s="79" t="s">
        <v>624</v>
      </c>
      <c r="C47" s="79" t="s">
        <v>625</v>
      </c>
      <c r="D47" s="79" t="s">
        <v>626</v>
      </c>
      <c r="E47" s="79">
        <v>185</v>
      </c>
      <c r="F47" s="79">
        <v>85</v>
      </c>
      <c r="G47" s="79" t="s">
        <v>627</v>
      </c>
      <c r="H47" s="79">
        <v>4.5999999999999996</v>
      </c>
      <c r="I47" s="79">
        <v>60</v>
      </c>
      <c r="J47" s="80">
        <v>42000</v>
      </c>
    </row>
    <row r="48" spans="1:10" x14ac:dyDescent="0.2">
      <c r="A48" s="79">
        <v>103</v>
      </c>
      <c r="B48" s="79" t="s">
        <v>613</v>
      </c>
      <c r="C48" s="79" t="s">
        <v>614</v>
      </c>
      <c r="D48" s="79" t="s">
        <v>615</v>
      </c>
      <c r="E48" s="79">
        <v>180</v>
      </c>
      <c r="F48" s="79">
        <v>90</v>
      </c>
      <c r="G48" s="79" t="s">
        <v>616</v>
      </c>
      <c r="H48" s="79">
        <v>4.2</v>
      </c>
      <c r="I48" s="79">
        <v>50</v>
      </c>
      <c r="J48" s="80">
        <v>35000</v>
      </c>
    </row>
    <row r="50" spans="1:8" x14ac:dyDescent="0.2">
      <c r="A50" s="3" t="s">
        <v>641</v>
      </c>
    </row>
    <row r="51" spans="1:8" x14ac:dyDescent="0.2">
      <c r="B51" s="3" t="s">
        <v>642</v>
      </c>
    </row>
    <row r="52" spans="1:8" x14ac:dyDescent="0.2">
      <c r="B52" s="3" t="s">
        <v>643</v>
      </c>
    </row>
    <row r="53" spans="1:8" x14ac:dyDescent="0.2">
      <c r="B53" s="3" t="s">
        <v>644</v>
      </c>
    </row>
    <row r="54" spans="1:8" x14ac:dyDescent="0.2">
      <c r="B54" s="3" t="s">
        <v>645</v>
      </c>
    </row>
    <row r="56" spans="1:8" x14ac:dyDescent="0.2">
      <c r="H56" s="3" t="s">
        <v>646</v>
      </c>
    </row>
    <row r="57" spans="1:8" x14ac:dyDescent="0.2">
      <c r="H57" s="3" t="s">
        <v>647</v>
      </c>
    </row>
    <row r="58" spans="1:8" x14ac:dyDescent="0.2">
      <c r="H58" s="3" t="s">
        <v>648</v>
      </c>
    </row>
    <row r="59" spans="1:8" x14ac:dyDescent="0.2">
      <c r="H59" s="3" t="s">
        <v>649</v>
      </c>
    </row>
    <row r="60" spans="1:8" x14ac:dyDescent="0.2">
      <c r="H60" s="3" t="s">
        <v>650</v>
      </c>
    </row>
    <row r="61" spans="1:8" x14ac:dyDescent="0.2">
      <c r="H61" s="3" t="s">
        <v>651</v>
      </c>
    </row>
    <row r="62" spans="1:8" x14ac:dyDescent="0.2">
      <c r="H62" s="3" t="s">
        <v>652</v>
      </c>
    </row>
    <row r="63" spans="1:8" x14ac:dyDescent="0.2">
      <c r="H63" s="3" t="s">
        <v>653</v>
      </c>
    </row>
    <row r="64" spans="1:8" x14ac:dyDescent="0.2">
      <c r="H64" s="3" t="s">
        <v>654</v>
      </c>
    </row>
    <row r="67" spans="1:10" x14ac:dyDescent="0.2">
      <c r="A67" s="81" t="s">
        <v>655</v>
      </c>
    </row>
    <row r="69" spans="1:10" x14ac:dyDescent="0.2">
      <c r="A69" s="78" t="s">
        <v>192</v>
      </c>
      <c r="B69" s="78" t="s">
        <v>596</v>
      </c>
      <c r="C69" s="78" t="s">
        <v>597</v>
      </c>
      <c r="D69" s="78" t="s">
        <v>598</v>
      </c>
      <c r="E69" s="78" t="s">
        <v>599</v>
      </c>
      <c r="F69" s="78" t="s">
        <v>600</v>
      </c>
      <c r="G69" s="78" t="s">
        <v>601</v>
      </c>
      <c r="H69" s="78" t="s">
        <v>602</v>
      </c>
      <c r="I69" s="78" t="s">
        <v>603</v>
      </c>
      <c r="J69" s="78" t="s">
        <v>604</v>
      </c>
    </row>
    <row r="70" spans="1:10" x14ac:dyDescent="0.2">
      <c r="A70" s="79">
        <v>107</v>
      </c>
      <c r="B70" s="79" t="s">
        <v>628</v>
      </c>
      <c r="C70" s="79" t="s">
        <v>629</v>
      </c>
      <c r="D70" s="79" t="s">
        <v>630</v>
      </c>
      <c r="E70" s="79">
        <v>155</v>
      </c>
      <c r="F70" s="79">
        <v>50</v>
      </c>
      <c r="G70" s="79" t="s">
        <v>608</v>
      </c>
      <c r="H70" s="86">
        <v>4.3</v>
      </c>
      <c r="I70" s="79">
        <v>100</v>
      </c>
      <c r="J70" s="82">
        <v>70000</v>
      </c>
    </row>
    <row r="71" spans="1:10" x14ac:dyDescent="0.2">
      <c r="A71" s="79">
        <v>101</v>
      </c>
      <c r="B71" s="79" t="s">
        <v>605</v>
      </c>
      <c r="C71" s="79" t="s">
        <v>606</v>
      </c>
      <c r="D71" s="79" t="s">
        <v>607</v>
      </c>
      <c r="E71" s="79">
        <v>165</v>
      </c>
      <c r="F71" s="79">
        <v>65</v>
      </c>
      <c r="G71" s="79" t="s">
        <v>608</v>
      </c>
      <c r="H71" s="86">
        <v>4.5</v>
      </c>
      <c r="I71" s="79">
        <v>100</v>
      </c>
      <c r="J71" s="82">
        <v>70000</v>
      </c>
    </row>
    <row r="72" spans="1:10" x14ac:dyDescent="0.2">
      <c r="A72" s="79">
        <v>104</v>
      </c>
      <c r="B72" s="79" t="s">
        <v>617</v>
      </c>
      <c r="C72" s="79" t="s">
        <v>612</v>
      </c>
      <c r="D72" s="79" t="s">
        <v>618</v>
      </c>
      <c r="E72" s="79">
        <v>170</v>
      </c>
      <c r="F72" s="79">
        <v>70</v>
      </c>
      <c r="G72" s="79" t="s">
        <v>619</v>
      </c>
      <c r="H72" s="79">
        <v>4</v>
      </c>
      <c r="I72" s="79">
        <v>100</v>
      </c>
      <c r="J72" s="80">
        <v>68000</v>
      </c>
    </row>
    <row r="73" spans="1:10" x14ac:dyDescent="0.2">
      <c r="A73" s="79">
        <v>108</v>
      </c>
      <c r="B73" s="79" t="s">
        <v>631</v>
      </c>
      <c r="C73" s="79" t="s">
        <v>632</v>
      </c>
      <c r="D73" s="79" t="s">
        <v>633</v>
      </c>
      <c r="E73" s="79">
        <v>172</v>
      </c>
      <c r="F73" s="79">
        <v>68</v>
      </c>
      <c r="G73" s="79" t="s">
        <v>612</v>
      </c>
      <c r="H73" s="79">
        <v>3.7</v>
      </c>
      <c r="I73" s="79">
        <v>90</v>
      </c>
      <c r="J73" s="80">
        <v>63000</v>
      </c>
    </row>
    <row r="74" spans="1:10" x14ac:dyDescent="0.2">
      <c r="A74" s="79">
        <v>110</v>
      </c>
      <c r="B74" s="79" t="s">
        <v>637</v>
      </c>
      <c r="C74" s="79" t="s">
        <v>638</v>
      </c>
      <c r="D74" s="79" t="s">
        <v>639</v>
      </c>
      <c r="E74" s="79">
        <v>177</v>
      </c>
      <c r="F74" s="79">
        <v>75</v>
      </c>
      <c r="G74" s="79" t="s">
        <v>619</v>
      </c>
      <c r="H74" s="79">
        <v>4.4000000000000004</v>
      </c>
      <c r="I74" s="79">
        <v>85</v>
      </c>
      <c r="J74" s="80">
        <v>60000</v>
      </c>
    </row>
    <row r="75" spans="1:10" x14ac:dyDescent="0.2">
      <c r="A75" s="79">
        <v>105</v>
      </c>
      <c r="B75" s="79" t="s">
        <v>620</v>
      </c>
      <c r="C75" s="79" t="s">
        <v>621</v>
      </c>
      <c r="D75" s="79" t="s">
        <v>622</v>
      </c>
      <c r="E75" s="79">
        <v>160</v>
      </c>
      <c r="F75" s="79">
        <v>55</v>
      </c>
      <c r="G75" s="79" t="s">
        <v>623</v>
      </c>
      <c r="H75" s="79">
        <v>3.9</v>
      </c>
      <c r="I75" s="79">
        <v>80</v>
      </c>
      <c r="J75" s="80">
        <v>56000</v>
      </c>
    </row>
    <row r="76" spans="1:10" x14ac:dyDescent="0.2">
      <c r="A76" s="79">
        <v>102</v>
      </c>
      <c r="B76" s="79" t="s">
        <v>609</v>
      </c>
      <c r="C76" s="79" t="s">
        <v>610</v>
      </c>
      <c r="D76" s="79" t="s">
        <v>611</v>
      </c>
      <c r="E76" s="79">
        <v>175</v>
      </c>
      <c r="F76" s="79">
        <v>80</v>
      </c>
      <c r="G76" s="79" t="s">
        <v>612</v>
      </c>
      <c r="H76" s="79">
        <v>3.8</v>
      </c>
      <c r="I76" s="79">
        <v>75</v>
      </c>
      <c r="J76" s="80">
        <v>52000</v>
      </c>
    </row>
    <row r="77" spans="1:10" x14ac:dyDescent="0.2">
      <c r="A77" s="79">
        <v>109</v>
      </c>
      <c r="B77" s="79" t="s">
        <v>634</v>
      </c>
      <c r="C77" s="79" t="s">
        <v>635</v>
      </c>
      <c r="D77" s="79" t="s">
        <v>636</v>
      </c>
      <c r="E77" s="79">
        <v>168</v>
      </c>
      <c r="F77" s="79">
        <v>60</v>
      </c>
      <c r="G77" s="79" t="s">
        <v>616</v>
      </c>
      <c r="H77" s="79">
        <v>4.0999999999999996</v>
      </c>
      <c r="I77" s="79">
        <v>70</v>
      </c>
      <c r="J77" s="80">
        <v>49000</v>
      </c>
    </row>
    <row r="78" spans="1:10" x14ac:dyDescent="0.2">
      <c r="A78" s="79">
        <v>106</v>
      </c>
      <c r="B78" s="79" t="s">
        <v>624</v>
      </c>
      <c r="C78" s="79" t="s">
        <v>625</v>
      </c>
      <c r="D78" s="79" t="s">
        <v>626</v>
      </c>
      <c r="E78" s="79">
        <v>185</v>
      </c>
      <c r="F78" s="79">
        <v>85</v>
      </c>
      <c r="G78" s="79" t="s">
        <v>627</v>
      </c>
      <c r="H78" s="79">
        <v>4.5999999999999996</v>
      </c>
      <c r="I78" s="79">
        <v>60</v>
      </c>
      <c r="J78" s="80">
        <v>42000</v>
      </c>
    </row>
    <row r="79" spans="1:10" x14ac:dyDescent="0.2">
      <c r="A79" s="79">
        <v>103</v>
      </c>
      <c r="B79" s="79" t="s">
        <v>613</v>
      </c>
      <c r="C79" s="79" t="s">
        <v>614</v>
      </c>
      <c r="D79" s="79" t="s">
        <v>615</v>
      </c>
      <c r="E79" s="79">
        <v>180</v>
      </c>
      <c r="F79" s="79">
        <v>90</v>
      </c>
      <c r="G79" s="79" t="s">
        <v>616</v>
      </c>
      <c r="H79" s="79">
        <v>4.2</v>
      </c>
      <c r="I79" s="79">
        <v>50</v>
      </c>
      <c r="J79" s="80">
        <v>35000</v>
      </c>
    </row>
    <row r="81" spans="1:8" x14ac:dyDescent="0.2">
      <c r="A81" s="3" t="s">
        <v>656</v>
      </c>
    </row>
    <row r="82" spans="1:8" x14ac:dyDescent="0.2">
      <c r="A82" s="3" t="s">
        <v>657</v>
      </c>
    </row>
    <row r="85" spans="1:8" x14ac:dyDescent="0.2">
      <c r="H85" s="3" t="s">
        <v>658</v>
      </c>
    </row>
    <row r="86" spans="1:8" x14ac:dyDescent="0.2">
      <c r="H86" s="3" t="s">
        <v>659</v>
      </c>
    </row>
    <row r="87" spans="1:8" x14ac:dyDescent="0.2">
      <c r="H87" s="3" t="s">
        <v>660</v>
      </c>
    </row>
    <row r="88" spans="1:8" x14ac:dyDescent="0.2">
      <c r="H88" s="3" t="s">
        <v>661</v>
      </c>
    </row>
    <row r="89" spans="1:8" x14ac:dyDescent="0.2">
      <c r="H89" s="3" t="s">
        <v>662</v>
      </c>
    </row>
    <row r="90" spans="1:8" x14ac:dyDescent="0.2">
      <c r="H90" s="3" t="s">
        <v>663</v>
      </c>
    </row>
    <row r="91" spans="1:8" x14ac:dyDescent="0.2">
      <c r="H91" s="3" t="s">
        <v>664</v>
      </c>
    </row>
    <row r="93" spans="1:8" x14ac:dyDescent="0.2">
      <c r="H93" s="3" t="s">
        <v>665</v>
      </c>
    </row>
    <row r="94" spans="1:8" x14ac:dyDescent="0.2">
      <c r="H94" s="3" t="s">
        <v>666</v>
      </c>
    </row>
    <row r="95" spans="1:8" x14ac:dyDescent="0.2">
      <c r="H95" s="3" t="s">
        <v>667</v>
      </c>
    </row>
    <row r="96" spans="1:8" x14ac:dyDescent="0.2">
      <c r="H96" s="3" t="s">
        <v>668</v>
      </c>
    </row>
    <row r="98" spans="1:10" x14ac:dyDescent="0.2">
      <c r="A98" s="83" t="s">
        <v>669</v>
      </c>
      <c r="B98" s="83"/>
      <c r="C98" s="83"/>
      <c r="D98" s="83"/>
      <c r="E98" s="83"/>
      <c r="F98" s="83"/>
      <c r="G98" s="83"/>
      <c r="H98" s="83"/>
      <c r="I98" s="83"/>
      <c r="J98" s="83"/>
    </row>
    <row r="100" spans="1:10" x14ac:dyDescent="0.2">
      <c r="A100" s="3" t="s">
        <v>162</v>
      </c>
    </row>
    <row r="101" spans="1:10" x14ac:dyDescent="0.2">
      <c r="B101" s="3" t="s">
        <v>670</v>
      </c>
    </row>
    <row r="102" spans="1:10" x14ac:dyDescent="0.2">
      <c r="B102" s="3" t="s">
        <v>671</v>
      </c>
    </row>
    <row r="103" spans="1:10" x14ac:dyDescent="0.2">
      <c r="B103" s="3" t="s">
        <v>672</v>
      </c>
    </row>
    <row r="104" spans="1:10" x14ac:dyDescent="0.2">
      <c r="B104" s="3" t="s">
        <v>673</v>
      </c>
    </row>
    <row r="105" spans="1:10" x14ac:dyDescent="0.2">
      <c r="B105" s="3" t="s">
        <v>674</v>
      </c>
    </row>
    <row r="106" spans="1:10" x14ac:dyDescent="0.2">
      <c r="B106" s="3" t="s">
        <v>675</v>
      </c>
    </row>
    <row r="108" spans="1:10" x14ac:dyDescent="0.2">
      <c r="A108" s="3" t="s">
        <v>676</v>
      </c>
    </row>
    <row r="110" spans="1:10" x14ac:dyDescent="0.2">
      <c r="A110" s="3" t="s">
        <v>677</v>
      </c>
    </row>
    <row r="112" spans="1:10" x14ac:dyDescent="0.2">
      <c r="E112" s="83" t="s">
        <v>678</v>
      </c>
      <c r="F112" s="83" t="s">
        <v>599</v>
      </c>
      <c r="G112" s="83" t="s">
        <v>679</v>
      </c>
    </row>
    <row r="113" spans="1:9" x14ac:dyDescent="0.2">
      <c r="E113" s="3" t="s">
        <v>680</v>
      </c>
      <c r="F113" s="3">
        <v>1.8</v>
      </c>
      <c r="G113" s="3">
        <v>20</v>
      </c>
    </row>
    <row r="114" spans="1:9" x14ac:dyDescent="0.2">
      <c r="E114" s="3" t="s">
        <v>681</v>
      </c>
      <c r="F114" s="3">
        <v>1.8</v>
      </c>
      <c r="G114" s="3">
        <v>35</v>
      </c>
    </row>
    <row r="115" spans="1:9" x14ac:dyDescent="0.2">
      <c r="E115" s="3" t="s">
        <v>682</v>
      </c>
      <c r="F115" s="3">
        <v>1.5</v>
      </c>
      <c r="G115" s="3">
        <v>120</v>
      </c>
    </row>
    <row r="116" spans="1:9" x14ac:dyDescent="0.2">
      <c r="E116" s="3" t="s">
        <v>683</v>
      </c>
      <c r="F116" s="3">
        <v>1.5</v>
      </c>
      <c r="G116" s="3">
        <v>40</v>
      </c>
    </row>
    <row r="117" spans="1:9" x14ac:dyDescent="0.2">
      <c r="E117" s="3" t="s">
        <v>684</v>
      </c>
      <c r="F117" s="3">
        <v>1.7</v>
      </c>
      <c r="G117" s="3">
        <v>50</v>
      </c>
    </row>
    <row r="118" spans="1:9" x14ac:dyDescent="0.2">
      <c r="E118" s="3" t="s">
        <v>685</v>
      </c>
      <c r="F118" s="3">
        <v>1.7</v>
      </c>
      <c r="G118" s="3">
        <v>80</v>
      </c>
    </row>
    <row r="120" spans="1:9" x14ac:dyDescent="0.2">
      <c r="A120" s="3" t="s">
        <v>686</v>
      </c>
    </row>
    <row r="122" spans="1:9" x14ac:dyDescent="0.2">
      <c r="A122" s="3" t="s">
        <v>687</v>
      </c>
      <c r="G122" s="3" t="s">
        <v>688</v>
      </c>
    </row>
    <row r="124" spans="1:9" x14ac:dyDescent="0.2">
      <c r="A124" s="83" t="s">
        <v>678</v>
      </c>
      <c r="B124" s="83" t="s">
        <v>599</v>
      </c>
      <c r="C124" s="83" t="s">
        <v>679</v>
      </c>
      <c r="G124" s="83" t="s">
        <v>678</v>
      </c>
      <c r="H124" s="83" t="s">
        <v>599</v>
      </c>
      <c r="I124" s="83" t="s">
        <v>679</v>
      </c>
    </row>
    <row r="125" spans="1:9" x14ac:dyDescent="0.2">
      <c r="A125" s="3" t="s">
        <v>681</v>
      </c>
      <c r="B125" s="3">
        <v>1.8</v>
      </c>
      <c r="C125" s="3">
        <v>35</v>
      </c>
      <c r="G125" s="3" t="s">
        <v>682</v>
      </c>
      <c r="H125" s="3">
        <v>1.5</v>
      </c>
      <c r="I125" s="3">
        <v>120</v>
      </c>
    </row>
    <row r="126" spans="1:9" x14ac:dyDescent="0.2">
      <c r="A126" s="3" t="s">
        <v>680</v>
      </c>
      <c r="B126" s="3">
        <v>1.8</v>
      </c>
      <c r="C126" s="3">
        <v>20</v>
      </c>
      <c r="G126" s="3" t="s">
        <v>685</v>
      </c>
      <c r="H126" s="3">
        <v>1.7</v>
      </c>
      <c r="I126" s="3">
        <v>80</v>
      </c>
    </row>
    <row r="127" spans="1:9" x14ac:dyDescent="0.2">
      <c r="A127" s="3" t="s">
        <v>685</v>
      </c>
      <c r="B127" s="3">
        <v>1.7</v>
      </c>
      <c r="C127" s="3">
        <v>80</v>
      </c>
      <c r="G127" s="3" t="s">
        <v>684</v>
      </c>
      <c r="H127" s="3">
        <v>1.7</v>
      </c>
      <c r="I127" s="3">
        <v>50</v>
      </c>
    </row>
    <row r="128" spans="1:9" x14ac:dyDescent="0.2">
      <c r="A128" s="3" t="s">
        <v>684</v>
      </c>
      <c r="B128" s="3">
        <v>1.7</v>
      </c>
      <c r="C128" s="3">
        <v>50</v>
      </c>
      <c r="G128" s="3" t="s">
        <v>683</v>
      </c>
      <c r="H128" s="3">
        <v>1.5</v>
      </c>
      <c r="I128" s="3">
        <v>40</v>
      </c>
    </row>
    <row r="129" spans="1:9" x14ac:dyDescent="0.2">
      <c r="A129" s="3" t="s">
        <v>682</v>
      </c>
      <c r="B129" s="3">
        <v>1.5</v>
      </c>
      <c r="C129" s="3">
        <v>120</v>
      </c>
      <c r="G129" s="3" t="s">
        <v>681</v>
      </c>
      <c r="H129" s="3">
        <v>1.8</v>
      </c>
      <c r="I129" s="3">
        <v>35</v>
      </c>
    </row>
    <row r="130" spans="1:9" x14ac:dyDescent="0.2">
      <c r="A130" s="3" t="s">
        <v>683</v>
      </c>
      <c r="B130" s="3">
        <v>1.5</v>
      </c>
      <c r="C130" s="3">
        <v>40</v>
      </c>
      <c r="G130" s="3" t="s">
        <v>680</v>
      </c>
      <c r="H130" s="3">
        <v>1.8</v>
      </c>
      <c r="I130" s="3">
        <v>20</v>
      </c>
    </row>
    <row r="132" spans="1:9" x14ac:dyDescent="0.2">
      <c r="A132" s="3" t="s">
        <v>689</v>
      </c>
      <c r="G132" s="3" t="s">
        <v>690</v>
      </c>
    </row>
    <row r="133" spans="1:9" x14ac:dyDescent="0.2">
      <c r="A133" s="3" t="s">
        <v>691</v>
      </c>
      <c r="G133" s="3" t="s">
        <v>692</v>
      </c>
    </row>
    <row r="134" spans="1:9" x14ac:dyDescent="0.2">
      <c r="A134" s="3" t="s">
        <v>693</v>
      </c>
      <c r="G134" s="3" t="s">
        <v>694</v>
      </c>
    </row>
    <row r="135" spans="1:9" x14ac:dyDescent="0.2">
      <c r="A135" s="3" t="s">
        <v>695</v>
      </c>
      <c r="G135" s="3" t="s">
        <v>696</v>
      </c>
    </row>
    <row r="136" spans="1:9" x14ac:dyDescent="0.2">
      <c r="A136" s="3" t="s">
        <v>697</v>
      </c>
      <c r="G136" s="3" t="s">
        <v>698</v>
      </c>
    </row>
    <row r="137" spans="1:9" x14ac:dyDescent="0.2">
      <c r="A137" s="3" t="s">
        <v>699</v>
      </c>
      <c r="G137" s="3" t="s">
        <v>700</v>
      </c>
    </row>
    <row r="138" spans="1:9" x14ac:dyDescent="0.2">
      <c r="G138" s="3" t="s">
        <v>701</v>
      </c>
    </row>
    <row r="141" spans="1:9" x14ac:dyDescent="0.2">
      <c r="D141" s="3" t="s">
        <v>702</v>
      </c>
    </row>
    <row r="142" spans="1:9" x14ac:dyDescent="0.2">
      <c r="D142" s="3" t="s">
        <v>703</v>
      </c>
    </row>
    <row r="143" spans="1:9" x14ac:dyDescent="0.2">
      <c r="D143" s="3" t="s">
        <v>704</v>
      </c>
    </row>
    <row r="145" spans="1:10" x14ac:dyDescent="0.2">
      <c r="A145" s="7" t="s">
        <v>705</v>
      </c>
    </row>
    <row r="146" spans="1:10" x14ac:dyDescent="0.2">
      <c r="A146" s="3" t="s">
        <v>670</v>
      </c>
      <c r="F146" s="84" t="s">
        <v>706</v>
      </c>
    </row>
    <row r="147" spans="1:10" x14ac:dyDescent="0.2">
      <c r="F147" s="84"/>
    </row>
    <row r="148" spans="1:10" x14ac:dyDescent="0.2">
      <c r="A148" s="3" t="s">
        <v>671</v>
      </c>
      <c r="F148" s="84" t="s">
        <v>706</v>
      </c>
    </row>
    <row r="149" spans="1:10" x14ac:dyDescent="0.2">
      <c r="F149" s="84"/>
    </row>
    <row r="150" spans="1:10" x14ac:dyDescent="0.2">
      <c r="A150" s="3" t="s">
        <v>672</v>
      </c>
    </row>
    <row r="151" spans="1:10" x14ac:dyDescent="0.2">
      <c r="A151" s="3" t="s">
        <v>673</v>
      </c>
      <c r="F151" s="84" t="s">
        <v>707</v>
      </c>
    </row>
    <row r="153" spans="1:10" x14ac:dyDescent="0.2">
      <c r="A153" s="3" t="s">
        <v>674</v>
      </c>
    </row>
    <row r="154" spans="1:10" x14ac:dyDescent="0.2">
      <c r="A154" s="3" t="s">
        <v>675</v>
      </c>
      <c r="F154" s="85" t="s">
        <v>708</v>
      </c>
    </row>
    <row r="156" spans="1:10" x14ac:dyDescent="0.2">
      <c r="A156" s="83" t="s">
        <v>709</v>
      </c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1:10" x14ac:dyDescent="0.2">
      <c r="A157" s="3" t="s">
        <v>710</v>
      </c>
    </row>
    <row r="159" spans="1:10" x14ac:dyDescent="0.2">
      <c r="A159" s="78" t="s">
        <v>192</v>
      </c>
      <c r="B159" s="78" t="s">
        <v>596</v>
      </c>
      <c r="C159" s="78" t="s">
        <v>597</v>
      </c>
      <c r="D159" s="78" t="s">
        <v>598</v>
      </c>
      <c r="E159" s="78" t="s">
        <v>599</v>
      </c>
      <c r="F159" s="78" t="s">
        <v>600</v>
      </c>
      <c r="G159" s="78" t="s">
        <v>601</v>
      </c>
      <c r="H159" s="78" t="s">
        <v>602</v>
      </c>
      <c r="I159" s="78" t="s">
        <v>603</v>
      </c>
      <c r="J159" s="78" t="s">
        <v>604</v>
      </c>
    </row>
    <row r="160" spans="1:10" x14ac:dyDescent="0.2">
      <c r="A160" s="79">
        <v>101</v>
      </c>
      <c r="B160" s="79" t="s">
        <v>605</v>
      </c>
      <c r="C160" s="79" t="s">
        <v>606</v>
      </c>
      <c r="D160" s="79" t="s">
        <v>607</v>
      </c>
      <c r="E160" s="79">
        <v>165</v>
      </c>
      <c r="F160" s="79">
        <v>65</v>
      </c>
      <c r="G160" s="79" t="s">
        <v>608</v>
      </c>
      <c r="H160" s="79">
        <v>4.5</v>
      </c>
      <c r="I160" s="79">
        <v>100</v>
      </c>
      <c r="J160" s="80">
        <v>70000</v>
      </c>
    </row>
    <row r="161" spans="1:10" x14ac:dyDescent="0.2">
      <c r="A161" s="79">
        <v>102</v>
      </c>
      <c r="B161" s="79" t="s">
        <v>609</v>
      </c>
      <c r="C161" s="79" t="s">
        <v>610</v>
      </c>
      <c r="D161" s="79" t="s">
        <v>611</v>
      </c>
      <c r="E161" s="79">
        <v>175</v>
      </c>
      <c r="F161" s="79">
        <v>80</v>
      </c>
      <c r="G161" s="79" t="s">
        <v>612</v>
      </c>
      <c r="H161" s="79">
        <v>3.8</v>
      </c>
      <c r="I161" s="79">
        <v>75</v>
      </c>
      <c r="J161" s="80">
        <v>52000</v>
      </c>
    </row>
    <row r="162" spans="1:10" x14ac:dyDescent="0.2">
      <c r="A162" s="79">
        <v>103</v>
      </c>
      <c r="B162" s="79" t="s">
        <v>613</v>
      </c>
      <c r="C162" s="79" t="s">
        <v>614</v>
      </c>
      <c r="D162" s="79" t="s">
        <v>615</v>
      </c>
      <c r="E162" s="79">
        <v>180</v>
      </c>
      <c r="F162" s="79">
        <v>90</v>
      </c>
      <c r="G162" s="79" t="s">
        <v>616</v>
      </c>
      <c r="H162" s="79">
        <v>4.2</v>
      </c>
      <c r="I162" s="79">
        <v>50</v>
      </c>
      <c r="J162" s="80">
        <v>35000</v>
      </c>
    </row>
    <row r="163" spans="1:10" x14ac:dyDescent="0.2">
      <c r="A163" s="79">
        <v>104</v>
      </c>
      <c r="B163" s="79" t="s">
        <v>617</v>
      </c>
      <c r="C163" s="79" t="s">
        <v>612</v>
      </c>
      <c r="D163" s="79" t="s">
        <v>618</v>
      </c>
      <c r="E163" s="79">
        <v>170</v>
      </c>
      <c r="F163" s="79">
        <v>70</v>
      </c>
      <c r="G163" s="79" t="s">
        <v>619</v>
      </c>
      <c r="H163" s="79">
        <v>4</v>
      </c>
      <c r="I163" s="79">
        <v>100</v>
      </c>
      <c r="J163" s="80">
        <v>68000</v>
      </c>
    </row>
    <row r="164" spans="1:10" x14ac:dyDescent="0.2">
      <c r="A164" s="79">
        <v>105</v>
      </c>
      <c r="B164" s="79" t="s">
        <v>620</v>
      </c>
      <c r="C164" s="79" t="s">
        <v>621</v>
      </c>
      <c r="D164" s="79" t="s">
        <v>622</v>
      </c>
      <c r="E164" s="79">
        <v>160</v>
      </c>
      <c r="F164" s="79">
        <v>55</v>
      </c>
      <c r="G164" s="79" t="s">
        <v>623</v>
      </c>
      <c r="H164" s="79">
        <v>3.9</v>
      </c>
      <c r="I164" s="79">
        <v>80</v>
      </c>
      <c r="J164" s="80">
        <v>56000</v>
      </c>
    </row>
    <row r="165" spans="1:10" x14ac:dyDescent="0.2">
      <c r="A165" s="79">
        <v>106</v>
      </c>
      <c r="B165" s="79" t="s">
        <v>624</v>
      </c>
      <c r="C165" s="79" t="s">
        <v>625</v>
      </c>
      <c r="D165" s="79" t="s">
        <v>626</v>
      </c>
      <c r="E165" s="79">
        <v>185</v>
      </c>
      <c r="F165" s="79">
        <v>85</v>
      </c>
      <c r="G165" s="79" t="s">
        <v>627</v>
      </c>
      <c r="H165" s="79">
        <v>4.5999999999999996</v>
      </c>
      <c r="I165" s="79">
        <v>60</v>
      </c>
      <c r="J165" s="80">
        <v>42000</v>
      </c>
    </row>
    <row r="166" spans="1:10" x14ac:dyDescent="0.2">
      <c r="A166" s="79">
        <v>107</v>
      </c>
      <c r="B166" s="79" t="s">
        <v>628</v>
      </c>
      <c r="C166" s="79" t="s">
        <v>629</v>
      </c>
      <c r="D166" s="79" t="s">
        <v>630</v>
      </c>
      <c r="E166" s="79">
        <v>155</v>
      </c>
      <c r="F166" s="79">
        <v>50</v>
      </c>
      <c r="G166" s="79" t="s">
        <v>608</v>
      </c>
      <c r="H166" s="79">
        <v>4.3</v>
      </c>
      <c r="I166" s="79">
        <v>100</v>
      </c>
      <c r="J166" s="80">
        <v>70000</v>
      </c>
    </row>
    <row r="167" spans="1:10" x14ac:dyDescent="0.2">
      <c r="A167" s="79">
        <v>108</v>
      </c>
      <c r="B167" s="79" t="s">
        <v>631</v>
      </c>
      <c r="C167" s="79" t="s">
        <v>632</v>
      </c>
      <c r="D167" s="79" t="s">
        <v>633</v>
      </c>
      <c r="E167" s="79">
        <v>172</v>
      </c>
      <c r="F167" s="79">
        <v>68</v>
      </c>
      <c r="G167" s="79" t="s">
        <v>612</v>
      </c>
      <c r="H167" s="79">
        <v>3.7</v>
      </c>
      <c r="I167" s="79">
        <v>90</v>
      </c>
      <c r="J167" s="80">
        <v>63000</v>
      </c>
    </row>
    <row r="168" spans="1:10" x14ac:dyDescent="0.2">
      <c r="A168" s="79">
        <v>109</v>
      </c>
      <c r="B168" s="79" t="s">
        <v>634</v>
      </c>
      <c r="C168" s="79" t="s">
        <v>635</v>
      </c>
      <c r="D168" s="79" t="s">
        <v>636</v>
      </c>
      <c r="E168" s="79">
        <v>168</v>
      </c>
      <c r="F168" s="79">
        <v>60</v>
      </c>
      <c r="G168" s="79" t="s">
        <v>616</v>
      </c>
      <c r="H168" s="79">
        <v>4.0999999999999996</v>
      </c>
      <c r="I168" s="79">
        <v>70</v>
      </c>
      <c r="J168" s="80">
        <v>49000</v>
      </c>
    </row>
    <row r="169" spans="1:10" x14ac:dyDescent="0.2">
      <c r="A169" s="79">
        <v>110</v>
      </c>
      <c r="B169" s="79" t="s">
        <v>637</v>
      </c>
      <c r="C169" s="79" t="s">
        <v>638</v>
      </c>
      <c r="D169" s="79" t="s">
        <v>639</v>
      </c>
      <c r="E169" s="79">
        <v>177</v>
      </c>
      <c r="F169" s="79">
        <v>75</v>
      </c>
      <c r="G169" s="79" t="s">
        <v>619</v>
      </c>
      <c r="H169" s="79">
        <v>4.4000000000000004</v>
      </c>
      <c r="I169" s="79">
        <v>85</v>
      </c>
      <c r="J169" s="80">
        <v>60000</v>
      </c>
    </row>
    <row r="171" spans="1:10" x14ac:dyDescent="0.2">
      <c r="A171" s="3" t="s">
        <v>162</v>
      </c>
    </row>
    <row r="172" spans="1:10" x14ac:dyDescent="0.2">
      <c r="B172" s="3" t="s">
        <v>711</v>
      </c>
    </row>
    <row r="173" spans="1:10" x14ac:dyDescent="0.2">
      <c r="B173" s="3" t="s">
        <v>712</v>
      </c>
    </row>
    <row r="174" spans="1:10" x14ac:dyDescent="0.2">
      <c r="B174" s="3" t="s">
        <v>713</v>
      </c>
    </row>
    <row r="175" spans="1:10" x14ac:dyDescent="0.2">
      <c r="B175" s="3" t="s">
        <v>714</v>
      </c>
    </row>
    <row r="177" spans="1:10" x14ac:dyDescent="0.2">
      <c r="A177" s="3" t="s">
        <v>715</v>
      </c>
    </row>
    <row r="178" spans="1:10" x14ac:dyDescent="0.2">
      <c r="A178" s="3" t="s">
        <v>716</v>
      </c>
    </row>
    <row r="179" spans="1:10" x14ac:dyDescent="0.2">
      <c r="A179" s="3" t="s">
        <v>717</v>
      </c>
    </row>
    <row r="181" spans="1:10" x14ac:dyDescent="0.2">
      <c r="A181" s="78" t="s">
        <v>192</v>
      </c>
      <c r="B181" s="78" t="s">
        <v>596</v>
      </c>
      <c r="C181" s="78" t="s">
        <v>597</v>
      </c>
      <c r="D181" s="78" t="s">
        <v>598</v>
      </c>
      <c r="E181" s="78" t="s">
        <v>599</v>
      </c>
      <c r="F181" s="78" t="s">
        <v>600</v>
      </c>
      <c r="G181" s="78" t="s">
        <v>601</v>
      </c>
      <c r="H181" s="78" t="s">
        <v>602</v>
      </c>
      <c r="I181" s="78" t="s">
        <v>603</v>
      </c>
      <c r="J181" s="78" t="s">
        <v>604</v>
      </c>
    </row>
    <row r="182" spans="1:10" x14ac:dyDescent="0.2">
      <c r="A182" s="79">
        <v>106</v>
      </c>
      <c r="B182" s="79" t="s">
        <v>624</v>
      </c>
      <c r="C182" s="79" t="s">
        <v>625</v>
      </c>
      <c r="D182" s="79" t="s">
        <v>626</v>
      </c>
      <c r="E182" s="79">
        <v>185</v>
      </c>
      <c r="F182" s="79">
        <v>85</v>
      </c>
      <c r="G182" s="79" t="s">
        <v>627</v>
      </c>
      <c r="H182" s="79">
        <v>4.5999999999999996</v>
      </c>
      <c r="I182" s="79">
        <v>60</v>
      </c>
      <c r="J182" s="80">
        <v>42000</v>
      </c>
    </row>
    <row r="183" spans="1:10" x14ac:dyDescent="0.2">
      <c r="A183" s="79">
        <v>101</v>
      </c>
      <c r="B183" s="79" t="s">
        <v>605</v>
      </c>
      <c r="C183" s="79" t="s">
        <v>606</v>
      </c>
      <c r="D183" s="79" t="s">
        <v>607</v>
      </c>
      <c r="E183" s="79">
        <v>165</v>
      </c>
      <c r="F183" s="79">
        <v>65</v>
      </c>
      <c r="G183" s="79" t="s">
        <v>608</v>
      </c>
      <c r="H183" s="79">
        <v>4.5</v>
      </c>
      <c r="I183" s="79">
        <v>100</v>
      </c>
      <c r="J183" s="80">
        <v>70000</v>
      </c>
    </row>
    <row r="184" spans="1:10" x14ac:dyDescent="0.2">
      <c r="A184" s="79">
        <v>110</v>
      </c>
      <c r="B184" s="79" t="s">
        <v>637</v>
      </c>
      <c r="C184" s="79" t="s">
        <v>638</v>
      </c>
      <c r="D184" s="79" t="s">
        <v>639</v>
      </c>
      <c r="E184" s="79">
        <v>177</v>
      </c>
      <c r="F184" s="79">
        <v>75</v>
      </c>
      <c r="G184" s="79" t="s">
        <v>619</v>
      </c>
      <c r="H184" s="79">
        <v>4.4000000000000004</v>
      </c>
      <c r="I184" s="79">
        <v>85</v>
      </c>
      <c r="J184" s="80">
        <v>60000</v>
      </c>
    </row>
    <row r="185" spans="1:10" x14ac:dyDescent="0.2">
      <c r="A185" s="79">
        <v>107</v>
      </c>
      <c r="B185" s="79" t="s">
        <v>628</v>
      </c>
      <c r="C185" s="79" t="s">
        <v>629</v>
      </c>
      <c r="D185" s="79" t="s">
        <v>630</v>
      </c>
      <c r="E185" s="79">
        <v>155</v>
      </c>
      <c r="F185" s="79">
        <v>50</v>
      </c>
      <c r="G185" s="79" t="s">
        <v>608</v>
      </c>
      <c r="H185" s="79">
        <v>4.3</v>
      </c>
      <c r="I185" s="79">
        <v>100</v>
      </c>
      <c r="J185" s="80">
        <v>70000</v>
      </c>
    </row>
    <row r="186" spans="1:10" x14ac:dyDescent="0.2">
      <c r="A186" s="79">
        <v>103</v>
      </c>
      <c r="B186" s="79" t="s">
        <v>613</v>
      </c>
      <c r="C186" s="79" t="s">
        <v>614</v>
      </c>
      <c r="D186" s="79" t="s">
        <v>615</v>
      </c>
      <c r="E186" s="79">
        <v>180</v>
      </c>
      <c r="F186" s="79">
        <v>90</v>
      </c>
      <c r="G186" s="79" t="s">
        <v>616</v>
      </c>
      <c r="H186" s="79">
        <v>4.2</v>
      </c>
      <c r="I186" s="79">
        <v>50</v>
      </c>
      <c r="J186" s="80">
        <v>35000</v>
      </c>
    </row>
    <row r="187" spans="1:10" x14ac:dyDescent="0.2">
      <c r="A187" s="79">
        <v>109</v>
      </c>
      <c r="B187" s="79" t="s">
        <v>634</v>
      </c>
      <c r="C187" s="79" t="s">
        <v>635</v>
      </c>
      <c r="D187" s="79" t="s">
        <v>636</v>
      </c>
      <c r="E187" s="79">
        <v>168</v>
      </c>
      <c r="F187" s="79">
        <v>60</v>
      </c>
      <c r="G187" s="79" t="s">
        <v>616</v>
      </c>
      <c r="H187" s="79">
        <v>4.0999999999999996</v>
      </c>
      <c r="I187" s="79">
        <v>70</v>
      </c>
      <c r="J187" s="80">
        <v>49000</v>
      </c>
    </row>
    <row r="188" spans="1:10" x14ac:dyDescent="0.2">
      <c r="A188" s="79">
        <v>104</v>
      </c>
      <c r="B188" s="79" t="s">
        <v>617</v>
      </c>
      <c r="C188" s="79" t="s">
        <v>612</v>
      </c>
      <c r="D188" s="79" t="s">
        <v>618</v>
      </c>
      <c r="E188" s="79">
        <v>170</v>
      </c>
      <c r="F188" s="79">
        <v>70</v>
      </c>
      <c r="G188" s="79" t="s">
        <v>619</v>
      </c>
      <c r="H188" s="79">
        <v>4</v>
      </c>
      <c r="I188" s="79">
        <v>100</v>
      </c>
      <c r="J188" s="80">
        <v>68000</v>
      </c>
    </row>
    <row r="189" spans="1:10" x14ac:dyDescent="0.2">
      <c r="A189" s="79">
        <v>105</v>
      </c>
      <c r="B189" s="79" t="s">
        <v>620</v>
      </c>
      <c r="C189" s="79" t="s">
        <v>621</v>
      </c>
      <c r="D189" s="79" t="s">
        <v>622</v>
      </c>
      <c r="E189" s="79">
        <v>160</v>
      </c>
      <c r="F189" s="79">
        <v>55</v>
      </c>
      <c r="G189" s="79" t="s">
        <v>623</v>
      </c>
      <c r="H189" s="79">
        <v>3.9</v>
      </c>
      <c r="I189" s="79">
        <v>80</v>
      </c>
      <c r="J189" s="80">
        <v>56000</v>
      </c>
    </row>
    <row r="190" spans="1:10" x14ac:dyDescent="0.2">
      <c r="A190" s="79">
        <v>102</v>
      </c>
      <c r="B190" s="79" t="s">
        <v>609</v>
      </c>
      <c r="C190" s="79" t="s">
        <v>610</v>
      </c>
      <c r="D190" s="79" t="s">
        <v>611</v>
      </c>
      <c r="E190" s="79">
        <v>175</v>
      </c>
      <c r="F190" s="79">
        <v>80</v>
      </c>
      <c r="G190" s="79" t="s">
        <v>612</v>
      </c>
      <c r="H190" s="79">
        <v>3.8</v>
      </c>
      <c r="I190" s="79">
        <v>75</v>
      </c>
      <c r="J190" s="80">
        <v>52000</v>
      </c>
    </row>
    <row r="191" spans="1:10" x14ac:dyDescent="0.2">
      <c r="A191" s="79">
        <v>108</v>
      </c>
      <c r="B191" s="79" t="s">
        <v>631</v>
      </c>
      <c r="C191" s="79" t="s">
        <v>632</v>
      </c>
      <c r="D191" s="79" t="s">
        <v>633</v>
      </c>
      <c r="E191" s="79">
        <v>172</v>
      </c>
      <c r="F191" s="79">
        <v>68</v>
      </c>
      <c r="G191" s="79" t="s">
        <v>612</v>
      </c>
      <c r="H191" s="79">
        <v>3.7</v>
      </c>
      <c r="I191" s="79">
        <v>90</v>
      </c>
      <c r="J191" s="80">
        <v>63000</v>
      </c>
    </row>
    <row r="205" spans="1:1" x14ac:dyDescent="0.2">
      <c r="A205" s="3" t="s">
        <v>718</v>
      </c>
    </row>
    <row r="206" spans="1:1" x14ac:dyDescent="0.2">
      <c r="A206" s="3" t="s">
        <v>719</v>
      </c>
    </row>
    <row r="207" spans="1:1" x14ac:dyDescent="0.2">
      <c r="A207" s="3" t="s">
        <v>720</v>
      </c>
    </row>
    <row r="208" spans="1:1" x14ac:dyDescent="0.2">
      <c r="A208" s="7" t="s">
        <v>721</v>
      </c>
    </row>
    <row r="210" spans="1:10" x14ac:dyDescent="0.2">
      <c r="A210" s="83" t="s">
        <v>722</v>
      </c>
      <c r="B210" s="83"/>
      <c r="C210" s="83"/>
      <c r="D210" s="83"/>
      <c r="E210" s="83"/>
      <c r="F210" s="83"/>
      <c r="G210" s="83"/>
      <c r="H210" s="83"/>
      <c r="I210" s="83"/>
    </row>
    <row r="211" spans="1:10" x14ac:dyDescent="0.2">
      <c r="A211" s="3" t="s">
        <v>723</v>
      </c>
    </row>
    <row r="212" spans="1:10" x14ac:dyDescent="0.2">
      <c r="A212" s="3" t="s">
        <v>724</v>
      </c>
    </row>
    <row r="214" spans="1:10" x14ac:dyDescent="0.2">
      <c r="A214" s="78" t="s">
        <v>192</v>
      </c>
      <c r="B214" s="78" t="s">
        <v>596</v>
      </c>
      <c r="C214" s="78" t="s">
        <v>597</v>
      </c>
      <c r="D214" s="78" t="s">
        <v>598</v>
      </c>
      <c r="E214" s="78" t="s">
        <v>599</v>
      </c>
      <c r="F214" s="78" t="s">
        <v>600</v>
      </c>
      <c r="G214" s="78" t="s">
        <v>601</v>
      </c>
      <c r="H214" s="78" t="s">
        <v>602</v>
      </c>
      <c r="I214" s="78" t="s">
        <v>603</v>
      </c>
      <c r="J214" s="78" t="s">
        <v>604</v>
      </c>
    </row>
    <row r="215" spans="1:10" x14ac:dyDescent="0.2">
      <c r="A215" s="79">
        <v>101</v>
      </c>
      <c r="B215" s="79" t="s">
        <v>605</v>
      </c>
      <c r="C215" s="79" t="s">
        <v>606</v>
      </c>
      <c r="D215" s="79" t="s">
        <v>607</v>
      </c>
      <c r="E215" s="79">
        <v>165</v>
      </c>
      <c r="F215" s="79">
        <v>65</v>
      </c>
      <c r="G215" s="79" t="s">
        <v>608</v>
      </c>
      <c r="H215" s="79">
        <v>4.5</v>
      </c>
      <c r="I215" s="79">
        <v>100</v>
      </c>
      <c r="J215" s="80">
        <v>70000</v>
      </c>
    </row>
    <row r="216" spans="1:10" x14ac:dyDescent="0.2">
      <c r="A216" s="79">
        <v>102</v>
      </c>
      <c r="B216" s="79" t="s">
        <v>609</v>
      </c>
      <c r="C216" s="79" t="s">
        <v>610</v>
      </c>
      <c r="D216" s="79" t="s">
        <v>611</v>
      </c>
      <c r="E216" s="79">
        <v>175</v>
      </c>
      <c r="F216" s="79">
        <v>80</v>
      </c>
      <c r="G216" s="79" t="s">
        <v>612</v>
      </c>
      <c r="H216" s="79">
        <v>3.8</v>
      </c>
      <c r="I216" s="79">
        <v>75</v>
      </c>
      <c r="J216" s="80">
        <v>52000</v>
      </c>
    </row>
    <row r="217" spans="1:10" x14ac:dyDescent="0.2">
      <c r="A217" s="79">
        <v>103</v>
      </c>
      <c r="B217" s="79" t="s">
        <v>613</v>
      </c>
      <c r="C217" s="79" t="s">
        <v>614</v>
      </c>
      <c r="D217" s="79" t="s">
        <v>615</v>
      </c>
      <c r="E217" s="79">
        <v>180</v>
      </c>
      <c r="F217" s="79">
        <v>90</v>
      </c>
      <c r="G217" s="79" t="s">
        <v>616</v>
      </c>
      <c r="H217" s="79">
        <v>4.2</v>
      </c>
      <c r="I217" s="79">
        <v>50</v>
      </c>
      <c r="J217" s="80">
        <v>35000</v>
      </c>
    </row>
    <row r="218" spans="1:10" x14ac:dyDescent="0.2">
      <c r="A218" s="79">
        <v>104</v>
      </c>
      <c r="B218" s="79" t="s">
        <v>617</v>
      </c>
      <c r="C218" s="79" t="s">
        <v>612</v>
      </c>
      <c r="D218" s="79" t="s">
        <v>618</v>
      </c>
      <c r="E218" s="79">
        <v>170</v>
      </c>
      <c r="F218" s="79">
        <v>70</v>
      </c>
      <c r="G218" s="79" t="s">
        <v>619</v>
      </c>
      <c r="H218" s="79">
        <v>4</v>
      </c>
      <c r="I218" s="79">
        <v>100</v>
      </c>
      <c r="J218" s="80">
        <v>68000</v>
      </c>
    </row>
    <row r="219" spans="1:10" x14ac:dyDescent="0.2">
      <c r="A219" s="79">
        <v>105</v>
      </c>
      <c r="B219" s="79" t="s">
        <v>620</v>
      </c>
      <c r="C219" s="79" t="s">
        <v>621</v>
      </c>
      <c r="D219" s="79" t="s">
        <v>622</v>
      </c>
      <c r="E219" s="79">
        <v>160</v>
      </c>
      <c r="F219" s="79">
        <v>55</v>
      </c>
      <c r="G219" s="79" t="s">
        <v>623</v>
      </c>
      <c r="H219" s="79">
        <v>3.9</v>
      </c>
      <c r="I219" s="79">
        <v>80</v>
      </c>
      <c r="J219" s="80">
        <v>56000</v>
      </c>
    </row>
    <row r="220" spans="1:10" x14ac:dyDescent="0.2">
      <c r="A220" s="79">
        <v>106</v>
      </c>
      <c r="B220" s="79" t="s">
        <v>624</v>
      </c>
      <c r="C220" s="79" t="s">
        <v>625</v>
      </c>
      <c r="D220" s="79" t="s">
        <v>626</v>
      </c>
      <c r="E220" s="79">
        <v>185</v>
      </c>
      <c r="F220" s="79">
        <v>85</v>
      </c>
      <c r="G220" s="79" t="s">
        <v>627</v>
      </c>
      <c r="H220" s="79">
        <v>4.5999999999999996</v>
      </c>
      <c r="I220" s="79">
        <v>60</v>
      </c>
      <c r="J220" s="80">
        <v>42000</v>
      </c>
    </row>
    <row r="221" spans="1:10" x14ac:dyDescent="0.2">
      <c r="A221" s="79">
        <v>107</v>
      </c>
      <c r="B221" s="79" t="s">
        <v>628</v>
      </c>
      <c r="C221" s="79" t="s">
        <v>629</v>
      </c>
      <c r="D221" s="79" t="s">
        <v>630</v>
      </c>
      <c r="E221" s="79">
        <v>155</v>
      </c>
      <c r="F221" s="79">
        <v>50</v>
      </c>
      <c r="G221" s="79" t="s">
        <v>608</v>
      </c>
      <c r="H221" s="79">
        <v>4.3</v>
      </c>
      <c r="I221" s="79">
        <v>100</v>
      </c>
      <c r="J221" s="80">
        <v>70000</v>
      </c>
    </row>
    <row r="222" spans="1:10" x14ac:dyDescent="0.2">
      <c r="A222" s="79">
        <v>108</v>
      </c>
      <c r="B222" s="79" t="s">
        <v>631</v>
      </c>
      <c r="C222" s="79" t="s">
        <v>632</v>
      </c>
      <c r="D222" s="79" t="s">
        <v>633</v>
      </c>
      <c r="E222" s="79">
        <v>172</v>
      </c>
      <c r="F222" s="79">
        <v>68</v>
      </c>
      <c r="G222" s="79" t="s">
        <v>612</v>
      </c>
      <c r="H222" s="79">
        <v>3.7</v>
      </c>
      <c r="I222" s="79">
        <v>90</v>
      </c>
      <c r="J222" s="80">
        <v>63000</v>
      </c>
    </row>
    <row r="223" spans="1:10" x14ac:dyDescent="0.2">
      <c r="A223" s="79">
        <v>109</v>
      </c>
      <c r="B223" s="79" t="s">
        <v>634</v>
      </c>
      <c r="C223" s="79" t="s">
        <v>635</v>
      </c>
      <c r="D223" s="79" t="s">
        <v>636</v>
      </c>
      <c r="E223" s="79">
        <v>168</v>
      </c>
      <c r="F223" s="79">
        <v>60</v>
      </c>
      <c r="G223" s="79" t="s">
        <v>616</v>
      </c>
      <c r="H223" s="79">
        <v>4.0999999999999996</v>
      </c>
      <c r="I223" s="79">
        <v>70</v>
      </c>
      <c r="J223" s="80">
        <v>49000</v>
      </c>
    </row>
    <row r="224" spans="1:10" x14ac:dyDescent="0.2">
      <c r="A224" s="79">
        <v>110</v>
      </c>
      <c r="B224" s="79" t="s">
        <v>637</v>
      </c>
      <c r="C224" s="79" t="s">
        <v>638</v>
      </c>
      <c r="D224" s="79" t="s">
        <v>639</v>
      </c>
      <c r="E224" s="79">
        <v>177</v>
      </c>
      <c r="F224" s="79">
        <v>75</v>
      </c>
      <c r="G224" s="79" t="s">
        <v>619</v>
      </c>
      <c r="H224" s="79">
        <v>4.4000000000000004</v>
      </c>
      <c r="I224" s="79">
        <v>85</v>
      </c>
      <c r="J224" s="80">
        <v>60000</v>
      </c>
    </row>
    <row r="226" spans="1:10" x14ac:dyDescent="0.2">
      <c r="A226" s="3" t="s">
        <v>725</v>
      </c>
    </row>
    <row r="227" spans="1:10" x14ac:dyDescent="0.2">
      <c r="A227" s="7" t="s">
        <v>726</v>
      </c>
    </row>
    <row r="229" spans="1:10" x14ac:dyDescent="0.2">
      <c r="A229" s="3" t="s">
        <v>727</v>
      </c>
    </row>
    <row r="231" spans="1:10" x14ac:dyDescent="0.2">
      <c r="A231" s="78" t="s">
        <v>192</v>
      </c>
      <c r="B231" s="78" t="s">
        <v>596</v>
      </c>
      <c r="C231" s="78" t="s">
        <v>597</v>
      </c>
      <c r="D231" s="78" t="s">
        <v>598</v>
      </c>
      <c r="E231" s="78" t="s">
        <v>599</v>
      </c>
      <c r="F231" s="78" t="s">
        <v>600</v>
      </c>
      <c r="G231" s="78" t="s">
        <v>601</v>
      </c>
      <c r="H231" s="78" t="s">
        <v>602</v>
      </c>
      <c r="I231" s="78" t="s">
        <v>603</v>
      </c>
      <c r="J231" s="78" t="s">
        <v>604</v>
      </c>
    </row>
    <row r="232" spans="1:10" x14ac:dyDescent="0.2">
      <c r="A232" s="79">
        <v>101</v>
      </c>
      <c r="B232" s="79" t="s">
        <v>605</v>
      </c>
      <c r="C232" s="79" t="s">
        <v>606</v>
      </c>
      <c r="D232" s="79" t="s">
        <v>607</v>
      </c>
      <c r="E232" s="79">
        <v>165</v>
      </c>
      <c r="F232" s="79">
        <v>65</v>
      </c>
      <c r="G232" s="79" t="s">
        <v>608</v>
      </c>
      <c r="H232" s="79">
        <v>4.5</v>
      </c>
      <c r="I232" s="79">
        <v>100</v>
      </c>
      <c r="J232" s="80">
        <v>70000</v>
      </c>
    </row>
    <row r="233" spans="1:10" x14ac:dyDescent="0.2">
      <c r="A233" s="79">
        <v>102</v>
      </c>
      <c r="B233" s="79" t="s">
        <v>609</v>
      </c>
      <c r="C233" s="79" t="s">
        <v>610</v>
      </c>
      <c r="D233" s="79" t="s">
        <v>611</v>
      </c>
      <c r="E233" s="79">
        <v>175</v>
      </c>
      <c r="F233" s="79">
        <v>80</v>
      </c>
      <c r="G233" s="79" t="s">
        <v>612</v>
      </c>
      <c r="H233" s="79">
        <v>3.8</v>
      </c>
      <c r="I233" s="79">
        <v>75</v>
      </c>
      <c r="J233" s="80">
        <v>52000</v>
      </c>
    </row>
    <row r="234" spans="1:10" x14ac:dyDescent="0.2">
      <c r="A234" s="79">
        <v>103</v>
      </c>
      <c r="B234" s="79" t="s">
        <v>613</v>
      </c>
      <c r="C234" s="79" t="s">
        <v>614</v>
      </c>
      <c r="D234" s="79" t="s">
        <v>615</v>
      </c>
      <c r="E234" s="79">
        <v>180</v>
      </c>
      <c r="F234" s="79">
        <v>90</v>
      </c>
      <c r="G234" s="79" t="s">
        <v>616</v>
      </c>
      <c r="H234" s="79">
        <v>4.2</v>
      </c>
      <c r="I234" s="79">
        <v>50</v>
      </c>
      <c r="J234" s="80">
        <v>35000</v>
      </c>
    </row>
    <row r="235" spans="1:10" x14ac:dyDescent="0.2">
      <c r="A235" s="79">
        <v>104</v>
      </c>
      <c r="B235" s="79" t="s">
        <v>617</v>
      </c>
      <c r="C235" s="79" t="s">
        <v>612</v>
      </c>
      <c r="D235" s="79" t="s">
        <v>618</v>
      </c>
      <c r="E235" s="79">
        <v>170</v>
      </c>
      <c r="F235" s="79">
        <v>70</v>
      </c>
      <c r="G235" s="79" t="s">
        <v>619</v>
      </c>
      <c r="H235" s="79">
        <v>4</v>
      </c>
      <c r="I235" s="79">
        <v>100</v>
      </c>
      <c r="J235" s="80">
        <v>68000</v>
      </c>
    </row>
    <row r="236" spans="1:10" x14ac:dyDescent="0.2">
      <c r="A236" s="79">
        <v>105</v>
      </c>
      <c r="B236" s="79" t="s">
        <v>620</v>
      </c>
      <c r="C236" s="79" t="s">
        <v>621</v>
      </c>
      <c r="D236" s="79" t="s">
        <v>622</v>
      </c>
      <c r="E236" s="79">
        <v>160</v>
      </c>
      <c r="F236" s="79">
        <v>55</v>
      </c>
      <c r="G236" s="79" t="s">
        <v>623</v>
      </c>
      <c r="H236" s="79">
        <v>3.9</v>
      </c>
      <c r="I236" s="79">
        <v>80</v>
      </c>
      <c r="J236" s="80">
        <v>56000</v>
      </c>
    </row>
    <row r="237" spans="1:10" x14ac:dyDescent="0.2">
      <c r="A237" s="79">
        <v>106</v>
      </c>
      <c r="B237" s="79" t="s">
        <v>624</v>
      </c>
      <c r="C237" s="79" t="s">
        <v>625</v>
      </c>
      <c r="D237" s="79" t="s">
        <v>626</v>
      </c>
      <c r="E237" s="79">
        <v>185</v>
      </c>
      <c r="F237" s="79">
        <v>85</v>
      </c>
      <c r="G237" s="79" t="s">
        <v>627</v>
      </c>
      <c r="H237" s="79">
        <v>4.5999999999999996</v>
      </c>
      <c r="I237" s="79">
        <v>60</v>
      </c>
      <c r="J237" s="80">
        <v>42000</v>
      </c>
    </row>
    <row r="238" spans="1:10" x14ac:dyDescent="0.2">
      <c r="A238" s="79">
        <v>107</v>
      </c>
      <c r="B238" s="79" t="s">
        <v>628</v>
      </c>
      <c r="C238" s="79" t="s">
        <v>629</v>
      </c>
      <c r="D238" s="79" t="s">
        <v>630</v>
      </c>
      <c r="E238" s="79">
        <v>155</v>
      </c>
      <c r="F238" s="79">
        <v>50</v>
      </c>
      <c r="G238" s="79" t="s">
        <v>608</v>
      </c>
      <c r="H238" s="79">
        <v>4.3</v>
      </c>
      <c r="I238" s="79">
        <v>100</v>
      </c>
      <c r="J238" s="80">
        <v>70000</v>
      </c>
    </row>
    <row r="239" spans="1:10" x14ac:dyDescent="0.2">
      <c r="A239" s="79">
        <v>108</v>
      </c>
      <c r="B239" s="79" t="s">
        <v>631</v>
      </c>
      <c r="C239" s="79" t="s">
        <v>632</v>
      </c>
      <c r="D239" s="79" t="s">
        <v>633</v>
      </c>
      <c r="E239" s="79">
        <v>172</v>
      </c>
      <c r="F239" s="79">
        <v>68</v>
      </c>
      <c r="G239" s="79" t="s">
        <v>612</v>
      </c>
      <c r="H239" s="79">
        <v>3.7</v>
      </c>
      <c r="I239" s="79">
        <v>90</v>
      </c>
      <c r="J239" s="80">
        <v>63000</v>
      </c>
    </row>
    <row r="240" spans="1:10" x14ac:dyDescent="0.2">
      <c r="A240" s="79">
        <v>109</v>
      </c>
      <c r="B240" s="79" t="s">
        <v>634</v>
      </c>
      <c r="C240" s="79" t="s">
        <v>635</v>
      </c>
      <c r="D240" s="79" t="s">
        <v>636</v>
      </c>
      <c r="E240" s="79">
        <v>168</v>
      </c>
      <c r="F240" s="79">
        <v>60</v>
      </c>
      <c r="G240" s="79" t="s">
        <v>616</v>
      </c>
      <c r="H240" s="79">
        <v>4.0999999999999996</v>
      </c>
      <c r="I240" s="79">
        <v>70</v>
      </c>
      <c r="J240" s="80">
        <v>49000</v>
      </c>
    </row>
    <row r="241" spans="1:10" x14ac:dyDescent="0.2">
      <c r="A241" s="79">
        <v>110</v>
      </c>
      <c r="B241" s="79" t="s">
        <v>637</v>
      </c>
      <c r="C241" s="79" t="s">
        <v>638</v>
      </c>
      <c r="D241" s="79" t="s">
        <v>639</v>
      </c>
      <c r="E241" s="79">
        <v>177</v>
      </c>
      <c r="F241" s="79">
        <v>75</v>
      </c>
      <c r="G241" s="79" t="s">
        <v>619</v>
      </c>
      <c r="H241" s="79">
        <v>4.4000000000000004</v>
      </c>
      <c r="I241" s="79">
        <v>85</v>
      </c>
      <c r="J241" s="80">
        <v>60000</v>
      </c>
    </row>
    <row r="243" spans="1:10" x14ac:dyDescent="0.2">
      <c r="A243" s="3" t="s">
        <v>728</v>
      </c>
      <c r="B243" s="3" t="s">
        <v>729</v>
      </c>
    </row>
    <row r="244" spans="1:10" x14ac:dyDescent="0.2">
      <c r="B244" s="3" t="s">
        <v>730</v>
      </c>
    </row>
    <row r="245" spans="1:10" x14ac:dyDescent="0.2">
      <c r="B245" s="3" t="s">
        <v>731</v>
      </c>
    </row>
    <row r="246" spans="1:10" x14ac:dyDescent="0.2">
      <c r="B246" s="3" t="s">
        <v>732</v>
      </c>
    </row>
    <row r="247" spans="1:10" x14ac:dyDescent="0.2">
      <c r="C247" s="3" t="s">
        <v>733</v>
      </c>
    </row>
    <row r="248" spans="1:10" x14ac:dyDescent="0.2">
      <c r="C248" s="3" t="s">
        <v>734</v>
      </c>
    </row>
    <row r="249" spans="1:10" x14ac:dyDescent="0.2">
      <c r="D249" s="3" t="s">
        <v>735</v>
      </c>
    </row>
    <row r="250" spans="1:10" x14ac:dyDescent="0.2">
      <c r="D250" s="3" t="s">
        <v>736</v>
      </c>
    </row>
    <row r="263" spans="1:10" x14ac:dyDescent="0.2">
      <c r="A263" s="83" t="s">
        <v>737</v>
      </c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1:10" x14ac:dyDescent="0.2">
      <c r="A264" s="3" t="s">
        <v>738</v>
      </c>
    </row>
    <row r="266" spans="1:10" x14ac:dyDescent="0.2">
      <c r="A266" s="78" t="s">
        <v>192</v>
      </c>
      <c r="B266" s="78" t="s">
        <v>596</v>
      </c>
      <c r="C266" s="78" t="s">
        <v>597</v>
      </c>
      <c r="D266" s="78" t="s">
        <v>598</v>
      </c>
      <c r="E266" s="78" t="s">
        <v>599</v>
      </c>
      <c r="F266" s="78" t="s">
        <v>600</v>
      </c>
      <c r="G266" s="78" t="s">
        <v>601</v>
      </c>
      <c r="H266" s="78" t="s">
        <v>602</v>
      </c>
      <c r="I266" s="78" t="s">
        <v>603</v>
      </c>
      <c r="J266" s="78" t="s">
        <v>604</v>
      </c>
    </row>
    <row r="267" spans="1:10" x14ac:dyDescent="0.2">
      <c r="A267" s="79">
        <v>101</v>
      </c>
      <c r="B267" s="79" t="s">
        <v>605</v>
      </c>
      <c r="C267" s="79" t="s">
        <v>606</v>
      </c>
      <c r="D267" s="79" t="s">
        <v>607</v>
      </c>
      <c r="E267" s="79">
        <v>165</v>
      </c>
      <c r="F267" s="79">
        <v>65</v>
      </c>
      <c r="G267" s="79" t="s">
        <v>608</v>
      </c>
      <c r="H267" s="79">
        <v>4.5</v>
      </c>
      <c r="I267" s="79">
        <v>100</v>
      </c>
      <c r="J267" s="80">
        <v>70000</v>
      </c>
    </row>
    <row r="268" spans="1:10" x14ac:dyDescent="0.2">
      <c r="A268" s="79">
        <v>102</v>
      </c>
      <c r="B268" s="79" t="s">
        <v>609</v>
      </c>
      <c r="C268" s="79" t="s">
        <v>610</v>
      </c>
      <c r="D268" s="79" t="s">
        <v>611</v>
      </c>
      <c r="E268" s="79">
        <v>175</v>
      </c>
      <c r="F268" s="79">
        <v>80</v>
      </c>
      <c r="G268" s="79" t="s">
        <v>612</v>
      </c>
      <c r="H268" s="79">
        <v>3.8</v>
      </c>
      <c r="I268" s="79">
        <v>75</v>
      </c>
      <c r="J268" s="80">
        <v>52000</v>
      </c>
    </row>
    <row r="269" spans="1:10" x14ac:dyDescent="0.2">
      <c r="A269" s="79">
        <v>103</v>
      </c>
      <c r="B269" s="79" t="s">
        <v>613</v>
      </c>
      <c r="C269" s="79" t="s">
        <v>614</v>
      </c>
      <c r="D269" s="79" t="s">
        <v>615</v>
      </c>
      <c r="E269" s="79">
        <v>180</v>
      </c>
      <c r="F269" s="79">
        <v>90</v>
      </c>
      <c r="G269" s="79" t="s">
        <v>616</v>
      </c>
      <c r="H269" s="79">
        <v>4.2</v>
      </c>
      <c r="I269" s="79">
        <v>50</v>
      </c>
      <c r="J269" s="80">
        <v>35000</v>
      </c>
    </row>
    <row r="270" spans="1:10" x14ac:dyDescent="0.2">
      <c r="A270" s="79">
        <v>104</v>
      </c>
      <c r="B270" s="79" t="s">
        <v>617</v>
      </c>
      <c r="C270" s="79" t="s">
        <v>612</v>
      </c>
      <c r="D270" s="79" t="s">
        <v>618</v>
      </c>
      <c r="E270" s="79">
        <v>170</v>
      </c>
      <c r="F270" s="79">
        <v>70</v>
      </c>
      <c r="G270" s="79" t="s">
        <v>619</v>
      </c>
      <c r="H270" s="79">
        <v>4</v>
      </c>
      <c r="I270" s="79">
        <v>100</v>
      </c>
      <c r="J270" s="80">
        <v>68000</v>
      </c>
    </row>
    <row r="271" spans="1:10" x14ac:dyDescent="0.2">
      <c r="A271" s="79">
        <v>105</v>
      </c>
      <c r="B271" s="79" t="s">
        <v>620</v>
      </c>
      <c r="C271" s="79" t="s">
        <v>621</v>
      </c>
      <c r="D271" s="79" t="s">
        <v>622</v>
      </c>
      <c r="E271" s="79">
        <v>160</v>
      </c>
      <c r="F271" s="79">
        <v>55</v>
      </c>
      <c r="G271" s="79" t="s">
        <v>623</v>
      </c>
      <c r="H271" s="79">
        <v>3.9</v>
      </c>
      <c r="I271" s="79">
        <v>80</v>
      </c>
      <c r="J271" s="80">
        <v>56000</v>
      </c>
    </row>
    <row r="272" spans="1:10" x14ac:dyDescent="0.2">
      <c r="A272" s="79">
        <v>106</v>
      </c>
      <c r="B272" s="79" t="s">
        <v>624</v>
      </c>
      <c r="C272" s="79" t="s">
        <v>625</v>
      </c>
      <c r="D272" s="79" t="s">
        <v>626</v>
      </c>
      <c r="E272" s="79">
        <v>185</v>
      </c>
      <c r="F272" s="79">
        <v>85</v>
      </c>
      <c r="G272" s="79" t="s">
        <v>627</v>
      </c>
      <c r="H272" s="79">
        <v>4.5999999999999996</v>
      </c>
      <c r="I272" s="79">
        <v>60</v>
      </c>
      <c r="J272" s="80">
        <v>42000</v>
      </c>
    </row>
    <row r="273" spans="1:10" x14ac:dyDescent="0.2">
      <c r="A273" s="79">
        <v>107</v>
      </c>
      <c r="B273" s="79" t="s">
        <v>628</v>
      </c>
      <c r="C273" s="79" t="s">
        <v>629</v>
      </c>
      <c r="D273" s="79" t="s">
        <v>630</v>
      </c>
      <c r="E273" s="79">
        <v>155</v>
      </c>
      <c r="F273" s="79">
        <v>50</v>
      </c>
      <c r="G273" s="79" t="s">
        <v>608</v>
      </c>
      <c r="H273" s="79">
        <v>4.3</v>
      </c>
      <c r="I273" s="79">
        <v>100</v>
      </c>
      <c r="J273" s="80">
        <v>70000</v>
      </c>
    </row>
    <row r="274" spans="1:10" x14ac:dyDescent="0.2">
      <c r="A274" s="79">
        <v>108</v>
      </c>
      <c r="B274" s="79" t="s">
        <v>631</v>
      </c>
      <c r="C274" s="79" t="s">
        <v>632</v>
      </c>
      <c r="D274" s="79" t="s">
        <v>633</v>
      </c>
      <c r="E274" s="79">
        <v>172</v>
      </c>
      <c r="F274" s="79">
        <v>68</v>
      </c>
      <c r="G274" s="79" t="s">
        <v>612</v>
      </c>
      <c r="H274" s="79">
        <v>3.7</v>
      </c>
      <c r="I274" s="79">
        <v>90</v>
      </c>
      <c r="J274" s="80">
        <v>63000</v>
      </c>
    </row>
    <row r="275" spans="1:10" x14ac:dyDescent="0.2">
      <c r="A275" s="79">
        <v>109</v>
      </c>
      <c r="B275" s="79" t="s">
        <v>634</v>
      </c>
      <c r="C275" s="79" t="s">
        <v>635</v>
      </c>
      <c r="D275" s="79" t="s">
        <v>636</v>
      </c>
      <c r="E275" s="79">
        <v>168</v>
      </c>
      <c r="F275" s="79">
        <v>60</v>
      </c>
      <c r="G275" s="79" t="s">
        <v>616</v>
      </c>
      <c r="H275" s="79">
        <v>4.0999999999999996</v>
      </c>
      <c r="I275" s="79">
        <v>70</v>
      </c>
      <c r="J275" s="80">
        <v>49000</v>
      </c>
    </row>
    <row r="276" spans="1:10" x14ac:dyDescent="0.2">
      <c r="A276" s="79">
        <v>110</v>
      </c>
      <c r="B276" s="79" t="s">
        <v>637</v>
      </c>
      <c r="C276" s="79" t="s">
        <v>638</v>
      </c>
      <c r="D276" s="79" t="s">
        <v>639</v>
      </c>
      <c r="E276" s="79">
        <v>177</v>
      </c>
      <c r="F276" s="79">
        <v>75</v>
      </c>
      <c r="G276" s="79" t="s">
        <v>619</v>
      </c>
      <c r="H276" s="79">
        <v>4.4000000000000004</v>
      </c>
      <c r="I276" s="79">
        <v>85</v>
      </c>
      <c r="J276" s="80">
        <v>60000</v>
      </c>
    </row>
    <row r="278" spans="1:10" x14ac:dyDescent="0.2">
      <c r="A278" s="3" t="s">
        <v>739</v>
      </c>
    </row>
    <row r="280" spans="1:10" x14ac:dyDescent="0.2">
      <c r="A280" s="78" t="s">
        <v>192</v>
      </c>
      <c r="B280" s="78" t="s">
        <v>596</v>
      </c>
      <c r="C280" s="78" t="s">
        <v>597</v>
      </c>
      <c r="D280" s="78" t="s">
        <v>598</v>
      </c>
      <c r="E280" s="78" t="s">
        <v>599</v>
      </c>
      <c r="F280" s="78" t="s">
        <v>600</v>
      </c>
      <c r="G280" s="78" t="s">
        <v>601</v>
      </c>
      <c r="H280" s="78" t="s">
        <v>602</v>
      </c>
      <c r="I280" s="78" t="s">
        <v>603</v>
      </c>
      <c r="J280" s="78" t="s">
        <v>604</v>
      </c>
    </row>
    <row r="281" spans="1:10" hidden="1" x14ac:dyDescent="0.2">
      <c r="A281" s="79">
        <v>101</v>
      </c>
      <c r="B281" s="79" t="s">
        <v>605</v>
      </c>
      <c r="C281" s="79" t="s">
        <v>606</v>
      </c>
      <c r="D281" s="79" t="s">
        <v>607</v>
      </c>
      <c r="E281" s="79">
        <v>165</v>
      </c>
      <c r="F281" s="79">
        <v>65</v>
      </c>
      <c r="G281" s="79" t="s">
        <v>608</v>
      </c>
      <c r="H281" s="79">
        <v>4.5</v>
      </c>
      <c r="I281" s="79">
        <v>100</v>
      </c>
      <c r="J281" s="80">
        <v>70000</v>
      </c>
    </row>
    <row r="282" spans="1:10" hidden="1" x14ac:dyDescent="0.2">
      <c r="A282" s="79">
        <v>102</v>
      </c>
      <c r="B282" s="79" t="s">
        <v>609</v>
      </c>
      <c r="C282" s="79" t="s">
        <v>610</v>
      </c>
      <c r="D282" s="79" t="s">
        <v>611</v>
      </c>
      <c r="E282" s="79">
        <v>175</v>
      </c>
      <c r="F282" s="79">
        <v>80</v>
      </c>
      <c r="G282" s="79" t="s">
        <v>612</v>
      </c>
      <c r="H282" s="79">
        <v>3.8</v>
      </c>
      <c r="I282" s="79">
        <v>75</v>
      </c>
      <c r="J282" s="80">
        <v>52000</v>
      </c>
    </row>
    <row r="283" spans="1:10" x14ac:dyDescent="0.2">
      <c r="A283" s="79">
        <v>103</v>
      </c>
      <c r="B283" s="79" t="s">
        <v>613</v>
      </c>
      <c r="C283" s="79" t="s">
        <v>614</v>
      </c>
      <c r="D283" s="79" t="s">
        <v>615</v>
      </c>
      <c r="E283" s="86">
        <v>180</v>
      </c>
      <c r="F283" s="79">
        <v>90</v>
      </c>
      <c r="G283" s="79" t="s">
        <v>616</v>
      </c>
      <c r="H283" s="86">
        <v>4.2</v>
      </c>
      <c r="I283" s="79">
        <v>50</v>
      </c>
      <c r="J283" s="80">
        <v>35000</v>
      </c>
    </row>
    <row r="284" spans="1:10" hidden="1" x14ac:dyDescent="0.2">
      <c r="A284" s="79">
        <v>104</v>
      </c>
      <c r="B284" s="79" t="s">
        <v>617</v>
      </c>
      <c r="C284" s="79" t="s">
        <v>612</v>
      </c>
      <c r="D284" s="79" t="s">
        <v>618</v>
      </c>
      <c r="E284" s="79">
        <v>170</v>
      </c>
      <c r="F284" s="79">
        <v>70</v>
      </c>
      <c r="G284" s="79" t="s">
        <v>619</v>
      </c>
      <c r="H284" s="79">
        <v>4</v>
      </c>
      <c r="I284" s="79">
        <v>100</v>
      </c>
      <c r="J284" s="80">
        <v>68000</v>
      </c>
    </row>
    <row r="285" spans="1:10" hidden="1" x14ac:dyDescent="0.2">
      <c r="A285" s="79">
        <v>105</v>
      </c>
      <c r="B285" s="79" t="s">
        <v>620</v>
      </c>
      <c r="C285" s="79" t="s">
        <v>621</v>
      </c>
      <c r="D285" s="79" t="s">
        <v>622</v>
      </c>
      <c r="E285" s="79">
        <v>160</v>
      </c>
      <c r="F285" s="79">
        <v>55</v>
      </c>
      <c r="G285" s="79" t="s">
        <v>623</v>
      </c>
      <c r="H285" s="79">
        <v>3.9</v>
      </c>
      <c r="I285" s="79">
        <v>80</v>
      </c>
      <c r="J285" s="80">
        <v>56000</v>
      </c>
    </row>
    <row r="286" spans="1:10" x14ac:dyDescent="0.2">
      <c r="A286" s="79">
        <v>106</v>
      </c>
      <c r="B286" s="79" t="s">
        <v>624</v>
      </c>
      <c r="C286" s="79" t="s">
        <v>625</v>
      </c>
      <c r="D286" s="79" t="s">
        <v>626</v>
      </c>
      <c r="E286" s="86">
        <v>185</v>
      </c>
      <c r="F286" s="79">
        <v>85</v>
      </c>
      <c r="G286" s="79" t="s">
        <v>627</v>
      </c>
      <c r="H286" s="86">
        <v>4.5999999999999996</v>
      </c>
      <c r="I286" s="79">
        <v>60</v>
      </c>
      <c r="J286" s="80">
        <v>42000</v>
      </c>
    </row>
    <row r="287" spans="1:10" hidden="1" x14ac:dyDescent="0.2">
      <c r="A287" s="79">
        <v>107</v>
      </c>
      <c r="B287" s="79" t="s">
        <v>628</v>
      </c>
      <c r="C287" s="79" t="s">
        <v>629</v>
      </c>
      <c r="D287" s="79" t="s">
        <v>630</v>
      </c>
      <c r="E287" s="79">
        <v>155</v>
      </c>
      <c r="F287" s="79">
        <v>50</v>
      </c>
      <c r="G287" s="79" t="s">
        <v>608</v>
      </c>
      <c r="H287" s="79">
        <v>4.3</v>
      </c>
      <c r="I287" s="79">
        <v>100</v>
      </c>
      <c r="J287" s="80">
        <v>70000</v>
      </c>
    </row>
    <row r="288" spans="1:10" hidden="1" x14ac:dyDescent="0.2">
      <c r="A288" s="79">
        <v>108</v>
      </c>
      <c r="B288" s="79" t="s">
        <v>631</v>
      </c>
      <c r="C288" s="79" t="s">
        <v>632</v>
      </c>
      <c r="D288" s="79" t="s">
        <v>633</v>
      </c>
      <c r="E288" s="79">
        <v>172</v>
      </c>
      <c r="F288" s="79">
        <v>68</v>
      </c>
      <c r="G288" s="79" t="s">
        <v>612</v>
      </c>
      <c r="H288" s="79">
        <v>3.7</v>
      </c>
      <c r="I288" s="79">
        <v>90</v>
      </c>
      <c r="J288" s="80">
        <v>63000</v>
      </c>
    </row>
    <row r="289" spans="1:10" hidden="1" x14ac:dyDescent="0.2">
      <c r="A289" s="79">
        <v>109</v>
      </c>
      <c r="B289" s="79" t="s">
        <v>634</v>
      </c>
      <c r="C289" s="79" t="s">
        <v>635</v>
      </c>
      <c r="D289" s="79" t="s">
        <v>636</v>
      </c>
      <c r="E289" s="79">
        <v>168</v>
      </c>
      <c r="F289" s="79">
        <v>60</v>
      </c>
      <c r="G289" s="79" t="s">
        <v>616</v>
      </c>
      <c r="H289" s="79">
        <v>4.0999999999999996</v>
      </c>
      <c r="I289" s="79">
        <v>70</v>
      </c>
      <c r="J289" s="80">
        <v>49000</v>
      </c>
    </row>
    <row r="290" spans="1:10" x14ac:dyDescent="0.2">
      <c r="A290" s="79">
        <v>110</v>
      </c>
      <c r="B290" s="79" t="s">
        <v>637</v>
      </c>
      <c r="C290" s="79" t="s">
        <v>638</v>
      </c>
      <c r="D290" s="79" t="s">
        <v>639</v>
      </c>
      <c r="E290" s="86">
        <v>177</v>
      </c>
      <c r="F290" s="79">
        <v>75</v>
      </c>
      <c r="G290" s="79" t="s">
        <v>619</v>
      </c>
      <c r="H290" s="86">
        <v>4.4000000000000004</v>
      </c>
      <c r="I290" s="79">
        <v>85</v>
      </c>
      <c r="J290" s="80">
        <v>60000</v>
      </c>
    </row>
    <row r="293" spans="1:10" x14ac:dyDescent="0.2">
      <c r="H293" s="3" t="s">
        <v>740</v>
      </c>
    </row>
    <row r="294" spans="1:10" x14ac:dyDescent="0.2">
      <c r="H294" s="3" t="s">
        <v>741</v>
      </c>
    </row>
    <row r="295" spans="1:10" x14ac:dyDescent="0.2">
      <c r="H295" s="3" t="s">
        <v>742</v>
      </c>
    </row>
    <row r="296" spans="1:10" x14ac:dyDescent="0.2">
      <c r="H296" s="3" t="s">
        <v>743</v>
      </c>
    </row>
    <row r="298" spans="1:10" x14ac:dyDescent="0.2">
      <c r="H298" s="3" t="s">
        <v>744</v>
      </c>
    </row>
    <row r="299" spans="1:10" x14ac:dyDescent="0.2">
      <c r="H299" s="3" t="s">
        <v>745</v>
      </c>
    </row>
    <row r="300" spans="1:10" x14ac:dyDescent="0.2">
      <c r="H300" s="3" t="s">
        <v>746</v>
      </c>
    </row>
    <row r="301" spans="1:10" x14ac:dyDescent="0.2">
      <c r="H301" s="3" t="s">
        <v>747</v>
      </c>
    </row>
    <row r="305" spans="1:8" x14ac:dyDescent="0.2">
      <c r="A305" s="83" t="s">
        <v>748</v>
      </c>
      <c r="B305" s="83"/>
      <c r="C305" s="83"/>
      <c r="D305" s="83"/>
      <c r="E305" s="83"/>
      <c r="F305" s="83"/>
      <c r="G305" s="83"/>
      <c r="H305" s="83"/>
    </row>
    <row r="306" spans="1:8" x14ac:dyDescent="0.2">
      <c r="A306" s="3" t="s">
        <v>162</v>
      </c>
    </row>
    <row r="307" spans="1:8" x14ac:dyDescent="0.2">
      <c r="A307" s="3" t="s">
        <v>749</v>
      </c>
    </row>
    <row r="308" spans="1:8" x14ac:dyDescent="0.2">
      <c r="A308" s="3" t="s">
        <v>750</v>
      </c>
    </row>
    <row r="309" spans="1:8" x14ac:dyDescent="0.2">
      <c r="A309" s="3" t="s">
        <v>751</v>
      </c>
    </row>
    <row r="310" spans="1:8" x14ac:dyDescent="0.2">
      <c r="A310" s="3" t="s">
        <v>752</v>
      </c>
    </row>
    <row r="311" spans="1:8" x14ac:dyDescent="0.2">
      <c r="A311" s="3" t="s">
        <v>753</v>
      </c>
    </row>
    <row r="313" spans="1:8" x14ac:dyDescent="0.2">
      <c r="A313" s="3" t="s">
        <v>754</v>
      </c>
    </row>
    <row r="315" spans="1:8" x14ac:dyDescent="0.2">
      <c r="B315" s="3" t="s">
        <v>755</v>
      </c>
      <c r="C315" s="3" t="s">
        <v>756</v>
      </c>
      <c r="D315" s="3" t="s">
        <v>757</v>
      </c>
    </row>
    <row r="316" spans="1:8" x14ac:dyDescent="0.2">
      <c r="B316" s="3">
        <v>1</v>
      </c>
      <c r="C316" s="3" t="s">
        <v>177</v>
      </c>
      <c r="D316" s="3" t="s">
        <v>758</v>
      </c>
    </row>
    <row r="317" spans="1:8" x14ac:dyDescent="0.2">
      <c r="B317" s="3">
        <v>2</v>
      </c>
      <c r="C317" s="3" t="s">
        <v>759</v>
      </c>
      <c r="D317" s="3" t="s">
        <v>760</v>
      </c>
    </row>
    <row r="318" spans="1:8" x14ac:dyDescent="0.2">
      <c r="B318" s="3">
        <v>3</v>
      </c>
      <c r="C318" s="3" t="s">
        <v>177</v>
      </c>
      <c r="D318" s="3" t="s">
        <v>761</v>
      </c>
    </row>
    <row r="319" spans="1:8" x14ac:dyDescent="0.2">
      <c r="B319" s="3">
        <v>4</v>
      </c>
      <c r="C319" s="3" t="s">
        <v>177</v>
      </c>
      <c r="D319" s="3" t="s">
        <v>762</v>
      </c>
    </row>
    <row r="320" spans="1:8" x14ac:dyDescent="0.2">
      <c r="B320" s="3">
        <v>5</v>
      </c>
      <c r="C320" s="3" t="s">
        <v>177</v>
      </c>
      <c r="D320" s="3" t="s">
        <v>763</v>
      </c>
    </row>
    <row r="363" spans="1:2" x14ac:dyDescent="0.2">
      <c r="A363" s="3" t="s">
        <v>175</v>
      </c>
      <c r="B363" s="3" t="s">
        <v>764</v>
      </c>
    </row>
    <row r="364" spans="1:2" x14ac:dyDescent="0.2">
      <c r="A364" s="3" t="s">
        <v>180</v>
      </c>
      <c r="B364" s="3" t="s">
        <v>765</v>
      </c>
    </row>
    <row r="365" spans="1:2" x14ac:dyDescent="0.2">
      <c r="A365" s="3" t="s">
        <v>184</v>
      </c>
      <c r="B365" s="3" t="s">
        <v>766</v>
      </c>
    </row>
    <row r="367" spans="1:2" x14ac:dyDescent="0.2">
      <c r="A367" s="3" t="s">
        <v>767</v>
      </c>
    </row>
    <row r="388" spans="1:2" x14ac:dyDescent="0.2">
      <c r="A388" s="3" t="s">
        <v>175</v>
      </c>
      <c r="B388" s="3" t="s">
        <v>768</v>
      </c>
    </row>
    <row r="389" spans="1:2" x14ac:dyDescent="0.2">
      <c r="A389" s="3" t="s">
        <v>180</v>
      </c>
      <c r="B389" s="3" t="s">
        <v>769</v>
      </c>
    </row>
    <row r="390" spans="1:2" x14ac:dyDescent="0.2">
      <c r="A390" s="3" t="s">
        <v>184</v>
      </c>
      <c r="B390" s="3" t="s">
        <v>765</v>
      </c>
    </row>
    <row r="392" spans="1:2" x14ac:dyDescent="0.2">
      <c r="A392" s="3" t="s">
        <v>770</v>
      </c>
      <c r="B392" s="3" t="s">
        <v>771</v>
      </c>
    </row>
  </sheetData>
  <autoFilter ref="A280:J290" xr:uid="{DC4D2C0D-67EB-7C46-8C14-97DB784F19A2}">
    <filterColumn colId="4">
      <customFilters>
        <customFilter operator="greaterThan" val="170"/>
      </customFilters>
    </filterColumn>
    <filterColumn colId="7">
      <customFilters>
        <customFilter operator="greaterThan" val="4.0999999999999996"/>
      </customFilters>
    </filterColumn>
  </autoFilter>
  <sortState xmlns:xlrd2="http://schemas.microsoft.com/office/spreadsheetml/2017/richdata2" ref="G125:I130">
    <sortCondition descending="1" ref="I125:I130"/>
    <sortCondition descending="1" ref="H125:H130"/>
  </sortState>
  <mergeCells count="1">
    <mergeCell ref="A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980-4454-8446-9355-DD6AC971656B}">
  <dimension ref="A1:K943"/>
  <sheetViews>
    <sheetView rightToLeft="1" zoomScale="298" zoomScaleNormal="370" workbookViewId="0">
      <selection activeCell="E13" sqref="E13"/>
    </sheetView>
  </sheetViews>
  <sheetFormatPr baseColWidth="10" defaultRowHeight="16" x14ac:dyDescent="0.2"/>
  <cols>
    <col min="1" max="1" width="10.83203125" style="3"/>
    <col min="2" max="2" width="11.5" style="3" customWidth="1"/>
    <col min="3" max="3" width="11.83203125" style="3" bestFit="1" customWidth="1"/>
    <col min="4" max="16384" width="10.83203125" style="3"/>
  </cols>
  <sheetData>
    <row r="1" spans="1:8" x14ac:dyDescent="0.2">
      <c r="A1" s="1" t="s">
        <v>772</v>
      </c>
      <c r="B1" s="1"/>
      <c r="C1" s="1"/>
      <c r="D1" s="1"/>
      <c r="E1" s="1"/>
      <c r="F1" s="1"/>
      <c r="G1" s="1"/>
      <c r="H1" s="2">
        <v>45739</v>
      </c>
    </row>
    <row r="3" spans="1:8" ht="17" thickBot="1" x14ac:dyDescent="0.25"/>
    <row r="4" spans="1:8" x14ac:dyDescent="0.2">
      <c r="A4" s="18" t="s">
        <v>773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774</v>
      </c>
      <c r="C5" s="3" t="s">
        <v>775</v>
      </c>
      <c r="D5" s="11" t="s">
        <v>776</v>
      </c>
      <c r="E5" s="3" t="s">
        <v>1451</v>
      </c>
      <c r="H5" s="22"/>
    </row>
    <row r="6" spans="1:8" x14ac:dyDescent="0.2">
      <c r="A6" s="21"/>
      <c r="C6" s="3" t="s">
        <v>777</v>
      </c>
      <c r="D6" s="11" t="s">
        <v>776</v>
      </c>
      <c r="E6" s="3" t="s">
        <v>1452</v>
      </c>
      <c r="H6" s="22"/>
    </row>
    <row r="7" spans="1:8" x14ac:dyDescent="0.2">
      <c r="A7" s="21"/>
      <c r="C7" s="3" t="s">
        <v>778</v>
      </c>
      <c r="D7" s="11" t="s">
        <v>776</v>
      </c>
      <c r="E7" s="3" t="s">
        <v>1453</v>
      </c>
      <c r="H7" s="22"/>
    </row>
    <row r="8" spans="1:8" x14ac:dyDescent="0.2">
      <c r="A8" s="87"/>
      <c r="C8" s="3" t="s">
        <v>779</v>
      </c>
      <c r="D8" s="11" t="s">
        <v>776</v>
      </c>
      <c r="E8" s="3" t="s">
        <v>1454</v>
      </c>
      <c r="H8" s="22"/>
    </row>
    <row r="9" spans="1:8" x14ac:dyDescent="0.2">
      <c r="A9" s="21"/>
      <c r="C9" s="3" t="s">
        <v>780</v>
      </c>
      <c r="D9" s="11" t="s">
        <v>776</v>
      </c>
      <c r="E9" s="3" t="s">
        <v>1455</v>
      </c>
      <c r="H9" s="22"/>
    </row>
    <row r="10" spans="1:8" x14ac:dyDescent="0.2">
      <c r="A10" s="21"/>
      <c r="C10" s="3" t="s">
        <v>781</v>
      </c>
      <c r="D10" s="11" t="s">
        <v>776</v>
      </c>
      <c r="E10" s="3" t="s">
        <v>1456</v>
      </c>
      <c r="H10" s="22"/>
    </row>
    <row r="11" spans="1:8" x14ac:dyDescent="0.2">
      <c r="A11" s="21"/>
      <c r="C11" s="3" t="s">
        <v>782</v>
      </c>
      <c r="D11" s="11" t="s">
        <v>776</v>
      </c>
      <c r="E11" s="3" t="s">
        <v>1457</v>
      </c>
      <c r="H11" s="22"/>
    </row>
    <row r="12" spans="1:8" x14ac:dyDescent="0.2">
      <c r="A12" s="21"/>
      <c r="C12" s="3" t="s">
        <v>783</v>
      </c>
      <c r="D12" s="11" t="s">
        <v>776</v>
      </c>
      <c r="E12" s="3" t="s">
        <v>1458</v>
      </c>
      <c r="H12" s="22"/>
    </row>
    <row r="13" spans="1:8" x14ac:dyDescent="0.2">
      <c r="A13" s="21"/>
      <c r="C13" s="3" t="s">
        <v>784</v>
      </c>
      <c r="D13" s="3" t="s">
        <v>785</v>
      </c>
      <c r="H13" s="22"/>
    </row>
    <row r="14" spans="1:8" x14ac:dyDescent="0.2">
      <c r="A14" s="21"/>
      <c r="C14" s="3" t="s">
        <v>786</v>
      </c>
      <c r="D14" s="3" t="s">
        <v>785</v>
      </c>
      <c r="H14" s="22"/>
    </row>
    <row r="15" spans="1:8" x14ac:dyDescent="0.2">
      <c r="A15" s="21"/>
      <c r="H15" s="22"/>
    </row>
    <row r="16" spans="1:8" x14ac:dyDescent="0.2">
      <c r="A16" s="88" t="s">
        <v>787</v>
      </c>
      <c r="C16" s="3" t="s">
        <v>788</v>
      </c>
      <c r="D16" s="11" t="s">
        <v>776</v>
      </c>
      <c r="H16" s="22"/>
    </row>
    <row r="17" spans="1:8" x14ac:dyDescent="0.2">
      <c r="A17" s="21"/>
      <c r="C17" s="3" t="s">
        <v>789</v>
      </c>
      <c r="D17" s="11" t="s">
        <v>776</v>
      </c>
      <c r="H17" s="22"/>
    </row>
    <row r="18" spans="1:8" x14ac:dyDescent="0.2">
      <c r="A18" s="21"/>
      <c r="C18" s="3" t="s">
        <v>790</v>
      </c>
      <c r="D18" s="11" t="s">
        <v>776</v>
      </c>
      <c r="H18" s="22"/>
    </row>
    <row r="19" spans="1:8" ht="17" thickBot="1" x14ac:dyDescent="0.25">
      <c r="A19" s="23"/>
      <c r="B19" s="24"/>
      <c r="C19" s="24" t="s">
        <v>791</v>
      </c>
      <c r="D19" s="89" t="s">
        <v>776</v>
      </c>
      <c r="E19" s="24"/>
      <c r="F19" s="24"/>
      <c r="G19" s="24"/>
      <c r="H19" s="25"/>
    </row>
    <row r="20" spans="1:8" ht="17" thickBot="1" x14ac:dyDescent="0.25"/>
    <row r="21" spans="1:8" x14ac:dyDescent="0.2">
      <c r="A21" s="18" t="s">
        <v>792</v>
      </c>
      <c r="B21" s="19"/>
      <c r="C21" s="19"/>
      <c r="D21" s="19"/>
      <c r="E21" s="19"/>
      <c r="F21" s="19"/>
      <c r="G21" s="19"/>
      <c r="H21" s="20"/>
    </row>
    <row r="22" spans="1:8" x14ac:dyDescent="0.2">
      <c r="A22" s="21" t="s">
        <v>793</v>
      </c>
      <c r="H22" s="22"/>
    </row>
    <row r="23" spans="1:8" x14ac:dyDescent="0.2">
      <c r="A23" s="21" t="s">
        <v>794</v>
      </c>
      <c r="H23" s="22"/>
    </row>
    <row r="24" spans="1:8" x14ac:dyDescent="0.2">
      <c r="A24" s="21" t="s">
        <v>795</v>
      </c>
      <c r="H24" s="22"/>
    </row>
    <row r="25" spans="1:8" x14ac:dyDescent="0.2">
      <c r="A25" s="21" t="s">
        <v>796</v>
      </c>
      <c r="H25" s="22"/>
    </row>
    <row r="26" spans="1:8" ht="17" thickBot="1" x14ac:dyDescent="0.25">
      <c r="A26" s="23" t="s">
        <v>797</v>
      </c>
      <c r="B26" s="24"/>
      <c r="C26" s="24"/>
      <c r="D26" s="24"/>
      <c r="E26" s="24"/>
      <c r="F26" s="24"/>
      <c r="G26" s="24"/>
      <c r="H26" s="25"/>
    </row>
    <row r="27" spans="1:8" x14ac:dyDescent="0.2">
      <c r="A27" s="8"/>
    </row>
    <row r="28" spans="1:8" x14ac:dyDescent="0.2">
      <c r="A28" s="90" t="s">
        <v>798</v>
      </c>
      <c r="B28" s="91"/>
      <c r="C28" s="91"/>
      <c r="D28" s="91"/>
      <c r="E28" s="91"/>
      <c r="F28" s="91"/>
      <c r="G28" s="91"/>
      <c r="H28" s="91"/>
    </row>
    <row r="30" spans="1:8" x14ac:dyDescent="0.2">
      <c r="A30" s="3" t="s">
        <v>799</v>
      </c>
    </row>
    <row r="32" spans="1:8" x14ac:dyDescent="0.2">
      <c r="B32" s="3" t="s">
        <v>800</v>
      </c>
      <c r="C32" s="3" t="s">
        <v>801</v>
      </c>
    </row>
    <row r="33" spans="1:5" x14ac:dyDescent="0.2">
      <c r="B33" s="3">
        <v>4</v>
      </c>
      <c r="C33" s="3">
        <v>60000</v>
      </c>
    </row>
    <row r="34" spans="1:5" x14ac:dyDescent="0.2">
      <c r="B34" s="3">
        <v>32</v>
      </c>
      <c r="C34" s="3">
        <v>75000</v>
      </c>
    </row>
    <row r="35" spans="1:5" x14ac:dyDescent="0.2">
      <c r="B35" s="3">
        <v>28</v>
      </c>
      <c r="C35" s="3">
        <v>10000</v>
      </c>
    </row>
    <row r="36" spans="1:5" x14ac:dyDescent="0.2">
      <c r="B36" s="3">
        <v>19</v>
      </c>
      <c r="C36" s="3">
        <v>12000</v>
      </c>
    </row>
    <row r="38" spans="1:5" x14ac:dyDescent="0.2">
      <c r="A38" s="3" t="s">
        <v>802</v>
      </c>
    </row>
    <row r="39" spans="1:5" x14ac:dyDescent="0.2">
      <c r="A39" s="3" t="s">
        <v>803</v>
      </c>
    </row>
    <row r="40" spans="1:5" x14ac:dyDescent="0.2">
      <c r="A40" s="3" t="s">
        <v>804</v>
      </c>
    </row>
    <row r="41" spans="1:5" x14ac:dyDescent="0.2">
      <c r="A41" s="3" t="s">
        <v>805</v>
      </c>
    </row>
    <row r="42" spans="1:5" x14ac:dyDescent="0.2">
      <c r="A42" s="3" t="s">
        <v>806</v>
      </c>
    </row>
    <row r="44" spans="1:5" x14ac:dyDescent="0.2">
      <c r="A44" s="3" t="s">
        <v>807</v>
      </c>
    </row>
    <row r="46" spans="1:5" x14ac:dyDescent="0.2">
      <c r="B46" s="3" t="s">
        <v>800</v>
      </c>
      <c r="C46" s="3" t="s">
        <v>801</v>
      </c>
    </row>
    <row r="47" spans="1:5" x14ac:dyDescent="0.2">
      <c r="B47" s="3">
        <v>4</v>
      </c>
      <c r="C47" s="3">
        <v>60000</v>
      </c>
      <c r="E47" s="11" t="s">
        <v>808</v>
      </c>
    </row>
    <row r="48" spans="1:5" x14ac:dyDescent="0.2">
      <c r="B48" s="3">
        <v>32</v>
      </c>
      <c r="C48" s="3">
        <v>75000</v>
      </c>
      <c r="E48" s="11" t="s">
        <v>809</v>
      </c>
    </row>
    <row r="49" spans="1:10" x14ac:dyDescent="0.2">
      <c r="B49" s="3">
        <v>28</v>
      </c>
      <c r="C49" s="3">
        <v>10000</v>
      </c>
      <c r="E49" s="11" t="s">
        <v>810</v>
      </c>
      <c r="F49" s="11" t="s">
        <v>811</v>
      </c>
    </row>
    <row r="50" spans="1:10" x14ac:dyDescent="0.2">
      <c r="B50" s="3">
        <v>19</v>
      </c>
      <c r="C50" s="3">
        <v>12000</v>
      </c>
      <c r="E50" s="11" t="s">
        <v>812</v>
      </c>
      <c r="F50" s="11" t="s">
        <v>813</v>
      </c>
      <c r="G50" s="3" t="s">
        <v>814</v>
      </c>
    </row>
    <row r="52" spans="1:10" x14ac:dyDescent="0.2">
      <c r="A52" s="3" t="s">
        <v>775</v>
      </c>
      <c r="B52" s="92" t="s">
        <v>815</v>
      </c>
      <c r="C52" s="93">
        <f>SUM(C47:C50)</f>
        <v>157000</v>
      </c>
      <c r="D52" s="3" t="s">
        <v>771</v>
      </c>
      <c r="F52" s="3" t="str">
        <f ca="1">_xlfn.FORMULATEXT(C52)</f>
        <v>=SUM(C47:C50)</v>
      </c>
      <c r="H52" s="36" t="s">
        <v>816</v>
      </c>
      <c r="I52" s="36" t="s">
        <v>817</v>
      </c>
      <c r="J52" s="36"/>
    </row>
    <row r="53" spans="1:10" x14ac:dyDescent="0.2">
      <c r="A53" s="3" t="s">
        <v>777</v>
      </c>
      <c r="B53" s="92" t="s">
        <v>818</v>
      </c>
      <c r="C53" s="92">
        <f>AVERAGE(C47:C50)</f>
        <v>39250</v>
      </c>
      <c r="D53" s="3" t="s">
        <v>819</v>
      </c>
      <c r="F53" s="3" t="str">
        <f ca="1">_xlfn.FORMULATEXT(C53)</f>
        <v>=AVERAGE(C47:C50)</v>
      </c>
      <c r="H53" s="36"/>
      <c r="I53" s="36" t="s">
        <v>820</v>
      </c>
      <c r="J53" s="36"/>
    </row>
    <row r="54" spans="1:10" x14ac:dyDescent="0.2">
      <c r="A54" s="3" t="s">
        <v>779</v>
      </c>
      <c r="B54" s="92" t="s">
        <v>821</v>
      </c>
      <c r="C54" s="92">
        <f>MAX(C47:C50)</f>
        <v>75000</v>
      </c>
      <c r="D54" s="3" t="s">
        <v>822</v>
      </c>
      <c r="F54" s="3" t="str">
        <f ca="1">_xlfn.FORMULATEXT(C54)</f>
        <v>=MAX(C47:C50)</v>
      </c>
      <c r="H54" s="36"/>
      <c r="I54" s="36" t="s">
        <v>823</v>
      </c>
      <c r="J54" s="36"/>
    </row>
    <row r="55" spans="1:10" x14ac:dyDescent="0.2">
      <c r="A55" s="3" t="s">
        <v>778</v>
      </c>
      <c r="B55" s="92" t="s">
        <v>824</v>
      </c>
      <c r="C55" s="92">
        <f>MIN(C47:C50)</f>
        <v>10000</v>
      </c>
      <c r="D55" s="3" t="s">
        <v>825</v>
      </c>
      <c r="F55" s="3" t="str">
        <f ca="1">_xlfn.FORMULATEXT(C55)</f>
        <v>=MIN(C47:C50)</v>
      </c>
    </row>
    <row r="57" spans="1:10" x14ac:dyDescent="0.2">
      <c r="A57" s="90" t="s">
        <v>826</v>
      </c>
      <c r="B57" s="91"/>
      <c r="C57" s="91"/>
      <c r="D57" s="91"/>
      <c r="E57" s="91"/>
      <c r="F57" s="91"/>
      <c r="G57" s="91"/>
      <c r="H57" s="91"/>
    </row>
    <row r="59" spans="1:10" x14ac:dyDescent="0.2">
      <c r="A59" s="3" t="s">
        <v>827</v>
      </c>
    </row>
    <row r="61" spans="1:10" x14ac:dyDescent="0.2">
      <c r="B61" s="3" t="s">
        <v>828</v>
      </c>
      <c r="C61" s="3" t="s">
        <v>51</v>
      </c>
    </row>
    <row r="62" spans="1:10" x14ac:dyDescent="0.2">
      <c r="B62" s="44">
        <v>45314</v>
      </c>
      <c r="C62" s="3">
        <v>234</v>
      </c>
    </row>
    <row r="63" spans="1:10" x14ac:dyDescent="0.2">
      <c r="B63" s="44">
        <v>45315</v>
      </c>
      <c r="C63" s="3">
        <v>950</v>
      </c>
    </row>
    <row r="64" spans="1:10" x14ac:dyDescent="0.2">
      <c r="B64" s="44">
        <f>B63+1</f>
        <v>45316</v>
      </c>
      <c r="C64" s="3">
        <v>133</v>
      </c>
    </row>
    <row r="65" spans="1:4" x14ac:dyDescent="0.2">
      <c r="B65" s="44">
        <f t="shared" ref="B65:B68" si="0">B64+1</f>
        <v>45317</v>
      </c>
      <c r="C65" s="3">
        <v>898</v>
      </c>
    </row>
    <row r="66" spans="1:4" x14ac:dyDescent="0.2">
      <c r="B66" s="44">
        <f t="shared" si="0"/>
        <v>45318</v>
      </c>
      <c r="C66" s="3">
        <v>100</v>
      </c>
    </row>
    <row r="67" spans="1:4" x14ac:dyDescent="0.2">
      <c r="B67" s="44">
        <f t="shared" si="0"/>
        <v>45319</v>
      </c>
      <c r="C67" s="3">
        <v>124</v>
      </c>
    </row>
    <row r="68" spans="1:4" x14ac:dyDescent="0.2">
      <c r="B68" s="44">
        <f t="shared" si="0"/>
        <v>45320</v>
      </c>
      <c r="C68" s="3">
        <v>178</v>
      </c>
    </row>
    <row r="69" spans="1:4" ht="17" thickBot="1" x14ac:dyDescent="0.25"/>
    <row r="70" spans="1:4" ht="17" thickBot="1" x14ac:dyDescent="0.25">
      <c r="B70" s="3" t="s">
        <v>829</v>
      </c>
      <c r="C70" s="94"/>
    </row>
    <row r="72" spans="1:4" x14ac:dyDescent="0.2">
      <c r="A72" s="3" t="s">
        <v>830</v>
      </c>
    </row>
    <row r="73" spans="1:4" x14ac:dyDescent="0.2">
      <c r="A73" s="3" t="s">
        <v>831</v>
      </c>
    </row>
    <row r="75" spans="1:4" x14ac:dyDescent="0.2">
      <c r="A75" s="3" t="s">
        <v>832</v>
      </c>
      <c r="C75" s="52" t="s">
        <v>833</v>
      </c>
    </row>
    <row r="76" spans="1:4" x14ac:dyDescent="0.2">
      <c r="A76" s="3" t="s">
        <v>834</v>
      </c>
      <c r="C76" s="52" t="s">
        <v>835</v>
      </c>
    </row>
    <row r="77" spans="1:4" x14ac:dyDescent="0.2">
      <c r="A77" s="3" t="s">
        <v>106</v>
      </c>
      <c r="C77" s="52" t="s">
        <v>836</v>
      </c>
    </row>
    <row r="78" spans="1:4" x14ac:dyDescent="0.2">
      <c r="A78" s="3" t="s">
        <v>108</v>
      </c>
      <c r="C78" s="52" t="s">
        <v>837</v>
      </c>
    </row>
    <row r="79" spans="1:4" x14ac:dyDescent="0.2">
      <c r="A79" s="3" t="s">
        <v>838</v>
      </c>
      <c r="D79" s="52" t="s">
        <v>839</v>
      </c>
    </row>
    <row r="81" spans="1:8" s="9" customFormat="1" x14ac:dyDescent="0.2">
      <c r="A81" s="9" t="s">
        <v>174</v>
      </c>
    </row>
    <row r="82" spans="1:8" s="9" customFormat="1" x14ac:dyDescent="0.2">
      <c r="A82" s="9" t="s">
        <v>840</v>
      </c>
    </row>
    <row r="83" spans="1:8" s="9" customFormat="1" x14ac:dyDescent="0.2">
      <c r="A83" s="9" t="s">
        <v>841</v>
      </c>
    </row>
    <row r="84" spans="1:8" s="9" customFormat="1" x14ac:dyDescent="0.2">
      <c r="A84" s="9" t="s">
        <v>842</v>
      </c>
    </row>
    <row r="85" spans="1:8" s="9" customFormat="1" x14ac:dyDescent="0.2">
      <c r="A85" s="9" t="s">
        <v>843</v>
      </c>
    </row>
    <row r="86" spans="1:8" s="9" customFormat="1" x14ac:dyDescent="0.2">
      <c r="A86" s="9" t="s">
        <v>844</v>
      </c>
    </row>
    <row r="87" spans="1:8" s="9" customFormat="1" x14ac:dyDescent="0.2">
      <c r="A87" s="9" t="s">
        <v>845</v>
      </c>
    </row>
    <row r="88" spans="1:8" s="9" customFormat="1" x14ac:dyDescent="0.2">
      <c r="A88" s="9" t="s">
        <v>846</v>
      </c>
    </row>
    <row r="89" spans="1:8" s="9" customFormat="1" x14ac:dyDescent="0.2"/>
    <row r="90" spans="1:8" x14ac:dyDescent="0.2">
      <c r="A90" s="90" t="s">
        <v>847</v>
      </c>
      <c r="B90" s="91"/>
      <c r="C90" s="91"/>
      <c r="D90" s="91"/>
      <c r="E90" s="91"/>
      <c r="F90" s="91"/>
      <c r="G90" s="91"/>
      <c r="H90" s="91"/>
    </row>
    <row r="92" spans="1:8" x14ac:dyDescent="0.2">
      <c r="A92" s="3" t="s">
        <v>848</v>
      </c>
    </row>
    <row r="94" spans="1:8" x14ac:dyDescent="0.2">
      <c r="B94" s="3" t="s">
        <v>849</v>
      </c>
      <c r="C94" s="3" t="s">
        <v>850</v>
      </c>
    </row>
    <row r="95" spans="1:8" x14ac:dyDescent="0.2">
      <c r="B95" s="3">
        <v>2134</v>
      </c>
      <c r="C95" s="3">
        <v>53</v>
      </c>
    </row>
    <row r="96" spans="1:8" x14ac:dyDescent="0.2">
      <c r="B96" s="3">
        <v>45</v>
      </c>
      <c r="C96" s="3">
        <v>55</v>
      </c>
    </row>
    <row r="97" spans="1:3" x14ac:dyDescent="0.2">
      <c r="B97" s="3">
        <v>123</v>
      </c>
      <c r="C97" s="3">
        <v>94</v>
      </c>
    </row>
    <row r="98" spans="1:3" x14ac:dyDescent="0.2">
      <c r="B98" s="3">
        <v>56</v>
      </c>
      <c r="C98" s="3">
        <v>74</v>
      </c>
    </row>
    <row r="99" spans="1:3" x14ac:dyDescent="0.2">
      <c r="B99" s="3">
        <v>32</v>
      </c>
      <c r="C99" s="3">
        <v>79</v>
      </c>
    </row>
    <row r="100" spans="1:3" x14ac:dyDescent="0.2">
      <c r="B100" s="3">
        <v>124</v>
      </c>
      <c r="C100" s="3">
        <v>86</v>
      </c>
    </row>
    <row r="101" spans="1:3" x14ac:dyDescent="0.2">
      <c r="B101" s="3">
        <v>892</v>
      </c>
      <c r="C101" s="3">
        <v>54</v>
      </c>
    </row>
    <row r="102" spans="1:3" x14ac:dyDescent="0.2">
      <c r="B102" s="3">
        <v>893</v>
      </c>
      <c r="C102" s="3">
        <v>60</v>
      </c>
    </row>
    <row r="103" spans="1:3" x14ac:dyDescent="0.2">
      <c r="B103" s="3">
        <v>905</v>
      </c>
      <c r="C103" s="3">
        <v>94</v>
      </c>
    </row>
    <row r="104" spans="1:3" x14ac:dyDescent="0.2">
      <c r="B104" s="3">
        <v>907</v>
      </c>
      <c r="C104" s="3">
        <v>100</v>
      </c>
    </row>
    <row r="105" spans="1:3" x14ac:dyDescent="0.2">
      <c r="B105" s="3">
        <v>1284</v>
      </c>
      <c r="C105" s="3">
        <v>92</v>
      </c>
    </row>
    <row r="107" spans="1:3" x14ac:dyDescent="0.2">
      <c r="A107" s="3" t="s">
        <v>1446</v>
      </c>
    </row>
    <row r="108" spans="1:3" x14ac:dyDescent="0.2">
      <c r="A108" s="3" t="s">
        <v>851</v>
      </c>
    </row>
    <row r="109" spans="1:3" x14ac:dyDescent="0.2">
      <c r="A109" s="3" t="s">
        <v>852</v>
      </c>
    </row>
    <row r="110" spans="1:3" x14ac:dyDescent="0.2">
      <c r="A110" s="3" t="s">
        <v>1448</v>
      </c>
    </row>
    <row r="111" spans="1:3" x14ac:dyDescent="0.2">
      <c r="A111" s="3" t="s">
        <v>853</v>
      </c>
    </row>
    <row r="113" spans="1:8" x14ac:dyDescent="0.2">
      <c r="A113" s="3" t="s">
        <v>174</v>
      </c>
    </row>
    <row r="114" spans="1:8" x14ac:dyDescent="0.2">
      <c r="D114" s="61" t="s">
        <v>819</v>
      </c>
    </row>
    <row r="115" spans="1:8" ht="34" x14ac:dyDescent="0.2">
      <c r="B115" s="3" t="s">
        <v>849</v>
      </c>
      <c r="C115" s="17" t="s">
        <v>854</v>
      </c>
      <c r="D115" s="95" t="s">
        <v>1447</v>
      </c>
      <c r="H115" s="3" t="s">
        <v>855</v>
      </c>
    </row>
    <row r="116" spans="1:8" x14ac:dyDescent="0.2">
      <c r="B116" s="3">
        <v>2134</v>
      </c>
      <c r="C116" s="3">
        <v>53</v>
      </c>
      <c r="D116" s="9">
        <f>C116+H$116</f>
        <v>58</v>
      </c>
      <c r="H116" s="3">
        <v>5</v>
      </c>
    </row>
    <row r="117" spans="1:8" x14ac:dyDescent="0.2">
      <c r="B117" s="3">
        <v>45</v>
      </c>
      <c r="C117" s="3">
        <v>55</v>
      </c>
      <c r="D117" s="9">
        <f t="shared" ref="D117:D126" si="1">C117+H$116</f>
        <v>60</v>
      </c>
    </row>
    <row r="118" spans="1:8" x14ac:dyDescent="0.2">
      <c r="B118" s="3">
        <v>123</v>
      </c>
      <c r="C118" s="3">
        <v>94</v>
      </c>
      <c r="D118" s="9">
        <f t="shared" si="1"/>
        <v>99</v>
      </c>
      <c r="H118" s="3" t="s">
        <v>856</v>
      </c>
    </row>
    <row r="119" spans="1:8" x14ac:dyDescent="0.2">
      <c r="B119" s="3">
        <v>56</v>
      </c>
      <c r="C119" s="3">
        <v>74</v>
      </c>
      <c r="D119" s="9">
        <f t="shared" si="1"/>
        <v>79</v>
      </c>
      <c r="H119" s="11" t="s">
        <v>857</v>
      </c>
    </row>
    <row r="120" spans="1:8" x14ac:dyDescent="0.2">
      <c r="B120" s="3">
        <v>32</v>
      </c>
      <c r="C120" s="3">
        <v>79</v>
      </c>
      <c r="D120" s="9">
        <f t="shared" si="1"/>
        <v>84</v>
      </c>
    </row>
    <row r="121" spans="1:8" x14ac:dyDescent="0.2">
      <c r="B121" s="3">
        <v>124</v>
      </c>
      <c r="C121" s="3">
        <v>86</v>
      </c>
      <c r="D121" s="9">
        <f t="shared" si="1"/>
        <v>91</v>
      </c>
      <c r="H121" s="3" t="s">
        <v>858</v>
      </c>
    </row>
    <row r="122" spans="1:8" x14ac:dyDescent="0.2">
      <c r="B122" s="3">
        <v>892</v>
      </c>
      <c r="C122" s="3">
        <v>54</v>
      </c>
      <c r="D122" s="9">
        <f t="shared" si="1"/>
        <v>59</v>
      </c>
      <c r="H122" s="11" t="s">
        <v>859</v>
      </c>
    </row>
    <row r="123" spans="1:8" x14ac:dyDescent="0.2">
      <c r="B123" s="3">
        <v>893</v>
      </c>
      <c r="C123" s="3">
        <v>60</v>
      </c>
      <c r="D123" s="9">
        <f t="shared" si="1"/>
        <v>65</v>
      </c>
    </row>
    <row r="124" spans="1:8" x14ac:dyDescent="0.2">
      <c r="B124" s="3">
        <v>905</v>
      </c>
      <c r="C124" s="3">
        <v>94</v>
      </c>
      <c r="D124" s="9">
        <f t="shared" si="1"/>
        <v>99</v>
      </c>
    </row>
    <row r="125" spans="1:8" x14ac:dyDescent="0.2">
      <c r="B125" s="3">
        <v>907</v>
      </c>
      <c r="C125" s="3">
        <v>100</v>
      </c>
      <c r="D125" s="9">
        <f t="shared" si="1"/>
        <v>105</v>
      </c>
      <c r="G125" s="3" t="s">
        <v>860</v>
      </c>
    </row>
    <row r="126" spans="1:8" x14ac:dyDescent="0.2">
      <c r="B126" s="3">
        <v>1284</v>
      </c>
      <c r="C126" s="3">
        <v>92</v>
      </c>
      <c r="D126" s="9">
        <f t="shared" si="1"/>
        <v>97</v>
      </c>
      <c r="F126" s="3" t="s">
        <v>782</v>
      </c>
    </row>
    <row r="128" spans="1:8" x14ac:dyDescent="0.2">
      <c r="A128" s="3" t="s">
        <v>771</v>
      </c>
      <c r="B128" s="3" t="s">
        <v>861</v>
      </c>
      <c r="C128" s="96">
        <f>AVERAGE(C116:C126)</f>
        <v>76.454545454545453</v>
      </c>
      <c r="D128" s="97"/>
      <c r="H128" s="3" t="s">
        <v>862</v>
      </c>
    </row>
    <row r="129" spans="1:8" x14ac:dyDescent="0.2">
      <c r="A129" s="3" t="s">
        <v>822</v>
      </c>
      <c r="B129" s="3" t="s">
        <v>863</v>
      </c>
      <c r="C129" s="9">
        <f>MEDIAN(C116:C126)</f>
        <v>79</v>
      </c>
      <c r="D129" s="61"/>
      <c r="E129" s="3" t="s">
        <v>864</v>
      </c>
      <c r="H129" s="3" t="s">
        <v>865</v>
      </c>
    </row>
    <row r="130" spans="1:8" x14ac:dyDescent="0.2">
      <c r="A130" s="3" t="s">
        <v>825</v>
      </c>
      <c r="B130" s="3" t="s">
        <v>866</v>
      </c>
      <c r="C130" s="98"/>
      <c r="D130" s="9">
        <f>COUNTIF(D116:D126,H119)</f>
        <v>2</v>
      </c>
      <c r="G130" s="3" t="str">
        <f ca="1">_xlfn.FORMULATEXT(D130)</f>
        <v>=COUNTIF(D116:D126,H119)</v>
      </c>
      <c r="H130" s="3" t="s">
        <v>867</v>
      </c>
    </row>
    <row r="131" spans="1:8" x14ac:dyDescent="0.2">
      <c r="A131" s="3" t="s">
        <v>868</v>
      </c>
      <c r="B131" s="3" t="s">
        <v>869</v>
      </c>
      <c r="C131" s="99"/>
      <c r="D131" s="9">
        <f>AVERAGEIF(D116:D126,H122)</f>
        <v>86.555555555555557</v>
      </c>
    </row>
    <row r="132" spans="1:8" x14ac:dyDescent="0.2">
      <c r="G132" s="3" t="s">
        <v>870</v>
      </c>
    </row>
    <row r="133" spans="1:8" x14ac:dyDescent="0.2">
      <c r="E133" s="11" t="s">
        <v>871</v>
      </c>
      <c r="F133" s="11" t="s">
        <v>808</v>
      </c>
      <c r="G133" s="3" t="s">
        <v>872</v>
      </c>
    </row>
    <row r="134" spans="1:8" x14ac:dyDescent="0.2">
      <c r="E134" s="11" t="s">
        <v>873</v>
      </c>
      <c r="F134" s="11" t="s">
        <v>874</v>
      </c>
      <c r="G134" s="3" t="s">
        <v>875</v>
      </c>
    </row>
    <row r="135" spans="1:8" x14ac:dyDescent="0.2">
      <c r="E135" s="11" t="s">
        <v>876</v>
      </c>
      <c r="F135" s="11" t="s">
        <v>877</v>
      </c>
      <c r="G135" s="3" t="s">
        <v>878</v>
      </c>
    </row>
    <row r="136" spans="1:8" x14ac:dyDescent="0.2">
      <c r="E136" s="11" t="s">
        <v>879</v>
      </c>
      <c r="F136" s="11" t="s">
        <v>880</v>
      </c>
    </row>
    <row r="138" spans="1:8" x14ac:dyDescent="0.2">
      <c r="F138" s="3" t="s">
        <v>881</v>
      </c>
    </row>
    <row r="139" spans="1:8" x14ac:dyDescent="0.2">
      <c r="D139" s="3" t="str">
        <f ca="1">_xlfn.FORMULATEXT(D131)</f>
        <v>=AVERAGEIF(D116:D126,H122)</v>
      </c>
    </row>
    <row r="141" spans="1:8" x14ac:dyDescent="0.2">
      <c r="B141" s="3" t="s">
        <v>882</v>
      </c>
      <c r="C141" s="3" t="s">
        <v>883</v>
      </c>
      <c r="D141" s="3" t="s">
        <v>884</v>
      </c>
    </row>
    <row r="142" spans="1:8" x14ac:dyDescent="0.2">
      <c r="B142" s="3" t="s">
        <v>885</v>
      </c>
      <c r="C142" s="3" t="s">
        <v>886</v>
      </c>
      <c r="D142" s="3" t="s">
        <v>887</v>
      </c>
    </row>
    <row r="143" spans="1:8" x14ac:dyDescent="0.2">
      <c r="B143" s="3" t="s">
        <v>888</v>
      </c>
      <c r="C143" s="3" t="s">
        <v>889</v>
      </c>
    </row>
    <row r="144" spans="1:8" x14ac:dyDescent="0.2">
      <c r="C144" s="3" t="s">
        <v>890</v>
      </c>
    </row>
    <row r="146" spans="1:8" x14ac:dyDescent="0.2">
      <c r="A146" s="90" t="s">
        <v>891</v>
      </c>
      <c r="B146" s="91"/>
      <c r="C146" s="91"/>
      <c r="D146" s="91"/>
      <c r="E146" s="91"/>
      <c r="F146" s="91"/>
      <c r="G146" s="91"/>
      <c r="H146" s="91"/>
    </row>
    <row r="148" spans="1:8" x14ac:dyDescent="0.2">
      <c r="A148" s="3" t="s">
        <v>892</v>
      </c>
    </row>
    <row r="149" spans="1:8" x14ac:dyDescent="0.2">
      <c r="A149" s="3" t="s">
        <v>893</v>
      </c>
    </row>
    <row r="151" spans="1:8" x14ac:dyDescent="0.2">
      <c r="B151" s="3" t="s">
        <v>894</v>
      </c>
      <c r="D151" s="3" t="s">
        <v>895</v>
      </c>
      <c r="F151" s="3" t="s">
        <v>896</v>
      </c>
    </row>
    <row r="152" spans="1:8" x14ac:dyDescent="0.2">
      <c r="B152" s="3" t="s">
        <v>897</v>
      </c>
      <c r="D152" s="3">
        <v>8</v>
      </c>
      <c r="F152" s="3">
        <v>4.8</v>
      </c>
    </row>
    <row r="153" spans="1:8" x14ac:dyDescent="0.2">
      <c r="B153" s="3" t="s">
        <v>898</v>
      </c>
      <c r="D153" s="3">
        <v>9</v>
      </c>
    </row>
    <row r="154" spans="1:8" x14ac:dyDescent="0.2">
      <c r="B154" s="3" t="s">
        <v>899</v>
      </c>
      <c r="D154" s="3">
        <v>4</v>
      </c>
    </row>
    <row r="155" spans="1:8" x14ac:dyDescent="0.2">
      <c r="B155" s="3" t="s">
        <v>900</v>
      </c>
      <c r="D155" s="3">
        <v>2</v>
      </c>
    </row>
    <row r="156" spans="1:8" x14ac:dyDescent="0.2">
      <c r="B156" s="3" t="s">
        <v>901</v>
      </c>
      <c r="D156" s="3">
        <v>7</v>
      </c>
    </row>
    <row r="157" spans="1:8" x14ac:dyDescent="0.2">
      <c r="B157" s="3" t="s">
        <v>902</v>
      </c>
      <c r="D157" s="3">
        <v>6</v>
      </c>
    </row>
    <row r="158" spans="1:8" x14ac:dyDescent="0.2">
      <c r="B158" s="3" t="s">
        <v>903</v>
      </c>
      <c r="D158" s="3">
        <v>3.4</v>
      </c>
    </row>
    <row r="159" spans="1:8" ht="17" thickBot="1" x14ac:dyDescent="0.25"/>
    <row r="160" spans="1:8" ht="17" thickBot="1" x14ac:dyDescent="0.25">
      <c r="A160" s="3" t="s">
        <v>1449</v>
      </c>
      <c r="D160" s="94"/>
    </row>
    <row r="162" spans="1:4" x14ac:dyDescent="0.2">
      <c r="A162" s="3" t="s">
        <v>904</v>
      </c>
    </row>
    <row r="163" spans="1:4" x14ac:dyDescent="0.2">
      <c r="A163" s="3" t="s">
        <v>905</v>
      </c>
    </row>
    <row r="165" spans="1:4" x14ac:dyDescent="0.2">
      <c r="A165" s="3" t="s">
        <v>832</v>
      </c>
      <c r="D165" s="3" t="s">
        <v>906</v>
      </c>
    </row>
    <row r="166" spans="1:4" x14ac:dyDescent="0.2">
      <c r="A166" s="3" t="s">
        <v>834</v>
      </c>
      <c r="D166" s="3" t="s">
        <v>907</v>
      </c>
    </row>
    <row r="167" spans="1:4" x14ac:dyDescent="0.2">
      <c r="A167" s="3" t="s">
        <v>908</v>
      </c>
      <c r="D167" s="3" t="s">
        <v>909</v>
      </c>
    </row>
    <row r="168" spans="1:4" x14ac:dyDescent="0.2">
      <c r="A168" s="3" t="s">
        <v>108</v>
      </c>
      <c r="D168" s="3" t="s">
        <v>910</v>
      </c>
    </row>
    <row r="169" spans="1:4" x14ac:dyDescent="0.2">
      <c r="A169" s="3" t="s">
        <v>911</v>
      </c>
    </row>
    <row r="171" spans="1:4" x14ac:dyDescent="0.2">
      <c r="A171" s="3" t="s">
        <v>912</v>
      </c>
    </row>
    <row r="172" spans="1:4" x14ac:dyDescent="0.2">
      <c r="A172" s="3" t="s">
        <v>913</v>
      </c>
    </row>
    <row r="173" spans="1:4" x14ac:dyDescent="0.2">
      <c r="A173" s="3" t="s">
        <v>914</v>
      </c>
    </row>
    <row r="174" spans="1:4" x14ac:dyDescent="0.2">
      <c r="A174" s="3" t="s">
        <v>915</v>
      </c>
    </row>
    <row r="175" spans="1:4" x14ac:dyDescent="0.2">
      <c r="A175" s="3" t="s">
        <v>916</v>
      </c>
    </row>
    <row r="176" spans="1:4" x14ac:dyDescent="0.2">
      <c r="A176" s="3" t="s">
        <v>917</v>
      </c>
    </row>
    <row r="178" spans="1:7" x14ac:dyDescent="0.2">
      <c r="D178" s="3" t="s">
        <v>909</v>
      </c>
    </row>
    <row r="181" spans="1:7" x14ac:dyDescent="0.2">
      <c r="D181" s="3" t="s">
        <v>918</v>
      </c>
    </row>
    <row r="182" spans="1:7" x14ac:dyDescent="0.2">
      <c r="A182" s="3" t="s">
        <v>919</v>
      </c>
      <c r="D182" s="3" t="s">
        <v>920</v>
      </c>
    </row>
    <row r="183" spans="1:7" x14ac:dyDescent="0.2">
      <c r="A183" s="3" t="s">
        <v>921</v>
      </c>
      <c r="C183" s="3" t="s">
        <v>922</v>
      </c>
    </row>
    <row r="184" spans="1:7" x14ac:dyDescent="0.2">
      <c r="A184" s="3" t="s">
        <v>923</v>
      </c>
      <c r="C184" s="3" t="s">
        <v>924</v>
      </c>
    </row>
    <row r="185" spans="1:7" x14ac:dyDescent="0.2">
      <c r="A185" s="3" t="s">
        <v>925</v>
      </c>
      <c r="G185" s="3" t="s">
        <v>926</v>
      </c>
    </row>
    <row r="186" spans="1:7" x14ac:dyDescent="0.2">
      <c r="A186" s="3" t="s">
        <v>927</v>
      </c>
      <c r="G186" s="3" t="s">
        <v>928</v>
      </c>
    </row>
    <row r="187" spans="1:7" x14ac:dyDescent="0.2">
      <c r="A187" s="3" t="s">
        <v>929</v>
      </c>
      <c r="G187" s="3" t="s">
        <v>930</v>
      </c>
    </row>
    <row r="188" spans="1:7" x14ac:dyDescent="0.2">
      <c r="A188" s="3" t="s">
        <v>931</v>
      </c>
      <c r="G188" s="3" t="s">
        <v>932</v>
      </c>
    </row>
    <row r="189" spans="1:7" x14ac:dyDescent="0.2">
      <c r="A189" s="3" t="s">
        <v>933</v>
      </c>
    </row>
    <row r="190" spans="1:7" x14ac:dyDescent="0.2">
      <c r="A190" s="3" t="s">
        <v>934</v>
      </c>
      <c r="D190" s="11" t="s">
        <v>935</v>
      </c>
      <c r="G190" s="3" t="s">
        <v>936</v>
      </c>
    </row>
    <row r="191" spans="1:7" x14ac:dyDescent="0.2">
      <c r="A191" s="3" t="s">
        <v>937</v>
      </c>
      <c r="G191" s="3" t="s">
        <v>938</v>
      </c>
    </row>
    <row r="192" spans="1:7" x14ac:dyDescent="0.2">
      <c r="A192" s="3" t="s">
        <v>939</v>
      </c>
      <c r="G192" s="3" t="s">
        <v>940</v>
      </c>
    </row>
    <row r="193" spans="1:8" x14ac:dyDescent="0.2">
      <c r="G193" s="3" t="s">
        <v>941</v>
      </c>
    </row>
    <row r="194" spans="1:8" x14ac:dyDescent="0.2">
      <c r="A194" s="7" t="s">
        <v>942</v>
      </c>
      <c r="G194" s="3" t="s">
        <v>943</v>
      </c>
    </row>
    <row r="196" spans="1:8" x14ac:dyDescent="0.2">
      <c r="A196" s="90" t="s">
        <v>944</v>
      </c>
      <c r="B196" s="91"/>
      <c r="C196" s="91"/>
      <c r="D196" s="91"/>
      <c r="E196" s="91"/>
      <c r="F196" s="91"/>
      <c r="G196" s="91"/>
      <c r="H196" s="91"/>
    </row>
    <row r="198" spans="1:8" x14ac:dyDescent="0.2">
      <c r="A198" s="3" t="s">
        <v>945</v>
      </c>
    </row>
    <row r="200" spans="1:8" x14ac:dyDescent="0.2">
      <c r="B200" s="3" t="s">
        <v>828</v>
      </c>
      <c r="C200" s="3" t="s">
        <v>946</v>
      </c>
      <c r="H200" s="3" t="s">
        <v>780</v>
      </c>
    </row>
    <row r="201" spans="1:8" x14ac:dyDescent="0.2">
      <c r="B201" s="44">
        <v>45292</v>
      </c>
      <c r="C201" s="3">
        <v>8</v>
      </c>
      <c r="G201" s="3" t="s">
        <v>947</v>
      </c>
    </row>
    <row r="202" spans="1:8" x14ac:dyDescent="0.2">
      <c r="B202" s="44">
        <f>B201+1</f>
        <v>45293</v>
      </c>
      <c r="C202" s="3">
        <v>10</v>
      </c>
      <c r="G202" s="3" t="s">
        <v>948</v>
      </c>
    </row>
    <row r="203" spans="1:8" x14ac:dyDescent="0.2">
      <c r="B203" s="44">
        <f t="shared" ref="B203:B210" si="2">B202+1</f>
        <v>45294</v>
      </c>
      <c r="C203" s="3" t="s">
        <v>949</v>
      </c>
      <c r="H203" s="3" t="s">
        <v>781</v>
      </c>
    </row>
    <row r="204" spans="1:8" x14ac:dyDescent="0.2">
      <c r="B204" s="44">
        <f t="shared" si="2"/>
        <v>45295</v>
      </c>
      <c r="C204" s="3">
        <v>14</v>
      </c>
      <c r="G204" s="3" t="s">
        <v>947</v>
      </c>
    </row>
    <row r="205" spans="1:8" x14ac:dyDescent="0.2">
      <c r="B205" s="44">
        <f t="shared" si="2"/>
        <v>45296</v>
      </c>
      <c r="C205" s="3">
        <v>17</v>
      </c>
      <c r="G205" s="3" t="s">
        <v>950</v>
      </c>
    </row>
    <row r="206" spans="1:8" x14ac:dyDescent="0.2">
      <c r="B206" s="44">
        <f t="shared" si="2"/>
        <v>45297</v>
      </c>
      <c r="C206" s="3">
        <v>3</v>
      </c>
    </row>
    <row r="207" spans="1:8" x14ac:dyDescent="0.2">
      <c r="B207" s="44">
        <f t="shared" si="2"/>
        <v>45298</v>
      </c>
      <c r="C207" s="3" t="s">
        <v>949</v>
      </c>
    </row>
    <row r="208" spans="1:8" x14ac:dyDescent="0.2">
      <c r="B208" s="44">
        <f t="shared" si="2"/>
        <v>45299</v>
      </c>
      <c r="C208" s="3">
        <v>9</v>
      </c>
    </row>
    <row r="209" spans="1:6" x14ac:dyDescent="0.2">
      <c r="B209" s="44">
        <f t="shared" si="2"/>
        <v>45300</v>
      </c>
      <c r="C209" s="3" t="s">
        <v>951</v>
      </c>
    </row>
    <row r="210" spans="1:6" x14ac:dyDescent="0.2">
      <c r="B210" s="44">
        <f t="shared" si="2"/>
        <v>45301</v>
      </c>
      <c r="C210" s="3">
        <v>23</v>
      </c>
    </row>
    <row r="212" spans="1:6" x14ac:dyDescent="0.2">
      <c r="A212" s="3" t="s">
        <v>952</v>
      </c>
    </row>
    <row r="213" spans="1:6" x14ac:dyDescent="0.2">
      <c r="A213" s="3" t="s">
        <v>953</v>
      </c>
    </row>
    <row r="215" spans="1:6" x14ac:dyDescent="0.2">
      <c r="A215" s="3" t="s">
        <v>174</v>
      </c>
    </row>
    <row r="217" spans="1:6" x14ac:dyDescent="0.2">
      <c r="B217" s="3" t="s">
        <v>828</v>
      </c>
      <c r="C217" s="3" t="s">
        <v>946</v>
      </c>
      <c r="F217" s="3" t="s">
        <v>954</v>
      </c>
    </row>
    <row r="218" spans="1:6" x14ac:dyDescent="0.2">
      <c r="B218" s="44">
        <v>45292</v>
      </c>
      <c r="C218" s="3">
        <v>8</v>
      </c>
      <c r="F218" s="3" t="s">
        <v>955</v>
      </c>
    </row>
    <row r="219" spans="1:6" x14ac:dyDescent="0.2">
      <c r="B219" s="44">
        <f>B218+1</f>
        <v>45293</v>
      </c>
      <c r="C219" s="3">
        <v>10</v>
      </c>
      <c r="F219" s="3" t="s">
        <v>956</v>
      </c>
    </row>
    <row r="220" spans="1:6" x14ac:dyDescent="0.2">
      <c r="B220" s="44">
        <f t="shared" ref="B220:B227" si="3">B219+1</f>
        <v>45294</v>
      </c>
      <c r="C220" s="3" t="s">
        <v>949</v>
      </c>
      <c r="F220" s="3" t="s">
        <v>957</v>
      </c>
    </row>
    <row r="221" spans="1:6" x14ac:dyDescent="0.2">
      <c r="B221" s="44">
        <f t="shared" si="3"/>
        <v>45295</v>
      </c>
      <c r="C221" s="3">
        <v>14</v>
      </c>
      <c r="F221" s="3" t="s">
        <v>958</v>
      </c>
    </row>
    <row r="222" spans="1:6" x14ac:dyDescent="0.2">
      <c r="B222" s="44">
        <f t="shared" si="3"/>
        <v>45296</v>
      </c>
      <c r="C222" s="3">
        <v>17</v>
      </c>
      <c r="F222" s="3" t="s">
        <v>959</v>
      </c>
    </row>
    <row r="223" spans="1:6" x14ac:dyDescent="0.2">
      <c r="B223" s="44">
        <f t="shared" si="3"/>
        <v>45297</v>
      </c>
      <c r="C223" s="3">
        <v>3</v>
      </c>
      <c r="F223" s="3" t="s">
        <v>960</v>
      </c>
    </row>
    <row r="224" spans="1:6" x14ac:dyDescent="0.2">
      <c r="B224" s="44">
        <f t="shared" si="3"/>
        <v>45298</v>
      </c>
      <c r="C224" s="3" t="s">
        <v>949</v>
      </c>
    </row>
    <row r="225" spans="1:8" x14ac:dyDescent="0.2">
      <c r="B225" s="44">
        <f t="shared" si="3"/>
        <v>45299</v>
      </c>
      <c r="C225" s="3">
        <v>9</v>
      </c>
      <c r="F225" s="3" t="s">
        <v>961</v>
      </c>
    </row>
    <row r="226" spans="1:8" x14ac:dyDescent="0.2">
      <c r="B226" s="44">
        <f t="shared" si="3"/>
        <v>45300</v>
      </c>
      <c r="C226" s="3" t="s">
        <v>951</v>
      </c>
      <c r="F226" s="3" t="s">
        <v>962</v>
      </c>
    </row>
    <row r="227" spans="1:8" x14ac:dyDescent="0.2">
      <c r="B227" s="44">
        <f t="shared" si="3"/>
        <v>45301</v>
      </c>
      <c r="C227" s="3">
        <v>23</v>
      </c>
      <c r="F227" s="3" t="s">
        <v>963</v>
      </c>
    </row>
    <row r="229" spans="1:8" x14ac:dyDescent="0.2">
      <c r="A229" s="3" t="s">
        <v>964</v>
      </c>
      <c r="C229" s="9">
        <f>COUNT(C218:C227)</f>
        <v>7</v>
      </c>
      <c r="D229" s="9"/>
      <c r="E229" s="9" t="str">
        <f ca="1">_xlfn.FORMULATEXT(C229)</f>
        <v>=COUNT(C218:C227)</v>
      </c>
      <c r="F229" s="9"/>
      <c r="G229" s="9"/>
      <c r="H229" s="9"/>
    </row>
    <row r="230" spans="1:8" x14ac:dyDescent="0.2">
      <c r="A230" s="3" t="s">
        <v>965</v>
      </c>
      <c r="C230" s="9">
        <f>COUNTA(C218:C227)</f>
        <v>10</v>
      </c>
      <c r="D230" s="9"/>
      <c r="E230" s="9" t="str">
        <f ca="1">_xlfn.FORMULATEXT(C230)</f>
        <v>=COUNTA(C218:C227)</v>
      </c>
      <c r="F230" s="9"/>
      <c r="G230" s="9"/>
      <c r="H230" s="9"/>
    </row>
    <row r="232" spans="1:8" x14ac:dyDescent="0.2">
      <c r="A232" s="8" t="s">
        <v>966</v>
      </c>
    </row>
    <row r="234" spans="1:8" x14ac:dyDescent="0.2">
      <c r="A234" s="9" t="s">
        <v>967</v>
      </c>
    </row>
    <row r="235" spans="1:8" x14ac:dyDescent="0.2">
      <c r="A235" s="3" t="s">
        <v>968</v>
      </c>
    </row>
    <row r="236" spans="1:8" x14ac:dyDescent="0.2">
      <c r="E236" s="52" t="s">
        <v>969</v>
      </c>
    </row>
    <row r="239" spans="1:8" x14ac:dyDescent="0.2">
      <c r="C239" s="3" t="s">
        <v>970</v>
      </c>
      <c r="E239" s="3" t="s">
        <v>971</v>
      </c>
    </row>
    <row r="240" spans="1:8" x14ac:dyDescent="0.2">
      <c r="C240" s="3" t="s">
        <v>972</v>
      </c>
    </row>
    <row r="242" spans="1:9" x14ac:dyDescent="0.2">
      <c r="A242" s="100" t="s">
        <v>775</v>
      </c>
      <c r="B242" s="100" t="s">
        <v>777</v>
      </c>
      <c r="C242" s="100" t="s">
        <v>778</v>
      </c>
      <c r="D242" s="100" t="s">
        <v>779</v>
      </c>
      <c r="E242" s="100" t="s">
        <v>780</v>
      </c>
      <c r="F242" s="100" t="s">
        <v>781</v>
      </c>
      <c r="G242" s="100" t="s">
        <v>782</v>
      </c>
      <c r="H242" s="100" t="s">
        <v>783</v>
      </c>
      <c r="I242" s="11" t="s">
        <v>1450</v>
      </c>
    </row>
    <row r="243" spans="1:9" x14ac:dyDescent="0.2">
      <c r="A243" s="11" t="s">
        <v>973</v>
      </c>
      <c r="B243" s="11" t="s">
        <v>974</v>
      </c>
      <c r="C243" s="11" t="s">
        <v>975</v>
      </c>
      <c r="D243" s="11" t="s">
        <v>976</v>
      </c>
      <c r="E243" s="11" t="s">
        <v>977</v>
      </c>
      <c r="F243" s="11" t="s">
        <v>978</v>
      </c>
      <c r="G243" s="11" t="s">
        <v>979</v>
      </c>
      <c r="H243" s="11" t="s">
        <v>980</v>
      </c>
      <c r="I243" s="11" t="s">
        <v>863</v>
      </c>
    </row>
    <row r="245" spans="1:9" x14ac:dyDescent="0.2">
      <c r="A245" s="90" t="s">
        <v>981</v>
      </c>
      <c r="B245" s="91"/>
      <c r="C245" s="91"/>
      <c r="D245" s="91"/>
      <c r="E245" s="91"/>
      <c r="F245" s="91"/>
      <c r="G245" s="91"/>
      <c r="H245" s="91"/>
    </row>
    <row r="247" spans="1:9" x14ac:dyDescent="0.2">
      <c r="A247" s="3" t="s">
        <v>982</v>
      </c>
    </row>
    <row r="249" spans="1:9" x14ac:dyDescent="0.2">
      <c r="A249" s="83" t="s">
        <v>211</v>
      </c>
      <c r="B249" s="83" t="s">
        <v>983</v>
      </c>
      <c r="C249" s="83" t="s">
        <v>984</v>
      </c>
      <c r="D249" s="83" t="s">
        <v>985</v>
      </c>
      <c r="E249" s="83" t="s">
        <v>986</v>
      </c>
      <c r="F249" s="83" t="s">
        <v>987</v>
      </c>
      <c r="G249" s="83" t="s">
        <v>988</v>
      </c>
    </row>
    <row r="250" spans="1:9" x14ac:dyDescent="0.2">
      <c r="A250" s="3">
        <v>500</v>
      </c>
      <c r="B250" s="3" t="s">
        <v>989</v>
      </c>
      <c r="C250" s="3">
        <v>50</v>
      </c>
      <c r="D250" s="3">
        <v>60</v>
      </c>
    </row>
    <row r="251" spans="1:9" x14ac:dyDescent="0.2">
      <c r="A251" s="3">
        <v>600</v>
      </c>
      <c r="B251" s="3" t="s">
        <v>990</v>
      </c>
      <c r="C251" s="3">
        <v>200</v>
      </c>
      <c r="D251" s="3">
        <v>98</v>
      </c>
    </row>
    <row r="252" spans="1:9" x14ac:dyDescent="0.2">
      <c r="A252" s="3">
        <v>174</v>
      </c>
      <c r="B252" s="3" t="s">
        <v>899</v>
      </c>
      <c r="C252" s="3">
        <v>4</v>
      </c>
      <c r="D252" s="3">
        <v>31</v>
      </c>
    </row>
    <row r="253" spans="1:9" x14ac:dyDescent="0.2">
      <c r="A253" s="3">
        <v>392</v>
      </c>
      <c r="B253" s="3" t="s">
        <v>991</v>
      </c>
      <c r="C253" s="3">
        <v>12</v>
      </c>
      <c r="D253" s="3">
        <v>24</v>
      </c>
    </row>
    <row r="254" spans="1:9" x14ac:dyDescent="0.2">
      <c r="A254" s="3">
        <v>653</v>
      </c>
      <c r="B254" s="3" t="s">
        <v>992</v>
      </c>
      <c r="C254" s="3">
        <v>30</v>
      </c>
      <c r="D254" s="3">
        <v>390</v>
      </c>
    </row>
    <row r="255" spans="1:9" x14ac:dyDescent="0.2">
      <c r="A255" s="3">
        <v>439</v>
      </c>
      <c r="B255" s="3" t="s">
        <v>993</v>
      </c>
      <c r="C255" s="3">
        <v>170</v>
      </c>
      <c r="D255" s="3">
        <v>19</v>
      </c>
    </row>
    <row r="256" spans="1:9" x14ac:dyDescent="0.2">
      <c r="A256" s="3">
        <v>100</v>
      </c>
      <c r="B256" s="3" t="s">
        <v>897</v>
      </c>
      <c r="C256" s="3">
        <v>22</v>
      </c>
      <c r="D256" s="3">
        <v>72</v>
      </c>
    </row>
    <row r="258" spans="1:9" x14ac:dyDescent="0.2">
      <c r="A258" s="3" t="s">
        <v>994</v>
      </c>
    </row>
    <row r="259" spans="1:9" x14ac:dyDescent="0.2">
      <c r="A259" s="3" t="s">
        <v>995</v>
      </c>
    </row>
    <row r="260" spans="1:9" x14ac:dyDescent="0.2">
      <c r="A260" s="3" t="s">
        <v>996</v>
      </c>
    </row>
    <row r="261" spans="1:9" x14ac:dyDescent="0.2">
      <c r="A261" s="3" t="s">
        <v>997</v>
      </c>
    </row>
    <row r="262" spans="1:9" x14ac:dyDescent="0.2">
      <c r="A262" s="3" t="s">
        <v>998</v>
      </c>
    </row>
    <row r="264" spans="1:9" x14ac:dyDescent="0.2">
      <c r="A264" s="3" t="s">
        <v>174</v>
      </c>
    </row>
    <row r="266" spans="1:9" x14ac:dyDescent="0.2">
      <c r="A266" s="3" t="s">
        <v>982</v>
      </c>
    </row>
    <row r="268" spans="1:9" x14ac:dyDescent="0.2">
      <c r="A268" s="83" t="s">
        <v>211</v>
      </c>
      <c r="B268" s="83" t="s">
        <v>983</v>
      </c>
      <c r="C268" s="83" t="s">
        <v>984</v>
      </c>
      <c r="D268" s="83" t="s">
        <v>985</v>
      </c>
      <c r="E268" s="83" t="s">
        <v>986</v>
      </c>
      <c r="F268" s="83" t="s">
        <v>987</v>
      </c>
      <c r="G268" s="83" t="s">
        <v>988</v>
      </c>
      <c r="I268" s="3" t="s">
        <v>999</v>
      </c>
    </row>
    <row r="269" spans="1:9" x14ac:dyDescent="0.2">
      <c r="A269" s="3">
        <v>500</v>
      </c>
      <c r="B269" s="3" t="s">
        <v>989</v>
      </c>
      <c r="C269" s="3">
        <v>50</v>
      </c>
      <c r="D269" s="3">
        <v>60</v>
      </c>
      <c r="E269" s="15">
        <f>C269*D269</f>
        <v>3000</v>
      </c>
      <c r="F269" s="3">
        <f t="shared" ref="F269:F275" si="4">I$269*E269</f>
        <v>150</v>
      </c>
      <c r="G269" s="3">
        <f>E269+F269</f>
        <v>3150</v>
      </c>
      <c r="I269" s="50">
        <v>0.05</v>
      </c>
    </row>
    <row r="270" spans="1:9" x14ac:dyDescent="0.2">
      <c r="A270" s="3">
        <v>600</v>
      </c>
      <c r="B270" s="3" t="s">
        <v>990</v>
      </c>
      <c r="C270" s="3">
        <v>200</v>
      </c>
      <c r="D270" s="3">
        <v>98</v>
      </c>
      <c r="E270" s="15">
        <f>C270*D270</f>
        <v>19600</v>
      </c>
      <c r="F270" s="3">
        <f t="shared" si="4"/>
        <v>980</v>
      </c>
      <c r="G270" s="3">
        <f t="shared" ref="G270:G275" si="5">E270+F270</f>
        <v>20580</v>
      </c>
    </row>
    <row r="271" spans="1:9" x14ac:dyDescent="0.2">
      <c r="A271" s="3">
        <v>174</v>
      </c>
      <c r="B271" s="3" t="s">
        <v>899</v>
      </c>
      <c r="C271" s="3">
        <v>4</v>
      </c>
      <c r="D271" s="3">
        <v>31</v>
      </c>
      <c r="E271" s="15">
        <f>C271*D271</f>
        <v>124</v>
      </c>
      <c r="F271" s="3">
        <f t="shared" si="4"/>
        <v>6.2</v>
      </c>
      <c r="G271" s="3">
        <f t="shared" si="5"/>
        <v>130.19999999999999</v>
      </c>
    </row>
    <row r="272" spans="1:9" x14ac:dyDescent="0.2">
      <c r="A272" s="3">
        <v>392</v>
      </c>
      <c r="B272" s="3" t="s">
        <v>991</v>
      </c>
      <c r="C272" s="3">
        <v>12</v>
      </c>
      <c r="D272" s="3">
        <v>24</v>
      </c>
      <c r="E272" s="15">
        <f>C272*D272</f>
        <v>288</v>
      </c>
      <c r="F272" s="3">
        <f t="shared" si="4"/>
        <v>14.4</v>
      </c>
      <c r="G272" s="3">
        <f t="shared" si="5"/>
        <v>302.39999999999998</v>
      </c>
    </row>
    <row r="273" spans="1:8" x14ac:dyDescent="0.2">
      <c r="A273" s="3">
        <v>653</v>
      </c>
      <c r="B273" s="3" t="s">
        <v>992</v>
      </c>
      <c r="C273" s="3">
        <v>30</v>
      </c>
      <c r="D273" s="3">
        <v>390</v>
      </c>
      <c r="E273" s="15">
        <f t="shared" ref="E273:E275" si="6">C273*D273</f>
        <v>11700</v>
      </c>
      <c r="F273" s="3">
        <f t="shared" si="4"/>
        <v>585</v>
      </c>
      <c r="G273" s="3">
        <f t="shared" si="5"/>
        <v>12285</v>
      </c>
    </row>
    <row r="274" spans="1:8" x14ac:dyDescent="0.2">
      <c r="A274" s="3">
        <v>439</v>
      </c>
      <c r="B274" s="3" t="s">
        <v>993</v>
      </c>
      <c r="C274" s="3">
        <v>170</v>
      </c>
      <c r="D274" s="3">
        <v>19</v>
      </c>
      <c r="E274" s="15">
        <f t="shared" si="6"/>
        <v>3230</v>
      </c>
      <c r="F274" s="3">
        <f t="shared" si="4"/>
        <v>161.5</v>
      </c>
      <c r="G274" s="3">
        <f t="shared" si="5"/>
        <v>3391.5</v>
      </c>
    </row>
    <row r="275" spans="1:8" x14ac:dyDescent="0.2">
      <c r="A275" s="3">
        <v>100</v>
      </c>
      <c r="B275" s="3" t="s">
        <v>897</v>
      </c>
      <c r="C275" s="3">
        <v>22</v>
      </c>
      <c r="D275" s="3">
        <v>72</v>
      </c>
      <c r="E275" s="15">
        <f t="shared" si="6"/>
        <v>1584</v>
      </c>
      <c r="F275" s="3">
        <f t="shared" si="4"/>
        <v>79.2</v>
      </c>
      <c r="G275" s="3">
        <f t="shared" si="5"/>
        <v>1663.2</v>
      </c>
    </row>
    <row r="277" spans="1:8" x14ac:dyDescent="0.2">
      <c r="A277" s="3" t="s">
        <v>777</v>
      </c>
      <c r="B277" s="3" t="s">
        <v>974</v>
      </c>
      <c r="C277" s="101">
        <f>AVERAGE(C269:C275)</f>
        <v>69.714285714285708</v>
      </c>
      <c r="D277" s="3" t="s">
        <v>1000</v>
      </c>
      <c r="E277" s="3">
        <f>SUM(E269:E275)</f>
        <v>39526</v>
      </c>
      <c r="F277" s="3">
        <f>SUM(F269:F275)</f>
        <v>1976.3000000000002</v>
      </c>
      <c r="G277" s="3">
        <f>SUM(G269:G275)</f>
        <v>41502.300000000003</v>
      </c>
    </row>
    <row r="278" spans="1:8" x14ac:dyDescent="0.2">
      <c r="A278" s="3" t="s">
        <v>778</v>
      </c>
      <c r="B278" s="3" t="s">
        <v>1001</v>
      </c>
      <c r="C278" s="102">
        <f>MIN(C269:C275)</f>
        <v>4</v>
      </c>
      <c r="D278" s="3" t="s">
        <v>775</v>
      </c>
    </row>
    <row r="279" spans="1:8" x14ac:dyDescent="0.2">
      <c r="A279" s="3" t="s">
        <v>779</v>
      </c>
      <c r="B279" s="3" t="s">
        <v>1002</v>
      </c>
      <c r="C279" s="3">
        <f>MAX(C269:C275)</f>
        <v>200</v>
      </c>
    </row>
    <row r="280" spans="1:8" x14ac:dyDescent="0.2">
      <c r="B280" s="3" t="s">
        <v>1003</v>
      </c>
      <c r="C280" s="3">
        <f>COUNT(C269:C275)</f>
        <v>7</v>
      </c>
    </row>
    <row r="281" spans="1:8" x14ac:dyDescent="0.2">
      <c r="C281" s="26" t="s">
        <v>780</v>
      </c>
      <c r="D281" s="3" t="s">
        <v>1004</v>
      </c>
    </row>
    <row r="284" spans="1:8" x14ac:dyDescent="0.2">
      <c r="A284" s="90" t="s">
        <v>1005</v>
      </c>
      <c r="B284" s="91"/>
      <c r="C284" s="91"/>
      <c r="D284" s="91"/>
      <c r="E284" s="91"/>
      <c r="F284" s="91"/>
      <c r="G284" s="91"/>
      <c r="H284" s="91"/>
    </row>
    <row r="286" spans="1:8" x14ac:dyDescent="0.2">
      <c r="A286" s="3" t="s">
        <v>1006</v>
      </c>
    </row>
    <row r="288" spans="1:8" x14ac:dyDescent="0.2">
      <c r="C288" s="3" t="s">
        <v>1007</v>
      </c>
      <c r="D288" s="3" t="s">
        <v>1008</v>
      </c>
      <c r="E288" s="3" t="s">
        <v>1009</v>
      </c>
    </row>
    <row r="289" spans="1:8" x14ac:dyDescent="0.2">
      <c r="B289" s="3" t="s">
        <v>1010</v>
      </c>
      <c r="C289" s="3">
        <v>164</v>
      </c>
      <c r="D289" s="3">
        <v>202</v>
      </c>
      <c r="E289" s="3">
        <v>64</v>
      </c>
    </row>
    <row r="290" spans="1:8" x14ac:dyDescent="0.2">
      <c r="B290" s="3" t="s">
        <v>1011</v>
      </c>
      <c r="C290" s="3">
        <v>289</v>
      </c>
      <c r="D290" s="3">
        <v>150</v>
      </c>
      <c r="E290" s="3">
        <v>151</v>
      </c>
    </row>
    <row r="291" spans="1:8" x14ac:dyDescent="0.2">
      <c r="B291" s="3" t="s">
        <v>1012</v>
      </c>
      <c r="C291" s="3">
        <v>30</v>
      </c>
      <c r="D291" s="3">
        <v>155</v>
      </c>
      <c r="E291" s="3">
        <v>224</v>
      </c>
    </row>
    <row r="292" spans="1:8" x14ac:dyDescent="0.2">
      <c r="B292" s="3" t="s">
        <v>1013</v>
      </c>
      <c r="C292" s="3">
        <v>161</v>
      </c>
      <c r="D292" s="3">
        <v>152</v>
      </c>
      <c r="E292" s="3">
        <v>135</v>
      </c>
    </row>
    <row r="293" spans="1:8" x14ac:dyDescent="0.2">
      <c r="B293" s="3" t="s">
        <v>1014</v>
      </c>
      <c r="C293" s="3">
        <v>288</v>
      </c>
      <c r="D293" s="3">
        <v>241</v>
      </c>
      <c r="E293" s="3">
        <v>215</v>
      </c>
    </row>
    <row r="294" spans="1:8" x14ac:dyDescent="0.2">
      <c r="B294" s="3" t="s">
        <v>1015</v>
      </c>
      <c r="C294" s="3">
        <v>70</v>
      </c>
      <c r="D294" s="3">
        <v>219</v>
      </c>
      <c r="E294" s="3">
        <v>255</v>
      </c>
    </row>
    <row r="295" spans="1:8" x14ac:dyDescent="0.2">
      <c r="B295" s="3" t="s">
        <v>1016</v>
      </c>
      <c r="C295" s="3">
        <v>450</v>
      </c>
      <c r="D295" s="3">
        <v>900</v>
      </c>
      <c r="E295" s="3">
        <v>1500</v>
      </c>
    </row>
    <row r="297" spans="1:8" x14ac:dyDescent="0.2">
      <c r="A297" s="3" t="s">
        <v>1017</v>
      </c>
    </row>
    <row r="298" spans="1:8" x14ac:dyDescent="0.2">
      <c r="A298" s="3" t="s">
        <v>1018</v>
      </c>
    </row>
    <row r="300" spans="1:8" x14ac:dyDescent="0.2">
      <c r="C300" s="3" t="s">
        <v>1007</v>
      </c>
      <c r="D300" s="3" t="s">
        <v>1008</v>
      </c>
      <c r="E300" s="3" t="s">
        <v>1009</v>
      </c>
      <c r="H300" s="3" t="s">
        <v>1019</v>
      </c>
    </row>
    <row r="301" spans="1:8" x14ac:dyDescent="0.2">
      <c r="B301" s="3" t="s">
        <v>1010</v>
      </c>
      <c r="C301" s="3">
        <f>C289*$H$301</f>
        <v>656</v>
      </c>
      <c r="D301" s="3">
        <f t="shared" ref="D301:E301" si="7">D289*$H$301</f>
        <v>808</v>
      </c>
      <c r="E301" s="3">
        <f t="shared" si="7"/>
        <v>256</v>
      </c>
      <c r="H301" s="3">
        <v>4</v>
      </c>
    </row>
    <row r="302" spans="1:8" x14ac:dyDescent="0.2">
      <c r="B302" s="3" t="s">
        <v>1011</v>
      </c>
      <c r="C302" s="3">
        <f t="shared" ref="C302:E307" si="8">C290*$H$301</f>
        <v>1156</v>
      </c>
      <c r="D302" s="3">
        <f t="shared" si="8"/>
        <v>600</v>
      </c>
      <c r="E302" s="3">
        <f t="shared" si="8"/>
        <v>604</v>
      </c>
    </row>
    <row r="303" spans="1:8" x14ac:dyDescent="0.2">
      <c r="B303" s="3" t="s">
        <v>1012</v>
      </c>
      <c r="C303" s="3">
        <f t="shared" si="8"/>
        <v>120</v>
      </c>
      <c r="D303" s="3">
        <f t="shared" si="8"/>
        <v>620</v>
      </c>
      <c r="E303" s="3">
        <f t="shared" si="8"/>
        <v>896</v>
      </c>
    </row>
    <row r="304" spans="1:8" x14ac:dyDescent="0.2">
      <c r="B304" s="3" t="s">
        <v>1013</v>
      </c>
      <c r="C304" s="3">
        <f t="shared" si="8"/>
        <v>644</v>
      </c>
      <c r="D304" s="3">
        <f t="shared" si="8"/>
        <v>608</v>
      </c>
      <c r="E304" s="3">
        <f t="shared" si="8"/>
        <v>540</v>
      </c>
    </row>
    <row r="305" spans="1:8" x14ac:dyDescent="0.2">
      <c r="B305" s="3" t="s">
        <v>1014</v>
      </c>
      <c r="C305" s="3">
        <f t="shared" si="8"/>
        <v>1152</v>
      </c>
      <c r="D305" s="3">
        <f t="shared" si="8"/>
        <v>964</v>
      </c>
      <c r="E305" s="3">
        <f t="shared" si="8"/>
        <v>860</v>
      </c>
    </row>
    <row r="306" spans="1:8" x14ac:dyDescent="0.2">
      <c r="B306" s="3" t="s">
        <v>1015</v>
      </c>
      <c r="C306" s="3">
        <f t="shared" si="8"/>
        <v>280</v>
      </c>
      <c r="D306" s="3">
        <f t="shared" si="8"/>
        <v>876</v>
      </c>
      <c r="E306" s="3">
        <f t="shared" si="8"/>
        <v>1020</v>
      </c>
    </row>
    <row r="307" spans="1:8" x14ac:dyDescent="0.2">
      <c r="B307" s="3" t="s">
        <v>1016</v>
      </c>
      <c r="C307" s="3">
        <f t="shared" si="8"/>
        <v>1800</v>
      </c>
      <c r="D307" s="3">
        <f t="shared" si="8"/>
        <v>3600</v>
      </c>
      <c r="E307" s="3">
        <f t="shared" si="8"/>
        <v>6000</v>
      </c>
    </row>
    <row r="309" spans="1:8" x14ac:dyDescent="0.2">
      <c r="A309" s="90" t="s">
        <v>1020</v>
      </c>
      <c r="B309" s="91"/>
      <c r="C309" s="91"/>
      <c r="D309" s="91"/>
      <c r="E309" s="91"/>
      <c r="F309" s="91"/>
      <c r="G309" s="91"/>
      <c r="H309" s="91"/>
    </row>
    <row r="311" spans="1:8" x14ac:dyDescent="0.2">
      <c r="A311" s="100" t="s">
        <v>775</v>
      </c>
      <c r="B311" s="100" t="s">
        <v>777</v>
      </c>
      <c r="C311" s="100" t="s">
        <v>778</v>
      </c>
      <c r="D311" s="100" t="s">
        <v>779</v>
      </c>
      <c r="E311" s="100" t="s">
        <v>780</v>
      </c>
      <c r="F311" s="100" t="s">
        <v>781</v>
      </c>
      <c r="G311" s="100" t="s">
        <v>782</v>
      </c>
      <c r="H311" s="100" t="s">
        <v>783</v>
      </c>
    </row>
    <row r="312" spans="1:8" x14ac:dyDescent="0.2">
      <c r="A312" s="11" t="s">
        <v>973</v>
      </c>
      <c r="B312" s="11" t="s">
        <v>974</v>
      </c>
      <c r="C312" s="11" t="s">
        <v>975</v>
      </c>
      <c r="D312" s="11" t="s">
        <v>976</v>
      </c>
      <c r="E312" s="11" t="s">
        <v>977</v>
      </c>
      <c r="F312" s="11" t="s">
        <v>978</v>
      </c>
      <c r="G312" s="11" t="s">
        <v>979</v>
      </c>
      <c r="H312" s="11" t="s">
        <v>980</v>
      </c>
    </row>
    <row r="313" spans="1:8" x14ac:dyDescent="0.2">
      <c r="A313" s="11" t="s">
        <v>776</v>
      </c>
      <c r="B313" s="11" t="s">
        <v>776</v>
      </c>
      <c r="C313" s="11" t="s">
        <v>776</v>
      </c>
      <c r="D313" s="11" t="s">
        <v>776</v>
      </c>
      <c r="E313" s="11" t="s">
        <v>776</v>
      </c>
      <c r="F313" s="11" t="s">
        <v>1021</v>
      </c>
      <c r="G313" s="11" t="s">
        <v>1021</v>
      </c>
      <c r="H313" s="11" t="s">
        <v>1021</v>
      </c>
    </row>
    <row r="315" spans="1:8" x14ac:dyDescent="0.2">
      <c r="A315" s="3" t="s">
        <v>1022</v>
      </c>
    </row>
    <row r="316" spans="1:8" x14ac:dyDescent="0.2">
      <c r="A316" s="3" t="s">
        <v>1023</v>
      </c>
    </row>
    <row r="318" spans="1:8" x14ac:dyDescent="0.2">
      <c r="A318" s="83" t="s">
        <v>1024</v>
      </c>
      <c r="B318" s="83" t="s">
        <v>1025</v>
      </c>
      <c r="C318" s="83" t="s">
        <v>1026</v>
      </c>
      <c r="D318" s="83" t="s">
        <v>1027</v>
      </c>
      <c r="E318" s="83" t="s">
        <v>1028</v>
      </c>
      <c r="F318" s="83" t="s">
        <v>1029</v>
      </c>
      <c r="G318" s="83" t="s">
        <v>604</v>
      </c>
      <c r="H318" s="83" t="s">
        <v>601</v>
      </c>
    </row>
    <row r="319" spans="1:8" x14ac:dyDescent="0.2">
      <c r="A319" s="3" t="s">
        <v>1030</v>
      </c>
      <c r="B319" s="3" t="s">
        <v>1031</v>
      </c>
      <c r="C319" s="3" t="s">
        <v>270</v>
      </c>
      <c r="F319" s="3" t="s">
        <v>234</v>
      </c>
    </row>
    <row r="320" spans="1:8" x14ac:dyDescent="0.2">
      <c r="A320" s="3" t="s">
        <v>1032</v>
      </c>
      <c r="B320" s="3" t="s">
        <v>1033</v>
      </c>
      <c r="C320" s="3" t="s">
        <v>270</v>
      </c>
      <c r="F320" s="3" t="s">
        <v>234</v>
      </c>
      <c r="G320" s="3">
        <v>20000</v>
      </c>
    </row>
    <row r="321" spans="1:8" x14ac:dyDescent="0.2">
      <c r="A321" s="3" t="s">
        <v>682</v>
      </c>
      <c r="B321" s="3" t="s">
        <v>1031</v>
      </c>
      <c r="C321" s="3" t="s">
        <v>1034</v>
      </c>
      <c r="D321" s="3">
        <v>44</v>
      </c>
      <c r="E321" s="3" t="s">
        <v>1035</v>
      </c>
      <c r="F321" s="3" t="s">
        <v>1036</v>
      </c>
      <c r="G321" s="3">
        <v>25000</v>
      </c>
      <c r="H321" s="3" t="s">
        <v>1037</v>
      </c>
    </row>
    <row r="322" spans="1:8" x14ac:dyDescent="0.2">
      <c r="A322" s="3" t="s">
        <v>1038</v>
      </c>
      <c r="B322" s="3" t="s">
        <v>1033</v>
      </c>
      <c r="C322" s="3" t="s">
        <v>1034</v>
      </c>
      <c r="D322" s="3">
        <v>32</v>
      </c>
      <c r="E322" s="3" t="s">
        <v>1039</v>
      </c>
      <c r="F322" s="3" t="s">
        <v>1036</v>
      </c>
      <c r="G322" s="3">
        <v>33000</v>
      </c>
      <c r="H322" s="3" t="s">
        <v>1040</v>
      </c>
    </row>
    <row r="323" spans="1:8" x14ac:dyDescent="0.2">
      <c r="A323" s="3" t="s">
        <v>1041</v>
      </c>
      <c r="B323" s="3" t="s">
        <v>1031</v>
      </c>
      <c r="C323" s="3" t="s">
        <v>1042</v>
      </c>
      <c r="D323" s="3">
        <v>54</v>
      </c>
      <c r="E323" s="3" t="s">
        <v>1043</v>
      </c>
      <c r="F323" s="3" t="s">
        <v>1044</v>
      </c>
      <c r="G323" s="3">
        <v>48000</v>
      </c>
      <c r="H323" s="3" t="s">
        <v>1045</v>
      </c>
    </row>
    <row r="324" spans="1:8" x14ac:dyDescent="0.2">
      <c r="A324" s="3" t="s">
        <v>1046</v>
      </c>
      <c r="B324" s="3" t="s">
        <v>1031</v>
      </c>
      <c r="C324" s="3" t="s">
        <v>1047</v>
      </c>
      <c r="D324" s="3">
        <v>25</v>
      </c>
      <c r="E324" s="3" t="s">
        <v>1035</v>
      </c>
      <c r="F324" s="3" t="s">
        <v>1048</v>
      </c>
      <c r="G324" s="3">
        <v>14000</v>
      </c>
      <c r="H324" s="3" t="s">
        <v>1045</v>
      </c>
    </row>
    <row r="325" spans="1:8" x14ac:dyDescent="0.2">
      <c r="A325" s="3" t="s">
        <v>1049</v>
      </c>
      <c r="B325" s="3" t="s">
        <v>1033</v>
      </c>
      <c r="C325" s="3" t="s">
        <v>1034</v>
      </c>
      <c r="D325" s="3">
        <v>67</v>
      </c>
      <c r="E325" s="3" t="s">
        <v>1050</v>
      </c>
      <c r="F325" s="3" t="s">
        <v>1048</v>
      </c>
      <c r="G325" s="3">
        <v>17000</v>
      </c>
      <c r="H325" s="3" t="s">
        <v>1051</v>
      </c>
    </row>
    <row r="326" spans="1:8" x14ac:dyDescent="0.2">
      <c r="A326" s="3" t="s">
        <v>1052</v>
      </c>
      <c r="B326" s="3" t="s">
        <v>1031</v>
      </c>
      <c r="C326" s="3" t="s">
        <v>1047</v>
      </c>
      <c r="D326" s="3">
        <v>33</v>
      </c>
      <c r="E326" s="3" t="s">
        <v>1053</v>
      </c>
      <c r="F326" s="3" t="s">
        <v>1054</v>
      </c>
      <c r="G326" s="3">
        <v>50000</v>
      </c>
      <c r="H326" s="3" t="s">
        <v>1055</v>
      </c>
    </row>
    <row r="328" spans="1:8" x14ac:dyDescent="0.2">
      <c r="A328" s="3" t="s">
        <v>994</v>
      </c>
    </row>
    <row r="329" spans="1:8" x14ac:dyDescent="0.2">
      <c r="A329" s="3" t="s">
        <v>1056</v>
      </c>
    </row>
    <row r="330" spans="1:8" x14ac:dyDescent="0.2">
      <c r="A330" s="3" t="s">
        <v>1057</v>
      </c>
    </row>
    <row r="331" spans="1:8" x14ac:dyDescent="0.2">
      <c r="A331" s="3" t="s">
        <v>1058</v>
      </c>
    </row>
    <row r="332" spans="1:8" x14ac:dyDescent="0.2">
      <c r="A332" s="3" t="s">
        <v>1059</v>
      </c>
    </row>
    <row r="333" spans="1:8" x14ac:dyDescent="0.2">
      <c r="A333" s="3" t="s">
        <v>1060</v>
      </c>
    </row>
    <row r="335" spans="1:8" x14ac:dyDescent="0.2">
      <c r="A335" s="3" t="s">
        <v>174</v>
      </c>
    </row>
    <row r="336" spans="1:8" x14ac:dyDescent="0.2">
      <c r="A336" s="7" t="s">
        <v>1056</v>
      </c>
    </row>
    <row r="337" spans="1:8" x14ac:dyDescent="0.2">
      <c r="A337" s="7" t="s">
        <v>1057</v>
      </c>
    </row>
    <row r="339" spans="1:8" x14ac:dyDescent="0.2">
      <c r="A339" s="83" t="s">
        <v>1024</v>
      </c>
      <c r="B339" s="83" t="s">
        <v>1025</v>
      </c>
      <c r="C339" s="83" t="s">
        <v>1026</v>
      </c>
      <c r="D339" s="83" t="s">
        <v>1027</v>
      </c>
      <c r="E339" s="83" t="s">
        <v>1028</v>
      </c>
      <c r="F339" s="83" t="s">
        <v>1029</v>
      </c>
      <c r="G339" s="83" t="s">
        <v>604</v>
      </c>
      <c r="H339" s="83" t="s">
        <v>601</v>
      </c>
    </row>
    <row r="340" spans="1:8" x14ac:dyDescent="0.2">
      <c r="A340" s="3" t="s">
        <v>1030</v>
      </c>
      <c r="B340" s="3" t="s">
        <v>1031</v>
      </c>
      <c r="C340" s="3" t="s">
        <v>270</v>
      </c>
      <c r="F340" s="3" t="s">
        <v>234</v>
      </c>
    </row>
    <row r="341" spans="1:8" x14ac:dyDescent="0.2">
      <c r="A341" s="3" t="s">
        <v>1032</v>
      </c>
      <c r="B341" s="3" t="s">
        <v>1033</v>
      </c>
      <c r="C341" s="3" t="s">
        <v>270</v>
      </c>
      <c r="F341" s="3" t="s">
        <v>234</v>
      </c>
      <c r="G341" s="3">
        <v>20000</v>
      </c>
    </row>
    <row r="342" spans="1:8" x14ac:dyDescent="0.2">
      <c r="A342" s="3" t="s">
        <v>682</v>
      </c>
      <c r="B342" s="3" t="s">
        <v>1031</v>
      </c>
      <c r="C342" s="3" t="s">
        <v>1034</v>
      </c>
      <c r="D342" s="3">
        <v>44</v>
      </c>
      <c r="E342" s="3" t="s">
        <v>1035</v>
      </c>
      <c r="F342" s="3" t="s">
        <v>1036</v>
      </c>
      <c r="G342" s="3">
        <v>25000</v>
      </c>
      <c r="H342" s="3" t="s">
        <v>1037</v>
      </c>
    </row>
    <row r="343" spans="1:8" x14ac:dyDescent="0.2">
      <c r="A343" s="3" t="s">
        <v>1038</v>
      </c>
      <c r="B343" s="3" t="s">
        <v>1033</v>
      </c>
      <c r="C343" s="3" t="s">
        <v>1034</v>
      </c>
      <c r="D343" s="3">
        <v>32</v>
      </c>
      <c r="E343" s="3" t="s">
        <v>1039</v>
      </c>
      <c r="F343" s="3" t="s">
        <v>1036</v>
      </c>
      <c r="G343" s="3">
        <v>33000</v>
      </c>
      <c r="H343" s="3" t="s">
        <v>1040</v>
      </c>
    </row>
    <row r="344" spans="1:8" x14ac:dyDescent="0.2">
      <c r="A344" s="3" t="s">
        <v>1041</v>
      </c>
      <c r="B344" s="3" t="s">
        <v>1031</v>
      </c>
      <c r="C344" s="3" t="s">
        <v>1042</v>
      </c>
      <c r="D344" s="3">
        <v>54</v>
      </c>
      <c r="E344" s="3" t="s">
        <v>1043</v>
      </c>
      <c r="F344" s="3" t="s">
        <v>1044</v>
      </c>
      <c r="G344" s="3">
        <v>48000</v>
      </c>
      <c r="H344" s="3" t="s">
        <v>1045</v>
      </c>
    </row>
    <row r="345" spans="1:8" x14ac:dyDescent="0.2">
      <c r="A345" s="3" t="s">
        <v>1046</v>
      </c>
      <c r="B345" s="3" t="s">
        <v>1031</v>
      </c>
      <c r="C345" s="3" t="s">
        <v>1047</v>
      </c>
      <c r="D345" s="3">
        <v>25</v>
      </c>
      <c r="E345" s="3" t="s">
        <v>1035</v>
      </c>
      <c r="F345" s="3" t="s">
        <v>1048</v>
      </c>
      <c r="G345" s="3">
        <v>14000</v>
      </c>
      <c r="H345" s="3" t="s">
        <v>1045</v>
      </c>
    </row>
    <row r="346" spans="1:8" x14ac:dyDescent="0.2">
      <c r="A346" s="3" t="s">
        <v>1049</v>
      </c>
      <c r="B346" s="3" t="s">
        <v>1033</v>
      </c>
      <c r="C346" s="3" t="s">
        <v>1034</v>
      </c>
      <c r="D346" s="3">
        <v>67</v>
      </c>
      <c r="E346" s="3" t="s">
        <v>1050</v>
      </c>
      <c r="F346" s="3" t="s">
        <v>1048</v>
      </c>
      <c r="G346" s="3">
        <v>17000</v>
      </c>
      <c r="H346" s="3" t="s">
        <v>1051</v>
      </c>
    </row>
    <row r="347" spans="1:8" x14ac:dyDescent="0.2">
      <c r="A347" s="3" t="s">
        <v>1052</v>
      </c>
      <c r="B347" s="3" t="s">
        <v>1031</v>
      </c>
      <c r="C347" s="3" t="s">
        <v>1047</v>
      </c>
      <c r="D347" s="3">
        <v>33</v>
      </c>
      <c r="E347" s="3" t="s">
        <v>1053</v>
      </c>
      <c r="F347" s="3" t="s">
        <v>1054</v>
      </c>
      <c r="G347" s="3">
        <v>50000</v>
      </c>
      <c r="H347" s="3" t="s">
        <v>1055</v>
      </c>
    </row>
    <row r="349" spans="1:8" x14ac:dyDescent="0.2">
      <c r="A349" s="3" t="s">
        <v>1061</v>
      </c>
    </row>
    <row r="350" spans="1:8" x14ac:dyDescent="0.2">
      <c r="A350" s="3" t="s">
        <v>1062</v>
      </c>
    </row>
    <row r="351" spans="1:8" x14ac:dyDescent="0.2">
      <c r="A351" s="3" t="s">
        <v>1063</v>
      </c>
    </row>
    <row r="352" spans="1:8" x14ac:dyDescent="0.2">
      <c r="A352" s="3" t="s">
        <v>1064</v>
      </c>
    </row>
    <row r="354" spans="1:7" x14ac:dyDescent="0.2">
      <c r="A354" s="3" t="s">
        <v>1065</v>
      </c>
      <c r="F354" s="3">
        <f>COUNTA(A340:A347)</f>
        <v>8</v>
      </c>
    </row>
    <row r="355" spans="1:7" x14ac:dyDescent="0.2">
      <c r="A355" s="3" t="s">
        <v>1066</v>
      </c>
      <c r="F355" s="3">
        <f>COUNT(A340:A347)</f>
        <v>0</v>
      </c>
      <c r="G355" s="3" t="s">
        <v>1067</v>
      </c>
    </row>
    <row r="357" spans="1:7" x14ac:dyDescent="0.2">
      <c r="A357" s="7" t="s">
        <v>1058</v>
      </c>
    </row>
    <row r="358" spans="1:7" x14ac:dyDescent="0.2">
      <c r="A358" s="7" t="s">
        <v>1068</v>
      </c>
    </row>
    <row r="359" spans="1:7" x14ac:dyDescent="0.2">
      <c r="A359" s="7" t="s">
        <v>1069</v>
      </c>
    </row>
    <row r="360" spans="1:7" x14ac:dyDescent="0.2">
      <c r="G360" s="3" t="s">
        <v>1070</v>
      </c>
    </row>
    <row r="361" spans="1:7" x14ac:dyDescent="0.2">
      <c r="E361" s="15">
        <f>COUNTIF(F340:F347,G361)</f>
        <v>2</v>
      </c>
      <c r="G361" s="3" t="s">
        <v>1048</v>
      </c>
    </row>
    <row r="363" spans="1:7" x14ac:dyDescent="0.2">
      <c r="E363" s="3" t="str">
        <f ca="1">_xlfn.FORMULATEXT(E361)</f>
        <v>=COUNTIF(F340:F347,G361)</v>
      </c>
    </row>
    <row r="365" spans="1:7" x14ac:dyDescent="0.2">
      <c r="B365" s="3" t="s">
        <v>1071</v>
      </c>
    </row>
    <row r="366" spans="1:7" x14ac:dyDescent="0.2">
      <c r="B366" s="3" t="s">
        <v>1072</v>
      </c>
      <c r="F366" s="3" t="s">
        <v>1073</v>
      </c>
    </row>
    <row r="367" spans="1:7" x14ac:dyDescent="0.2">
      <c r="B367" s="3" t="s">
        <v>1074</v>
      </c>
      <c r="D367" s="3" t="s">
        <v>1075</v>
      </c>
    </row>
    <row r="368" spans="1:7" x14ac:dyDescent="0.2">
      <c r="B368" s="3" t="s">
        <v>1076</v>
      </c>
      <c r="D368" s="3" t="s">
        <v>1077</v>
      </c>
    </row>
    <row r="369" spans="1:7" x14ac:dyDescent="0.2">
      <c r="B369" s="3" t="s">
        <v>1078</v>
      </c>
      <c r="D369" s="3" t="s">
        <v>1079</v>
      </c>
    </row>
    <row r="371" spans="1:7" x14ac:dyDescent="0.2">
      <c r="A371" s="7" t="s">
        <v>1059</v>
      </c>
    </row>
    <row r="373" spans="1:7" x14ac:dyDescent="0.2">
      <c r="E373" s="15">
        <f>COUNTIF(G341:G347,G374)</f>
        <v>4</v>
      </c>
      <c r="G373" s="3" t="s">
        <v>1070</v>
      </c>
    </row>
    <row r="374" spans="1:7" x14ac:dyDescent="0.2">
      <c r="G374" s="3" t="s">
        <v>1080</v>
      </c>
    </row>
    <row r="376" spans="1:7" x14ac:dyDescent="0.2">
      <c r="A376" s="7" t="s">
        <v>1060</v>
      </c>
    </row>
    <row r="377" spans="1:7" x14ac:dyDescent="0.2">
      <c r="A377" s="3" t="s">
        <v>1081</v>
      </c>
    </row>
    <row r="378" spans="1:7" x14ac:dyDescent="0.2">
      <c r="A378" s="3" t="s">
        <v>1082</v>
      </c>
    </row>
    <row r="380" spans="1:7" x14ac:dyDescent="0.2">
      <c r="E380" s="15">
        <f>AVERAGEIF(C340:C347,G381,G340:G347)</f>
        <v>25000</v>
      </c>
      <c r="G380" s="3" t="s">
        <v>1070</v>
      </c>
    </row>
    <row r="381" spans="1:7" x14ac:dyDescent="0.2">
      <c r="G381" s="3" t="s">
        <v>1034</v>
      </c>
    </row>
    <row r="383" spans="1:7" x14ac:dyDescent="0.2">
      <c r="E383" s="3" t="str">
        <f ca="1">_xlfn.FORMULATEXT(E380)</f>
        <v>=AVERAGEIF(C340:C347,G381,G340:G347)</v>
      </c>
    </row>
    <row r="385" spans="1:8" x14ac:dyDescent="0.2">
      <c r="A385" s="3" t="s">
        <v>1083</v>
      </c>
      <c r="F385" s="3" t="s">
        <v>1084</v>
      </c>
    </row>
    <row r="386" spans="1:8" x14ac:dyDescent="0.2">
      <c r="A386" s="3" t="s">
        <v>1085</v>
      </c>
      <c r="C386" s="3" t="s">
        <v>1086</v>
      </c>
      <c r="D386" s="3" t="s">
        <v>808</v>
      </c>
      <c r="F386" s="3" t="s">
        <v>1087</v>
      </c>
    </row>
    <row r="387" spans="1:8" x14ac:dyDescent="0.2">
      <c r="A387" s="3" t="s">
        <v>1088</v>
      </c>
      <c r="C387" s="3" t="s">
        <v>876</v>
      </c>
      <c r="D387" s="3" t="s">
        <v>1089</v>
      </c>
    </row>
    <row r="388" spans="1:8" x14ac:dyDescent="0.2">
      <c r="A388" s="3" t="s">
        <v>1090</v>
      </c>
      <c r="C388" s="3" t="s">
        <v>1091</v>
      </c>
      <c r="D388" s="3" t="s">
        <v>1092</v>
      </c>
    </row>
    <row r="390" spans="1:8" x14ac:dyDescent="0.2">
      <c r="A390" s="8"/>
    </row>
    <row r="392" spans="1:8" x14ac:dyDescent="0.2">
      <c r="A392" s="90" t="s">
        <v>1093</v>
      </c>
      <c r="B392" s="91"/>
      <c r="C392" s="91"/>
      <c r="D392" s="91"/>
      <c r="E392" s="91"/>
      <c r="F392" s="91"/>
      <c r="G392" s="91"/>
      <c r="H392" s="91"/>
    </row>
    <row r="394" spans="1:8" x14ac:dyDescent="0.2">
      <c r="A394" s="3" t="s">
        <v>1094</v>
      </c>
    </row>
    <row r="395" spans="1:8" x14ac:dyDescent="0.2">
      <c r="A395" s="3" t="s">
        <v>1095</v>
      </c>
    </row>
    <row r="396" spans="1:8" x14ac:dyDescent="0.2">
      <c r="A396" s="3" t="s">
        <v>1096</v>
      </c>
    </row>
    <row r="398" spans="1:8" x14ac:dyDescent="0.2">
      <c r="A398" s="3" t="s">
        <v>1097</v>
      </c>
    </row>
    <row r="399" spans="1:8" x14ac:dyDescent="0.2">
      <c r="A399" s="3" t="s">
        <v>1098</v>
      </c>
    </row>
    <row r="401" spans="1:8" x14ac:dyDescent="0.2">
      <c r="A401" s="103" t="s">
        <v>775</v>
      </c>
      <c r="B401" s="103" t="s">
        <v>777</v>
      </c>
      <c r="C401" s="103" t="s">
        <v>778</v>
      </c>
      <c r="D401" s="103" t="s">
        <v>779</v>
      </c>
      <c r="E401" s="103" t="s">
        <v>780</v>
      </c>
      <c r="F401" s="103" t="s">
        <v>781</v>
      </c>
      <c r="G401" s="103" t="s">
        <v>782</v>
      </c>
      <c r="H401" s="103" t="s">
        <v>783</v>
      </c>
    </row>
    <row r="402" spans="1:8" x14ac:dyDescent="0.2">
      <c r="A402" s="79" t="s">
        <v>973</v>
      </c>
      <c r="B402" s="79" t="s">
        <v>974</v>
      </c>
      <c r="C402" s="79" t="s">
        <v>975</v>
      </c>
      <c r="D402" s="79" t="s">
        <v>976</v>
      </c>
      <c r="E402" s="79" t="s">
        <v>977</v>
      </c>
      <c r="F402" s="79" t="s">
        <v>978</v>
      </c>
      <c r="G402" s="79" t="s">
        <v>979</v>
      </c>
      <c r="H402" s="79" t="s">
        <v>980</v>
      </c>
    </row>
    <row r="403" spans="1:8" x14ac:dyDescent="0.2">
      <c r="A403" s="11"/>
      <c r="B403" s="11"/>
      <c r="C403" s="11"/>
      <c r="D403" s="11"/>
      <c r="E403" s="11"/>
      <c r="F403" s="11"/>
      <c r="G403" s="11"/>
      <c r="H403" s="11"/>
    </row>
    <row r="404" spans="1:8" x14ac:dyDescent="0.2">
      <c r="A404" s="81" t="s">
        <v>1099</v>
      </c>
    </row>
    <row r="405" spans="1:8" x14ac:dyDescent="0.2">
      <c r="A405" s="3" t="s">
        <v>1100</v>
      </c>
    </row>
    <row r="406" spans="1:8" x14ac:dyDescent="0.2">
      <c r="A406" s="3" t="s">
        <v>1101</v>
      </c>
    </row>
    <row r="408" spans="1:8" x14ac:dyDescent="0.2">
      <c r="A408" s="104" t="s">
        <v>1102</v>
      </c>
      <c r="B408" s="104" t="s">
        <v>1103</v>
      </c>
      <c r="C408" s="104" t="s">
        <v>1104</v>
      </c>
      <c r="D408" s="104" t="s">
        <v>1105</v>
      </c>
      <c r="E408" s="104" t="s">
        <v>1106</v>
      </c>
    </row>
    <row r="409" spans="1:8" x14ac:dyDescent="0.2">
      <c r="A409" s="92" t="s">
        <v>373</v>
      </c>
      <c r="B409" s="92">
        <v>100</v>
      </c>
      <c r="C409" s="92">
        <v>60</v>
      </c>
      <c r="D409" s="92">
        <v>20</v>
      </c>
      <c r="E409" s="92">
        <v>50</v>
      </c>
    </row>
    <row r="410" spans="1:8" x14ac:dyDescent="0.2">
      <c r="A410" s="92" t="s">
        <v>197</v>
      </c>
      <c r="B410" s="92">
        <v>30</v>
      </c>
      <c r="C410" s="92">
        <v>100</v>
      </c>
      <c r="D410" s="92">
        <v>40</v>
      </c>
      <c r="E410" s="92">
        <v>100</v>
      </c>
    </row>
    <row r="411" spans="1:8" x14ac:dyDescent="0.2">
      <c r="A411" s="92" t="s">
        <v>1107</v>
      </c>
      <c r="B411" s="92">
        <v>150</v>
      </c>
      <c r="C411" s="92">
        <v>8</v>
      </c>
      <c r="D411" s="92">
        <v>7</v>
      </c>
      <c r="E411" s="92">
        <v>17.5</v>
      </c>
    </row>
    <row r="412" spans="1:8" x14ac:dyDescent="0.2">
      <c r="A412" s="92" t="s">
        <v>1108</v>
      </c>
      <c r="B412" s="92">
        <v>80</v>
      </c>
      <c r="C412" s="92">
        <v>120</v>
      </c>
      <c r="D412" s="92">
        <v>50</v>
      </c>
      <c r="E412" s="92">
        <v>125</v>
      </c>
    </row>
    <row r="413" spans="1:8" x14ac:dyDescent="0.2">
      <c r="A413" s="92" t="s">
        <v>377</v>
      </c>
      <c r="B413" s="92">
        <v>98</v>
      </c>
      <c r="C413" s="92">
        <v>170</v>
      </c>
      <c r="D413" s="92">
        <v>70</v>
      </c>
      <c r="E413" s="92">
        <v>175</v>
      </c>
    </row>
    <row r="414" spans="1:8" x14ac:dyDescent="0.2">
      <c r="A414" s="92" t="s">
        <v>1109</v>
      </c>
      <c r="B414" s="92">
        <v>105</v>
      </c>
      <c r="C414" s="92">
        <v>30</v>
      </c>
      <c r="D414" s="92">
        <v>10</v>
      </c>
      <c r="E414" s="92">
        <v>25</v>
      </c>
    </row>
    <row r="415" spans="1:8" x14ac:dyDescent="0.2">
      <c r="A415" s="92" t="s">
        <v>1110</v>
      </c>
      <c r="B415" s="92">
        <v>44</v>
      </c>
      <c r="C415" s="92">
        <v>10</v>
      </c>
      <c r="D415" s="92">
        <v>12</v>
      </c>
      <c r="E415" s="92">
        <v>30</v>
      </c>
    </row>
    <row r="416" spans="1:8" x14ac:dyDescent="0.2">
      <c r="A416" s="92" t="s">
        <v>1111</v>
      </c>
      <c r="B416" s="92">
        <v>88</v>
      </c>
      <c r="C416" s="92">
        <v>1</v>
      </c>
      <c r="D416" s="92">
        <v>1</v>
      </c>
      <c r="E416" s="92">
        <v>2.5</v>
      </c>
    </row>
    <row r="418" spans="1:9" x14ac:dyDescent="0.2">
      <c r="A418" s="3" t="s">
        <v>1112</v>
      </c>
    </row>
    <row r="419" spans="1:9" x14ac:dyDescent="0.2">
      <c r="A419" s="3" t="s">
        <v>1113</v>
      </c>
    </row>
    <row r="420" spans="1:9" x14ac:dyDescent="0.2">
      <c r="A420" s="3" t="s">
        <v>1114</v>
      </c>
    </row>
    <row r="421" spans="1:9" x14ac:dyDescent="0.2">
      <c r="A421" s="3" t="s">
        <v>1115</v>
      </c>
    </row>
    <row r="422" spans="1:9" x14ac:dyDescent="0.2">
      <c r="A422" s="3" t="s">
        <v>1116</v>
      </c>
    </row>
    <row r="423" spans="1:9" x14ac:dyDescent="0.2">
      <c r="A423" s="3" t="s">
        <v>1117</v>
      </c>
      <c r="H423" s="105" t="s">
        <v>775</v>
      </c>
      <c r="I423" s="105" t="s">
        <v>973</v>
      </c>
    </row>
    <row r="424" spans="1:9" x14ac:dyDescent="0.2">
      <c r="A424" s="3" t="s">
        <v>1118</v>
      </c>
      <c r="H424" s="105" t="s">
        <v>777</v>
      </c>
      <c r="I424" s="105" t="s">
        <v>974</v>
      </c>
    </row>
    <row r="425" spans="1:9" x14ac:dyDescent="0.2">
      <c r="H425" s="105" t="s">
        <v>778</v>
      </c>
      <c r="I425" s="105" t="s">
        <v>975</v>
      </c>
    </row>
    <row r="426" spans="1:9" x14ac:dyDescent="0.2">
      <c r="A426" s="3" t="s">
        <v>174</v>
      </c>
      <c r="H426" s="105" t="s">
        <v>779</v>
      </c>
      <c r="I426" s="105" t="s">
        <v>976</v>
      </c>
    </row>
    <row r="427" spans="1:9" x14ac:dyDescent="0.2">
      <c r="F427" s="104" t="s">
        <v>1119</v>
      </c>
      <c r="H427" s="105" t="s">
        <v>780</v>
      </c>
      <c r="I427" s="105" t="s">
        <v>977</v>
      </c>
    </row>
    <row r="428" spans="1:9" x14ac:dyDescent="0.2">
      <c r="A428" s="104" t="s">
        <v>1102</v>
      </c>
      <c r="B428" s="104" t="s">
        <v>1103</v>
      </c>
      <c r="C428" s="104" t="s">
        <v>1104</v>
      </c>
      <c r="D428" s="104" t="s">
        <v>1105</v>
      </c>
      <c r="E428" s="106" t="s">
        <v>1106</v>
      </c>
      <c r="F428" s="104" t="s">
        <v>1120</v>
      </c>
      <c r="H428" s="105" t="s">
        <v>781</v>
      </c>
      <c r="I428" s="105" t="s">
        <v>978</v>
      </c>
    </row>
    <row r="429" spans="1:9" x14ac:dyDescent="0.2">
      <c r="A429" s="92" t="s">
        <v>373</v>
      </c>
      <c r="B429" s="92">
        <v>100</v>
      </c>
      <c r="C429" s="107">
        <v>60</v>
      </c>
      <c r="D429" s="92">
        <v>20</v>
      </c>
      <c r="E429" s="108">
        <v>50</v>
      </c>
      <c r="F429" s="92">
        <f>B429*D429</f>
        <v>2000</v>
      </c>
      <c r="H429" s="105" t="s">
        <v>782</v>
      </c>
      <c r="I429" s="105" t="s">
        <v>979</v>
      </c>
    </row>
    <row r="430" spans="1:9" x14ac:dyDescent="0.2">
      <c r="A430" s="92" t="s">
        <v>197</v>
      </c>
      <c r="B430" s="92">
        <v>30</v>
      </c>
      <c r="C430" s="107">
        <v>100</v>
      </c>
      <c r="D430" s="92">
        <v>40</v>
      </c>
      <c r="E430" s="108">
        <v>100</v>
      </c>
      <c r="F430" s="92">
        <f>B430*D430</f>
        <v>1200</v>
      </c>
      <c r="H430" s="105" t="s">
        <v>783</v>
      </c>
      <c r="I430" s="105" t="s">
        <v>980</v>
      </c>
    </row>
    <row r="431" spans="1:9" x14ac:dyDescent="0.2">
      <c r="A431" s="92" t="s">
        <v>1107</v>
      </c>
      <c r="B431" s="92">
        <v>150</v>
      </c>
      <c r="C431" s="92">
        <v>8</v>
      </c>
      <c r="D431" s="92">
        <v>7</v>
      </c>
      <c r="E431" s="109">
        <v>17.5</v>
      </c>
      <c r="F431" s="92">
        <f t="shared" ref="F431:F436" si="9">B431*D431</f>
        <v>1050</v>
      </c>
    </row>
    <row r="432" spans="1:9" x14ac:dyDescent="0.2">
      <c r="A432" s="92" t="s">
        <v>1108</v>
      </c>
      <c r="B432" s="92">
        <v>80</v>
      </c>
      <c r="C432" s="107">
        <v>120</v>
      </c>
      <c r="D432" s="92">
        <v>50</v>
      </c>
      <c r="E432" s="108">
        <v>125</v>
      </c>
      <c r="F432" s="92">
        <f t="shared" si="9"/>
        <v>4000</v>
      </c>
    </row>
    <row r="433" spans="1:9" x14ac:dyDescent="0.2">
      <c r="A433" s="92" t="s">
        <v>377</v>
      </c>
      <c r="B433" s="92">
        <v>98</v>
      </c>
      <c r="C433" s="107">
        <v>170</v>
      </c>
      <c r="D433" s="92">
        <v>70</v>
      </c>
      <c r="E433" s="108">
        <v>175</v>
      </c>
      <c r="F433" s="92">
        <f t="shared" si="9"/>
        <v>6860</v>
      </c>
    </row>
    <row r="434" spans="1:9" x14ac:dyDescent="0.2">
      <c r="A434" s="92" t="s">
        <v>1109</v>
      </c>
      <c r="B434" s="92">
        <v>105</v>
      </c>
      <c r="C434" s="92">
        <v>30</v>
      </c>
      <c r="D434" s="92">
        <v>10</v>
      </c>
      <c r="E434" s="109">
        <v>25</v>
      </c>
      <c r="F434" s="92">
        <f t="shared" si="9"/>
        <v>1050</v>
      </c>
    </row>
    <row r="435" spans="1:9" x14ac:dyDescent="0.2">
      <c r="A435" s="92" t="s">
        <v>1110</v>
      </c>
      <c r="B435" s="92">
        <v>44</v>
      </c>
      <c r="C435" s="92">
        <v>10</v>
      </c>
      <c r="D435" s="92">
        <v>12</v>
      </c>
      <c r="E435" s="109">
        <v>30</v>
      </c>
      <c r="F435" s="92">
        <f t="shared" si="9"/>
        <v>528</v>
      </c>
    </row>
    <row r="436" spans="1:9" x14ac:dyDescent="0.2">
      <c r="A436" s="92" t="s">
        <v>1111</v>
      </c>
      <c r="B436" s="92">
        <v>88</v>
      </c>
      <c r="C436" s="92">
        <v>1</v>
      </c>
      <c r="D436" s="92">
        <v>1</v>
      </c>
      <c r="E436" s="109">
        <v>2.5</v>
      </c>
      <c r="F436" s="92">
        <f t="shared" si="9"/>
        <v>88</v>
      </c>
    </row>
    <row r="438" spans="1:9" x14ac:dyDescent="0.2">
      <c r="A438" s="3" t="s">
        <v>973</v>
      </c>
      <c r="B438" s="3">
        <f>SUM(B429:B436)</f>
        <v>695</v>
      </c>
    </row>
    <row r="439" spans="1:9" x14ac:dyDescent="0.2">
      <c r="A439" s="3" t="s">
        <v>1121</v>
      </c>
      <c r="C439" s="3">
        <f>MAX(C429:C436)</f>
        <v>170</v>
      </c>
    </row>
    <row r="440" spans="1:9" x14ac:dyDescent="0.2">
      <c r="A440" s="3" t="s">
        <v>1122</v>
      </c>
      <c r="C440" s="3">
        <f>MIN(C429:C436)</f>
        <v>1</v>
      </c>
    </row>
    <row r="442" spans="1:9" x14ac:dyDescent="0.2">
      <c r="A442" s="3" t="s">
        <v>1123</v>
      </c>
      <c r="G442" s="3">
        <f>COUNT(D429:D436)</f>
        <v>8</v>
      </c>
      <c r="H442" s="3" t="s">
        <v>1124</v>
      </c>
    </row>
    <row r="443" spans="1:9" x14ac:dyDescent="0.2">
      <c r="A443" s="3" t="s">
        <v>1125</v>
      </c>
      <c r="G443" s="3">
        <f>COUNTA(A429:A436)</f>
        <v>8</v>
      </c>
      <c r="H443" s="3" t="s">
        <v>1126</v>
      </c>
    </row>
    <row r="445" spans="1:9" x14ac:dyDescent="0.2">
      <c r="A445" s="3" t="s">
        <v>1127</v>
      </c>
      <c r="G445" s="3">
        <f>COUNTIF(D429:D436,I446)</f>
        <v>3</v>
      </c>
      <c r="I445" s="3" t="s">
        <v>1070</v>
      </c>
    </row>
    <row r="446" spans="1:9" x14ac:dyDescent="0.2">
      <c r="I446" s="26" t="s">
        <v>1128</v>
      </c>
    </row>
    <row r="447" spans="1:9" x14ac:dyDescent="0.2">
      <c r="I447" s="26"/>
    </row>
    <row r="448" spans="1:9" x14ac:dyDescent="0.2">
      <c r="A448" s="3" t="s">
        <v>1129</v>
      </c>
      <c r="G448" s="3">
        <f>AVERAGEIF(C429:C436,I449,E429:E436)</f>
        <v>112.5</v>
      </c>
      <c r="I448" s="26" t="s">
        <v>1070</v>
      </c>
    </row>
    <row r="449" spans="1:9" x14ac:dyDescent="0.2">
      <c r="I449" s="26" t="s">
        <v>1130</v>
      </c>
    </row>
    <row r="450" spans="1:9" x14ac:dyDescent="0.2">
      <c r="I450" s="26"/>
    </row>
    <row r="451" spans="1:9" x14ac:dyDescent="0.2">
      <c r="A451" s="3" t="s">
        <v>1131</v>
      </c>
    </row>
    <row r="452" spans="1:9" x14ac:dyDescent="0.2">
      <c r="B452" s="52" t="str">
        <f ca="1">_xlfn.FORMULATEXT(B438)</f>
        <v>=SUM(B429:B436)</v>
      </c>
    </row>
    <row r="454" spans="1:9" x14ac:dyDescent="0.2">
      <c r="C454" s="3" t="s">
        <v>1132</v>
      </c>
    </row>
    <row r="455" spans="1:9" x14ac:dyDescent="0.2">
      <c r="A455" s="3" t="s">
        <v>808</v>
      </c>
    </row>
    <row r="456" spans="1:9" x14ac:dyDescent="0.2">
      <c r="A456" s="3" t="s">
        <v>1133</v>
      </c>
      <c r="B456" s="3" t="s">
        <v>971</v>
      </c>
    </row>
    <row r="457" spans="1:9" x14ac:dyDescent="0.2">
      <c r="A457" s="3" t="s">
        <v>1134</v>
      </c>
      <c r="B457" s="3" t="s">
        <v>1135</v>
      </c>
    </row>
    <row r="459" spans="1:9" x14ac:dyDescent="0.2">
      <c r="B459" s="3" t="str">
        <f ca="1">_xlfn.FORMULATEXT(F429)</f>
        <v>=B429*D429</v>
      </c>
    </row>
    <row r="460" spans="1:9" x14ac:dyDescent="0.2">
      <c r="A460" s="3" t="s">
        <v>1136</v>
      </c>
    </row>
    <row r="461" spans="1:9" x14ac:dyDescent="0.2">
      <c r="A461" s="3" t="s">
        <v>1137</v>
      </c>
    </row>
    <row r="462" spans="1:9" x14ac:dyDescent="0.2">
      <c r="A462" s="3" t="s">
        <v>1138</v>
      </c>
    </row>
    <row r="464" spans="1:9" x14ac:dyDescent="0.2">
      <c r="A464" s="3" t="s">
        <v>1139</v>
      </c>
    </row>
    <row r="465" spans="1:4" x14ac:dyDescent="0.2">
      <c r="C465" s="3" t="str">
        <f ca="1">_xlfn.FORMULATEXT(G445)</f>
        <v>=COUNTIF(D429:D436,I446)</v>
      </c>
    </row>
    <row r="468" spans="1:4" x14ac:dyDescent="0.2">
      <c r="A468" s="43" t="s">
        <v>881</v>
      </c>
      <c r="B468" s="3" t="s">
        <v>1140</v>
      </c>
      <c r="C468" s="3" t="s">
        <v>1141</v>
      </c>
    </row>
    <row r="469" spans="1:4" x14ac:dyDescent="0.2">
      <c r="B469" s="3" t="s">
        <v>1142</v>
      </c>
      <c r="C469" s="3" t="s">
        <v>1143</v>
      </c>
    </row>
    <row r="470" spans="1:4" x14ac:dyDescent="0.2">
      <c r="A470" s="3" t="s">
        <v>1144</v>
      </c>
      <c r="B470" s="3" t="s">
        <v>1145</v>
      </c>
    </row>
    <row r="471" spans="1:4" x14ac:dyDescent="0.2">
      <c r="A471" s="3" t="s">
        <v>1146</v>
      </c>
      <c r="B471" s="3" t="s">
        <v>1147</v>
      </c>
    </row>
    <row r="472" spans="1:4" x14ac:dyDescent="0.2">
      <c r="A472" s="3" t="s">
        <v>1148</v>
      </c>
      <c r="B472" s="3" t="s">
        <v>1149</v>
      </c>
    </row>
    <row r="474" spans="1:4" x14ac:dyDescent="0.2">
      <c r="B474" s="3" t="s">
        <v>1150</v>
      </c>
    </row>
    <row r="475" spans="1:4" s="9" customFormat="1" x14ac:dyDescent="0.2"/>
    <row r="476" spans="1:4" s="9" customFormat="1" x14ac:dyDescent="0.2">
      <c r="D476" s="34" t="str">
        <f ca="1">_xlfn.FORMULATEXT(G448)</f>
        <v>=AVERAGEIF(C429:C436,I449,E429:E436)</v>
      </c>
    </row>
    <row r="477" spans="1:4" s="9" customFormat="1" x14ac:dyDescent="0.2"/>
    <row r="479" spans="1:4" x14ac:dyDescent="0.2">
      <c r="A479" s="3" t="s">
        <v>1151</v>
      </c>
      <c r="B479" s="3" t="s">
        <v>871</v>
      </c>
      <c r="C479" s="3" t="s">
        <v>1151</v>
      </c>
      <c r="D479" s="3" t="s">
        <v>1152</v>
      </c>
    </row>
    <row r="480" spans="1:4" x14ac:dyDescent="0.2">
      <c r="A480" s="3" t="s">
        <v>1153</v>
      </c>
      <c r="B480" s="3" t="s">
        <v>1154</v>
      </c>
      <c r="C480" s="3" t="s">
        <v>1153</v>
      </c>
      <c r="D480" s="3" t="s">
        <v>1155</v>
      </c>
    </row>
    <row r="481" spans="1:8" x14ac:dyDescent="0.2">
      <c r="A481" s="3" t="s">
        <v>1156</v>
      </c>
      <c r="B481" s="3" t="s">
        <v>1157</v>
      </c>
      <c r="C481" s="3" t="s">
        <v>1158</v>
      </c>
    </row>
    <row r="482" spans="1:8" x14ac:dyDescent="0.2">
      <c r="A482" s="3" t="s">
        <v>1159</v>
      </c>
      <c r="B482" s="3" t="s">
        <v>1160</v>
      </c>
      <c r="C482" s="3" t="s">
        <v>1161</v>
      </c>
    </row>
    <row r="483" spans="1:8" x14ac:dyDescent="0.2">
      <c r="A483" s="3" t="s">
        <v>1162</v>
      </c>
      <c r="B483" s="3" t="s">
        <v>1163</v>
      </c>
      <c r="C483" s="3" t="s">
        <v>1164</v>
      </c>
    </row>
    <row r="484" spans="1:8" x14ac:dyDescent="0.2">
      <c r="B484" s="3" t="s">
        <v>1165</v>
      </c>
      <c r="C484" s="3" t="s">
        <v>1166</v>
      </c>
    </row>
    <row r="486" spans="1:8" x14ac:dyDescent="0.2">
      <c r="A486" s="90" t="s">
        <v>1167</v>
      </c>
      <c r="B486" s="91"/>
      <c r="C486" s="91"/>
      <c r="D486" s="91"/>
      <c r="E486" s="91"/>
      <c r="F486" s="91"/>
      <c r="G486" s="91"/>
      <c r="H486" s="91"/>
    </row>
    <row r="488" spans="1:8" x14ac:dyDescent="0.2">
      <c r="A488" s="3" t="s">
        <v>1168</v>
      </c>
    </row>
    <row r="490" spans="1:8" x14ac:dyDescent="0.2">
      <c r="A490" s="83"/>
      <c r="B490" s="83" t="s">
        <v>1026</v>
      </c>
      <c r="C490" s="83" t="s">
        <v>604</v>
      </c>
    </row>
    <row r="491" spans="1:8" x14ac:dyDescent="0.2">
      <c r="A491" s="3" t="s">
        <v>1169</v>
      </c>
      <c r="B491" s="3" t="s">
        <v>1034</v>
      </c>
      <c r="C491" s="3">
        <v>38350</v>
      </c>
    </row>
    <row r="492" spans="1:8" x14ac:dyDescent="0.2">
      <c r="A492" s="3" t="s">
        <v>1170</v>
      </c>
      <c r="B492" s="3" t="s">
        <v>1047</v>
      </c>
      <c r="C492" s="3">
        <v>14850</v>
      </c>
    </row>
    <row r="493" spans="1:8" x14ac:dyDescent="0.2">
      <c r="A493" s="3" t="s">
        <v>1171</v>
      </c>
      <c r="B493" s="3" t="s">
        <v>1047</v>
      </c>
      <c r="C493" s="3">
        <v>23359</v>
      </c>
    </row>
    <row r="494" spans="1:8" x14ac:dyDescent="0.2">
      <c r="A494" s="3" t="s">
        <v>1172</v>
      </c>
      <c r="B494" s="3" t="s">
        <v>1047</v>
      </c>
      <c r="C494" s="3">
        <v>12062</v>
      </c>
    </row>
    <row r="495" spans="1:8" x14ac:dyDescent="0.2">
      <c r="A495" s="3" t="s">
        <v>1173</v>
      </c>
      <c r="B495" s="3" t="s">
        <v>1047</v>
      </c>
      <c r="C495" s="3">
        <v>40891</v>
      </c>
    </row>
    <row r="496" spans="1:8" x14ac:dyDescent="0.2">
      <c r="A496" s="3" t="s">
        <v>1174</v>
      </c>
      <c r="B496" s="3" t="s">
        <v>1034</v>
      </c>
      <c r="C496" s="3">
        <v>26885</v>
      </c>
    </row>
    <row r="497" spans="1:8" x14ac:dyDescent="0.2">
      <c r="A497" s="3" t="s">
        <v>1175</v>
      </c>
      <c r="B497" s="3" t="s">
        <v>1047</v>
      </c>
      <c r="C497" s="3">
        <v>38116</v>
      </c>
    </row>
    <row r="498" spans="1:8" x14ac:dyDescent="0.2">
      <c r="A498" s="3" t="s">
        <v>1176</v>
      </c>
      <c r="B498" s="3" t="s">
        <v>1034</v>
      </c>
      <c r="C498" s="3">
        <v>41179</v>
      </c>
    </row>
    <row r="499" spans="1:8" x14ac:dyDescent="0.2">
      <c r="A499" s="3" t="s">
        <v>1177</v>
      </c>
      <c r="B499" s="3" t="s">
        <v>1047</v>
      </c>
      <c r="C499" s="3">
        <v>28752</v>
      </c>
    </row>
    <row r="500" spans="1:8" x14ac:dyDescent="0.2">
      <c r="A500" s="3" t="s">
        <v>1178</v>
      </c>
      <c r="B500" s="3" t="s">
        <v>1034</v>
      </c>
      <c r="C500" s="3">
        <v>45933</v>
      </c>
    </row>
    <row r="501" spans="1:8" x14ac:dyDescent="0.2">
      <c r="A501" s="3" t="s">
        <v>1179</v>
      </c>
      <c r="B501" s="3" t="s">
        <v>1034</v>
      </c>
      <c r="C501" s="3">
        <v>17228</v>
      </c>
    </row>
    <row r="502" spans="1:8" x14ac:dyDescent="0.2">
      <c r="A502" s="3" t="s">
        <v>1180</v>
      </c>
      <c r="B502" s="3" t="s">
        <v>1047</v>
      </c>
      <c r="C502" s="3">
        <v>22802</v>
      </c>
    </row>
    <row r="503" spans="1:8" x14ac:dyDescent="0.2">
      <c r="A503" s="3" t="s">
        <v>1181</v>
      </c>
      <c r="B503" s="3" t="s">
        <v>1034</v>
      </c>
      <c r="C503" s="3">
        <v>36328</v>
      </c>
    </row>
    <row r="505" spans="1:8" x14ac:dyDescent="0.2">
      <c r="A505" s="3" t="s">
        <v>1182</v>
      </c>
    </row>
    <row r="506" spans="1:8" x14ac:dyDescent="0.2">
      <c r="A506" s="3" t="s">
        <v>1183</v>
      </c>
    </row>
    <row r="508" spans="1:8" x14ac:dyDescent="0.2">
      <c r="A508" s="3" t="s">
        <v>1184</v>
      </c>
      <c r="C508" s="110">
        <f>AVERAGEIF(B491:B503,H509,C491:C503)</f>
        <v>34317.166666666664</v>
      </c>
      <c r="G508" s="3" t="str">
        <f ca="1">_xlfn.FORMULATEXT(C508)</f>
        <v>=AVERAGEIF(B491:B503,H509,C491:C503)</v>
      </c>
      <c r="H508" s="3" t="s">
        <v>1185</v>
      </c>
    </row>
    <row r="509" spans="1:8" x14ac:dyDescent="0.2">
      <c r="A509" s="3" t="s">
        <v>1186</v>
      </c>
      <c r="C509" s="110">
        <f>AVERAGEIF(B491:B503,H510,C491:C503)</f>
        <v>25833.142857142859</v>
      </c>
      <c r="G509" s="3" t="str">
        <f ca="1">_xlfn.FORMULATEXT(C509)</f>
        <v>=AVERAGEIF(B491:B503,H510,C491:C503)</v>
      </c>
      <c r="H509" s="3" t="s">
        <v>1034</v>
      </c>
    </row>
    <row r="510" spans="1:8" x14ac:dyDescent="0.2">
      <c r="H510" s="3" t="s">
        <v>1047</v>
      </c>
    </row>
    <row r="512" spans="1:8" x14ac:dyDescent="0.2">
      <c r="A512" s="90" t="s">
        <v>1187</v>
      </c>
      <c r="B512" s="91"/>
      <c r="C512" s="91"/>
      <c r="D512" s="91"/>
      <c r="E512" s="91"/>
      <c r="F512" s="91"/>
      <c r="G512" s="91"/>
      <c r="H512" s="91"/>
    </row>
    <row r="514" spans="1:3" x14ac:dyDescent="0.2">
      <c r="A514" s="3" t="s">
        <v>1188</v>
      </c>
    </row>
    <row r="516" spans="1:3" x14ac:dyDescent="0.2">
      <c r="A516" s="3" t="s">
        <v>828</v>
      </c>
      <c r="B516" s="3" t="s">
        <v>1189</v>
      </c>
      <c r="C516" s="3" t="s">
        <v>1190</v>
      </c>
    </row>
    <row r="517" spans="1:3" x14ac:dyDescent="0.2">
      <c r="A517" s="44">
        <v>45292</v>
      </c>
      <c r="B517" s="3">
        <v>100</v>
      </c>
      <c r="C517" s="3" t="s">
        <v>1191</v>
      </c>
    </row>
    <row r="518" spans="1:3" x14ac:dyDescent="0.2">
      <c r="A518" s="44">
        <f>A517+1</f>
        <v>45293</v>
      </c>
      <c r="B518" s="3">
        <v>250</v>
      </c>
      <c r="C518" s="3" t="s">
        <v>1176</v>
      </c>
    </row>
    <row r="519" spans="1:3" x14ac:dyDescent="0.2">
      <c r="A519" s="44">
        <f t="shared" ref="A519:A526" si="10">A518+1</f>
        <v>45294</v>
      </c>
      <c r="B519" s="3">
        <v>100</v>
      </c>
      <c r="C519" s="3" t="s">
        <v>1191</v>
      </c>
    </row>
    <row r="520" spans="1:3" x14ac:dyDescent="0.2">
      <c r="A520" s="44">
        <f t="shared" si="10"/>
        <v>45295</v>
      </c>
      <c r="B520" s="3">
        <v>500</v>
      </c>
      <c r="C520" s="3" t="s">
        <v>1176</v>
      </c>
    </row>
    <row r="521" spans="1:3" x14ac:dyDescent="0.2">
      <c r="A521" s="44">
        <f t="shared" si="10"/>
        <v>45296</v>
      </c>
      <c r="B521" s="3">
        <v>100</v>
      </c>
      <c r="C521" s="3" t="s">
        <v>1191</v>
      </c>
    </row>
    <row r="522" spans="1:3" x14ac:dyDescent="0.2">
      <c r="A522" s="44">
        <f t="shared" si="10"/>
        <v>45297</v>
      </c>
      <c r="B522" s="3">
        <v>400</v>
      </c>
      <c r="C522" s="3" t="s">
        <v>1191</v>
      </c>
    </row>
    <row r="523" spans="1:3" x14ac:dyDescent="0.2">
      <c r="A523" s="44">
        <f t="shared" si="10"/>
        <v>45298</v>
      </c>
      <c r="B523" s="3">
        <v>350</v>
      </c>
      <c r="C523" s="3" t="s">
        <v>1038</v>
      </c>
    </row>
    <row r="524" spans="1:3" x14ac:dyDescent="0.2">
      <c r="A524" s="44">
        <f t="shared" si="10"/>
        <v>45299</v>
      </c>
      <c r="B524" s="3">
        <v>500</v>
      </c>
      <c r="C524" s="3" t="s">
        <v>1038</v>
      </c>
    </row>
    <row r="525" spans="1:3" x14ac:dyDescent="0.2">
      <c r="A525" s="44">
        <f t="shared" si="10"/>
        <v>45300</v>
      </c>
      <c r="B525" s="3">
        <v>450</v>
      </c>
      <c r="C525" s="3" t="s">
        <v>1038</v>
      </c>
    </row>
    <row r="526" spans="1:3" x14ac:dyDescent="0.2">
      <c r="A526" s="44">
        <f t="shared" si="10"/>
        <v>45301</v>
      </c>
      <c r="B526" s="3">
        <v>150</v>
      </c>
      <c r="C526" s="3" t="s">
        <v>1038</v>
      </c>
    </row>
    <row r="528" spans="1:3" x14ac:dyDescent="0.2">
      <c r="A528" s="3" t="s">
        <v>162</v>
      </c>
    </row>
    <row r="529" spans="1:8" x14ac:dyDescent="0.2">
      <c r="A529" s="3" t="s">
        <v>1192</v>
      </c>
    </row>
    <row r="530" spans="1:8" x14ac:dyDescent="0.2">
      <c r="A530" s="3" t="s">
        <v>1193</v>
      </c>
      <c r="H530" s="3" t="s">
        <v>1194</v>
      </c>
    </row>
    <row r="531" spans="1:8" x14ac:dyDescent="0.2">
      <c r="A531" s="3" t="s">
        <v>1195</v>
      </c>
      <c r="H531" s="3" t="s">
        <v>782</v>
      </c>
    </row>
    <row r="532" spans="1:8" x14ac:dyDescent="0.2">
      <c r="A532" s="3" t="s">
        <v>1196</v>
      </c>
    </row>
    <row r="534" spans="1:8" x14ac:dyDescent="0.2">
      <c r="A534" s="3" t="s">
        <v>168</v>
      </c>
    </row>
    <row r="535" spans="1:8" x14ac:dyDescent="0.2">
      <c r="A535" s="3" t="s">
        <v>169</v>
      </c>
    </row>
    <row r="536" spans="1:8" x14ac:dyDescent="0.2">
      <c r="A536" s="3" t="s">
        <v>1197</v>
      </c>
    </row>
    <row r="537" spans="1:8" x14ac:dyDescent="0.2">
      <c r="A537" s="3" t="s">
        <v>289</v>
      </c>
    </row>
    <row r="538" spans="1:8" x14ac:dyDescent="0.2">
      <c r="A538" s="3" t="s">
        <v>1198</v>
      </c>
    </row>
    <row r="539" spans="1:8" x14ac:dyDescent="0.2">
      <c r="A539" s="3" t="s">
        <v>173</v>
      </c>
    </row>
    <row r="540" spans="1:8" x14ac:dyDescent="0.2">
      <c r="A540" s="3" t="s">
        <v>1199</v>
      </c>
    </row>
    <row r="542" spans="1:8" x14ac:dyDescent="0.2">
      <c r="A542" s="3" t="s">
        <v>1200</v>
      </c>
    </row>
    <row r="543" spans="1:8" x14ac:dyDescent="0.2">
      <c r="A543" s="3" t="s">
        <v>1201</v>
      </c>
    </row>
    <row r="544" spans="1:8" x14ac:dyDescent="0.2">
      <c r="A544" s="3" t="s">
        <v>1202</v>
      </c>
    </row>
    <row r="545" spans="1:8" x14ac:dyDescent="0.2">
      <c r="B545" s="3" t="s">
        <v>1203</v>
      </c>
    </row>
    <row r="546" spans="1:8" x14ac:dyDescent="0.2">
      <c r="E546" s="3" t="s">
        <v>1204</v>
      </c>
      <c r="F546" s="3" t="s">
        <v>1070</v>
      </c>
    </row>
    <row r="547" spans="1:8" x14ac:dyDescent="0.2">
      <c r="E547" s="15">
        <f>AVERAGEIF(C517:C526,F547,B517:B526)</f>
        <v>175</v>
      </c>
      <c r="F547" s="3" t="s">
        <v>1191</v>
      </c>
    </row>
    <row r="548" spans="1:8" x14ac:dyDescent="0.2">
      <c r="A548" s="3" t="s">
        <v>1205</v>
      </c>
    </row>
    <row r="550" spans="1:8" x14ac:dyDescent="0.2">
      <c r="A550" s="7" t="s">
        <v>1206</v>
      </c>
    </row>
    <row r="552" spans="1:8" x14ac:dyDescent="0.2">
      <c r="A552" s="90" t="s">
        <v>1207</v>
      </c>
      <c r="B552" s="91"/>
      <c r="C552" s="91"/>
      <c r="D552" s="91"/>
      <c r="E552" s="91"/>
      <c r="F552" s="91"/>
      <c r="G552" s="91"/>
      <c r="H552" s="91"/>
    </row>
    <row r="554" spans="1:8" x14ac:dyDescent="0.2">
      <c r="A554" s="3" t="s">
        <v>1208</v>
      </c>
    </row>
    <row r="556" spans="1:8" x14ac:dyDescent="0.2">
      <c r="A556" s="92" t="s">
        <v>811</v>
      </c>
      <c r="B556" s="92" t="s">
        <v>1209</v>
      </c>
    </row>
    <row r="557" spans="1:8" x14ac:dyDescent="0.2">
      <c r="A557" s="92" t="s">
        <v>681</v>
      </c>
      <c r="B557" s="92">
        <v>80</v>
      </c>
    </row>
    <row r="558" spans="1:8" x14ac:dyDescent="0.2">
      <c r="A558" s="92" t="s">
        <v>682</v>
      </c>
      <c r="B558" s="92">
        <v>95</v>
      </c>
    </row>
    <row r="559" spans="1:8" x14ac:dyDescent="0.2">
      <c r="A559" s="92" t="s">
        <v>1210</v>
      </c>
      <c r="B559" s="92"/>
    </row>
    <row r="560" spans="1:8" x14ac:dyDescent="0.2">
      <c r="A560" s="92" t="s">
        <v>1211</v>
      </c>
      <c r="B560" s="92">
        <v>88</v>
      </c>
    </row>
    <row r="561" spans="1:5" x14ac:dyDescent="0.2">
      <c r="A561" s="92" t="s">
        <v>1212</v>
      </c>
      <c r="B561" s="92"/>
    </row>
    <row r="562" spans="1:5" x14ac:dyDescent="0.2">
      <c r="A562" s="92" t="s">
        <v>1213</v>
      </c>
      <c r="B562" s="92"/>
    </row>
    <row r="563" spans="1:5" x14ac:dyDescent="0.2">
      <c r="A563" s="92" t="s">
        <v>1214</v>
      </c>
      <c r="B563" s="92">
        <v>72</v>
      </c>
    </row>
    <row r="565" spans="1:5" x14ac:dyDescent="0.2">
      <c r="A565" s="3" t="s">
        <v>1215</v>
      </c>
    </row>
    <row r="566" spans="1:5" x14ac:dyDescent="0.2">
      <c r="A566" s="3" t="s">
        <v>1216</v>
      </c>
    </row>
    <row r="568" spans="1:5" x14ac:dyDescent="0.2">
      <c r="A568" s="3" t="s">
        <v>1217</v>
      </c>
      <c r="B568" s="15">
        <f>COUNTBLANK(B557:B563)</f>
        <v>3</v>
      </c>
      <c r="E568" s="3" t="str">
        <f ca="1">_xlfn.FORMULATEXT(B568)</f>
        <v>=COUNTBLANK(B557:B563)</v>
      </c>
    </row>
    <row r="570" spans="1:5" x14ac:dyDescent="0.2">
      <c r="A570" s="7" t="s">
        <v>1218</v>
      </c>
    </row>
    <row r="571" spans="1:5" x14ac:dyDescent="0.2">
      <c r="A571" s="7" t="s">
        <v>1219</v>
      </c>
    </row>
    <row r="573" spans="1:5" x14ac:dyDescent="0.2">
      <c r="A573" s="92" t="s">
        <v>811</v>
      </c>
      <c r="B573" s="92" t="s">
        <v>1209</v>
      </c>
    </row>
    <row r="574" spans="1:5" x14ac:dyDescent="0.2">
      <c r="A574" s="92" t="s">
        <v>681</v>
      </c>
      <c r="B574" s="92">
        <v>80</v>
      </c>
    </row>
    <row r="575" spans="1:5" x14ac:dyDescent="0.2">
      <c r="A575" s="92" t="s">
        <v>682</v>
      </c>
      <c r="B575" s="92">
        <v>95</v>
      </c>
    </row>
    <row r="576" spans="1:5" x14ac:dyDescent="0.2">
      <c r="A576" s="92" t="s">
        <v>1210</v>
      </c>
      <c r="B576" s="92" t="s">
        <v>1220</v>
      </c>
      <c r="C576" s="3" t="s">
        <v>1221</v>
      </c>
    </row>
    <row r="577" spans="1:3" x14ac:dyDescent="0.2">
      <c r="A577" s="92" t="s">
        <v>1211</v>
      </c>
      <c r="B577" s="92">
        <v>88</v>
      </c>
    </row>
    <row r="578" spans="1:3" x14ac:dyDescent="0.2">
      <c r="A578" s="92" t="s">
        <v>1212</v>
      </c>
      <c r="B578" s="92" t="s">
        <v>1220</v>
      </c>
      <c r="C578" s="3" t="s">
        <v>1221</v>
      </c>
    </row>
    <row r="579" spans="1:3" x14ac:dyDescent="0.2">
      <c r="A579" s="92" t="s">
        <v>1213</v>
      </c>
      <c r="B579" s="92" t="s">
        <v>1222</v>
      </c>
      <c r="C579" s="3" t="s">
        <v>1221</v>
      </c>
    </row>
    <row r="580" spans="1:3" x14ac:dyDescent="0.2">
      <c r="A580" s="92" t="s">
        <v>1214</v>
      </c>
      <c r="B580" s="92">
        <v>72</v>
      </c>
    </row>
    <row r="582" spans="1:3" x14ac:dyDescent="0.2">
      <c r="A582" s="3" t="s">
        <v>1217</v>
      </c>
      <c r="B582" s="15">
        <f>COUNTBLANK(B574:B580)</f>
        <v>0</v>
      </c>
    </row>
    <row r="584" spans="1:3" x14ac:dyDescent="0.2">
      <c r="A584" s="7" t="s">
        <v>1223</v>
      </c>
    </row>
    <row r="585" spans="1:3" x14ac:dyDescent="0.2">
      <c r="A585" s="7"/>
    </row>
    <row r="586" spans="1:3" x14ac:dyDescent="0.2">
      <c r="A586" s="92" t="s">
        <v>811</v>
      </c>
      <c r="B586" s="92" t="s">
        <v>1209</v>
      </c>
    </row>
    <row r="587" spans="1:3" x14ac:dyDescent="0.2">
      <c r="A587" s="92" t="s">
        <v>681</v>
      </c>
      <c r="B587" s="92">
        <v>80</v>
      </c>
    </row>
    <row r="588" spans="1:3" x14ac:dyDescent="0.2">
      <c r="A588" s="92" t="s">
        <v>682</v>
      </c>
      <c r="B588" s="92">
        <v>95</v>
      </c>
    </row>
    <row r="589" spans="1:3" x14ac:dyDescent="0.2">
      <c r="A589" s="92" t="s">
        <v>1210</v>
      </c>
      <c r="B589" s="92" t="str">
        <f>""</f>
        <v/>
      </c>
      <c r="C589" s="3" t="s">
        <v>1224</v>
      </c>
    </row>
    <row r="590" spans="1:3" x14ac:dyDescent="0.2">
      <c r="A590" s="92" t="s">
        <v>1211</v>
      </c>
      <c r="B590" s="92">
        <v>88</v>
      </c>
    </row>
    <row r="591" spans="1:3" x14ac:dyDescent="0.2">
      <c r="A591" s="92" t="s">
        <v>1212</v>
      </c>
      <c r="B591" s="92" t="str">
        <f>""</f>
        <v/>
      </c>
    </row>
    <row r="592" spans="1:3" x14ac:dyDescent="0.2">
      <c r="A592" s="92" t="s">
        <v>1213</v>
      </c>
      <c r="B592" s="92" t="str">
        <f>""</f>
        <v/>
      </c>
    </row>
    <row r="593" spans="1:8" x14ac:dyDescent="0.2">
      <c r="A593" s="92" t="s">
        <v>1214</v>
      </c>
      <c r="B593" s="92">
        <v>72</v>
      </c>
    </row>
    <row r="595" spans="1:8" x14ac:dyDescent="0.2">
      <c r="A595" s="3" t="s">
        <v>1217</v>
      </c>
      <c r="B595" s="15">
        <f>COUNTBLANK(B587:B593)</f>
        <v>3</v>
      </c>
    </row>
    <row r="597" spans="1:8" x14ac:dyDescent="0.2">
      <c r="A597" s="8"/>
    </row>
    <row r="599" spans="1:8" x14ac:dyDescent="0.2">
      <c r="A599" s="3" t="s">
        <v>1225</v>
      </c>
    </row>
    <row r="600" spans="1:8" x14ac:dyDescent="0.2">
      <c r="A600" s="3" t="s">
        <v>1226</v>
      </c>
    </row>
    <row r="601" spans="1:8" x14ac:dyDescent="0.2">
      <c r="A601" s="3" t="s">
        <v>1227</v>
      </c>
    </row>
    <row r="602" spans="1:8" x14ac:dyDescent="0.2">
      <c r="A602" s="3" t="s">
        <v>1228</v>
      </c>
    </row>
    <row r="603" spans="1:8" x14ac:dyDescent="0.2">
      <c r="A603" s="3" t="s">
        <v>1229</v>
      </c>
    </row>
    <row r="605" spans="1:8" x14ac:dyDescent="0.2">
      <c r="A605" s="3" t="s">
        <v>1230</v>
      </c>
    </row>
    <row r="606" spans="1:8" x14ac:dyDescent="0.2">
      <c r="A606" s="103" t="s">
        <v>775</v>
      </c>
      <c r="B606" s="103" t="s">
        <v>777</v>
      </c>
      <c r="C606" s="103" t="s">
        <v>778</v>
      </c>
      <c r="D606" s="103" t="s">
        <v>779</v>
      </c>
      <c r="E606" s="103" t="s">
        <v>780</v>
      </c>
      <c r="F606" s="103" t="s">
        <v>781</v>
      </c>
      <c r="G606" s="103" t="s">
        <v>782</v>
      </c>
      <c r="H606" s="103" t="s">
        <v>783</v>
      </c>
    </row>
    <row r="607" spans="1:8" x14ac:dyDescent="0.2">
      <c r="A607" s="79" t="s">
        <v>973</v>
      </c>
      <c r="B607" s="79" t="s">
        <v>974</v>
      </c>
      <c r="C607" s="79" t="s">
        <v>975</v>
      </c>
      <c r="D607" s="79" t="s">
        <v>976</v>
      </c>
      <c r="E607" s="79" t="s">
        <v>977</v>
      </c>
      <c r="F607" s="79" t="s">
        <v>978</v>
      </c>
      <c r="G607" s="79" t="s">
        <v>979</v>
      </c>
      <c r="H607" s="79" t="s">
        <v>980</v>
      </c>
    </row>
    <row r="609" spans="1:8" x14ac:dyDescent="0.2">
      <c r="A609" s="3" t="s">
        <v>1231</v>
      </c>
    </row>
    <row r="611" spans="1:8" x14ac:dyDescent="0.2">
      <c r="A611" s="90" t="s">
        <v>1232</v>
      </c>
      <c r="B611" s="91"/>
      <c r="C611" s="91"/>
      <c r="D611" s="91"/>
      <c r="E611" s="91"/>
      <c r="F611" s="91"/>
      <c r="G611" s="91"/>
      <c r="H611" s="91"/>
    </row>
    <row r="613" spans="1:8" x14ac:dyDescent="0.2">
      <c r="A613" s="3" t="s">
        <v>1233</v>
      </c>
    </row>
    <row r="615" spans="1:8" x14ac:dyDescent="0.2">
      <c r="A615" s="3" t="s">
        <v>1234</v>
      </c>
      <c r="B615" s="3" t="s">
        <v>50</v>
      </c>
      <c r="C615" s="3" t="s">
        <v>1235</v>
      </c>
      <c r="D615" s="3" t="s">
        <v>1236</v>
      </c>
      <c r="E615" s="3" t="s">
        <v>1237</v>
      </c>
      <c r="F615" s="3" t="s">
        <v>1238</v>
      </c>
    </row>
    <row r="616" spans="1:8" x14ac:dyDescent="0.2">
      <c r="A616" s="3">
        <v>324</v>
      </c>
      <c r="B616" s="3" t="s">
        <v>1038</v>
      </c>
      <c r="C616" s="3">
        <v>500</v>
      </c>
      <c r="D616" s="50">
        <v>0.01</v>
      </c>
      <c r="E616" s="3">
        <v>10</v>
      </c>
      <c r="F616" s="3" t="s">
        <v>1239</v>
      </c>
    </row>
    <row r="617" spans="1:8" x14ac:dyDescent="0.2">
      <c r="A617" s="3">
        <v>521</v>
      </c>
      <c r="B617" s="3" t="s">
        <v>1240</v>
      </c>
      <c r="C617" s="3">
        <v>1500</v>
      </c>
      <c r="D617" s="111">
        <v>5.0000000000000001E-3</v>
      </c>
      <c r="E617" s="3">
        <v>9</v>
      </c>
      <c r="F617" s="3" t="s">
        <v>1241</v>
      </c>
    </row>
    <row r="618" spans="1:8" x14ac:dyDescent="0.2">
      <c r="A618" s="3">
        <v>456</v>
      </c>
      <c r="B618" s="3" t="s">
        <v>1210</v>
      </c>
      <c r="C618" s="3">
        <v>1700</v>
      </c>
      <c r="D618" s="111">
        <v>8.0000000000000002E-3</v>
      </c>
      <c r="E618" s="3">
        <v>8.5</v>
      </c>
      <c r="F618" s="3" t="s">
        <v>1239</v>
      </c>
    </row>
    <row r="619" spans="1:8" x14ac:dyDescent="0.2">
      <c r="A619" s="3">
        <v>233</v>
      </c>
      <c r="B619" s="3" t="s">
        <v>1242</v>
      </c>
      <c r="C619" s="3">
        <v>800</v>
      </c>
      <c r="D619" s="111">
        <v>7.0000000000000001E-3</v>
      </c>
      <c r="E619" s="3">
        <v>8.8000000000000007</v>
      </c>
      <c r="F619" s="3" t="s">
        <v>1239</v>
      </c>
    </row>
    <row r="620" spans="1:8" x14ac:dyDescent="0.2">
      <c r="A620" s="3">
        <v>990</v>
      </c>
      <c r="B620" s="3" t="s">
        <v>1243</v>
      </c>
      <c r="C620" s="3">
        <v>1000</v>
      </c>
      <c r="D620" s="111">
        <v>1.2E-2</v>
      </c>
      <c r="E620" s="3">
        <v>7</v>
      </c>
      <c r="F620" s="3" t="s">
        <v>1244</v>
      </c>
    </row>
    <row r="621" spans="1:8" x14ac:dyDescent="0.2">
      <c r="A621" s="3">
        <v>1244</v>
      </c>
      <c r="B621" s="3" t="s">
        <v>1245</v>
      </c>
      <c r="C621" s="3">
        <v>85</v>
      </c>
      <c r="D621" s="50">
        <v>0.03</v>
      </c>
      <c r="E621" s="3">
        <v>7.9</v>
      </c>
      <c r="F621" s="3" t="s">
        <v>1244</v>
      </c>
    </row>
    <row r="622" spans="1:8" x14ac:dyDescent="0.2">
      <c r="A622" s="3">
        <v>1335</v>
      </c>
      <c r="B622" s="3" t="s">
        <v>1246</v>
      </c>
      <c r="C622" s="3">
        <v>178</v>
      </c>
      <c r="D622" s="50">
        <v>0.04</v>
      </c>
      <c r="E622" s="3">
        <v>9.5</v>
      </c>
      <c r="F622" s="3" t="s">
        <v>1241</v>
      </c>
    </row>
    <row r="623" spans="1:8" x14ac:dyDescent="0.2">
      <c r="A623" s="3">
        <v>3141</v>
      </c>
      <c r="B623" s="3" t="s">
        <v>1247</v>
      </c>
      <c r="C623" s="3">
        <v>4000</v>
      </c>
      <c r="D623" s="112">
        <v>2E-3</v>
      </c>
      <c r="E623" s="3">
        <v>9.8000000000000007</v>
      </c>
      <c r="F623" s="3" t="s">
        <v>1239</v>
      </c>
    </row>
    <row r="625" spans="1:9" x14ac:dyDescent="0.2">
      <c r="A625" s="3" t="s">
        <v>994</v>
      </c>
    </row>
    <row r="626" spans="1:9" x14ac:dyDescent="0.2">
      <c r="A626" s="3" t="s">
        <v>1248</v>
      </c>
      <c r="H626" s="113" t="s">
        <v>775</v>
      </c>
      <c r="I626" s="113" t="s">
        <v>973</v>
      </c>
    </row>
    <row r="627" spans="1:9" x14ac:dyDescent="0.2">
      <c r="A627" s="3" t="s">
        <v>1249</v>
      </c>
      <c r="H627" s="113" t="s">
        <v>777</v>
      </c>
      <c r="I627" s="113" t="s">
        <v>974</v>
      </c>
    </row>
    <row r="628" spans="1:9" x14ac:dyDescent="0.2">
      <c r="A628" s="3" t="s">
        <v>1250</v>
      </c>
      <c r="H628" s="113" t="s">
        <v>778</v>
      </c>
      <c r="I628" s="113" t="s">
        <v>975</v>
      </c>
    </row>
    <row r="629" spans="1:9" x14ac:dyDescent="0.2">
      <c r="A629" s="3" t="s">
        <v>1251</v>
      </c>
      <c r="H629" s="113" t="s">
        <v>779</v>
      </c>
      <c r="I629" s="113" t="s">
        <v>976</v>
      </c>
    </row>
    <row r="630" spans="1:9" x14ac:dyDescent="0.2">
      <c r="A630" s="3" t="s">
        <v>1252</v>
      </c>
      <c r="H630" s="113" t="s">
        <v>780</v>
      </c>
      <c r="I630" s="113" t="s">
        <v>977</v>
      </c>
    </row>
    <row r="631" spans="1:9" x14ac:dyDescent="0.2">
      <c r="A631" s="3" t="s">
        <v>1253</v>
      </c>
      <c r="H631" s="113" t="s">
        <v>781</v>
      </c>
      <c r="I631" s="113" t="s">
        <v>978</v>
      </c>
    </row>
    <row r="632" spans="1:9" x14ac:dyDescent="0.2">
      <c r="A632" s="3" t="s">
        <v>1254</v>
      </c>
      <c r="H632" s="113" t="s">
        <v>782</v>
      </c>
      <c r="I632" s="113" t="s">
        <v>979</v>
      </c>
    </row>
    <row r="633" spans="1:9" x14ac:dyDescent="0.2">
      <c r="A633" s="3" t="s">
        <v>1255</v>
      </c>
      <c r="H633" s="113" t="s">
        <v>783</v>
      </c>
      <c r="I633" s="113" t="s">
        <v>980</v>
      </c>
    </row>
    <row r="635" spans="1:9" x14ac:dyDescent="0.2">
      <c r="A635" s="114" t="s">
        <v>1234</v>
      </c>
      <c r="B635" s="114" t="s">
        <v>50</v>
      </c>
      <c r="C635" s="114" t="s">
        <v>1235</v>
      </c>
      <c r="D635" s="114" t="s">
        <v>1236</v>
      </c>
      <c r="E635" s="114" t="s">
        <v>1237</v>
      </c>
      <c r="F635" s="114" t="s">
        <v>1238</v>
      </c>
    </row>
    <row r="636" spans="1:9" x14ac:dyDescent="0.2">
      <c r="A636" s="92">
        <v>324</v>
      </c>
      <c r="B636" s="92" t="s">
        <v>1038</v>
      </c>
      <c r="C636" s="92">
        <v>500</v>
      </c>
      <c r="D636" s="115">
        <v>0.01</v>
      </c>
      <c r="E636" s="92">
        <v>10</v>
      </c>
      <c r="F636" s="92" t="s">
        <v>1239</v>
      </c>
    </row>
    <row r="637" spans="1:9" x14ac:dyDescent="0.2">
      <c r="A637" s="92">
        <v>521</v>
      </c>
      <c r="B637" s="92" t="s">
        <v>1240</v>
      </c>
      <c r="C637" s="107">
        <v>1500</v>
      </c>
      <c r="D637" s="116">
        <v>5.0000000000000001E-3</v>
      </c>
      <c r="E637" s="117">
        <v>9</v>
      </c>
      <c r="F637" s="92" t="s">
        <v>1241</v>
      </c>
    </row>
    <row r="638" spans="1:9" x14ac:dyDescent="0.2">
      <c r="A638" s="92">
        <v>456</v>
      </c>
      <c r="B638" s="92" t="s">
        <v>1210</v>
      </c>
      <c r="C638" s="107">
        <v>1700</v>
      </c>
      <c r="D638" s="116">
        <v>8.0000000000000002E-3</v>
      </c>
      <c r="E638" s="117">
        <v>8.5</v>
      </c>
      <c r="F638" s="92" t="s">
        <v>1239</v>
      </c>
    </row>
    <row r="639" spans="1:9" x14ac:dyDescent="0.2">
      <c r="A639" s="92">
        <v>233</v>
      </c>
      <c r="B639" s="92" t="s">
        <v>1242</v>
      </c>
      <c r="C639" s="92">
        <v>800</v>
      </c>
      <c r="D639" s="116">
        <v>7.0000000000000001E-3</v>
      </c>
      <c r="E639" s="92">
        <v>8.8000000000000007</v>
      </c>
      <c r="F639" s="92" t="s">
        <v>1239</v>
      </c>
    </row>
    <row r="640" spans="1:9" x14ac:dyDescent="0.2">
      <c r="A640" s="92">
        <v>990</v>
      </c>
      <c r="B640" s="92" t="s">
        <v>1243</v>
      </c>
      <c r="C640" s="92">
        <v>1000</v>
      </c>
      <c r="D640" s="116">
        <v>1.2E-2</v>
      </c>
      <c r="E640" s="92">
        <v>7</v>
      </c>
      <c r="F640" s="92" t="s">
        <v>1244</v>
      </c>
    </row>
    <row r="641" spans="1:9" x14ac:dyDescent="0.2">
      <c r="A641" s="92">
        <v>1244</v>
      </c>
      <c r="B641" s="92" t="s">
        <v>1245</v>
      </c>
      <c r="C641" s="92">
        <v>85</v>
      </c>
      <c r="D641" s="115">
        <v>0.03</v>
      </c>
      <c r="E641" s="92">
        <v>7.9</v>
      </c>
      <c r="F641" s="92" t="s">
        <v>1244</v>
      </c>
    </row>
    <row r="642" spans="1:9" x14ac:dyDescent="0.2">
      <c r="A642" s="92">
        <v>1335</v>
      </c>
      <c r="B642" s="92" t="s">
        <v>1246</v>
      </c>
      <c r="C642" s="92">
        <v>178</v>
      </c>
      <c r="D642" s="115">
        <v>0.04</v>
      </c>
      <c r="E642" s="92">
        <v>9.5</v>
      </c>
      <c r="F642" s="92" t="s">
        <v>1241</v>
      </c>
    </row>
    <row r="643" spans="1:9" x14ac:dyDescent="0.2">
      <c r="A643" s="92">
        <v>3141</v>
      </c>
      <c r="B643" s="92" t="s">
        <v>1247</v>
      </c>
      <c r="C643" s="107">
        <v>4000</v>
      </c>
      <c r="D643" s="118">
        <v>2E-3</v>
      </c>
      <c r="E643" s="117">
        <v>9.8000000000000007</v>
      </c>
      <c r="F643" s="92" t="s">
        <v>1239</v>
      </c>
    </row>
    <row r="645" spans="1:9" x14ac:dyDescent="0.2">
      <c r="A645" s="119" t="s">
        <v>1256</v>
      </c>
      <c r="B645" s="119"/>
      <c r="C645" s="120">
        <f>SUM(C636:C643)</f>
        <v>9763</v>
      </c>
      <c r="D645" s="119"/>
      <c r="E645" s="119"/>
      <c r="F645" s="119"/>
      <c r="G645" s="119"/>
    </row>
    <row r="646" spans="1:9" x14ac:dyDescent="0.2">
      <c r="A646" s="119" t="s">
        <v>1257</v>
      </c>
      <c r="B646" s="119"/>
      <c r="C646" s="119"/>
      <c r="D646" s="119"/>
      <c r="E646" s="121">
        <f>AVERAGE(E636:E643)</f>
        <v>8.8125</v>
      </c>
      <c r="F646" s="119"/>
      <c r="G646" s="119"/>
    </row>
    <row r="647" spans="1:9" x14ac:dyDescent="0.2">
      <c r="A647" s="119" t="s">
        <v>1258</v>
      </c>
      <c r="B647" s="119"/>
      <c r="C647" s="120">
        <f>MAX(C636:C643)</f>
        <v>4000</v>
      </c>
      <c r="D647" s="119"/>
      <c r="E647" s="119"/>
      <c r="F647" s="119"/>
      <c r="G647" s="119"/>
    </row>
    <row r="648" spans="1:9" x14ac:dyDescent="0.2">
      <c r="A648" s="119" t="s">
        <v>1259</v>
      </c>
      <c r="B648" s="119"/>
      <c r="C648" s="120">
        <f>MIN(C636:C643)</f>
        <v>85</v>
      </c>
      <c r="D648" s="119"/>
      <c r="E648" s="119"/>
      <c r="F648" s="119"/>
      <c r="G648" s="119"/>
    </row>
    <row r="649" spans="1:9" x14ac:dyDescent="0.2">
      <c r="A649" s="119" t="s">
        <v>1260</v>
      </c>
      <c r="B649" s="120">
        <f>COUNTA(B636:B643)</f>
        <v>8</v>
      </c>
      <c r="C649" s="119" t="s">
        <v>1261</v>
      </c>
      <c r="D649" s="119"/>
      <c r="E649" s="119"/>
      <c r="F649" s="119"/>
      <c r="G649" s="119"/>
    </row>
    <row r="650" spans="1:9" s="119" customFormat="1" ht="13" x14ac:dyDescent="0.15">
      <c r="A650" s="119" t="s">
        <v>1262</v>
      </c>
      <c r="C650" s="120">
        <f>COUNT(C636:C643)</f>
        <v>8</v>
      </c>
      <c r="D650" s="119" t="s">
        <v>1263</v>
      </c>
    </row>
    <row r="651" spans="1:9" x14ac:dyDescent="0.2">
      <c r="A651" s="119" t="s">
        <v>1264</v>
      </c>
      <c r="C651" s="120">
        <f>COUNTIF(C636:C643,F651)</f>
        <v>3</v>
      </c>
      <c r="D651" s="119" t="s">
        <v>782</v>
      </c>
      <c r="E651" s="119" t="s">
        <v>562</v>
      </c>
      <c r="F651" s="122" t="s">
        <v>1265</v>
      </c>
      <c r="G651" s="119" t="s">
        <v>1266</v>
      </c>
    </row>
    <row r="652" spans="1:9" x14ac:dyDescent="0.2">
      <c r="A652" s="123" t="s">
        <v>1267</v>
      </c>
      <c r="E652" s="124">
        <f>AVERAGEIF(C636:C643,F651,E636:E643)</f>
        <v>9.1</v>
      </c>
      <c r="F652" s="119" t="s">
        <v>1268</v>
      </c>
      <c r="G652" s="119" t="s">
        <v>1269</v>
      </c>
      <c r="H652" s="119"/>
      <c r="I652" s="119"/>
    </row>
    <row r="653" spans="1:9" x14ac:dyDescent="0.2">
      <c r="G653" s="119" t="s">
        <v>1270</v>
      </c>
      <c r="H653" s="119"/>
      <c r="I653" s="119"/>
    </row>
    <row r="654" spans="1:9" x14ac:dyDescent="0.2">
      <c r="G654" s="119" t="s">
        <v>1271</v>
      </c>
      <c r="H654" s="119"/>
      <c r="I654" s="119"/>
    </row>
    <row r="655" spans="1:9" x14ac:dyDescent="0.2">
      <c r="G655" s="119" t="s">
        <v>1272</v>
      </c>
      <c r="H655" s="119"/>
      <c r="I655" s="119"/>
    </row>
    <row r="657" spans="1:8" x14ac:dyDescent="0.2">
      <c r="A657" s="90" t="s">
        <v>1273</v>
      </c>
      <c r="B657" s="91"/>
      <c r="C657" s="91"/>
      <c r="D657" s="91"/>
      <c r="E657" s="91"/>
      <c r="F657" s="91"/>
      <c r="G657" s="91"/>
      <c r="H657" s="91"/>
    </row>
    <row r="659" spans="1:8" x14ac:dyDescent="0.2">
      <c r="A659" s="3" t="s">
        <v>1274</v>
      </c>
    </row>
    <row r="660" spans="1:8" x14ac:dyDescent="0.2">
      <c r="A660" s="3" t="s">
        <v>1275</v>
      </c>
    </row>
    <row r="662" spans="1:8" x14ac:dyDescent="0.2">
      <c r="A662" s="3" t="s">
        <v>211</v>
      </c>
      <c r="B662" s="3" t="s">
        <v>1276</v>
      </c>
      <c r="C662" s="3" t="s">
        <v>1277</v>
      </c>
      <c r="D662" s="3" t="s">
        <v>984</v>
      </c>
    </row>
    <row r="663" spans="1:8" x14ac:dyDescent="0.2">
      <c r="A663" s="3">
        <v>234</v>
      </c>
      <c r="B663" s="3" t="s">
        <v>903</v>
      </c>
      <c r="C663" s="3" t="s">
        <v>1278</v>
      </c>
      <c r="D663" s="3">
        <v>10</v>
      </c>
    </row>
    <row r="664" spans="1:8" x14ac:dyDescent="0.2">
      <c r="A664" s="3">
        <v>15</v>
      </c>
      <c r="B664" s="3" t="s">
        <v>1279</v>
      </c>
      <c r="C664" s="3" t="s">
        <v>1280</v>
      </c>
      <c r="D664" s="3">
        <v>15</v>
      </c>
    </row>
    <row r="665" spans="1:8" x14ac:dyDescent="0.2">
      <c r="A665" s="3">
        <v>135</v>
      </c>
      <c r="B665" s="3" t="s">
        <v>900</v>
      </c>
      <c r="C665" s="3" t="s">
        <v>1278</v>
      </c>
      <c r="D665" s="3">
        <v>24</v>
      </c>
    </row>
    <row r="666" spans="1:8" x14ac:dyDescent="0.2">
      <c r="A666" s="3">
        <v>190</v>
      </c>
      <c r="B666" s="3" t="s">
        <v>1281</v>
      </c>
      <c r="C666" s="3" t="s">
        <v>1278</v>
      </c>
      <c r="D666" s="3">
        <v>13</v>
      </c>
    </row>
    <row r="667" spans="1:8" x14ac:dyDescent="0.2">
      <c r="A667" s="3">
        <v>345</v>
      </c>
      <c r="B667" s="3" t="s">
        <v>1282</v>
      </c>
      <c r="C667" s="3" t="s">
        <v>1280</v>
      </c>
      <c r="D667" s="3">
        <v>72</v>
      </c>
    </row>
    <row r="668" spans="1:8" x14ac:dyDescent="0.2">
      <c r="A668" s="3">
        <v>213</v>
      </c>
      <c r="B668" s="3" t="s">
        <v>897</v>
      </c>
      <c r="C668" s="3" t="s">
        <v>1283</v>
      </c>
      <c r="D668" s="3">
        <v>11</v>
      </c>
    </row>
    <row r="669" spans="1:8" x14ac:dyDescent="0.2">
      <c r="A669" s="3">
        <v>531</v>
      </c>
      <c r="B669" s="3" t="s">
        <v>901</v>
      </c>
      <c r="C669" s="3" t="s">
        <v>1283</v>
      </c>
      <c r="D669" s="3">
        <v>83</v>
      </c>
    </row>
    <row r="671" spans="1:8" x14ac:dyDescent="0.2">
      <c r="A671" s="3" t="s">
        <v>162</v>
      </c>
    </row>
    <row r="672" spans="1:8" x14ac:dyDescent="0.2">
      <c r="A672" s="3" t="s">
        <v>1284</v>
      </c>
    </row>
    <row r="673" spans="1:8" x14ac:dyDescent="0.2">
      <c r="A673" s="3" t="s">
        <v>1285</v>
      </c>
    </row>
    <row r="674" spans="1:8" x14ac:dyDescent="0.2">
      <c r="A674" s="3" t="s">
        <v>1286</v>
      </c>
    </row>
    <row r="675" spans="1:8" x14ac:dyDescent="0.2">
      <c r="A675" s="3" t="s">
        <v>1287</v>
      </c>
      <c r="G675" s="3" t="s">
        <v>1288</v>
      </c>
    </row>
    <row r="677" spans="1:8" x14ac:dyDescent="0.2">
      <c r="A677" s="3" t="s">
        <v>1289</v>
      </c>
    </row>
    <row r="679" spans="1:8" x14ac:dyDescent="0.2">
      <c r="A679" s="3" t="s">
        <v>1290</v>
      </c>
    </row>
    <row r="680" spans="1:8" x14ac:dyDescent="0.2">
      <c r="A680" s="3" t="s">
        <v>1291</v>
      </c>
    </row>
    <row r="681" spans="1:8" x14ac:dyDescent="0.2">
      <c r="A681" s="3" t="s">
        <v>1292</v>
      </c>
    </row>
    <row r="682" spans="1:8" x14ac:dyDescent="0.2">
      <c r="A682" s="3" t="s">
        <v>1293</v>
      </c>
    </row>
    <row r="683" spans="1:8" x14ac:dyDescent="0.2">
      <c r="A683" s="3" t="s">
        <v>1294</v>
      </c>
    </row>
    <row r="684" spans="1:8" x14ac:dyDescent="0.2">
      <c r="A684" s="3" t="s">
        <v>1295</v>
      </c>
    </row>
    <row r="685" spans="1:8" x14ac:dyDescent="0.2">
      <c r="D685" s="3" t="s">
        <v>1296</v>
      </c>
      <c r="F685" s="125">
        <f>AVERAGEIF(C663:C669,H686,D663:D669)</f>
        <v>15.666666666666666</v>
      </c>
      <c r="H685" s="3" t="s">
        <v>1297</v>
      </c>
    </row>
    <row r="686" spans="1:8" x14ac:dyDescent="0.2">
      <c r="H686" s="3" t="s">
        <v>1278</v>
      </c>
    </row>
    <row r="687" spans="1:8" x14ac:dyDescent="0.2">
      <c r="A687" s="3" t="s">
        <v>1298</v>
      </c>
    </row>
    <row r="689" spans="1:8" x14ac:dyDescent="0.2">
      <c r="A689" s="90" t="s">
        <v>1299</v>
      </c>
      <c r="B689" s="91"/>
      <c r="C689" s="91"/>
      <c r="D689" s="91"/>
      <c r="E689" s="91"/>
      <c r="F689" s="91"/>
      <c r="G689" s="91"/>
      <c r="H689" s="91"/>
    </row>
    <row r="691" spans="1:8" x14ac:dyDescent="0.2">
      <c r="A691" s="81" t="s">
        <v>1300</v>
      </c>
    </row>
    <row r="693" spans="1:8" x14ac:dyDescent="0.2">
      <c r="B693" s="3" t="s">
        <v>1301</v>
      </c>
      <c r="C693" s="3" t="s">
        <v>1302</v>
      </c>
      <c r="D693" s="3" t="s">
        <v>1303</v>
      </c>
    </row>
    <row r="694" spans="1:8" x14ac:dyDescent="0.2">
      <c r="A694" s="3" t="s">
        <v>1304</v>
      </c>
      <c r="B694" s="47">
        <v>40000</v>
      </c>
      <c r="C694" s="47">
        <v>38000</v>
      </c>
      <c r="D694" s="47">
        <v>72000</v>
      </c>
    </row>
    <row r="696" spans="1:8" x14ac:dyDescent="0.2">
      <c r="A696" s="3" t="s">
        <v>1305</v>
      </c>
    </row>
    <row r="698" spans="1:8" x14ac:dyDescent="0.2">
      <c r="A698" s="3" t="s">
        <v>174</v>
      </c>
    </row>
    <row r="700" spans="1:8" x14ac:dyDescent="0.2">
      <c r="B700" s="3" t="s">
        <v>1301</v>
      </c>
      <c r="C700" s="3" t="s">
        <v>1302</v>
      </c>
      <c r="D700" s="3" t="s">
        <v>1303</v>
      </c>
      <c r="F700" s="3" t="s">
        <v>1306</v>
      </c>
    </row>
    <row r="701" spans="1:8" x14ac:dyDescent="0.2">
      <c r="A701" s="3" t="s">
        <v>1304</v>
      </c>
      <c r="B701" s="47">
        <v>40000</v>
      </c>
      <c r="C701" s="47">
        <v>38000</v>
      </c>
      <c r="D701" s="47">
        <v>72000</v>
      </c>
      <c r="F701" s="50">
        <v>7.0000000000000007E-2</v>
      </c>
    </row>
    <row r="702" spans="1:8" x14ac:dyDescent="0.2">
      <c r="A702" s="3" t="s">
        <v>1307</v>
      </c>
      <c r="B702" s="15">
        <f>B701*(1+$F701)</f>
        <v>42800</v>
      </c>
      <c r="C702" s="15">
        <f>C701*(1+$F701)</f>
        <v>40660</v>
      </c>
      <c r="D702" s="15">
        <f t="shared" ref="D702" si="11">D701*(1+$F701)</f>
        <v>77040</v>
      </c>
    </row>
    <row r="704" spans="1:8" x14ac:dyDescent="0.2">
      <c r="A704" s="3" t="s">
        <v>1308</v>
      </c>
    </row>
    <row r="705" spans="1:7" x14ac:dyDescent="0.2">
      <c r="A705" s="3" t="s">
        <v>1309</v>
      </c>
    </row>
    <row r="707" spans="1:7" x14ac:dyDescent="0.2">
      <c r="A707" s="81" t="s">
        <v>1310</v>
      </c>
    </row>
    <row r="709" spans="1:7" x14ac:dyDescent="0.2">
      <c r="B709" s="3" t="s">
        <v>1311</v>
      </c>
      <c r="C709" s="3" t="s">
        <v>1312</v>
      </c>
    </row>
    <row r="710" spans="1:7" x14ac:dyDescent="0.2">
      <c r="B710" s="3" t="s">
        <v>1313</v>
      </c>
      <c r="C710" s="3">
        <v>12</v>
      </c>
    </row>
    <row r="711" spans="1:7" x14ac:dyDescent="0.2">
      <c r="B711" s="3" t="s">
        <v>1314</v>
      </c>
      <c r="C711" s="3">
        <v>14</v>
      </c>
    </row>
    <row r="712" spans="1:7" x14ac:dyDescent="0.2">
      <c r="B712" s="3" t="s">
        <v>1315</v>
      </c>
      <c r="C712" s="3">
        <v>28</v>
      </c>
    </row>
    <row r="713" spans="1:7" x14ac:dyDescent="0.2">
      <c r="B713" s="3" t="s">
        <v>1316</v>
      </c>
      <c r="C713" s="3">
        <v>102</v>
      </c>
    </row>
    <row r="714" spans="1:7" x14ac:dyDescent="0.2">
      <c r="B714" s="3" t="s">
        <v>1317</v>
      </c>
      <c r="C714" s="3">
        <v>107</v>
      </c>
    </row>
    <row r="716" spans="1:7" x14ac:dyDescent="0.2">
      <c r="A716" s="3" t="s">
        <v>1318</v>
      </c>
    </row>
    <row r="717" spans="1:7" x14ac:dyDescent="0.2">
      <c r="A717" s="3" t="s">
        <v>1319</v>
      </c>
    </row>
    <row r="719" spans="1:7" x14ac:dyDescent="0.2">
      <c r="A719" s="3" t="s">
        <v>174</v>
      </c>
    </row>
    <row r="720" spans="1:7" x14ac:dyDescent="0.2">
      <c r="B720" s="3" t="s">
        <v>1311</v>
      </c>
      <c r="C720" s="3" t="s">
        <v>1312</v>
      </c>
      <c r="D720" s="3" t="s">
        <v>1320</v>
      </c>
      <c r="G720" s="3" t="s">
        <v>562</v>
      </c>
    </row>
    <row r="721" spans="1:7" x14ac:dyDescent="0.2">
      <c r="B721" s="3" t="s">
        <v>1313</v>
      </c>
      <c r="C721" s="3">
        <v>12</v>
      </c>
      <c r="D721" s="3">
        <f>C721-G$721</f>
        <v>4</v>
      </c>
      <c r="G721" s="3">
        <v>8</v>
      </c>
    </row>
    <row r="722" spans="1:7" x14ac:dyDescent="0.2">
      <c r="B722" s="3" t="s">
        <v>1314</v>
      </c>
      <c r="C722" s="3">
        <v>14</v>
      </c>
      <c r="D722" s="3">
        <f t="shared" ref="D722:D725" si="12">C722-G$721</f>
        <v>6</v>
      </c>
    </row>
    <row r="723" spans="1:7" x14ac:dyDescent="0.2">
      <c r="B723" s="3" t="s">
        <v>1315</v>
      </c>
      <c r="C723" s="3">
        <v>28</v>
      </c>
      <c r="D723" s="3">
        <f t="shared" si="12"/>
        <v>20</v>
      </c>
    </row>
    <row r="724" spans="1:7" x14ac:dyDescent="0.2">
      <c r="B724" s="3" t="s">
        <v>1316</v>
      </c>
      <c r="C724" s="3">
        <v>102</v>
      </c>
      <c r="D724" s="3">
        <f t="shared" si="12"/>
        <v>94</v>
      </c>
    </row>
    <row r="725" spans="1:7" x14ac:dyDescent="0.2">
      <c r="B725" s="3" t="s">
        <v>1317</v>
      </c>
      <c r="C725" s="3">
        <v>107</v>
      </c>
      <c r="D725" s="3">
        <f t="shared" si="12"/>
        <v>99</v>
      </c>
    </row>
    <row r="727" spans="1:7" x14ac:dyDescent="0.2">
      <c r="A727" s="3" t="s">
        <v>1321</v>
      </c>
    </row>
    <row r="728" spans="1:7" x14ac:dyDescent="0.2">
      <c r="A728" s="3" t="s">
        <v>1322</v>
      </c>
    </row>
    <row r="730" spans="1:7" x14ac:dyDescent="0.2">
      <c r="A730" s="81" t="s">
        <v>1323</v>
      </c>
    </row>
    <row r="732" spans="1:7" x14ac:dyDescent="0.2">
      <c r="B732" s="3" t="s">
        <v>1324</v>
      </c>
      <c r="C732" s="3" t="s">
        <v>1325</v>
      </c>
      <c r="D732" s="3" t="s">
        <v>1038</v>
      </c>
      <c r="E732" s="3" t="s">
        <v>1326</v>
      </c>
      <c r="F732" s="3" t="s">
        <v>1052</v>
      </c>
    </row>
    <row r="733" spans="1:7" x14ac:dyDescent="0.2">
      <c r="B733" s="44">
        <v>45506</v>
      </c>
      <c r="C733" s="3">
        <v>3000</v>
      </c>
      <c r="D733" s="3">
        <v>1900</v>
      </c>
      <c r="E733" s="3">
        <v>2200</v>
      </c>
      <c r="F733" s="3">
        <v>4000</v>
      </c>
    </row>
    <row r="734" spans="1:7" x14ac:dyDescent="0.2">
      <c r="B734" s="44">
        <v>45507</v>
      </c>
      <c r="C734" s="3">
        <v>4000</v>
      </c>
      <c r="D734" s="3">
        <v>2100</v>
      </c>
      <c r="E734" s="3">
        <v>2150</v>
      </c>
      <c r="F734" s="3">
        <v>5500</v>
      </c>
    </row>
    <row r="735" spans="1:7" x14ac:dyDescent="0.2">
      <c r="B735" s="44">
        <v>45508</v>
      </c>
      <c r="C735" s="3">
        <v>3500</v>
      </c>
      <c r="D735" s="3">
        <v>3200</v>
      </c>
      <c r="E735" s="3">
        <v>2300</v>
      </c>
      <c r="F735" s="3">
        <v>8800</v>
      </c>
    </row>
    <row r="736" spans="1:7" x14ac:dyDescent="0.2">
      <c r="B736" s="44">
        <v>45509</v>
      </c>
      <c r="C736" s="3">
        <v>2800</v>
      </c>
      <c r="D736" s="3">
        <v>1800</v>
      </c>
      <c r="E736" s="3">
        <v>1900</v>
      </c>
      <c r="F736" s="3">
        <v>12000</v>
      </c>
    </row>
    <row r="737" spans="1:8" x14ac:dyDescent="0.2">
      <c r="B737" s="44">
        <v>45510</v>
      </c>
      <c r="C737" s="3">
        <v>3700</v>
      </c>
      <c r="D737" s="3">
        <v>2300</v>
      </c>
      <c r="E737" s="3">
        <v>1850</v>
      </c>
      <c r="F737" s="3">
        <v>2900</v>
      </c>
    </row>
    <row r="739" spans="1:8" x14ac:dyDescent="0.2">
      <c r="A739" s="3" t="s">
        <v>1327</v>
      </c>
    </row>
    <row r="740" spans="1:8" x14ac:dyDescent="0.2">
      <c r="A740" s="3" t="s">
        <v>1328</v>
      </c>
    </row>
    <row r="742" spans="1:8" x14ac:dyDescent="0.2">
      <c r="B742" s="3" t="s">
        <v>1324</v>
      </c>
      <c r="C742" s="3" t="s">
        <v>1325</v>
      </c>
      <c r="D742" s="3" t="s">
        <v>1038</v>
      </c>
      <c r="E742" s="3" t="s">
        <v>1326</v>
      </c>
      <c r="F742" s="3" t="s">
        <v>1052</v>
      </c>
      <c r="H742" s="3" t="s">
        <v>1329</v>
      </c>
    </row>
    <row r="743" spans="1:8" x14ac:dyDescent="0.2">
      <c r="B743" s="44">
        <v>45506</v>
      </c>
      <c r="C743" s="15">
        <f>C733*(1+$H$743)</f>
        <v>3449.9999999999995</v>
      </c>
      <c r="D743" s="15">
        <f>D733*(1+$H$743)</f>
        <v>2185</v>
      </c>
      <c r="E743" s="15">
        <f>E733*(1+$H$743)</f>
        <v>2530</v>
      </c>
      <c r="F743" s="15">
        <f>F733*(1+$H$743)</f>
        <v>4600</v>
      </c>
      <c r="H743" s="50">
        <v>0.15</v>
      </c>
    </row>
    <row r="744" spans="1:8" x14ac:dyDescent="0.2">
      <c r="B744" s="44">
        <v>45507</v>
      </c>
      <c r="C744" s="15">
        <f t="shared" ref="C744:F747" si="13">C734*(1+$H$743)</f>
        <v>4600</v>
      </c>
      <c r="D744" s="15">
        <f t="shared" si="13"/>
        <v>2415</v>
      </c>
      <c r="E744" s="15">
        <f t="shared" si="13"/>
        <v>2472.5</v>
      </c>
      <c r="F744" s="15">
        <f t="shared" si="13"/>
        <v>6324.9999999999991</v>
      </c>
    </row>
    <row r="745" spans="1:8" x14ac:dyDescent="0.2">
      <c r="B745" s="44">
        <v>45508</v>
      </c>
      <c r="C745" s="15">
        <f t="shared" si="13"/>
        <v>4024.9999999999995</v>
      </c>
      <c r="D745" s="15">
        <f t="shared" si="13"/>
        <v>3679.9999999999995</v>
      </c>
      <c r="E745" s="15">
        <f t="shared" si="13"/>
        <v>2645</v>
      </c>
      <c r="F745" s="15">
        <f t="shared" si="13"/>
        <v>10120</v>
      </c>
    </row>
    <row r="746" spans="1:8" x14ac:dyDescent="0.2">
      <c r="B746" s="44">
        <v>45509</v>
      </c>
      <c r="C746" s="15">
        <f t="shared" si="13"/>
        <v>3219.9999999999995</v>
      </c>
      <c r="D746" s="15">
        <f t="shared" si="13"/>
        <v>2070</v>
      </c>
      <c r="E746" s="15">
        <f t="shared" si="13"/>
        <v>2185</v>
      </c>
      <c r="F746" s="15">
        <f t="shared" si="13"/>
        <v>13799.999999999998</v>
      </c>
    </row>
    <row r="747" spans="1:8" x14ac:dyDescent="0.2">
      <c r="B747" s="44">
        <v>45510</v>
      </c>
      <c r="C747" s="15">
        <f t="shared" si="13"/>
        <v>4255</v>
      </c>
      <c r="D747" s="15">
        <f t="shared" si="13"/>
        <v>2645</v>
      </c>
      <c r="E747" s="15">
        <f t="shared" si="13"/>
        <v>2127.5</v>
      </c>
      <c r="F747" s="15">
        <f t="shared" si="13"/>
        <v>3334.9999999999995</v>
      </c>
    </row>
    <row r="749" spans="1:8" x14ac:dyDescent="0.2">
      <c r="A749" s="3" t="s">
        <v>1330</v>
      </c>
    </row>
    <row r="750" spans="1:8" x14ac:dyDescent="0.2">
      <c r="A750" s="3" t="s">
        <v>1331</v>
      </c>
    </row>
    <row r="752" spans="1:8" x14ac:dyDescent="0.2">
      <c r="A752" s="81" t="s">
        <v>1332</v>
      </c>
    </row>
    <row r="754" spans="1:5" x14ac:dyDescent="0.2">
      <c r="B754" s="3" t="s">
        <v>828</v>
      </c>
      <c r="C754" s="3" t="s">
        <v>1333</v>
      </c>
      <c r="D754" s="3" t="s">
        <v>1334</v>
      </c>
      <c r="E754" s="3" t="s">
        <v>1335</v>
      </c>
    </row>
    <row r="755" spans="1:5" x14ac:dyDescent="0.2">
      <c r="B755" s="44">
        <v>45506</v>
      </c>
      <c r="C755" s="3">
        <v>2650</v>
      </c>
      <c r="D755" s="3">
        <v>1000</v>
      </c>
    </row>
    <row r="756" spans="1:5" x14ac:dyDescent="0.2">
      <c r="B756" s="44">
        <v>45507</v>
      </c>
      <c r="C756" s="3">
        <v>2480</v>
      </c>
      <c r="D756" s="3">
        <v>800</v>
      </c>
    </row>
    <row r="757" spans="1:5" x14ac:dyDescent="0.2">
      <c r="B757" s="44">
        <v>45508</v>
      </c>
      <c r="C757" s="3">
        <v>1320</v>
      </c>
      <c r="D757" s="3">
        <v>1100</v>
      </c>
    </row>
    <row r="758" spans="1:5" x14ac:dyDescent="0.2">
      <c r="B758" s="44">
        <v>45509</v>
      </c>
      <c r="C758" s="3">
        <v>1400</v>
      </c>
      <c r="D758" s="3">
        <v>1350</v>
      </c>
    </row>
    <row r="759" spans="1:5" x14ac:dyDescent="0.2">
      <c r="B759" s="44">
        <v>45510</v>
      </c>
      <c r="C759" s="3">
        <v>2300</v>
      </c>
      <c r="D759" s="3">
        <v>1220</v>
      </c>
    </row>
    <row r="761" spans="1:5" x14ac:dyDescent="0.2">
      <c r="A761" s="3" t="s">
        <v>1336</v>
      </c>
    </row>
    <row r="763" spans="1:5" x14ac:dyDescent="0.2">
      <c r="B763" s="3" t="s">
        <v>828</v>
      </c>
      <c r="C763" s="3" t="s">
        <v>1333</v>
      </c>
      <c r="D763" s="3" t="s">
        <v>1334</v>
      </c>
      <c r="E763" s="3" t="s">
        <v>1335</v>
      </c>
    </row>
    <row r="764" spans="1:5" x14ac:dyDescent="0.2">
      <c r="B764" s="44">
        <v>45506</v>
      </c>
      <c r="C764" s="3">
        <v>2650</v>
      </c>
      <c r="D764" s="3">
        <v>1000</v>
      </c>
      <c r="E764" s="3">
        <f>C764+D764</f>
        <v>3650</v>
      </c>
    </row>
    <row r="765" spans="1:5" x14ac:dyDescent="0.2">
      <c r="B765" s="44">
        <v>45507</v>
      </c>
      <c r="C765" s="3">
        <v>2480</v>
      </c>
      <c r="D765" s="3">
        <v>800</v>
      </c>
      <c r="E765" s="3">
        <f t="shared" ref="E765:E768" si="14">C765+D765</f>
        <v>3280</v>
      </c>
    </row>
    <row r="766" spans="1:5" x14ac:dyDescent="0.2">
      <c r="B766" s="44">
        <v>45508</v>
      </c>
      <c r="C766" s="3">
        <v>1320</v>
      </c>
      <c r="D766" s="3">
        <v>1100</v>
      </c>
      <c r="E766" s="3">
        <f t="shared" si="14"/>
        <v>2420</v>
      </c>
    </row>
    <row r="767" spans="1:5" x14ac:dyDescent="0.2">
      <c r="B767" s="44">
        <v>45509</v>
      </c>
      <c r="C767" s="3">
        <v>1400</v>
      </c>
      <c r="D767" s="3">
        <v>1350</v>
      </c>
      <c r="E767" s="3">
        <f t="shared" si="14"/>
        <v>2750</v>
      </c>
    </row>
    <row r="768" spans="1:5" x14ac:dyDescent="0.2">
      <c r="B768" s="44">
        <v>45510</v>
      </c>
      <c r="C768" s="3">
        <v>2300</v>
      </c>
      <c r="D768" s="3">
        <v>1220</v>
      </c>
      <c r="E768" s="3">
        <f t="shared" si="14"/>
        <v>3520</v>
      </c>
    </row>
    <row r="770" spans="1:8" x14ac:dyDescent="0.2">
      <c r="A770" s="3" t="s">
        <v>1337</v>
      </c>
    </row>
    <row r="771" spans="1:8" x14ac:dyDescent="0.2">
      <c r="A771" s="3" t="s">
        <v>1338</v>
      </c>
    </row>
    <row r="773" spans="1:8" x14ac:dyDescent="0.2">
      <c r="A773" s="8"/>
    </row>
    <row r="779" spans="1:8" x14ac:dyDescent="0.2">
      <c r="A779" s="103"/>
      <c r="B779" s="103"/>
      <c r="C779" s="103"/>
      <c r="D779" s="103"/>
      <c r="E779" s="103"/>
      <c r="F779" s="103"/>
      <c r="G779" s="103"/>
      <c r="H779" s="103"/>
    </row>
    <row r="780" spans="1:8" x14ac:dyDescent="0.2">
      <c r="A780" s="79"/>
      <c r="B780" s="79"/>
      <c r="C780" s="79"/>
      <c r="D780" s="79"/>
      <c r="E780" s="79"/>
      <c r="F780" s="79"/>
      <c r="G780" s="79"/>
      <c r="H780" s="79"/>
    </row>
    <row r="782" spans="1:8" x14ac:dyDescent="0.2">
      <c r="A782" s="90" t="s">
        <v>1339</v>
      </c>
      <c r="B782" s="91"/>
      <c r="C782" s="91"/>
      <c r="D782" s="91"/>
      <c r="E782" s="91"/>
      <c r="F782" s="91"/>
      <c r="G782" s="91"/>
      <c r="H782" s="91"/>
    </row>
    <row r="784" spans="1:8" x14ac:dyDescent="0.2">
      <c r="A784" s="3" t="s">
        <v>1340</v>
      </c>
    </row>
    <row r="786" spans="1:7" x14ac:dyDescent="0.2">
      <c r="A786" s="3" t="s">
        <v>1341</v>
      </c>
      <c r="B786" s="3" t="s">
        <v>1342</v>
      </c>
      <c r="C786" s="3" t="s">
        <v>1343</v>
      </c>
      <c r="D786" s="3" t="s">
        <v>1344</v>
      </c>
      <c r="E786" s="3" t="s">
        <v>1345</v>
      </c>
      <c r="F786" s="3" t="s">
        <v>1346</v>
      </c>
      <c r="G786" s="3" t="s">
        <v>1347</v>
      </c>
    </row>
    <row r="787" spans="1:7" x14ac:dyDescent="0.2">
      <c r="A787" s="3" t="s">
        <v>1348</v>
      </c>
      <c r="B787" s="3">
        <v>74</v>
      </c>
      <c r="C787" s="3">
        <v>100</v>
      </c>
      <c r="E787" s="3" t="s">
        <v>1239</v>
      </c>
      <c r="F787" s="3">
        <v>15000</v>
      </c>
      <c r="G787" s="50">
        <v>0.8</v>
      </c>
    </row>
    <row r="788" spans="1:7" x14ac:dyDescent="0.2">
      <c r="A788" s="3" t="s">
        <v>1349</v>
      </c>
      <c r="B788" s="3">
        <v>73</v>
      </c>
      <c r="C788" s="3">
        <v>80</v>
      </c>
      <c r="E788" s="3" t="s">
        <v>1239</v>
      </c>
      <c r="F788" s="3">
        <v>19000</v>
      </c>
      <c r="G788" s="50">
        <v>0.75</v>
      </c>
    </row>
    <row r="789" spans="1:7" x14ac:dyDescent="0.2">
      <c r="A789" s="3" t="s">
        <v>1350</v>
      </c>
      <c r="B789" s="3">
        <v>89</v>
      </c>
      <c r="C789" s="3">
        <v>90</v>
      </c>
      <c r="E789" s="3" t="s">
        <v>1244</v>
      </c>
      <c r="F789" s="3">
        <v>23000</v>
      </c>
      <c r="G789" s="50">
        <v>0.2</v>
      </c>
    </row>
    <row r="790" spans="1:7" x14ac:dyDescent="0.2">
      <c r="A790" s="3" t="s">
        <v>1351</v>
      </c>
      <c r="B790" s="3">
        <v>97</v>
      </c>
      <c r="C790" s="3">
        <v>100</v>
      </c>
      <c r="E790" s="3" t="s">
        <v>1239</v>
      </c>
      <c r="F790" s="3">
        <v>14000</v>
      </c>
      <c r="G790" s="50">
        <v>0.3</v>
      </c>
    </row>
    <row r="791" spans="1:7" x14ac:dyDescent="0.2">
      <c r="A791" s="3" t="s">
        <v>1352</v>
      </c>
      <c r="B791" s="3">
        <v>99</v>
      </c>
      <c r="C791" s="3">
        <v>60</v>
      </c>
      <c r="E791" s="3" t="s">
        <v>1244</v>
      </c>
      <c r="F791" s="3">
        <v>17000</v>
      </c>
      <c r="G791" s="50">
        <v>0.4</v>
      </c>
    </row>
    <row r="792" spans="1:7" x14ac:dyDescent="0.2">
      <c r="A792" s="3" t="s">
        <v>1353</v>
      </c>
      <c r="B792" s="3">
        <v>83</v>
      </c>
      <c r="C792" s="3">
        <v>70</v>
      </c>
      <c r="E792" s="3" t="s">
        <v>1241</v>
      </c>
      <c r="F792" s="3">
        <v>7000</v>
      </c>
      <c r="G792" s="50">
        <v>0.5</v>
      </c>
    </row>
    <row r="794" spans="1:7" x14ac:dyDescent="0.2">
      <c r="A794" s="3" t="s">
        <v>994</v>
      </c>
    </row>
    <row r="795" spans="1:7" x14ac:dyDescent="0.2">
      <c r="A795" s="3" t="s">
        <v>1354</v>
      </c>
    </row>
    <row r="796" spans="1:7" x14ac:dyDescent="0.2">
      <c r="A796" s="3" t="s">
        <v>1355</v>
      </c>
    </row>
    <row r="797" spans="1:7" x14ac:dyDescent="0.2">
      <c r="A797" s="3" t="s">
        <v>1356</v>
      </c>
    </row>
    <row r="798" spans="1:7" x14ac:dyDescent="0.2">
      <c r="A798" s="3" t="s">
        <v>1357</v>
      </c>
    </row>
    <row r="799" spans="1:7" x14ac:dyDescent="0.2">
      <c r="A799" s="3" t="s">
        <v>1358</v>
      </c>
    </row>
    <row r="800" spans="1:7" x14ac:dyDescent="0.2">
      <c r="A800" s="3" t="s">
        <v>1359</v>
      </c>
    </row>
    <row r="801" spans="1:10" x14ac:dyDescent="0.2">
      <c r="A801" s="3" t="s">
        <v>1360</v>
      </c>
    </row>
    <row r="802" spans="1:10" x14ac:dyDescent="0.2">
      <c r="A802" s="3" t="s">
        <v>1361</v>
      </c>
    </row>
    <row r="803" spans="1:10" x14ac:dyDescent="0.2">
      <c r="A803" s="3" t="s">
        <v>1362</v>
      </c>
    </row>
    <row r="804" spans="1:10" x14ac:dyDescent="0.2">
      <c r="I804" s="83" t="s">
        <v>1185</v>
      </c>
    </row>
    <row r="805" spans="1:10" x14ac:dyDescent="0.2">
      <c r="A805" s="83" t="s">
        <v>1341</v>
      </c>
      <c r="B805" s="83" t="s">
        <v>1342</v>
      </c>
      <c r="C805" s="83" t="s">
        <v>1343</v>
      </c>
      <c r="D805" s="83" t="s">
        <v>1344</v>
      </c>
      <c r="E805" s="83" t="s">
        <v>1345</v>
      </c>
      <c r="F805" s="83" t="s">
        <v>1346</v>
      </c>
      <c r="G805" s="83" t="s">
        <v>1347</v>
      </c>
      <c r="I805" s="3" t="s">
        <v>1363</v>
      </c>
      <c r="J805" s="50">
        <v>0.8</v>
      </c>
    </row>
    <row r="806" spans="1:10" x14ac:dyDescent="0.2">
      <c r="A806" s="3" t="s">
        <v>1348</v>
      </c>
      <c r="B806" s="3">
        <v>74</v>
      </c>
      <c r="C806" s="3">
        <v>100</v>
      </c>
      <c r="D806" s="15">
        <f>B806*J$805+C806*J$806</f>
        <v>79.2</v>
      </c>
      <c r="E806" s="3" t="s">
        <v>1239</v>
      </c>
      <c r="F806" s="3">
        <v>15000</v>
      </c>
      <c r="G806" s="50">
        <v>0.8</v>
      </c>
      <c r="I806" s="3" t="s">
        <v>1364</v>
      </c>
      <c r="J806" s="50">
        <v>0.2</v>
      </c>
    </row>
    <row r="807" spans="1:10" x14ac:dyDescent="0.2">
      <c r="A807" s="3" t="s">
        <v>1349</v>
      </c>
      <c r="B807" s="3">
        <v>73</v>
      </c>
      <c r="C807" s="3">
        <v>80</v>
      </c>
      <c r="D807" s="3">
        <f t="shared" ref="D807:D811" si="15">B807*J$805+C807*J$806</f>
        <v>74.400000000000006</v>
      </c>
      <c r="E807" s="3" t="s">
        <v>1239</v>
      </c>
      <c r="F807" s="3">
        <v>19000</v>
      </c>
      <c r="G807" s="50">
        <v>0.75</v>
      </c>
    </row>
    <row r="808" spans="1:10" x14ac:dyDescent="0.2">
      <c r="A808" s="3" t="s">
        <v>1350</v>
      </c>
      <c r="B808" s="3">
        <v>89</v>
      </c>
      <c r="C808" s="3">
        <v>90</v>
      </c>
      <c r="D808" s="3">
        <f t="shared" si="15"/>
        <v>89.2</v>
      </c>
      <c r="E808" s="3" t="s">
        <v>1244</v>
      </c>
      <c r="F808" s="3">
        <v>23000</v>
      </c>
      <c r="G808" s="50">
        <v>0.2</v>
      </c>
    </row>
    <row r="809" spans="1:10" x14ac:dyDescent="0.2">
      <c r="A809" s="3" t="s">
        <v>1351</v>
      </c>
      <c r="B809" s="3">
        <v>97</v>
      </c>
      <c r="C809" s="3">
        <v>100</v>
      </c>
      <c r="D809" s="3">
        <f t="shared" si="15"/>
        <v>97.600000000000009</v>
      </c>
      <c r="E809" s="3" t="s">
        <v>1239</v>
      </c>
      <c r="F809" s="3">
        <v>14000</v>
      </c>
      <c r="G809" s="50">
        <v>0.3</v>
      </c>
    </row>
    <row r="810" spans="1:10" x14ac:dyDescent="0.2">
      <c r="A810" s="3" t="s">
        <v>1352</v>
      </c>
      <c r="B810" s="3">
        <v>99</v>
      </c>
      <c r="C810" s="3">
        <v>60</v>
      </c>
      <c r="D810" s="3">
        <f t="shared" si="15"/>
        <v>91.2</v>
      </c>
      <c r="E810" s="3" t="s">
        <v>1244</v>
      </c>
      <c r="F810" s="3">
        <v>17000</v>
      </c>
      <c r="G810" s="50">
        <v>0.4</v>
      </c>
    </row>
    <row r="811" spans="1:10" x14ac:dyDescent="0.2">
      <c r="A811" s="83" t="s">
        <v>1353</v>
      </c>
      <c r="B811" s="83">
        <v>83</v>
      </c>
      <c r="C811" s="83">
        <v>70</v>
      </c>
      <c r="D811" s="83">
        <f t="shared" si="15"/>
        <v>80.400000000000006</v>
      </c>
      <c r="E811" s="83" t="s">
        <v>1241</v>
      </c>
      <c r="F811" s="83">
        <v>7000</v>
      </c>
      <c r="G811" s="126">
        <v>0.5</v>
      </c>
    </row>
    <row r="812" spans="1:10" x14ac:dyDescent="0.2">
      <c r="A812" s="3" t="s">
        <v>974</v>
      </c>
      <c r="B812" s="127">
        <f>AVERAGE(B806:B811)</f>
        <v>85.833333333333329</v>
      </c>
      <c r="C812" s="127">
        <f>AVERAGE(C806:C811)</f>
        <v>83.333333333333329</v>
      </c>
      <c r="D812" s="127">
        <f>AVERAGE(D806:D811)</f>
        <v>85.333333333333329</v>
      </c>
      <c r="E812" s="3" t="s">
        <v>1365</v>
      </c>
      <c r="F812" s="128">
        <f>SUM(F806:F811)</f>
        <v>95000</v>
      </c>
    </row>
    <row r="813" spans="1:10" x14ac:dyDescent="0.2">
      <c r="E813" s="3" t="s">
        <v>1366</v>
      </c>
      <c r="F813" s="129">
        <f>MAX(F806:F811)</f>
        <v>23000</v>
      </c>
    </row>
    <row r="814" spans="1:10" x14ac:dyDescent="0.2">
      <c r="A814" s="3" t="s">
        <v>1367</v>
      </c>
      <c r="E814" s="3" t="s">
        <v>1368</v>
      </c>
      <c r="F814" s="130">
        <f>MIN(F806:F811)</f>
        <v>7000</v>
      </c>
    </row>
    <row r="815" spans="1:10" x14ac:dyDescent="0.2">
      <c r="A815" s="130">
        <f>COUNTA(A806:A811)</f>
        <v>6</v>
      </c>
      <c r="B815" s="3" t="s">
        <v>1369</v>
      </c>
    </row>
    <row r="817" spans="1:10" x14ac:dyDescent="0.2">
      <c r="A817" s="3" t="s">
        <v>1370</v>
      </c>
      <c r="F817" s="130">
        <f>COUNT(F806:F811)</f>
        <v>6</v>
      </c>
      <c r="G817" s="3" t="s">
        <v>1371</v>
      </c>
    </row>
    <row r="819" spans="1:10" x14ac:dyDescent="0.2">
      <c r="A819" s="3" t="s">
        <v>1372</v>
      </c>
      <c r="D819" s="131">
        <f>COUNTIF(D806:D811,I820)</f>
        <v>3</v>
      </c>
      <c r="E819" s="3" t="s">
        <v>782</v>
      </c>
      <c r="I819" s="83" t="s">
        <v>1373</v>
      </c>
      <c r="J819" s="83"/>
    </row>
    <row r="820" spans="1:10" x14ac:dyDescent="0.2">
      <c r="I820" s="3" t="s">
        <v>1374</v>
      </c>
    </row>
    <row r="821" spans="1:10" x14ac:dyDescent="0.2">
      <c r="A821" s="3" t="s">
        <v>1375</v>
      </c>
      <c r="F821" s="132">
        <f>AVERAGEIF(D806:D811,I821,F806:F811)</f>
        <v>15250</v>
      </c>
      <c r="H821" s="3" t="s">
        <v>783</v>
      </c>
      <c r="I821" s="3" t="s">
        <v>932</v>
      </c>
    </row>
    <row r="823" spans="1:10" x14ac:dyDescent="0.2">
      <c r="A823" s="90" t="s">
        <v>1376</v>
      </c>
      <c r="B823" s="91"/>
      <c r="C823" s="91"/>
      <c r="D823" s="91"/>
      <c r="E823" s="91"/>
      <c r="F823" s="91"/>
      <c r="G823" s="91"/>
      <c r="H823" s="91"/>
    </row>
    <row r="825" spans="1:10" x14ac:dyDescent="0.2">
      <c r="A825" s="3" t="s">
        <v>1377</v>
      </c>
    </row>
    <row r="827" spans="1:10" x14ac:dyDescent="0.2">
      <c r="B827" s="3" t="s">
        <v>1378</v>
      </c>
      <c r="C827" s="3" t="s">
        <v>1209</v>
      </c>
    </row>
    <row r="828" spans="1:10" x14ac:dyDescent="0.2">
      <c r="B828" s="3">
        <v>5</v>
      </c>
      <c r="C828" s="3">
        <v>100</v>
      </c>
    </row>
    <row r="829" spans="1:10" x14ac:dyDescent="0.2">
      <c r="B829" s="3">
        <v>50</v>
      </c>
      <c r="C829" s="3">
        <v>80</v>
      </c>
    </row>
    <row r="830" spans="1:10" x14ac:dyDescent="0.2">
      <c r="B830" s="3">
        <v>38</v>
      </c>
      <c r="C830" s="3" t="s">
        <v>1379</v>
      </c>
    </row>
    <row r="831" spans="1:10" x14ac:dyDescent="0.2">
      <c r="B831" s="3">
        <v>32</v>
      </c>
      <c r="C831" s="3" t="s">
        <v>1379</v>
      </c>
    </row>
    <row r="832" spans="1:10" x14ac:dyDescent="0.2">
      <c r="B832" s="3">
        <v>99</v>
      </c>
      <c r="C832" s="3">
        <v>40</v>
      </c>
    </row>
    <row r="833" spans="1:8" x14ac:dyDescent="0.2">
      <c r="B833" s="3">
        <v>105</v>
      </c>
      <c r="C833" s="3">
        <v>90</v>
      </c>
    </row>
    <row r="834" spans="1:8" x14ac:dyDescent="0.2">
      <c r="B834" s="3">
        <v>107</v>
      </c>
      <c r="C834" s="3">
        <v>75</v>
      </c>
    </row>
    <row r="835" spans="1:8" x14ac:dyDescent="0.2">
      <c r="B835" s="3">
        <v>102</v>
      </c>
      <c r="C835" s="3" t="s">
        <v>1379</v>
      </c>
    </row>
    <row r="836" spans="1:8" x14ac:dyDescent="0.2">
      <c r="B836" s="3">
        <v>93</v>
      </c>
      <c r="C836" s="3">
        <v>18</v>
      </c>
    </row>
    <row r="837" spans="1:8" ht="17" thickBot="1" x14ac:dyDescent="0.25"/>
    <row r="838" spans="1:8" ht="17" thickBot="1" x14ac:dyDescent="0.25">
      <c r="B838" s="3" t="s">
        <v>1380</v>
      </c>
      <c r="C838" s="94"/>
    </row>
    <row r="840" spans="1:8" x14ac:dyDescent="0.2">
      <c r="A840" s="3" t="s">
        <v>1381</v>
      </c>
    </row>
    <row r="841" spans="1:8" x14ac:dyDescent="0.2">
      <c r="A841" s="3" t="s">
        <v>832</v>
      </c>
      <c r="C841" s="3" t="s">
        <v>1382</v>
      </c>
    </row>
    <row r="842" spans="1:8" x14ac:dyDescent="0.2">
      <c r="A842" s="3" t="s">
        <v>834</v>
      </c>
      <c r="C842" s="3" t="s">
        <v>1383</v>
      </c>
    </row>
    <row r="843" spans="1:8" x14ac:dyDescent="0.2">
      <c r="A843" s="3" t="s">
        <v>106</v>
      </c>
      <c r="C843" s="3" t="s">
        <v>1384</v>
      </c>
    </row>
    <row r="844" spans="1:8" x14ac:dyDescent="0.2">
      <c r="A844" s="3" t="s">
        <v>108</v>
      </c>
      <c r="C844" s="3" t="s">
        <v>1385</v>
      </c>
    </row>
    <row r="845" spans="1:8" x14ac:dyDescent="0.2">
      <c r="A845" s="3" t="s">
        <v>1386</v>
      </c>
      <c r="B845" s="3" t="s">
        <v>1387</v>
      </c>
    </row>
    <row r="847" spans="1:8" x14ac:dyDescent="0.2">
      <c r="A847" s="3" t="s">
        <v>1388</v>
      </c>
    </row>
    <row r="848" spans="1:8" x14ac:dyDescent="0.2">
      <c r="A848" s="3" t="s">
        <v>1389</v>
      </c>
      <c r="G848" s="3">
        <f>COUNTA(C828:C836)</f>
        <v>9</v>
      </c>
      <c r="H848" s="3" t="s">
        <v>1390</v>
      </c>
    </row>
    <row r="849" spans="1:9" x14ac:dyDescent="0.2">
      <c r="A849" s="3" t="s">
        <v>1391</v>
      </c>
      <c r="I849" s="3">
        <f>COUNT(C828:C836)</f>
        <v>6</v>
      </c>
    </row>
    <row r="851" spans="1:9" x14ac:dyDescent="0.2">
      <c r="A851" s="3" t="s">
        <v>1392</v>
      </c>
    </row>
    <row r="853" spans="1:9" x14ac:dyDescent="0.2">
      <c r="A853" s="90" t="s">
        <v>1393</v>
      </c>
      <c r="B853" s="91"/>
      <c r="C853" s="91"/>
      <c r="D853" s="91"/>
      <c r="E853" s="91"/>
      <c r="F853" s="91"/>
      <c r="G853" s="91"/>
      <c r="H853" s="91"/>
    </row>
    <row r="855" spans="1:9" x14ac:dyDescent="0.2">
      <c r="A855" s="3" t="s">
        <v>1394</v>
      </c>
    </row>
    <row r="856" spans="1:9" x14ac:dyDescent="0.2">
      <c r="A856" s="3" t="s">
        <v>1395</v>
      </c>
    </row>
    <row r="857" spans="1:9" x14ac:dyDescent="0.2">
      <c r="A857" s="3" t="s">
        <v>1396</v>
      </c>
    </row>
    <row r="859" spans="1:9" x14ac:dyDescent="0.2">
      <c r="B859" s="83" t="s">
        <v>1397</v>
      </c>
      <c r="C859" s="83" t="s">
        <v>1398</v>
      </c>
    </row>
    <row r="860" spans="1:9" x14ac:dyDescent="0.2">
      <c r="B860" s="3" t="s">
        <v>1353</v>
      </c>
      <c r="C860" s="3">
        <v>100</v>
      </c>
    </row>
    <row r="861" spans="1:9" x14ac:dyDescent="0.2">
      <c r="B861" s="3" t="s">
        <v>1349</v>
      </c>
      <c r="C861" s="3">
        <v>20</v>
      </c>
    </row>
    <row r="862" spans="1:9" x14ac:dyDescent="0.2">
      <c r="B862" s="3" t="s">
        <v>1399</v>
      </c>
      <c r="C862" s="3">
        <v>30</v>
      </c>
    </row>
    <row r="863" spans="1:9" x14ac:dyDescent="0.2">
      <c r="B863" s="3" t="s">
        <v>1352</v>
      </c>
      <c r="C863" s="3">
        <v>28</v>
      </c>
    </row>
    <row r="864" spans="1:9" x14ac:dyDescent="0.2">
      <c r="B864" s="3" t="s">
        <v>1348</v>
      </c>
      <c r="C864" s="3">
        <v>10</v>
      </c>
    </row>
    <row r="865" spans="1:3" x14ac:dyDescent="0.2">
      <c r="B865" s="3" t="s">
        <v>1400</v>
      </c>
      <c r="C865" s="3">
        <v>45</v>
      </c>
    </row>
    <row r="866" spans="1:3" x14ac:dyDescent="0.2">
      <c r="B866" s="3" t="s">
        <v>1401</v>
      </c>
      <c r="C866" s="3">
        <v>0</v>
      </c>
    </row>
    <row r="868" spans="1:3" x14ac:dyDescent="0.2">
      <c r="A868" s="3" t="s">
        <v>1402</v>
      </c>
    </row>
    <row r="869" spans="1:3" x14ac:dyDescent="0.2">
      <c r="A869" s="3" t="s">
        <v>1403</v>
      </c>
    </row>
    <row r="870" spans="1:3" x14ac:dyDescent="0.2">
      <c r="A870" s="3" t="s">
        <v>1404</v>
      </c>
    </row>
    <row r="872" spans="1:3" x14ac:dyDescent="0.2">
      <c r="A872" s="3" t="s">
        <v>174</v>
      </c>
    </row>
    <row r="874" spans="1:3" x14ac:dyDescent="0.2">
      <c r="B874" s="83" t="s">
        <v>1397</v>
      </c>
      <c r="C874" s="83" t="s">
        <v>1398</v>
      </c>
    </row>
    <row r="875" spans="1:3" x14ac:dyDescent="0.2">
      <c r="B875" s="3" t="s">
        <v>1353</v>
      </c>
      <c r="C875" s="3">
        <v>100</v>
      </c>
    </row>
    <row r="876" spans="1:3" x14ac:dyDescent="0.2">
      <c r="B876" s="3" t="s">
        <v>1349</v>
      </c>
      <c r="C876" s="3">
        <v>20</v>
      </c>
    </row>
    <row r="877" spans="1:3" x14ac:dyDescent="0.2">
      <c r="B877" s="3" t="s">
        <v>1399</v>
      </c>
      <c r="C877" s="3">
        <v>30</v>
      </c>
    </row>
    <row r="878" spans="1:3" x14ac:dyDescent="0.2">
      <c r="B878" s="3" t="s">
        <v>1352</v>
      </c>
      <c r="C878" s="3">
        <v>28</v>
      </c>
    </row>
    <row r="879" spans="1:3" x14ac:dyDescent="0.2">
      <c r="B879" s="3" t="s">
        <v>1348</v>
      </c>
      <c r="C879" s="3">
        <v>10</v>
      </c>
    </row>
    <row r="880" spans="1:3" x14ac:dyDescent="0.2">
      <c r="B880" s="3" t="s">
        <v>1400</v>
      </c>
      <c r="C880" s="3">
        <v>45</v>
      </c>
    </row>
    <row r="881" spans="1:8" x14ac:dyDescent="0.2">
      <c r="B881" s="3" t="s">
        <v>1401</v>
      </c>
      <c r="C881" s="3">
        <v>0</v>
      </c>
    </row>
    <row r="882" spans="1:8" x14ac:dyDescent="0.2">
      <c r="F882" s="83" t="s">
        <v>1405</v>
      </c>
      <c r="G882" s="83"/>
      <c r="H882" s="83"/>
    </row>
    <row r="883" spans="1:8" x14ac:dyDescent="0.2">
      <c r="A883" s="3" t="s">
        <v>1406</v>
      </c>
      <c r="C883" s="46">
        <f>AVERAGE(C875:C881)</f>
        <v>33.285714285714285</v>
      </c>
      <c r="F883" s="3" t="s">
        <v>1407</v>
      </c>
    </row>
    <row r="884" spans="1:8" x14ac:dyDescent="0.2">
      <c r="A884" s="3" t="s">
        <v>1408</v>
      </c>
      <c r="C884" s="3">
        <f>COUNTIF(C875:C881,F883)</f>
        <v>2</v>
      </c>
    </row>
    <row r="885" spans="1:8" x14ac:dyDescent="0.2">
      <c r="A885" s="3" t="s">
        <v>1409</v>
      </c>
      <c r="C885" s="3">
        <f>COUNTA(B875:B881)</f>
        <v>7</v>
      </c>
    </row>
    <row r="886" spans="1:8" x14ac:dyDescent="0.2">
      <c r="A886" s="3" t="s">
        <v>1410</v>
      </c>
      <c r="C886" s="133">
        <f>C884/C885</f>
        <v>0.2857142857142857</v>
      </c>
    </row>
    <row r="888" spans="1:8" x14ac:dyDescent="0.2">
      <c r="A888" s="3" t="s">
        <v>1411</v>
      </c>
    </row>
    <row r="890" spans="1:8" x14ac:dyDescent="0.2">
      <c r="A890" s="90" t="s">
        <v>1412</v>
      </c>
      <c r="B890" s="91"/>
      <c r="C890" s="91"/>
      <c r="D890" s="91"/>
      <c r="E890" s="91"/>
      <c r="F890" s="91"/>
      <c r="G890" s="91"/>
      <c r="H890" s="91"/>
    </row>
    <row r="892" spans="1:8" x14ac:dyDescent="0.2">
      <c r="A892" s="3" t="s">
        <v>1413</v>
      </c>
    </row>
    <row r="893" spans="1:8" x14ac:dyDescent="0.2">
      <c r="A893" s="3" t="s">
        <v>1414</v>
      </c>
    </row>
    <row r="895" spans="1:8" x14ac:dyDescent="0.2">
      <c r="C895" s="3" t="s">
        <v>1415</v>
      </c>
      <c r="D895" s="3" t="s">
        <v>601</v>
      </c>
      <c r="E895" s="3" t="s">
        <v>604</v>
      </c>
      <c r="G895" s="3" t="s">
        <v>994</v>
      </c>
    </row>
    <row r="896" spans="1:8" x14ac:dyDescent="0.2">
      <c r="C896" s="3">
        <f>1</f>
        <v>1</v>
      </c>
      <c r="D896" s="3" t="s">
        <v>1037</v>
      </c>
      <c r="E896" s="3">
        <v>46323</v>
      </c>
      <c r="F896" s="11" t="s">
        <v>1416</v>
      </c>
      <c r="G896" s="3" t="s">
        <v>1417</v>
      </c>
    </row>
    <row r="897" spans="3:11" x14ac:dyDescent="0.2">
      <c r="C897" s="3">
        <f>C896+1</f>
        <v>2</v>
      </c>
      <c r="D897" s="3" t="s">
        <v>1037</v>
      </c>
      <c r="E897" s="3">
        <v>56384</v>
      </c>
      <c r="F897" s="11" t="s">
        <v>834</v>
      </c>
      <c r="G897" s="3" t="s">
        <v>1418</v>
      </c>
    </row>
    <row r="898" spans="3:11" x14ac:dyDescent="0.2">
      <c r="C898" s="3">
        <f t="shared" ref="C898:C911" si="16">C897+1</f>
        <v>3</v>
      </c>
      <c r="D898" s="3" t="s">
        <v>1045</v>
      </c>
      <c r="E898" s="3">
        <v>74429</v>
      </c>
    </row>
    <row r="899" spans="3:11" x14ac:dyDescent="0.2">
      <c r="C899" s="3">
        <f t="shared" si="16"/>
        <v>4</v>
      </c>
      <c r="D899" s="3" t="s">
        <v>1037</v>
      </c>
      <c r="E899" s="3">
        <v>76601</v>
      </c>
      <c r="J899" s="83" t="s">
        <v>1419</v>
      </c>
      <c r="K899" s="83"/>
    </row>
    <row r="900" spans="3:11" x14ac:dyDescent="0.2">
      <c r="C900" s="3">
        <f t="shared" si="16"/>
        <v>5</v>
      </c>
      <c r="D900" s="3" t="s">
        <v>1045</v>
      </c>
      <c r="E900" s="3">
        <v>71172</v>
      </c>
      <c r="J900" s="3" t="s">
        <v>1037</v>
      </c>
    </row>
    <row r="901" spans="3:11" x14ac:dyDescent="0.2">
      <c r="C901" s="3">
        <f t="shared" si="16"/>
        <v>6</v>
      </c>
      <c r="D901" s="3" t="s">
        <v>1037</v>
      </c>
      <c r="E901" s="3">
        <v>71301</v>
      </c>
      <c r="J901" s="3" t="s">
        <v>1045</v>
      </c>
    </row>
    <row r="902" spans="3:11" x14ac:dyDescent="0.2">
      <c r="C902" s="3">
        <f t="shared" si="16"/>
        <v>7</v>
      </c>
      <c r="D902" s="3" t="s">
        <v>1045</v>
      </c>
      <c r="E902" s="3">
        <v>67564</v>
      </c>
    </row>
    <row r="903" spans="3:11" x14ac:dyDescent="0.2">
      <c r="C903" s="3">
        <f t="shared" si="16"/>
        <v>8</v>
      </c>
      <c r="D903" s="3" t="s">
        <v>1037</v>
      </c>
      <c r="E903" s="3">
        <v>46193</v>
      </c>
      <c r="F903" s="3" t="s">
        <v>174</v>
      </c>
    </row>
    <row r="904" spans="3:11" x14ac:dyDescent="0.2">
      <c r="C904" s="3">
        <f t="shared" si="16"/>
        <v>9</v>
      </c>
      <c r="D904" s="3" t="s">
        <v>1037</v>
      </c>
      <c r="E904" s="3">
        <v>75606</v>
      </c>
      <c r="F904" s="3" t="s">
        <v>1420</v>
      </c>
      <c r="I904" s="110">
        <f>AVERAGEIF(D896:D911,J900,E896:E911)</f>
        <v>56789.36363636364</v>
      </c>
    </row>
    <row r="905" spans="3:11" x14ac:dyDescent="0.2">
      <c r="C905" s="3">
        <f t="shared" si="16"/>
        <v>10</v>
      </c>
      <c r="D905" s="3" t="s">
        <v>1037</v>
      </c>
      <c r="E905" s="3">
        <v>47549</v>
      </c>
      <c r="F905" s="3" t="s">
        <v>1421</v>
      </c>
      <c r="I905" s="15">
        <f>AVERAGEIF(D896:D911,J901,E896:E911)</f>
        <v>64411.6</v>
      </c>
    </row>
    <row r="906" spans="3:11" x14ac:dyDescent="0.2">
      <c r="C906" s="3">
        <f t="shared" si="16"/>
        <v>11</v>
      </c>
      <c r="D906" s="3" t="s">
        <v>1037</v>
      </c>
      <c r="E906" s="3">
        <v>40692</v>
      </c>
    </row>
    <row r="907" spans="3:11" x14ac:dyDescent="0.2">
      <c r="C907" s="3">
        <f t="shared" si="16"/>
        <v>12</v>
      </c>
      <c r="D907" s="3" t="s">
        <v>1045</v>
      </c>
      <c r="E907" s="3">
        <v>51537</v>
      </c>
    </row>
    <row r="908" spans="3:11" x14ac:dyDescent="0.2">
      <c r="C908" s="3">
        <f t="shared" si="16"/>
        <v>13</v>
      </c>
      <c r="D908" s="3" t="s">
        <v>1045</v>
      </c>
      <c r="E908" s="3">
        <v>57356</v>
      </c>
    </row>
    <row r="909" spans="3:11" x14ac:dyDescent="0.2">
      <c r="C909" s="3">
        <f t="shared" si="16"/>
        <v>14</v>
      </c>
      <c r="D909" s="3" t="s">
        <v>1037</v>
      </c>
      <c r="E909" s="3">
        <v>50232</v>
      </c>
    </row>
    <row r="910" spans="3:11" x14ac:dyDescent="0.2">
      <c r="C910" s="3">
        <f t="shared" si="16"/>
        <v>15</v>
      </c>
      <c r="D910" s="3" t="s">
        <v>1037</v>
      </c>
      <c r="E910" s="3">
        <v>58426</v>
      </c>
    </row>
    <row r="911" spans="3:11" x14ac:dyDescent="0.2">
      <c r="C911" s="3">
        <f t="shared" si="16"/>
        <v>16</v>
      </c>
      <c r="D911" s="3" t="s">
        <v>1037</v>
      </c>
      <c r="E911" s="3">
        <v>55376</v>
      </c>
    </row>
    <row r="913" spans="1:8" x14ac:dyDescent="0.2">
      <c r="A913" s="90" t="s">
        <v>1422</v>
      </c>
      <c r="B913" s="91"/>
      <c r="C913" s="91"/>
      <c r="D913" s="91"/>
      <c r="E913" s="91"/>
      <c r="F913" s="91"/>
      <c r="G913" s="91"/>
      <c r="H913" s="91"/>
    </row>
    <row r="915" spans="1:8" x14ac:dyDescent="0.2">
      <c r="A915" s="3" t="s">
        <v>1423</v>
      </c>
    </row>
    <row r="917" spans="1:8" x14ac:dyDescent="0.2">
      <c r="B917" s="3" t="s">
        <v>811</v>
      </c>
      <c r="C917" s="3" t="s">
        <v>1424</v>
      </c>
      <c r="D917" s="3" t="s">
        <v>604</v>
      </c>
    </row>
    <row r="918" spans="1:8" x14ac:dyDescent="0.2">
      <c r="B918" s="3" t="s">
        <v>1425</v>
      </c>
      <c r="C918" s="3" t="s">
        <v>1426</v>
      </c>
      <c r="D918" s="3">
        <v>80000</v>
      </c>
    </row>
    <row r="919" spans="1:8" x14ac:dyDescent="0.2">
      <c r="B919" s="3" t="s">
        <v>1427</v>
      </c>
      <c r="C919" s="3" t="s">
        <v>1426</v>
      </c>
      <c r="D919" s="3">
        <v>90000</v>
      </c>
    </row>
    <row r="920" spans="1:8" x14ac:dyDescent="0.2">
      <c r="B920" s="3" t="s">
        <v>1428</v>
      </c>
      <c r="C920" s="3" t="s">
        <v>1429</v>
      </c>
      <c r="D920" s="3">
        <v>30000</v>
      </c>
    </row>
    <row r="921" spans="1:8" x14ac:dyDescent="0.2">
      <c r="B921" s="3" t="s">
        <v>1430</v>
      </c>
      <c r="C921" s="3" t="s">
        <v>1429</v>
      </c>
      <c r="D921" s="3">
        <v>35000</v>
      </c>
    </row>
    <row r="922" spans="1:8" x14ac:dyDescent="0.2">
      <c r="B922" s="3" t="s">
        <v>1431</v>
      </c>
      <c r="C922" s="3" t="s">
        <v>1429</v>
      </c>
      <c r="D922" s="3">
        <v>20000</v>
      </c>
    </row>
    <row r="923" spans="1:8" x14ac:dyDescent="0.2">
      <c r="B923" s="3" t="s">
        <v>1432</v>
      </c>
      <c r="C923" s="3" t="s">
        <v>1433</v>
      </c>
      <c r="D923" s="3">
        <v>8000</v>
      </c>
    </row>
    <row r="924" spans="1:8" x14ac:dyDescent="0.2">
      <c r="B924" s="3" t="s">
        <v>1434</v>
      </c>
      <c r="C924" s="3" t="s">
        <v>1433</v>
      </c>
      <c r="D924" s="3">
        <v>12000</v>
      </c>
    </row>
    <row r="926" spans="1:8" x14ac:dyDescent="0.2">
      <c r="A926" s="3" t="s">
        <v>1435</v>
      </c>
    </row>
    <row r="927" spans="1:8" x14ac:dyDescent="0.2">
      <c r="A927" s="3" t="s">
        <v>1436</v>
      </c>
    </row>
    <row r="928" spans="1:8" x14ac:dyDescent="0.2">
      <c r="A928" s="3" t="s">
        <v>1437</v>
      </c>
    </row>
    <row r="929" spans="1:9" x14ac:dyDescent="0.2">
      <c r="A929" s="3" t="s">
        <v>1438</v>
      </c>
    </row>
    <row r="930" spans="1:9" x14ac:dyDescent="0.2">
      <c r="A930" s="3" t="s">
        <v>1439</v>
      </c>
    </row>
    <row r="932" spans="1:9" x14ac:dyDescent="0.2">
      <c r="A932" s="3" t="s">
        <v>174</v>
      </c>
    </row>
    <row r="934" spans="1:9" x14ac:dyDescent="0.2">
      <c r="B934" s="3" t="s">
        <v>811</v>
      </c>
      <c r="C934" s="3" t="s">
        <v>1424</v>
      </c>
      <c r="D934" s="3" t="s">
        <v>604</v>
      </c>
      <c r="G934" s="83" t="s">
        <v>1185</v>
      </c>
      <c r="H934" s="83"/>
    </row>
    <row r="935" spans="1:9" x14ac:dyDescent="0.2">
      <c r="B935" s="3" t="s">
        <v>1425</v>
      </c>
      <c r="C935" s="3" t="s">
        <v>1426</v>
      </c>
      <c r="D935" s="3">
        <v>80000</v>
      </c>
      <c r="G935" s="3" t="s">
        <v>1426</v>
      </c>
    </row>
    <row r="936" spans="1:9" x14ac:dyDescent="0.2">
      <c r="B936" s="3" t="s">
        <v>1427</v>
      </c>
      <c r="C936" s="3" t="s">
        <v>1426</v>
      </c>
      <c r="D936" s="3">
        <v>90000</v>
      </c>
      <c r="G936" s="3" t="s">
        <v>1429</v>
      </c>
    </row>
    <row r="937" spans="1:9" x14ac:dyDescent="0.2">
      <c r="B937" s="3" t="s">
        <v>1428</v>
      </c>
      <c r="C937" s="3" t="s">
        <v>1429</v>
      </c>
      <c r="D937" s="3">
        <v>30000</v>
      </c>
      <c r="G937" s="3" t="s">
        <v>1433</v>
      </c>
    </row>
    <row r="938" spans="1:9" x14ac:dyDescent="0.2">
      <c r="B938" s="3" t="s">
        <v>1430</v>
      </c>
      <c r="C938" s="3" t="s">
        <v>1429</v>
      </c>
      <c r="D938" s="3">
        <v>35000</v>
      </c>
      <c r="I938" s="11" t="s">
        <v>1440</v>
      </c>
    </row>
    <row r="939" spans="1:9" x14ac:dyDescent="0.2">
      <c r="B939" s="3" t="s">
        <v>1431</v>
      </c>
      <c r="C939" s="3" t="s">
        <v>1429</v>
      </c>
      <c r="D939" s="3">
        <v>20000</v>
      </c>
      <c r="G939" s="83" t="s">
        <v>1441</v>
      </c>
      <c r="H939" s="83"/>
      <c r="I939" s="134" t="s">
        <v>1442</v>
      </c>
    </row>
    <row r="940" spans="1:9" x14ac:dyDescent="0.2">
      <c r="B940" s="3" t="s">
        <v>1432</v>
      </c>
      <c r="C940" s="3" t="s">
        <v>1433</v>
      </c>
      <c r="D940" s="3">
        <v>8000</v>
      </c>
      <c r="G940" s="3" t="s">
        <v>1426</v>
      </c>
      <c r="H940" s="3">
        <f>SUMIF(C$935:C$941,G935,D$935:D$941)</f>
        <v>170000</v>
      </c>
      <c r="I940" s="133">
        <f>H940/D$943</f>
        <v>0.61818181818181817</v>
      </c>
    </row>
    <row r="941" spans="1:9" x14ac:dyDescent="0.2">
      <c r="B941" s="3" t="s">
        <v>1434</v>
      </c>
      <c r="C941" s="3" t="s">
        <v>1433</v>
      </c>
      <c r="D941" s="3">
        <v>12000</v>
      </c>
      <c r="G941" s="3" t="s">
        <v>1443</v>
      </c>
      <c r="H941" s="3">
        <f t="shared" ref="H941" si="17">SUMIF(C$935:C$941,G936,D$935:D$941)</f>
        <v>85000</v>
      </c>
      <c r="I941" s="133">
        <f t="shared" ref="I941:I942" si="18">H941/D$943</f>
        <v>0.30909090909090908</v>
      </c>
    </row>
    <row r="942" spans="1:9" x14ac:dyDescent="0.2">
      <c r="G942" s="3" t="s">
        <v>1444</v>
      </c>
      <c r="H942" s="3">
        <f>SUMIF(C$935:C$941,G937,D$935:D$941)</f>
        <v>20000</v>
      </c>
      <c r="I942" s="133">
        <f t="shared" si="18"/>
        <v>7.2727272727272724E-2</v>
      </c>
    </row>
    <row r="943" spans="1:9" x14ac:dyDescent="0.2">
      <c r="C943" s="3" t="s">
        <v>1445</v>
      </c>
      <c r="D943" s="15">
        <f>SUM(D935:D941)</f>
        <v>275000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383C-B5CB-4643-A024-D73482D80215}">
  <dimension ref="A1:O285"/>
  <sheetViews>
    <sheetView rightToLeft="1" tabSelected="1" zoomScale="292" workbookViewId="0">
      <selection activeCell="N215" sqref="N215"/>
    </sheetView>
  </sheetViews>
  <sheetFormatPr baseColWidth="10" defaultRowHeight="16" x14ac:dyDescent="0.2"/>
  <cols>
    <col min="1" max="1" width="13" style="3" customWidth="1"/>
    <col min="2" max="3" width="10.83203125" style="3"/>
    <col min="4" max="4" width="11.33203125" style="3" customWidth="1"/>
    <col min="5" max="16384" width="10.83203125" style="3"/>
  </cols>
  <sheetData>
    <row r="1" spans="1:8" x14ac:dyDescent="0.2">
      <c r="A1" s="1" t="s">
        <v>1459</v>
      </c>
      <c r="B1" s="1"/>
      <c r="C1" s="1"/>
      <c r="D1" s="1"/>
      <c r="E1" s="1"/>
      <c r="F1" s="1"/>
      <c r="G1" s="1"/>
      <c r="H1" s="2">
        <v>45748</v>
      </c>
    </row>
    <row r="2" spans="1:8" ht="17" thickBot="1" x14ac:dyDescent="0.25"/>
    <row r="3" spans="1:8" x14ac:dyDescent="0.2">
      <c r="A3" s="18" t="s">
        <v>1460</v>
      </c>
      <c r="B3" s="19"/>
      <c r="C3" s="19"/>
      <c r="D3" s="19"/>
      <c r="E3" s="19"/>
      <c r="F3" s="19"/>
      <c r="G3" s="19"/>
      <c r="H3" s="20"/>
    </row>
    <row r="4" spans="1:8" x14ac:dyDescent="0.2">
      <c r="A4" s="21"/>
      <c r="H4" s="22"/>
    </row>
    <row r="5" spans="1:8" x14ac:dyDescent="0.2">
      <c r="A5" s="21" t="s">
        <v>1461</v>
      </c>
      <c r="H5" s="22"/>
    </row>
    <row r="6" spans="1:8" x14ac:dyDescent="0.2">
      <c r="A6" s="21" t="s">
        <v>1462</v>
      </c>
      <c r="H6" s="22"/>
    </row>
    <row r="7" spans="1:8" ht="17" thickBot="1" x14ac:dyDescent="0.25">
      <c r="A7" s="23" t="s">
        <v>1463</v>
      </c>
      <c r="B7" s="24"/>
      <c r="C7" s="24"/>
      <c r="D7" s="24"/>
      <c r="E7" s="24"/>
      <c r="F7" s="24"/>
      <c r="G7" s="24"/>
      <c r="H7" s="25"/>
    </row>
    <row r="9" spans="1:8" x14ac:dyDescent="0.2">
      <c r="A9" s="8" t="s">
        <v>1464</v>
      </c>
      <c r="B9" s="8"/>
      <c r="C9" s="8"/>
      <c r="D9" s="8"/>
      <c r="E9" s="8"/>
      <c r="F9" s="8"/>
      <c r="G9" s="8"/>
      <c r="H9" s="8"/>
    </row>
    <row r="11" spans="1:8" x14ac:dyDescent="0.2">
      <c r="A11" s="14" t="s">
        <v>1465</v>
      </c>
      <c r="B11" s="14"/>
      <c r="C11" s="14"/>
      <c r="D11" s="14"/>
      <c r="E11" s="14"/>
      <c r="F11" s="14"/>
      <c r="G11" s="14"/>
      <c r="H11" s="14"/>
    </row>
    <row r="13" spans="1:8" x14ac:dyDescent="0.2">
      <c r="A13" s="7" t="s">
        <v>1466</v>
      </c>
    </row>
    <row r="14" spans="1:8" x14ac:dyDescent="0.2">
      <c r="A14" s="3" t="s">
        <v>1467</v>
      </c>
    </row>
    <row r="15" spans="1:8" x14ac:dyDescent="0.2">
      <c r="A15" s="3" t="s">
        <v>1468</v>
      </c>
    </row>
    <row r="16" spans="1:8" x14ac:dyDescent="0.2">
      <c r="A16" s="3" t="s">
        <v>1469</v>
      </c>
    </row>
    <row r="18" spans="1:8" x14ac:dyDescent="0.2">
      <c r="A18" s="7" t="s">
        <v>1470</v>
      </c>
    </row>
    <row r="19" spans="1:8" x14ac:dyDescent="0.2">
      <c r="A19" s="3" t="s">
        <v>1471</v>
      </c>
    </row>
    <row r="20" spans="1:8" x14ac:dyDescent="0.2">
      <c r="F20" s="52" t="s">
        <v>1472</v>
      </c>
    </row>
    <row r="23" spans="1:8" x14ac:dyDescent="0.2">
      <c r="B23" s="3" t="s">
        <v>1473</v>
      </c>
      <c r="D23" s="135" t="s">
        <v>1474</v>
      </c>
      <c r="E23" s="135"/>
      <c r="F23" s="3" t="s">
        <v>1475</v>
      </c>
    </row>
    <row r="24" spans="1:8" x14ac:dyDescent="0.2">
      <c r="B24" s="3" t="s">
        <v>1476</v>
      </c>
      <c r="D24" s="135" t="s">
        <v>1477</v>
      </c>
      <c r="E24" s="135"/>
      <c r="F24" s="3" t="s">
        <v>1478</v>
      </c>
    </row>
    <row r="25" spans="1:8" x14ac:dyDescent="0.2">
      <c r="B25" s="3" t="s">
        <v>1479</v>
      </c>
      <c r="D25" s="3" t="s">
        <v>1476</v>
      </c>
      <c r="F25" s="3" t="s">
        <v>1480</v>
      </c>
    </row>
    <row r="26" spans="1:8" x14ac:dyDescent="0.2">
      <c r="B26" s="3" t="s">
        <v>1481</v>
      </c>
      <c r="D26" s="3" t="s">
        <v>1479</v>
      </c>
    </row>
    <row r="27" spans="1:8" x14ac:dyDescent="0.2">
      <c r="B27" s="3" t="s">
        <v>1482</v>
      </c>
      <c r="D27" s="3" t="s">
        <v>1481</v>
      </c>
    </row>
    <row r="28" spans="1:8" x14ac:dyDescent="0.2">
      <c r="D28" s="135" t="s">
        <v>1483</v>
      </c>
      <c r="E28" s="135"/>
    </row>
    <row r="30" spans="1:8" x14ac:dyDescent="0.2">
      <c r="A30" s="14" t="s">
        <v>1484</v>
      </c>
      <c r="B30" s="14"/>
      <c r="C30" s="14"/>
      <c r="D30" s="14"/>
      <c r="E30" s="14"/>
      <c r="F30" s="14"/>
      <c r="G30" s="14"/>
      <c r="H30" s="14"/>
    </row>
    <row r="32" spans="1:8" x14ac:dyDescent="0.2">
      <c r="A32" s="7" t="s">
        <v>1466</v>
      </c>
    </row>
    <row r="33" spans="1:6" x14ac:dyDescent="0.2">
      <c r="A33" s="3" t="s">
        <v>1485</v>
      </c>
    </row>
    <row r="34" spans="1:6" x14ac:dyDescent="0.2">
      <c r="A34" s="3" t="s">
        <v>1486</v>
      </c>
    </row>
    <row r="35" spans="1:6" x14ac:dyDescent="0.2">
      <c r="A35" s="3" t="s">
        <v>1487</v>
      </c>
    </row>
    <row r="37" spans="1:6" x14ac:dyDescent="0.2">
      <c r="A37" s="7" t="s">
        <v>1488</v>
      </c>
    </row>
    <row r="38" spans="1:6" x14ac:dyDescent="0.2">
      <c r="F38" s="52" t="s">
        <v>1489</v>
      </c>
    </row>
    <row r="40" spans="1:6" x14ac:dyDescent="0.2">
      <c r="A40" s="7" t="s">
        <v>1490</v>
      </c>
    </row>
    <row r="41" spans="1:6" x14ac:dyDescent="0.2">
      <c r="A41" s="3" t="s">
        <v>1491</v>
      </c>
      <c r="B41" s="3" t="s">
        <v>1492</v>
      </c>
    </row>
    <row r="42" spans="1:6" x14ac:dyDescent="0.2">
      <c r="B42" s="3" t="s">
        <v>1493</v>
      </c>
    </row>
    <row r="43" spans="1:6" x14ac:dyDescent="0.2">
      <c r="A43" s="3" t="s">
        <v>1494</v>
      </c>
      <c r="B43" s="3" t="s">
        <v>1495</v>
      </c>
    </row>
    <row r="44" spans="1:6" x14ac:dyDescent="0.2">
      <c r="B44" s="3" t="s">
        <v>1496</v>
      </c>
    </row>
    <row r="45" spans="1:6" x14ac:dyDescent="0.2">
      <c r="A45" s="3" t="s">
        <v>1497</v>
      </c>
      <c r="B45" s="3" t="s">
        <v>1498</v>
      </c>
    </row>
    <row r="46" spans="1:6" x14ac:dyDescent="0.2">
      <c r="B46" s="3" t="s">
        <v>1499</v>
      </c>
    </row>
    <row r="47" spans="1:6" x14ac:dyDescent="0.2">
      <c r="B47" s="3" t="s">
        <v>1500</v>
      </c>
    </row>
    <row r="48" spans="1:6" x14ac:dyDescent="0.2">
      <c r="A48" s="3" t="s">
        <v>1501</v>
      </c>
      <c r="B48" s="3" t="s">
        <v>1502</v>
      </c>
    </row>
    <row r="49" spans="1:8" x14ac:dyDescent="0.2">
      <c r="B49" s="3" t="s">
        <v>1503</v>
      </c>
    </row>
    <row r="51" spans="1:8" x14ac:dyDescent="0.2">
      <c r="A51" s="14"/>
      <c r="B51" s="14"/>
      <c r="C51" s="14"/>
      <c r="D51" s="14"/>
      <c r="E51" s="14"/>
      <c r="F51" s="14"/>
      <c r="G51" s="14"/>
      <c r="H51" s="14"/>
    </row>
    <row r="58" spans="1:8" x14ac:dyDescent="0.2">
      <c r="A58" s="81"/>
    </row>
    <row r="66" spans="1:8" x14ac:dyDescent="0.2">
      <c r="A66" s="81"/>
    </row>
    <row r="75" spans="1:8" x14ac:dyDescent="0.2">
      <c r="A75" s="8"/>
      <c r="B75" s="8"/>
      <c r="C75" s="8"/>
      <c r="D75" s="8"/>
      <c r="E75" s="8"/>
      <c r="F75" s="8"/>
      <c r="G75" s="8"/>
      <c r="H75" s="8"/>
    </row>
    <row r="77" spans="1:8" x14ac:dyDescent="0.2">
      <c r="A77" s="41" t="s">
        <v>1504</v>
      </c>
      <c r="B77" s="41"/>
      <c r="C77" s="41"/>
      <c r="D77" s="41"/>
      <c r="E77" s="41"/>
      <c r="F77" s="41"/>
      <c r="G77" s="41"/>
      <c r="H77" s="41"/>
    </row>
    <row r="79" spans="1:8" x14ac:dyDescent="0.2">
      <c r="A79" s="3" t="s">
        <v>1505</v>
      </c>
    </row>
    <row r="81" spans="1:11" x14ac:dyDescent="0.2">
      <c r="A81" s="3" t="s">
        <v>1506</v>
      </c>
      <c r="B81" s="3" t="s">
        <v>1507</v>
      </c>
      <c r="C81" s="3" t="s">
        <v>1508</v>
      </c>
    </row>
    <row r="82" spans="1:11" x14ac:dyDescent="0.2">
      <c r="A82" s="3">
        <v>23489</v>
      </c>
      <c r="B82" s="3">
        <v>20106</v>
      </c>
      <c r="C82" s="3">
        <v>16</v>
      </c>
    </row>
    <row r="83" spans="1:11" x14ac:dyDescent="0.2">
      <c r="A83" s="3">
        <v>1351</v>
      </c>
      <c r="B83" s="3">
        <v>13860</v>
      </c>
      <c r="C83" s="3">
        <v>15</v>
      </c>
    </row>
    <row r="84" spans="1:11" x14ac:dyDescent="0.2">
      <c r="A84" s="3">
        <v>123</v>
      </c>
      <c r="B84" s="3">
        <v>24292</v>
      </c>
      <c r="C84" s="3">
        <v>11</v>
      </c>
    </row>
    <row r="85" spans="1:11" x14ac:dyDescent="0.2">
      <c r="A85" s="3">
        <v>156</v>
      </c>
      <c r="B85" s="3">
        <v>17016</v>
      </c>
      <c r="C85" s="3">
        <v>16</v>
      </c>
    </row>
    <row r="86" spans="1:11" x14ac:dyDescent="0.2">
      <c r="A86" s="3">
        <v>990</v>
      </c>
      <c r="B86" s="3">
        <v>25967</v>
      </c>
      <c r="C86" s="3">
        <v>15</v>
      </c>
    </row>
    <row r="87" spans="1:11" x14ac:dyDescent="0.2">
      <c r="A87" s="3">
        <v>23</v>
      </c>
      <c r="B87" s="3">
        <v>23039</v>
      </c>
      <c r="C87" s="3">
        <v>6</v>
      </c>
    </row>
    <row r="88" spans="1:11" x14ac:dyDescent="0.2">
      <c r="A88" s="3">
        <v>1</v>
      </c>
      <c r="B88" s="3">
        <v>17729</v>
      </c>
      <c r="C88" s="3">
        <v>10</v>
      </c>
    </row>
    <row r="89" spans="1:11" x14ac:dyDescent="0.2">
      <c r="A89" s="3">
        <v>12</v>
      </c>
      <c r="B89" s="3">
        <v>13324</v>
      </c>
      <c r="C89" s="3">
        <v>13</v>
      </c>
    </row>
    <row r="91" spans="1:11" x14ac:dyDescent="0.2">
      <c r="A91" s="3" t="s">
        <v>1509</v>
      </c>
    </row>
    <row r="92" spans="1:11" x14ac:dyDescent="0.2">
      <c r="A92" s="3" t="s">
        <v>1510</v>
      </c>
    </row>
    <row r="94" spans="1:11" x14ac:dyDescent="0.2">
      <c r="A94" s="7" t="s">
        <v>174</v>
      </c>
    </row>
    <row r="95" spans="1:11" x14ac:dyDescent="0.2">
      <c r="I95" s="3" t="s">
        <v>1511</v>
      </c>
    </row>
    <row r="96" spans="1:11" x14ac:dyDescent="0.2">
      <c r="A96" s="3" t="s">
        <v>1506</v>
      </c>
      <c r="B96" s="3" t="s">
        <v>1507</v>
      </c>
      <c r="C96" s="3" t="s">
        <v>1508</v>
      </c>
      <c r="D96" s="3" t="s">
        <v>1512</v>
      </c>
      <c r="G96" s="3" t="s">
        <v>1513</v>
      </c>
      <c r="K96" s="52"/>
    </row>
    <row r="97" spans="1:12" x14ac:dyDescent="0.2">
      <c r="A97" s="3">
        <v>23489</v>
      </c>
      <c r="B97" s="3">
        <v>20106</v>
      </c>
      <c r="C97" s="3">
        <v>16</v>
      </c>
      <c r="G97" s="50">
        <v>0.3</v>
      </c>
    </row>
    <row r="98" spans="1:12" x14ac:dyDescent="0.2">
      <c r="A98" s="3">
        <v>1351</v>
      </c>
      <c r="B98" s="3">
        <v>13860</v>
      </c>
      <c r="C98" s="3">
        <v>15</v>
      </c>
      <c r="G98" s="3" t="s">
        <v>1514</v>
      </c>
      <c r="L98" s="3" t="s">
        <v>1461</v>
      </c>
    </row>
    <row r="99" spans="1:12" x14ac:dyDescent="0.2">
      <c r="A99" s="3">
        <v>123</v>
      </c>
      <c r="B99" s="3">
        <v>24292</v>
      </c>
      <c r="C99" s="3">
        <v>11</v>
      </c>
      <c r="G99" s="3">
        <v>12</v>
      </c>
      <c r="I99" s="3" t="s">
        <v>1515</v>
      </c>
      <c r="J99" s="3" t="s">
        <v>1515</v>
      </c>
      <c r="K99" s="3" t="s">
        <v>1516</v>
      </c>
      <c r="L99" s="3" t="s">
        <v>1517</v>
      </c>
    </row>
    <row r="100" spans="1:12" x14ac:dyDescent="0.2">
      <c r="A100" s="3">
        <v>156</v>
      </c>
      <c r="B100" s="3">
        <v>17016</v>
      </c>
      <c r="C100" s="3">
        <v>16</v>
      </c>
      <c r="I100" s="3" t="s">
        <v>1518</v>
      </c>
      <c r="J100" s="3" t="s">
        <v>1519</v>
      </c>
      <c r="K100" s="3" t="s">
        <v>1520</v>
      </c>
      <c r="L100" s="3" t="s">
        <v>1521</v>
      </c>
    </row>
    <row r="101" spans="1:12" x14ac:dyDescent="0.2">
      <c r="A101" s="3">
        <v>990</v>
      </c>
      <c r="B101" s="3">
        <v>25967</v>
      </c>
      <c r="C101" s="3">
        <v>15</v>
      </c>
      <c r="I101" s="3" t="s">
        <v>1522</v>
      </c>
      <c r="J101" s="3" t="s">
        <v>1523</v>
      </c>
      <c r="K101" s="3" t="s">
        <v>1524</v>
      </c>
    </row>
    <row r="102" spans="1:12" x14ac:dyDescent="0.2">
      <c r="A102" s="3">
        <v>23</v>
      </c>
      <c r="B102" s="3">
        <v>23039</v>
      </c>
      <c r="C102" s="3">
        <v>6</v>
      </c>
      <c r="I102" s="3" t="s">
        <v>1482</v>
      </c>
      <c r="J102" s="3" t="s">
        <v>1525</v>
      </c>
      <c r="K102" s="3" t="s">
        <v>1526</v>
      </c>
    </row>
    <row r="103" spans="1:12" x14ac:dyDescent="0.2">
      <c r="A103" s="3">
        <v>1</v>
      </c>
      <c r="B103" s="3">
        <v>17729</v>
      </c>
      <c r="C103" s="3">
        <v>10</v>
      </c>
      <c r="J103" s="3" t="s">
        <v>1483</v>
      </c>
      <c r="K103" s="3" t="s">
        <v>1527</v>
      </c>
    </row>
    <row r="104" spans="1:12" x14ac:dyDescent="0.2">
      <c r="A104" s="3">
        <v>12</v>
      </c>
      <c r="B104" s="3">
        <v>13324</v>
      </c>
      <c r="C104" s="3">
        <v>13</v>
      </c>
      <c r="J104" s="3" t="s">
        <v>1528</v>
      </c>
      <c r="K104" s="3" t="s">
        <v>1529</v>
      </c>
    </row>
    <row r="105" spans="1:12" x14ac:dyDescent="0.2">
      <c r="J105" s="3" t="s">
        <v>1530</v>
      </c>
      <c r="K105" s="3" t="s">
        <v>1531</v>
      </c>
    </row>
    <row r="106" spans="1:12" x14ac:dyDescent="0.2">
      <c r="A106" s="81" t="s">
        <v>1532</v>
      </c>
      <c r="J106" s="3" t="s">
        <v>1533</v>
      </c>
      <c r="K106" s="3" t="s">
        <v>1534</v>
      </c>
    </row>
    <row r="107" spans="1:12" x14ac:dyDescent="0.2">
      <c r="J107" s="3" t="s">
        <v>1535</v>
      </c>
      <c r="K107" s="3" t="s">
        <v>1536</v>
      </c>
    </row>
    <row r="108" spans="1:12" x14ac:dyDescent="0.2">
      <c r="J108" s="3" t="s">
        <v>1537</v>
      </c>
    </row>
    <row r="109" spans="1:12" x14ac:dyDescent="0.2">
      <c r="J109" s="3" t="s">
        <v>1538</v>
      </c>
    </row>
    <row r="110" spans="1:12" x14ac:dyDescent="0.2">
      <c r="J110" s="3" t="s">
        <v>1539</v>
      </c>
    </row>
    <row r="111" spans="1:12" x14ac:dyDescent="0.2">
      <c r="A111" s="41" t="s">
        <v>1540</v>
      </c>
      <c r="B111" s="41"/>
      <c r="C111" s="41"/>
      <c r="D111" s="41"/>
      <c r="E111" s="41"/>
      <c r="F111" s="41"/>
      <c r="G111" s="41"/>
      <c r="H111" s="41"/>
    </row>
    <row r="113" spans="1:7" x14ac:dyDescent="0.2">
      <c r="A113" s="3" t="s">
        <v>1505</v>
      </c>
    </row>
    <row r="115" spans="1:7" x14ac:dyDescent="0.2">
      <c r="A115" s="3" t="s">
        <v>1506</v>
      </c>
      <c r="B115" s="3" t="s">
        <v>1507</v>
      </c>
      <c r="C115" s="3" t="s">
        <v>1508</v>
      </c>
      <c r="D115" s="3" t="s">
        <v>1541</v>
      </c>
      <c r="G115" s="3" t="s">
        <v>1542</v>
      </c>
    </row>
    <row r="116" spans="1:7" x14ac:dyDescent="0.2">
      <c r="A116" s="3">
        <v>23489</v>
      </c>
      <c r="B116" s="3">
        <v>20106</v>
      </c>
      <c r="C116" s="3">
        <v>16</v>
      </c>
      <c r="G116" s="3">
        <v>13</v>
      </c>
    </row>
    <row r="117" spans="1:7" x14ac:dyDescent="0.2">
      <c r="A117" s="3">
        <v>1351</v>
      </c>
      <c r="B117" s="3">
        <v>13860</v>
      </c>
      <c r="C117" s="3">
        <v>15</v>
      </c>
      <c r="G117" s="3" t="s">
        <v>1543</v>
      </c>
    </row>
    <row r="118" spans="1:7" x14ac:dyDescent="0.2">
      <c r="A118" s="3">
        <v>123</v>
      </c>
      <c r="B118" s="3">
        <v>24292</v>
      </c>
      <c r="C118" s="3">
        <v>11</v>
      </c>
      <c r="G118" s="50">
        <v>0.1</v>
      </c>
    </row>
    <row r="119" spans="1:7" x14ac:dyDescent="0.2">
      <c r="A119" s="3">
        <v>156</v>
      </c>
      <c r="B119" s="3">
        <v>17016</v>
      </c>
      <c r="C119" s="3">
        <v>16</v>
      </c>
      <c r="G119" s="3" t="s">
        <v>1544</v>
      </c>
    </row>
    <row r="120" spans="1:7" x14ac:dyDescent="0.2">
      <c r="A120" s="3">
        <v>990</v>
      </c>
      <c r="B120" s="3">
        <v>25967</v>
      </c>
      <c r="C120" s="3">
        <v>15</v>
      </c>
      <c r="G120" s="50">
        <v>0.02</v>
      </c>
    </row>
    <row r="121" spans="1:7" x14ac:dyDescent="0.2">
      <c r="A121" s="3">
        <v>23</v>
      </c>
      <c r="B121" s="3">
        <v>23039</v>
      </c>
      <c r="C121" s="3">
        <v>6</v>
      </c>
    </row>
    <row r="122" spans="1:7" x14ac:dyDescent="0.2">
      <c r="A122" s="3">
        <v>1</v>
      </c>
      <c r="B122" s="3">
        <v>17729</v>
      </c>
      <c r="C122" s="3">
        <v>10</v>
      </c>
    </row>
    <row r="123" spans="1:7" x14ac:dyDescent="0.2">
      <c r="A123" s="3">
        <v>12</v>
      </c>
      <c r="B123" s="3">
        <v>13324</v>
      </c>
      <c r="C123" s="3">
        <v>13</v>
      </c>
    </row>
    <row r="125" spans="1:7" x14ac:dyDescent="0.2">
      <c r="A125" s="3" t="s">
        <v>1545</v>
      </c>
    </row>
    <row r="126" spans="1:7" x14ac:dyDescent="0.2">
      <c r="A126" s="3" t="s">
        <v>1546</v>
      </c>
    </row>
    <row r="128" spans="1:7" x14ac:dyDescent="0.2">
      <c r="A128" s="3" t="s">
        <v>832</v>
      </c>
      <c r="E128" s="3" t="s">
        <v>1547</v>
      </c>
    </row>
    <row r="129" spans="1:10" x14ac:dyDescent="0.2">
      <c r="A129" s="3" t="s">
        <v>1548</v>
      </c>
      <c r="E129" s="3" t="s">
        <v>1549</v>
      </c>
    </row>
    <row r="130" spans="1:10" x14ac:dyDescent="0.2">
      <c r="A130" s="3" t="s">
        <v>106</v>
      </c>
      <c r="E130" s="3" t="s">
        <v>1550</v>
      </c>
    </row>
    <row r="131" spans="1:10" x14ac:dyDescent="0.2">
      <c r="A131" s="3" t="s">
        <v>108</v>
      </c>
      <c r="E131" s="3" t="s">
        <v>1551</v>
      </c>
    </row>
    <row r="132" spans="1:10" x14ac:dyDescent="0.2">
      <c r="A132" s="3" t="s">
        <v>1386</v>
      </c>
      <c r="E132" s="3" t="s">
        <v>1552</v>
      </c>
    </row>
    <row r="134" spans="1:10" x14ac:dyDescent="0.2">
      <c r="A134" s="41" t="s">
        <v>1553</v>
      </c>
      <c r="B134" s="41"/>
      <c r="C134" s="41"/>
      <c r="D134" s="41"/>
      <c r="E134" s="41"/>
      <c r="F134" s="41"/>
      <c r="G134" s="41"/>
      <c r="H134" s="41"/>
    </row>
    <row r="136" spans="1:10" x14ac:dyDescent="0.2">
      <c r="A136" s="3" t="s">
        <v>1554</v>
      </c>
    </row>
    <row r="138" spans="1:10" x14ac:dyDescent="0.2">
      <c r="A138" s="3" t="s">
        <v>1555</v>
      </c>
      <c r="B138" s="3" t="s">
        <v>1556</v>
      </c>
      <c r="C138" s="3" t="s">
        <v>1557</v>
      </c>
      <c r="D138" s="3" t="s">
        <v>1558</v>
      </c>
      <c r="E138" s="3" t="s">
        <v>1559</v>
      </c>
      <c r="F138" s="3" t="s">
        <v>1560</v>
      </c>
      <c r="G138" s="3" t="s">
        <v>1561</v>
      </c>
      <c r="I138" s="3" t="s">
        <v>1560</v>
      </c>
      <c r="J138" s="3">
        <v>6</v>
      </c>
    </row>
    <row r="139" spans="1:10" x14ac:dyDescent="0.2">
      <c r="A139" s="3">
        <v>1</v>
      </c>
      <c r="B139" s="3" t="s">
        <v>97</v>
      </c>
      <c r="C139" s="3">
        <v>1</v>
      </c>
      <c r="D139" s="3">
        <v>80</v>
      </c>
      <c r="E139" s="3">
        <v>2.4700000000000002</v>
      </c>
      <c r="F139" s="3">
        <v>7</v>
      </c>
      <c r="I139" s="3" t="s">
        <v>1031</v>
      </c>
    </row>
    <row r="140" spans="1:10" x14ac:dyDescent="0.2">
      <c r="A140" s="3">
        <v>2</v>
      </c>
      <c r="B140" s="3" t="s">
        <v>1562</v>
      </c>
      <c r="C140" s="3">
        <v>1.5</v>
      </c>
      <c r="D140" s="3">
        <v>90</v>
      </c>
      <c r="E140" s="3">
        <v>3.32</v>
      </c>
      <c r="F140" s="3">
        <v>8</v>
      </c>
      <c r="I140" s="3" t="s">
        <v>1033</v>
      </c>
    </row>
    <row r="141" spans="1:10" x14ac:dyDescent="0.2">
      <c r="A141" s="3">
        <v>3</v>
      </c>
      <c r="B141" s="3" t="s">
        <v>1563</v>
      </c>
      <c r="C141" s="3">
        <v>0.8</v>
      </c>
      <c r="D141" s="3">
        <v>110</v>
      </c>
      <c r="E141" s="3">
        <v>1.42</v>
      </c>
      <c r="F141" s="3">
        <v>6</v>
      </c>
    </row>
    <row r="142" spans="1:10" x14ac:dyDescent="0.2">
      <c r="A142" s="3">
        <v>4</v>
      </c>
      <c r="B142" s="3" t="s">
        <v>1564</v>
      </c>
      <c r="C142" s="3">
        <v>0.4</v>
      </c>
      <c r="D142" s="3">
        <v>75</v>
      </c>
      <c r="E142" s="3">
        <v>1.55</v>
      </c>
      <c r="F142" s="3">
        <v>7</v>
      </c>
    </row>
    <row r="143" spans="1:10" x14ac:dyDescent="0.2">
      <c r="A143" s="3">
        <v>5</v>
      </c>
      <c r="B143" s="3" t="s">
        <v>902</v>
      </c>
      <c r="C143" s="3">
        <v>0.1</v>
      </c>
      <c r="D143" s="3">
        <v>13</v>
      </c>
      <c r="E143" s="3">
        <v>4.57</v>
      </c>
      <c r="F143" s="3">
        <v>6</v>
      </c>
    </row>
    <row r="144" spans="1:10" x14ac:dyDescent="0.2">
      <c r="A144" s="3">
        <v>6</v>
      </c>
      <c r="B144" s="3" t="s">
        <v>1565</v>
      </c>
      <c r="C144" s="3">
        <v>0.8</v>
      </c>
      <c r="D144" s="3">
        <v>20</v>
      </c>
      <c r="E144" s="3">
        <v>9.89</v>
      </c>
      <c r="F144" s="3">
        <v>4</v>
      </c>
    </row>
    <row r="145" spans="1:8" x14ac:dyDescent="0.2">
      <c r="A145" s="3">
        <v>7</v>
      </c>
      <c r="B145" s="3" t="s">
        <v>1566</v>
      </c>
      <c r="C145" s="3">
        <v>1.4</v>
      </c>
      <c r="D145" s="3">
        <v>70</v>
      </c>
      <c r="E145" s="3">
        <v>7.3</v>
      </c>
      <c r="F145" s="3">
        <v>8</v>
      </c>
      <c r="H145" s="3" t="s">
        <v>1567</v>
      </c>
    </row>
    <row r="146" spans="1:8" x14ac:dyDescent="0.2">
      <c r="A146" s="3">
        <v>8</v>
      </c>
      <c r="B146" s="3" t="s">
        <v>1568</v>
      </c>
      <c r="C146" s="3">
        <v>1.8</v>
      </c>
      <c r="D146" s="3">
        <v>99</v>
      </c>
      <c r="E146" s="3">
        <v>4.0599999999999996</v>
      </c>
      <c r="F146" s="3">
        <v>7</v>
      </c>
      <c r="H146" s="3" t="s">
        <v>1569</v>
      </c>
    </row>
    <row r="147" spans="1:8" x14ac:dyDescent="0.2">
      <c r="H147" s="3" t="s">
        <v>1570</v>
      </c>
    </row>
    <row r="148" spans="1:8" x14ac:dyDescent="0.2">
      <c r="A148" s="3" t="s">
        <v>1571</v>
      </c>
    </row>
    <row r="149" spans="1:8" x14ac:dyDescent="0.2">
      <c r="A149" s="3" t="s">
        <v>1572</v>
      </c>
    </row>
    <row r="151" spans="1:8" x14ac:dyDescent="0.2">
      <c r="A151" s="3" t="s">
        <v>832</v>
      </c>
      <c r="D151" s="52" t="s">
        <v>1573</v>
      </c>
    </row>
    <row r="152" spans="1:8" x14ac:dyDescent="0.2">
      <c r="A152" s="3" t="s">
        <v>1548</v>
      </c>
      <c r="D152" s="52" t="s">
        <v>1574</v>
      </c>
    </row>
    <row r="153" spans="1:8" x14ac:dyDescent="0.2">
      <c r="A153" s="3" t="s">
        <v>908</v>
      </c>
      <c r="D153" s="52" t="s">
        <v>1575</v>
      </c>
    </row>
    <row r="154" spans="1:8" x14ac:dyDescent="0.2">
      <c r="A154" s="3" t="s">
        <v>1576</v>
      </c>
      <c r="D154" s="52" t="s">
        <v>1577</v>
      </c>
    </row>
    <row r="155" spans="1:8" x14ac:dyDescent="0.2">
      <c r="A155" s="3" t="s">
        <v>1386</v>
      </c>
      <c r="D155" s="52" t="s">
        <v>1578</v>
      </c>
    </row>
    <row r="157" spans="1:8" x14ac:dyDescent="0.2">
      <c r="A157" s="41" t="s">
        <v>1579</v>
      </c>
      <c r="B157" s="41"/>
      <c r="C157" s="41"/>
      <c r="D157" s="41"/>
      <c r="E157" s="41"/>
      <c r="F157" s="41"/>
      <c r="G157" s="41"/>
      <c r="H157" s="41"/>
    </row>
    <row r="159" spans="1:8" x14ac:dyDescent="0.2">
      <c r="A159" s="3" t="s">
        <v>1580</v>
      </c>
    </row>
    <row r="161" spans="1:8" x14ac:dyDescent="0.2">
      <c r="A161" s="3" t="s">
        <v>1581</v>
      </c>
      <c r="B161" s="3" t="s">
        <v>1582</v>
      </c>
      <c r="C161" s="3" t="s">
        <v>1342</v>
      </c>
      <c r="D161" s="3" t="s">
        <v>1344</v>
      </c>
      <c r="G161" s="3" t="s">
        <v>1363</v>
      </c>
      <c r="H161" s="50">
        <v>0.6</v>
      </c>
    </row>
    <row r="162" spans="1:8" x14ac:dyDescent="0.2">
      <c r="A162" s="3">
        <v>1</v>
      </c>
      <c r="B162" s="3">
        <v>85</v>
      </c>
      <c r="C162" s="3">
        <v>53</v>
      </c>
      <c r="G162" s="3" t="s">
        <v>1583</v>
      </c>
      <c r="H162" s="50">
        <v>0.4</v>
      </c>
    </row>
    <row r="163" spans="1:8" x14ac:dyDescent="0.2">
      <c r="A163" s="3">
        <f>A162+1</f>
        <v>2</v>
      </c>
      <c r="B163" s="3">
        <v>76</v>
      </c>
      <c r="C163" s="3">
        <v>59</v>
      </c>
      <c r="G163" s="3" t="s">
        <v>1584</v>
      </c>
      <c r="H163" s="3">
        <v>60</v>
      </c>
    </row>
    <row r="164" spans="1:8" x14ac:dyDescent="0.2">
      <c r="A164" s="3">
        <f t="shared" ref="A164:A172" si="0">A163+1</f>
        <v>3</v>
      </c>
      <c r="B164" s="3">
        <v>91</v>
      </c>
      <c r="C164" s="3">
        <v>70</v>
      </c>
    </row>
    <row r="165" spans="1:8" x14ac:dyDescent="0.2">
      <c r="A165" s="3">
        <f t="shared" si="0"/>
        <v>4</v>
      </c>
      <c r="B165" s="3">
        <v>78</v>
      </c>
      <c r="C165" s="3">
        <v>62</v>
      </c>
    </row>
    <row r="166" spans="1:8" x14ac:dyDescent="0.2">
      <c r="A166" s="3">
        <f t="shared" si="0"/>
        <v>5</v>
      </c>
      <c r="B166" s="3">
        <v>82</v>
      </c>
      <c r="C166" s="3">
        <v>83</v>
      </c>
    </row>
    <row r="167" spans="1:8" x14ac:dyDescent="0.2">
      <c r="A167" s="3">
        <f t="shared" si="0"/>
        <v>6</v>
      </c>
      <c r="B167" s="3">
        <v>75</v>
      </c>
      <c r="C167" s="3">
        <v>87</v>
      </c>
    </row>
    <row r="168" spans="1:8" x14ac:dyDescent="0.2">
      <c r="A168" s="3">
        <f t="shared" si="0"/>
        <v>7</v>
      </c>
      <c r="B168" s="3">
        <v>89</v>
      </c>
      <c r="C168" s="3">
        <v>74</v>
      </c>
    </row>
    <row r="169" spans="1:8" x14ac:dyDescent="0.2">
      <c r="A169" s="3">
        <f t="shared" si="0"/>
        <v>8</v>
      </c>
      <c r="B169" s="3">
        <v>81</v>
      </c>
      <c r="C169" s="3">
        <v>59</v>
      </c>
    </row>
    <row r="170" spans="1:8" x14ac:dyDescent="0.2">
      <c r="A170" s="3">
        <f t="shared" si="0"/>
        <v>9</v>
      </c>
      <c r="B170" s="3">
        <v>97</v>
      </c>
      <c r="C170" s="3">
        <v>95</v>
      </c>
    </row>
    <row r="171" spans="1:8" x14ac:dyDescent="0.2">
      <c r="A171" s="3">
        <f t="shared" si="0"/>
        <v>10</v>
      </c>
      <c r="B171" s="3">
        <v>83</v>
      </c>
      <c r="C171" s="3">
        <v>79</v>
      </c>
    </row>
    <row r="172" spans="1:8" x14ac:dyDescent="0.2">
      <c r="A172" s="3">
        <f t="shared" si="0"/>
        <v>11</v>
      </c>
      <c r="B172" s="3">
        <v>99</v>
      </c>
      <c r="C172" s="3">
        <v>49</v>
      </c>
    </row>
    <row r="174" spans="1:8" x14ac:dyDescent="0.2">
      <c r="A174" s="3" t="s">
        <v>1585</v>
      </c>
    </row>
    <row r="175" spans="1:8" x14ac:dyDescent="0.2">
      <c r="A175" s="3" t="s">
        <v>1586</v>
      </c>
    </row>
    <row r="176" spans="1:8" x14ac:dyDescent="0.2">
      <c r="A176" s="3" t="s">
        <v>1587</v>
      </c>
    </row>
    <row r="178" spans="1:8" x14ac:dyDescent="0.2">
      <c r="A178" s="3" t="s">
        <v>1416</v>
      </c>
      <c r="E178" s="52" t="s">
        <v>1588</v>
      </c>
    </row>
    <row r="179" spans="1:8" x14ac:dyDescent="0.2">
      <c r="A179" s="3" t="s">
        <v>1548</v>
      </c>
      <c r="E179" s="52" t="s">
        <v>1589</v>
      </c>
    </row>
    <row r="180" spans="1:8" x14ac:dyDescent="0.2">
      <c r="A180" s="3" t="s">
        <v>908</v>
      </c>
      <c r="E180" s="52" t="s">
        <v>1590</v>
      </c>
    </row>
    <row r="181" spans="1:8" x14ac:dyDescent="0.2">
      <c r="A181" s="3" t="s">
        <v>1576</v>
      </c>
      <c r="E181" s="52" t="s">
        <v>1591</v>
      </c>
    </row>
    <row r="182" spans="1:8" x14ac:dyDescent="0.2">
      <c r="A182" s="3" t="s">
        <v>1386</v>
      </c>
      <c r="B182" s="3" t="s">
        <v>1592</v>
      </c>
    </row>
    <row r="184" spans="1:8" x14ac:dyDescent="0.2">
      <c r="A184" s="41" t="s">
        <v>1593</v>
      </c>
      <c r="B184" s="41"/>
      <c r="C184" s="41"/>
      <c r="D184" s="41"/>
      <c r="E184" s="41"/>
      <c r="F184" s="41"/>
      <c r="G184" s="41"/>
      <c r="H184" s="41"/>
    </row>
    <row r="186" spans="1:8" x14ac:dyDescent="0.2">
      <c r="A186" s="3" t="s">
        <v>1594</v>
      </c>
    </row>
    <row r="187" spans="1:8" x14ac:dyDescent="0.2">
      <c r="A187" s="3" t="s">
        <v>1595</v>
      </c>
    </row>
    <row r="189" spans="1:8" x14ac:dyDescent="0.2">
      <c r="A189" s="135" t="s">
        <v>1596</v>
      </c>
      <c r="B189" s="135"/>
      <c r="D189" s="135" t="s">
        <v>1597</v>
      </c>
      <c r="E189" s="135"/>
    </row>
    <row r="190" spans="1:8" x14ac:dyDescent="0.2">
      <c r="A190" s="3" t="s">
        <v>1598</v>
      </c>
      <c r="B190" s="3" t="s">
        <v>1599</v>
      </c>
      <c r="D190" s="3" t="s">
        <v>811</v>
      </c>
      <c r="E190" s="3" t="s">
        <v>1102</v>
      </c>
    </row>
    <row r="191" spans="1:8" x14ac:dyDescent="0.2">
      <c r="A191" s="3" t="s">
        <v>1038</v>
      </c>
      <c r="B191" s="3" t="s">
        <v>1031</v>
      </c>
      <c r="D191" s="3" t="s">
        <v>1038</v>
      </c>
      <c r="E191" s="3" t="s">
        <v>1600</v>
      </c>
    </row>
    <row r="192" spans="1:8" x14ac:dyDescent="0.2">
      <c r="A192" s="3" t="s">
        <v>1601</v>
      </c>
      <c r="B192" s="3" t="s">
        <v>1033</v>
      </c>
      <c r="D192" s="3" t="s">
        <v>1602</v>
      </c>
      <c r="E192" s="3" t="s">
        <v>1603</v>
      </c>
    </row>
    <row r="193" spans="1:5" x14ac:dyDescent="0.2">
      <c r="A193" s="3" t="s">
        <v>1604</v>
      </c>
      <c r="B193" s="3" t="s">
        <v>1031</v>
      </c>
      <c r="D193" s="3" t="s">
        <v>1605</v>
      </c>
      <c r="E193" s="3" t="s">
        <v>1606</v>
      </c>
    </row>
    <row r="194" spans="1:5" x14ac:dyDescent="0.2">
      <c r="A194" s="3" t="s">
        <v>1607</v>
      </c>
      <c r="B194" s="3" t="s">
        <v>1033</v>
      </c>
      <c r="D194" s="3" t="s">
        <v>1608</v>
      </c>
      <c r="E194" s="3" t="s">
        <v>1609</v>
      </c>
    </row>
    <row r="195" spans="1:5" x14ac:dyDescent="0.2">
      <c r="A195" s="3" t="s">
        <v>1608</v>
      </c>
      <c r="B195" s="3" t="s">
        <v>1031</v>
      </c>
      <c r="D195" s="3" t="s">
        <v>1610</v>
      </c>
      <c r="E195" s="3" t="s">
        <v>1611</v>
      </c>
    </row>
    <row r="196" spans="1:5" x14ac:dyDescent="0.2">
      <c r="A196" s="3" t="s">
        <v>1612</v>
      </c>
      <c r="B196" s="3" t="s">
        <v>1033</v>
      </c>
      <c r="D196" s="3" t="s">
        <v>1601</v>
      </c>
      <c r="E196" s="3" t="s">
        <v>1613</v>
      </c>
    </row>
    <row r="197" spans="1:5" x14ac:dyDescent="0.2">
      <c r="A197" s="3" t="s">
        <v>1614</v>
      </c>
      <c r="B197" s="3" t="s">
        <v>1031</v>
      </c>
      <c r="D197" s="3" t="s">
        <v>1615</v>
      </c>
      <c r="E197" s="3" t="s">
        <v>1616</v>
      </c>
    </row>
    <row r="198" spans="1:5" x14ac:dyDescent="0.2">
      <c r="A198" s="3" t="s">
        <v>1615</v>
      </c>
      <c r="B198" s="3" t="s">
        <v>1031</v>
      </c>
      <c r="D198" s="3" t="s">
        <v>1612</v>
      </c>
      <c r="E198" s="3" t="s">
        <v>1617</v>
      </c>
    </row>
    <row r="199" spans="1:5" x14ac:dyDescent="0.2">
      <c r="A199" s="3" t="s">
        <v>1605</v>
      </c>
      <c r="B199" s="3" t="s">
        <v>1033</v>
      </c>
      <c r="D199" s="3" t="s">
        <v>1046</v>
      </c>
      <c r="E199" s="3" t="s">
        <v>1618</v>
      </c>
    </row>
    <row r="200" spans="1:5" x14ac:dyDescent="0.2">
      <c r="A200" s="3" t="s">
        <v>1619</v>
      </c>
      <c r="B200" s="3" t="s">
        <v>1033</v>
      </c>
      <c r="D200" s="3" t="s">
        <v>1607</v>
      </c>
      <c r="E200" s="3" t="s">
        <v>1620</v>
      </c>
    </row>
    <row r="201" spans="1:5" x14ac:dyDescent="0.2">
      <c r="D201" s="3" t="s">
        <v>683</v>
      </c>
      <c r="E201" s="3" t="s">
        <v>1621</v>
      </c>
    </row>
    <row r="202" spans="1:5" x14ac:dyDescent="0.2">
      <c r="D202" s="3" t="s">
        <v>1604</v>
      </c>
      <c r="E202" s="3" t="s">
        <v>197</v>
      </c>
    </row>
    <row r="203" spans="1:5" x14ac:dyDescent="0.2">
      <c r="D203" s="3" t="s">
        <v>1622</v>
      </c>
      <c r="E203" s="3" t="s">
        <v>1623</v>
      </c>
    </row>
    <row r="204" spans="1:5" x14ac:dyDescent="0.2">
      <c r="D204" s="3" t="s">
        <v>1049</v>
      </c>
      <c r="E204" s="3" t="s">
        <v>1624</v>
      </c>
    </row>
    <row r="205" spans="1:5" x14ac:dyDescent="0.2">
      <c r="D205" s="3" t="s">
        <v>1619</v>
      </c>
      <c r="E205" s="3" t="s">
        <v>377</v>
      </c>
    </row>
    <row r="206" spans="1:5" x14ac:dyDescent="0.2">
      <c r="D206" s="3" t="s">
        <v>1614</v>
      </c>
      <c r="E206" s="3" t="s">
        <v>373</v>
      </c>
    </row>
    <row r="208" spans="1:5" x14ac:dyDescent="0.2">
      <c r="A208" s="3" t="s">
        <v>1625</v>
      </c>
    </row>
    <row r="209" spans="1:14" x14ac:dyDescent="0.2">
      <c r="A209" s="3" t="s">
        <v>1626</v>
      </c>
    </row>
    <row r="211" spans="1:14" x14ac:dyDescent="0.2">
      <c r="A211" s="7" t="s">
        <v>174</v>
      </c>
    </row>
    <row r="212" spans="1:14" x14ac:dyDescent="0.2">
      <c r="K212" s="3" t="s">
        <v>1627</v>
      </c>
    </row>
    <row r="213" spans="1:14" x14ac:dyDescent="0.2">
      <c r="A213" s="135" t="s">
        <v>1596</v>
      </c>
      <c r="B213" s="135"/>
      <c r="D213" s="135" t="s">
        <v>1597</v>
      </c>
      <c r="E213" s="135"/>
      <c r="G213" s="135" t="s">
        <v>1628</v>
      </c>
      <c r="H213" s="135"/>
      <c r="I213" s="135"/>
    </row>
    <row r="214" spans="1:14" x14ac:dyDescent="0.2">
      <c r="A214" s="3" t="s">
        <v>1598</v>
      </c>
      <c r="B214" s="3" t="s">
        <v>1599</v>
      </c>
      <c r="D214" s="3" t="s">
        <v>811</v>
      </c>
      <c r="E214" s="3" t="s">
        <v>1102</v>
      </c>
      <c r="G214" s="3" t="s">
        <v>811</v>
      </c>
      <c r="H214" s="3" t="s">
        <v>1102</v>
      </c>
      <c r="I214" s="3" t="s">
        <v>1599</v>
      </c>
    </row>
    <row r="215" spans="1:14" x14ac:dyDescent="0.2">
      <c r="A215" s="3" t="s">
        <v>1038</v>
      </c>
      <c r="B215" s="3" t="s">
        <v>1031</v>
      </c>
      <c r="D215" s="3" t="s">
        <v>1038</v>
      </c>
      <c r="E215" s="3" t="s">
        <v>1600</v>
      </c>
      <c r="G215" s="3" t="s">
        <v>1038</v>
      </c>
      <c r="H215" s="3" t="s">
        <v>1600</v>
      </c>
      <c r="N215" s="52"/>
    </row>
    <row r="216" spans="1:14" x14ac:dyDescent="0.2">
      <c r="A216" s="3" t="s">
        <v>1601</v>
      </c>
      <c r="B216" s="3" t="s">
        <v>1033</v>
      </c>
      <c r="D216" s="3" t="s">
        <v>1602</v>
      </c>
      <c r="E216" s="3" t="s">
        <v>1603</v>
      </c>
      <c r="G216" s="3" t="s">
        <v>1602</v>
      </c>
      <c r="H216" s="3" t="s">
        <v>1603</v>
      </c>
    </row>
    <row r="217" spans="1:14" x14ac:dyDescent="0.2">
      <c r="A217" s="3" t="s">
        <v>1604</v>
      </c>
      <c r="B217" s="3" t="s">
        <v>1031</v>
      </c>
      <c r="D217" s="3" t="s">
        <v>1605</v>
      </c>
      <c r="E217" s="3" t="s">
        <v>1606</v>
      </c>
      <c r="G217" s="3" t="s">
        <v>1605</v>
      </c>
      <c r="H217" s="3" t="s">
        <v>1606</v>
      </c>
      <c r="K217" s="3" t="s">
        <v>1629</v>
      </c>
      <c r="L217" s="3" t="s">
        <v>1630</v>
      </c>
      <c r="N217" s="3" t="s">
        <v>1631</v>
      </c>
    </row>
    <row r="218" spans="1:14" x14ac:dyDescent="0.2">
      <c r="A218" s="3" t="s">
        <v>1607</v>
      </c>
      <c r="B218" s="3" t="s">
        <v>1033</v>
      </c>
      <c r="D218" s="3" t="s">
        <v>1608</v>
      </c>
      <c r="E218" s="3" t="s">
        <v>1609</v>
      </c>
      <c r="G218" s="3" t="s">
        <v>1608</v>
      </c>
      <c r="H218" s="3" t="s">
        <v>1609</v>
      </c>
      <c r="K218" s="3" t="s">
        <v>1151</v>
      </c>
      <c r="L218" s="3" t="s">
        <v>1632</v>
      </c>
      <c r="N218" s="3" t="s">
        <v>1633</v>
      </c>
    </row>
    <row r="219" spans="1:14" x14ac:dyDescent="0.2">
      <c r="A219" s="3" t="s">
        <v>1608</v>
      </c>
      <c r="B219" s="3" t="s">
        <v>1031</v>
      </c>
      <c r="D219" s="3" t="s">
        <v>1610</v>
      </c>
      <c r="E219" s="3" t="s">
        <v>1611</v>
      </c>
      <c r="G219" s="3" t="s">
        <v>1610</v>
      </c>
      <c r="H219" s="3" t="s">
        <v>1611</v>
      </c>
      <c r="K219" s="3" t="s">
        <v>1634</v>
      </c>
      <c r="L219" s="3" t="s">
        <v>1635</v>
      </c>
      <c r="N219" s="3" t="s">
        <v>1636</v>
      </c>
    </row>
    <row r="220" spans="1:14" x14ac:dyDescent="0.2">
      <c r="A220" s="3" t="s">
        <v>1612</v>
      </c>
      <c r="B220" s="3" t="s">
        <v>1033</v>
      </c>
      <c r="D220" s="3" t="s">
        <v>1601</v>
      </c>
      <c r="E220" s="3" t="s">
        <v>1613</v>
      </c>
      <c r="G220" s="3" t="s">
        <v>1601</v>
      </c>
      <c r="H220" s="3" t="s">
        <v>1613</v>
      </c>
      <c r="K220" s="3" t="s">
        <v>1637</v>
      </c>
      <c r="L220" s="3" t="s">
        <v>1638</v>
      </c>
    </row>
    <row r="221" spans="1:14" x14ac:dyDescent="0.2">
      <c r="A221" s="3" t="s">
        <v>1614</v>
      </c>
      <c r="B221" s="3" t="s">
        <v>1031</v>
      </c>
      <c r="D221" s="3" t="s">
        <v>1615</v>
      </c>
      <c r="E221" s="3" t="s">
        <v>1616</v>
      </c>
      <c r="G221" s="3" t="s">
        <v>1615</v>
      </c>
      <c r="H221" s="3" t="s">
        <v>1616</v>
      </c>
      <c r="K221" s="3" t="s">
        <v>1639</v>
      </c>
      <c r="L221" s="3" t="s">
        <v>1640</v>
      </c>
    </row>
    <row r="222" spans="1:14" x14ac:dyDescent="0.2">
      <c r="A222" s="3" t="s">
        <v>1615</v>
      </c>
      <c r="B222" s="3" t="s">
        <v>1031</v>
      </c>
      <c r="D222" s="3" t="s">
        <v>1612</v>
      </c>
      <c r="E222" s="3" t="s">
        <v>1617</v>
      </c>
      <c r="G222" s="3" t="s">
        <v>1612</v>
      </c>
      <c r="H222" s="3" t="s">
        <v>1617</v>
      </c>
      <c r="K222" s="3" t="s">
        <v>1641</v>
      </c>
      <c r="L222" s="3" t="s">
        <v>1642</v>
      </c>
      <c r="M222" s="3" t="s">
        <v>1643</v>
      </c>
    </row>
    <row r="223" spans="1:14" x14ac:dyDescent="0.2">
      <c r="A223" s="3" t="s">
        <v>1605</v>
      </c>
      <c r="B223" s="3" t="s">
        <v>1033</v>
      </c>
      <c r="D223" s="3" t="s">
        <v>1046</v>
      </c>
      <c r="E223" s="3" t="s">
        <v>1618</v>
      </c>
      <c r="G223" s="3" t="s">
        <v>1046</v>
      </c>
      <c r="H223" s="3" t="s">
        <v>1618</v>
      </c>
      <c r="K223" s="3" t="s">
        <v>1644</v>
      </c>
      <c r="L223" s="3" t="s">
        <v>1645</v>
      </c>
      <c r="M223" s="3" t="s">
        <v>1646</v>
      </c>
    </row>
    <row r="224" spans="1:14" x14ac:dyDescent="0.2">
      <c r="A224" s="3" t="s">
        <v>1619</v>
      </c>
      <c r="B224" s="3" t="s">
        <v>1033</v>
      </c>
      <c r="D224" s="3" t="s">
        <v>1607</v>
      </c>
      <c r="E224" s="3" t="s">
        <v>1620</v>
      </c>
      <c r="G224" s="3" t="s">
        <v>1607</v>
      </c>
      <c r="H224" s="3" t="s">
        <v>1620</v>
      </c>
      <c r="K224" s="3" t="s">
        <v>1647</v>
      </c>
      <c r="L224" s="3" t="s">
        <v>1648</v>
      </c>
    </row>
    <row r="225" spans="1:12" x14ac:dyDescent="0.2">
      <c r="D225" s="3" t="s">
        <v>683</v>
      </c>
      <c r="E225" s="3" t="s">
        <v>1621</v>
      </c>
      <c r="G225" s="3" t="s">
        <v>683</v>
      </c>
      <c r="H225" s="3" t="s">
        <v>1621</v>
      </c>
      <c r="K225" s="3" t="s">
        <v>1649</v>
      </c>
      <c r="L225" s="3" t="s">
        <v>1650</v>
      </c>
    </row>
    <row r="226" spans="1:12" x14ac:dyDescent="0.2">
      <c r="D226" s="3" t="s">
        <v>1604</v>
      </c>
      <c r="E226" s="3" t="s">
        <v>197</v>
      </c>
      <c r="G226" s="3" t="s">
        <v>1604</v>
      </c>
      <c r="H226" s="3" t="s">
        <v>197</v>
      </c>
      <c r="K226" s="3" t="s">
        <v>1651</v>
      </c>
      <c r="L226" s="3" t="s">
        <v>1652</v>
      </c>
    </row>
    <row r="227" spans="1:12" x14ac:dyDescent="0.2">
      <c r="D227" s="3" t="s">
        <v>1622</v>
      </c>
      <c r="E227" s="3" t="s">
        <v>1623</v>
      </c>
      <c r="G227" s="3" t="s">
        <v>1622</v>
      </c>
      <c r="H227" s="3" t="s">
        <v>1623</v>
      </c>
      <c r="K227" s="3" t="s">
        <v>1653</v>
      </c>
    </row>
    <row r="228" spans="1:12" x14ac:dyDescent="0.2">
      <c r="D228" s="3" t="s">
        <v>1049</v>
      </c>
      <c r="E228" s="3" t="s">
        <v>1624</v>
      </c>
      <c r="G228" s="3" t="s">
        <v>1049</v>
      </c>
      <c r="H228" s="3" t="s">
        <v>1624</v>
      </c>
      <c r="K228" s="3" t="s">
        <v>1654</v>
      </c>
    </row>
    <row r="229" spans="1:12" x14ac:dyDescent="0.2">
      <c r="D229" s="3" t="s">
        <v>1619</v>
      </c>
      <c r="E229" s="3" t="s">
        <v>377</v>
      </c>
      <c r="G229" s="3" t="s">
        <v>1619</v>
      </c>
      <c r="H229" s="3" t="s">
        <v>377</v>
      </c>
    </row>
    <row r="230" spans="1:12" x14ac:dyDescent="0.2">
      <c r="D230" s="3" t="s">
        <v>1614</v>
      </c>
      <c r="E230" s="3" t="s">
        <v>373</v>
      </c>
      <c r="G230" s="3" t="s">
        <v>1614</v>
      </c>
      <c r="H230" s="3" t="s">
        <v>373</v>
      </c>
    </row>
    <row r="232" spans="1:12" x14ac:dyDescent="0.2">
      <c r="A232" s="3" t="s">
        <v>1655</v>
      </c>
    </row>
    <row r="234" spans="1:12" x14ac:dyDescent="0.2">
      <c r="A234" s="3" t="s">
        <v>1656</v>
      </c>
    </row>
    <row r="235" spans="1:12" x14ac:dyDescent="0.2">
      <c r="A235" s="3" t="s">
        <v>1657</v>
      </c>
    </row>
    <row r="240" spans="1:12" x14ac:dyDescent="0.2">
      <c r="A240" s="41" t="s">
        <v>1658</v>
      </c>
      <c r="B240" s="41"/>
      <c r="C240" s="41"/>
      <c r="D240" s="41"/>
      <c r="E240" s="41"/>
      <c r="F240" s="41"/>
      <c r="G240" s="41"/>
      <c r="H240" s="41"/>
    </row>
    <row r="242" spans="1:5" x14ac:dyDescent="0.2">
      <c r="A242" s="3" t="s">
        <v>1594</v>
      </c>
    </row>
    <row r="243" spans="1:5" x14ac:dyDescent="0.2">
      <c r="A243" s="3" t="s">
        <v>1659</v>
      </c>
    </row>
    <row r="245" spans="1:5" x14ac:dyDescent="0.2">
      <c r="A245" s="135" t="s">
        <v>1596</v>
      </c>
      <c r="B245" s="135"/>
      <c r="D245" s="135" t="s">
        <v>1597</v>
      </c>
      <c r="E245" s="135"/>
    </row>
    <row r="246" spans="1:5" x14ac:dyDescent="0.2">
      <c r="A246" s="3" t="s">
        <v>1598</v>
      </c>
      <c r="B246" s="3" t="s">
        <v>1599</v>
      </c>
      <c r="D246" s="3" t="s">
        <v>811</v>
      </c>
      <c r="E246" s="3" t="s">
        <v>1102</v>
      </c>
    </row>
    <row r="247" spans="1:5" x14ac:dyDescent="0.2">
      <c r="A247" s="3" t="s">
        <v>1038</v>
      </c>
      <c r="B247" s="3" t="s">
        <v>1031</v>
      </c>
      <c r="D247" s="3" t="s">
        <v>1038</v>
      </c>
      <c r="E247" s="3" t="s">
        <v>1600</v>
      </c>
    </row>
    <row r="248" spans="1:5" x14ac:dyDescent="0.2">
      <c r="A248" s="3" t="s">
        <v>1601</v>
      </c>
      <c r="B248" s="3" t="s">
        <v>1033</v>
      </c>
      <c r="D248" s="3" t="s">
        <v>1602</v>
      </c>
      <c r="E248" s="3" t="s">
        <v>1603</v>
      </c>
    </row>
    <row r="249" spans="1:5" x14ac:dyDescent="0.2">
      <c r="A249" s="3" t="s">
        <v>1604</v>
      </c>
      <c r="B249" s="3" t="s">
        <v>1031</v>
      </c>
      <c r="D249" s="3" t="s">
        <v>1605</v>
      </c>
      <c r="E249" s="3" t="s">
        <v>1606</v>
      </c>
    </row>
    <row r="250" spans="1:5" x14ac:dyDescent="0.2">
      <c r="A250" s="3" t="s">
        <v>1607</v>
      </c>
      <c r="B250" s="3" t="s">
        <v>1033</v>
      </c>
      <c r="D250" s="3" t="s">
        <v>1608</v>
      </c>
      <c r="E250" s="3" t="s">
        <v>1609</v>
      </c>
    </row>
    <row r="251" spans="1:5" x14ac:dyDescent="0.2">
      <c r="A251" s="3" t="s">
        <v>1608</v>
      </c>
      <c r="B251" s="3" t="s">
        <v>1031</v>
      </c>
      <c r="D251" s="3" t="s">
        <v>1610</v>
      </c>
      <c r="E251" s="3" t="s">
        <v>1611</v>
      </c>
    </row>
    <row r="252" spans="1:5" x14ac:dyDescent="0.2">
      <c r="A252" s="3" t="s">
        <v>1612</v>
      </c>
      <c r="B252" s="3" t="s">
        <v>1033</v>
      </c>
      <c r="D252" s="3" t="s">
        <v>1601</v>
      </c>
      <c r="E252" s="3" t="s">
        <v>1613</v>
      </c>
    </row>
    <row r="253" spans="1:5" x14ac:dyDescent="0.2">
      <c r="A253" s="3" t="s">
        <v>1614</v>
      </c>
      <c r="B253" s="3" t="s">
        <v>1031</v>
      </c>
      <c r="D253" s="3" t="s">
        <v>1615</v>
      </c>
      <c r="E253" s="3" t="s">
        <v>1616</v>
      </c>
    </row>
    <row r="254" spans="1:5" x14ac:dyDescent="0.2">
      <c r="A254" s="3" t="s">
        <v>1615</v>
      </c>
      <c r="B254" s="3" t="s">
        <v>1031</v>
      </c>
      <c r="D254" s="3" t="s">
        <v>1612</v>
      </c>
      <c r="E254" s="3" t="s">
        <v>1617</v>
      </c>
    </row>
    <row r="255" spans="1:5" x14ac:dyDescent="0.2">
      <c r="A255" s="3" t="s">
        <v>1605</v>
      </c>
      <c r="B255" s="3" t="s">
        <v>1033</v>
      </c>
      <c r="D255" s="3" t="s">
        <v>1046</v>
      </c>
      <c r="E255" s="3" t="s">
        <v>1618</v>
      </c>
    </row>
    <row r="256" spans="1:5" x14ac:dyDescent="0.2">
      <c r="A256" s="3" t="s">
        <v>1619</v>
      </c>
      <c r="B256" s="3" t="s">
        <v>1033</v>
      </c>
      <c r="D256" s="3" t="s">
        <v>1607</v>
      </c>
      <c r="E256" s="3" t="s">
        <v>1620</v>
      </c>
    </row>
    <row r="257" spans="1:14" x14ac:dyDescent="0.2">
      <c r="D257" s="3" t="s">
        <v>683</v>
      </c>
      <c r="E257" s="3" t="s">
        <v>1621</v>
      </c>
    </row>
    <row r="258" spans="1:14" x14ac:dyDescent="0.2">
      <c r="D258" s="3" t="s">
        <v>1604</v>
      </c>
      <c r="E258" s="3" t="s">
        <v>197</v>
      </c>
    </row>
    <row r="259" spans="1:14" x14ac:dyDescent="0.2">
      <c r="D259" s="3" t="s">
        <v>1622</v>
      </c>
      <c r="E259" s="3" t="s">
        <v>1623</v>
      </c>
    </row>
    <row r="260" spans="1:14" x14ac:dyDescent="0.2">
      <c r="D260" s="3" t="s">
        <v>1049</v>
      </c>
      <c r="E260" s="3" t="s">
        <v>1624</v>
      </c>
    </row>
    <row r="261" spans="1:14" x14ac:dyDescent="0.2">
      <c r="D261" s="3" t="s">
        <v>1619</v>
      </c>
      <c r="E261" s="3" t="s">
        <v>377</v>
      </c>
    </row>
    <row r="262" spans="1:14" x14ac:dyDescent="0.2">
      <c r="D262" s="3" t="s">
        <v>1614</v>
      </c>
      <c r="E262" s="3" t="s">
        <v>373</v>
      </c>
    </row>
    <row r="264" spans="1:14" x14ac:dyDescent="0.2">
      <c r="A264" s="3" t="s">
        <v>1625</v>
      </c>
      <c r="J264" s="3" t="s">
        <v>1660</v>
      </c>
    </row>
    <row r="265" spans="1:14" x14ac:dyDescent="0.2">
      <c r="A265" s="3" t="s">
        <v>1661</v>
      </c>
      <c r="J265" s="3" t="s">
        <v>1662</v>
      </c>
    </row>
    <row r="266" spans="1:14" x14ac:dyDescent="0.2">
      <c r="A266" s="3" t="s">
        <v>1663</v>
      </c>
    </row>
    <row r="268" spans="1:14" x14ac:dyDescent="0.2">
      <c r="A268" s="135" t="s">
        <v>1596</v>
      </c>
      <c r="B268" s="135"/>
      <c r="D268" s="135" t="s">
        <v>1597</v>
      </c>
      <c r="E268" s="135"/>
      <c r="G268" s="135" t="s">
        <v>1628</v>
      </c>
      <c r="H268" s="135"/>
      <c r="I268" s="135"/>
      <c r="L268" s="3" t="s">
        <v>1070</v>
      </c>
    </row>
    <row r="269" spans="1:14" x14ac:dyDescent="0.2">
      <c r="A269" s="3" t="s">
        <v>1598</v>
      </c>
      <c r="B269" s="3" t="s">
        <v>1599</v>
      </c>
      <c r="D269" s="3" t="s">
        <v>811</v>
      </c>
      <c r="E269" s="3" t="s">
        <v>1102</v>
      </c>
      <c r="G269" s="3" t="s">
        <v>811</v>
      </c>
      <c r="H269" s="3" t="s">
        <v>1102</v>
      </c>
      <c r="I269" s="3" t="s">
        <v>1599</v>
      </c>
      <c r="L269" s="3" t="s">
        <v>1664</v>
      </c>
    </row>
    <row r="270" spans="1:14" x14ac:dyDescent="0.2">
      <c r="A270" s="3" t="s">
        <v>1038</v>
      </c>
      <c r="B270" s="3" t="s">
        <v>1031</v>
      </c>
      <c r="D270" s="3" t="s">
        <v>1038</v>
      </c>
      <c r="E270" s="3" t="s">
        <v>1600</v>
      </c>
      <c r="G270" s="3" t="s">
        <v>1038</v>
      </c>
      <c r="H270" s="3" t="s">
        <v>1600</v>
      </c>
      <c r="I270" s="3" t="str">
        <f>_xlfn.IFNA(VLOOKUP(G270,A$269:B$279,2,0),L$269)</f>
        <v>כן</v>
      </c>
    </row>
    <row r="271" spans="1:14" x14ac:dyDescent="0.2">
      <c r="A271" s="3" t="s">
        <v>1601</v>
      </c>
      <c r="B271" s="3" t="s">
        <v>1033</v>
      </c>
      <c r="D271" s="3" t="s">
        <v>1602</v>
      </c>
      <c r="E271" s="3" t="s">
        <v>1603</v>
      </c>
      <c r="G271" s="3" t="s">
        <v>1602</v>
      </c>
      <c r="H271" s="3" t="s">
        <v>1603</v>
      </c>
      <c r="I271" s="3" t="str">
        <f t="shared" ref="I271:I285" si="1">_xlfn.IFNA(VLOOKUP(G271,A$269:B$279,2,0),L$269)</f>
        <v>אין מידע</v>
      </c>
      <c r="J271" s="3" t="s">
        <v>1665</v>
      </c>
    </row>
    <row r="272" spans="1:14" x14ac:dyDescent="0.2">
      <c r="A272" s="3" t="s">
        <v>1604</v>
      </c>
      <c r="B272" s="3" t="s">
        <v>1031</v>
      </c>
      <c r="D272" s="3" t="s">
        <v>1605</v>
      </c>
      <c r="E272" s="3" t="s">
        <v>1606</v>
      </c>
      <c r="G272" s="3" t="s">
        <v>1605</v>
      </c>
      <c r="H272" s="3" t="s">
        <v>1606</v>
      </c>
      <c r="I272" s="3" t="str">
        <f t="shared" si="1"/>
        <v>לא</v>
      </c>
      <c r="N272" s="3" t="s">
        <v>1666</v>
      </c>
    </row>
    <row r="273" spans="1:15" x14ac:dyDescent="0.2">
      <c r="A273" s="3" t="s">
        <v>1607</v>
      </c>
      <c r="B273" s="3" t="s">
        <v>1033</v>
      </c>
      <c r="D273" s="3" t="s">
        <v>1608</v>
      </c>
      <c r="E273" s="3" t="s">
        <v>1609</v>
      </c>
      <c r="G273" s="3" t="s">
        <v>1608</v>
      </c>
      <c r="H273" s="3" t="s">
        <v>1609</v>
      </c>
      <c r="I273" s="3" t="str">
        <f t="shared" si="1"/>
        <v>כן</v>
      </c>
      <c r="K273" s="3" t="s">
        <v>1667</v>
      </c>
    </row>
    <row r="274" spans="1:15" x14ac:dyDescent="0.2">
      <c r="A274" s="3" t="s">
        <v>1608</v>
      </c>
      <c r="B274" s="3" t="s">
        <v>1031</v>
      </c>
      <c r="D274" s="3" t="s">
        <v>1610</v>
      </c>
      <c r="E274" s="3" t="s">
        <v>1611</v>
      </c>
      <c r="G274" s="3" t="s">
        <v>1610</v>
      </c>
      <c r="H274" s="3" t="s">
        <v>1611</v>
      </c>
      <c r="I274" s="3" t="str">
        <f t="shared" si="1"/>
        <v>אין מידע</v>
      </c>
      <c r="K274" s="3" t="s">
        <v>1668</v>
      </c>
    </row>
    <row r="275" spans="1:15" x14ac:dyDescent="0.2">
      <c r="A275" s="3" t="s">
        <v>1612</v>
      </c>
      <c r="B275" s="3" t="s">
        <v>1033</v>
      </c>
      <c r="D275" s="3" t="s">
        <v>1601</v>
      </c>
      <c r="E275" s="3" t="s">
        <v>1613</v>
      </c>
      <c r="G275" s="3" t="s">
        <v>1601</v>
      </c>
      <c r="H275" s="3" t="s">
        <v>1613</v>
      </c>
      <c r="I275" s="3" t="str">
        <f t="shared" si="1"/>
        <v>לא</v>
      </c>
    </row>
    <row r="276" spans="1:15" x14ac:dyDescent="0.2">
      <c r="A276" s="3" t="s">
        <v>1614</v>
      </c>
      <c r="B276" s="3" t="s">
        <v>1031</v>
      </c>
      <c r="D276" s="3" t="s">
        <v>1615</v>
      </c>
      <c r="E276" s="3" t="s">
        <v>1616</v>
      </c>
      <c r="G276" s="3" t="s">
        <v>1615</v>
      </c>
      <c r="H276" s="3" t="s">
        <v>1616</v>
      </c>
      <c r="I276" s="3" t="str">
        <f t="shared" si="1"/>
        <v>כן</v>
      </c>
      <c r="K276" s="3" t="s">
        <v>1669</v>
      </c>
    </row>
    <row r="277" spans="1:15" x14ac:dyDescent="0.2">
      <c r="A277" s="3" t="s">
        <v>1615</v>
      </c>
      <c r="B277" s="3" t="s">
        <v>1031</v>
      </c>
      <c r="D277" s="3" t="s">
        <v>1612</v>
      </c>
      <c r="E277" s="3" t="s">
        <v>1617</v>
      </c>
      <c r="G277" s="3" t="s">
        <v>1612</v>
      </c>
      <c r="H277" s="3" t="s">
        <v>1617</v>
      </c>
      <c r="I277" s="3" t="str">
        <f t="shared" si="1"/>
        <v>לא</v>
      </c>
      <c r="N277" s="3" t="s">
        <v>1670</v>
      </c>
    </row>
    <row r="278" spans="1:15" x14ac:dyDescent="0.2">
      <c r="A278" s="3" t="s">
        <v>1605</v>
      </c>
      <c r="B278" s="3" t="s">
        <v>1033</v>
      </c>
      <c r="D278" s="3" t="s">
        <v>1046</v>
      </c>
      <c r="E278" s="3" t="s">
        <v>1618</v>
      </c>
      <c r="G278" s="3" t="s">
        <v>1046</v>
      </c>
      <c r="H278" s="3" t="s">
        <v>1618</v>
      </c>
      <c r="I278" s="3" t="str">
        <f t="shared" si="1"/>
        <v>אין מידע</v>
      </c>
      <c r="O278" s="3" t="s">
        <v>971</v>
      </c>
    </row>
    <row r="279" spans="1:15" x14ac:dyDescent="0.2">
      <c r="A279" s="3" t="s">
        <v>1619</v>
      </c>
      <c r="B279" s="3" t="s">
        <v>1033</v>
      </c>
      <c r="D279" s="3" t="s">
        <v>1607</v>
      </c>
      <c r="E279" s="3" t="s">
        <v>1620</v>
      </c>
      <c r="G279" s="3" t="s">
        <v>1607</v>
      </c>
      <c r="H279" s="3" t="s">
        <v>1620</v>
      </c>
      <c r="I279" s="3" t="str">
        <f t="shared" si="1"/>
        <v>לא</v>
      </c>
      <c r="K279" s="3" t="s">
        <v>1671</v>
      </c>
      <c r="M279" s="3" t="s">
        <v>1672</v>
      </c>
    </row>
    <row r="280" spans="1:15" x14ac:dyDescent="0.2">
      <c r="D280" s="3" t="s">
        <v>683</v>
      </c>
      <c r="E280" s="3" t="s">
        <v>1621</v>
      </c>
      <c r="G280" s="3" t="s">
        <v>683</v>
      </c>
      <c r="H280" s="3" t="s">
        <v>1621</v>
      </c>
      <c r="I280" s="3" t="str">
        <f t="shared" si="1"/>
        <v>אין מידע</v>
      </c>
      <c r="K280" s="3" t="s">
        <v>1673</v>
      </c>
      <c r="M280" s="3" t="s">
        <v>1674</v>
      </c>
    </row>
    <row r="281" spans="1:15" x14ac:dyDescent="0.2">
      <c r="D281" s="3" t="s">
        <v>1604</v>
      </c>
      <c r="E281" s="3" t="s">
        <v>197</v>
      </c>
      <c r="G281" s="3" t="s">
        <v>1604</v>
      </c>
      <c r="H281" s="3" t="s">
        <v>197</v>
      </c>
      <c r="I281" s="3" t="str">
        <f t="shared" si="1"/>
        <v>כן</v>
      </c>
      <c r="K281" s="3" t="s">
        <v>1675</v>
      </c>
    </row>
    <row r="282" spans="1:15" x14ac:dyDescent="0.2">
      <c r="D282" s="3" t="s">
        <v>1622</v>
      </c>
      <c r="E282" s="3" t="s">
        <v>1623</v>
      </c>
      <c r="G282" s="3" t="s">
        <v>1622</v>
      </c>
      <c r="H282" s="3" t="s">
        <v>1623</v>
      </c>
      <c r="I282" s="3" t="str">
        <f t="shared" si="1"/>
        <v>אין מידע</v>
      </c>
    </row>
    <row r="283" spans="1:15" x14ac:dyDescent="0.2">
      <c r="D283" s="3" t="s">
        <v>1049</v>
      </c>
      <c r="E283" s="3" t="s">
        <v>1624</v>
      </c>
      <c r="G283" s="3" t="s">
        <v>1049</v>
      </c>
      <c r="H283" s="3" t="s">
        <v>1624</v>
      </c>
      <c r="I283" s="3" t="str">
        <f t="shared" si="1"/>
        <v>אין מידע</v>
      </c>
      <c r="K283" s="3" t="s">
        <v>1676</v>
      </c>
    </row>
    <row r="284" spans="1:15" x14ac:dyDescent="0.2">
      <c r="D284" s="3" t="s">
        <v>1619</v>
      </c>
      <c r="E284" s="3" t="s">
        <v>377</v>
      </c>
      <c r="G284" s="3" t="s">
        <v>1619</v>
      </c>
      <c r="H284" s="3" t="s">
        <v>377</v>
      </c>
      <c r="I284" s="3" t="str">
        <f t="shared" si="1"/>
        <v>לא</v>
      </c>
      <c r="N284" s="3" t="s">
        <v>1677</v>
      </c>
    </row>
    <row r="285" spans="1:15" x14ac:dyDescent="0.2">
      <c r="D285" s="3" t="s">
        <v>1614</v>
      </c>
      <c r="E285" s="3" t="s">
        <v>373</v>
      </c>
      <c r="G285" s="3" t="s">
        <v>1614</v>
      </c>
      <c r="H285" s="3" t="s">
        <v>373</v>
      </c>
      <c r="I285" s="3" t="str">
        <f t="shared" si="1"/>
        <v>כן</v>
      </c>
    </row>
  </sheetData>
  <mergeCells count="13">
    <mergeCell ref="D23:E23"/>
    <mergeCell ref="D24:E24"/>
    <mergeCell ref="D28:E28"/>
    <mergeCell ref="A189:B189"/>
    <mergeCell ref="D189:E189"/>
    <mergeCell ref="G213:I213"/>
    <mergeCell ref="A245:B245"/>
    <mergeCell ref="D245:E245"/>
    <mergeCell ref="A268:B268"/>
    <mergeCell ref="D268:E268"/>
    <mergeCell ref="G268:I268"/>
    <mergeCell ref="A213:B213"/>
    <mergeCell ref="D213:E2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מפגש 1</vt:lpstr>
      <vt:lpstr>מפגש 2</vt:lpstr>
      <vt:lpstr>מפגש 3</vt:lpstr>
      <vt:lpstr>מפגש 4</vt:lpstr>
      <vt:lpstr>מפכש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2025-03-02T12:14:42Z</dcterms:created>
  <dcterms:modified xsi:type="dcterms:W3CDTF">2025-04-01T14:01:00Z</dcterms:modified>
</cp:coreProperties>
</file>