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B178170F-7FB8-CA48-8941-4ACB2B962AC5}" xr6:coauthVersionLast="47" xr6:coauthVersionMax="47" xr10:uidLastSave="{00000000-0000-0000-0000-000000000000}"/>
  <bookViews>
    <workbookView xWindow="160" yWindow="660" windowWidth="50880" windowHeight="29280" firstSheet="13" activeTab="21"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3 - חזרה למבחן חלק ז" sheetId="21" r:id="rId20"/>
    <sheet name="14 - הערות שונות חלק ראשון" sheetId="20" r:id="rId21"/>
    <sheet name="14 - הערות שונות חלק שני" sheetId="22" r:id="rId22"/>
  </sheets>
  <externalReferences>
    <externalReference r:id="rId2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3" i="21" l="1"/>
  <c r="Q32" i="21" l="1"/>
  <c r="P32" i="21"/>
  <c r="Q31" i="21"/>
  <c r="M30" i="21"/>
  <c r="M29" i="21"/>
  <c r="L29" i="21" s="1"/>
  <c r="L30" i="21" s="1"/>
  <c r="O30" i="21" s="1"/>
  <c r="Q28" i="21"/>
  <c r="M28" i="21"/>
  <c r="O28" i="21" s="1"/>
  <c r="Q27" i="21"/>
  <c r="N27" i="21"/>
  <c r="N30" i="21" s="1"/>
  <c r="P20" i="21"/>
  <c r="Q20" i="21" s="1"/>
  <c r="Q19" i="21"/>
  <c r="N18" i="21"/>
  <c r="N22" i="21" s="1"/>
  <c r="M18" i="21"/>
  <c r="M22" i="21" s="1"/>
  <c r="M17" i="21"/>
  <c r="L17" i="21" s="1"/>
  <c r="Q16" i="21"/>
  <c r="O16" i="21" s="1"/>
  <c r="M16" i="21"/>
  <c r="Q15" i="21"/>
  <c r="O15" i="21" s="1"/>
  <c r="N15" i="21"/>
  <c r="P14" i="21"/>
  <c r="O14" i="21"/>
  <c r="M14" i="21"/>
  <c r="L14" i="21"/>
  <c r="F11" i="21"/>
  <c r="Q14" i="21" s="1"/>
  <c r="K53" i="19"/>
  <c r="I39" i="19"/>
  <c r="I31" i="19"/>
  <c r="E69" i="20"/>
  <c r="J46" i="19"/>
  <c r="J45" i="19"/>
  <c r="K54" i="19"/>
  <c r="K52" i="19"/>
  <c r="I40" i="19"/>
  <c r="I38" i="19"/>
  <c r="I34"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L18" i="21" l="1"/>
  <c r="O18" i="21" s="1"/>
  <c r="L22" i="21"/>
  <c r="O22" i="21"/>
  <c r="O27" i="21"/>
  <c r="O34" i="21" s="1"/>
  <c r="O35" i="21" s="1"/>
  <c r="N42" i="21" s="1"/>
  <c r="M34" i="21"/>
  <c r="M36" i="21" s="1"/>
  <c r="L34" i="21"/>
  <c r="L36" i="21" s="1"/>
  <c r="Q33" i="21"/>
  <c r="Q34" i="21" s="1"/>
  <c r="Q36" i="21" s="1"/>
  <c r="N34" i="21"/>
  <c r="N36" i="21" s="1"/>
  <c r="C42" i="18"/>
  <c r="C43" i="18" s="1"/>
  <c r="E32" i="18"/>
  <c r="D37" i="18" s="1"/>
  <c r="E211" i="16"/>
  <c r="P21" i="21" l="1"/>
  <c r="P34" i="21"/>
  <c r="P36" i="21" s="1"/>
  <c r="P158" i="16"/>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Q21" i="21" l="1"/>
  <c r="Q22" i="21" s="1"/>
  <c r="P22" i="21"/>
  <c r="L168" i="16"/>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<sst xmlns="http://schemas.openxmlformats.org/spreadsheetml/2006/main" count="3723" uniqueCount="2411">
  <si>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</si>
  <si>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</si>
  <si>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</si>
  <si>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</si>
  <si>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</si>
  <si>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</si>
  <si>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</si>
  <si>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</si>
  <si>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</si>
  <si>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</si>
  <si>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</si>
  <si>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</si>
  <si>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</si>
  <si>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</si>
  <si>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</si>
  <si>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</si>
  <si>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</si>
  <si>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</si>
  <si>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</si>
  <si>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</si>
  <si>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</si>
  <si>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</si>
  <si>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</si>
  <si>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</si>
  <si>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</si>
  <si>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</si>
  <si>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</si>
  <si>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</si>
  <si>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</si>
  <si>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</si>
  <si>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</si>
  <si>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</si>
  <si>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</si>
  <si>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</si>
  <si>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</si>
  <si>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</si>
  <si>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</si>
  <si>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</si>
  <si>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</si>
  <si>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</si>
  <si>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</si>
  <si>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</si>
  <si>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</si>
  <si>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</si>
  <si>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</si>
  <si>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</si>
  <si>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</si>
  <si>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</si>
  <si>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</si>
  <si>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</si>
  <si>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</si>
  <si>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</si>
  <si>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</si>
  <si>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</si>
  <si>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</si>
  <si>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</si>
  <si>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</si>
  <si>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</si>
  <si>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</si>
  <si>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</si>
  <si>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</si>
  <si>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</si>
  <si>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</si>
  <si>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</si>
  <si>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</si>
  <si>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</si>
  <si>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</si>
  <si>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</si>
  <si>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</si>
  <si>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</si>
  <si>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</si>
  <si>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</si>
  <si>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</si>
  <si>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</si>
  <si>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</si>
  <si>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</si>
  <si>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</si>
  <si>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</si>
  <si>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</si>
  <si>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</si>
  <si>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</si>
  <si>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</si>
  <si>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</si>
  <si>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</si>
  <si>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</si>
  <si>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</si>
  <si>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</si>
  <si>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</si>
  <si>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</si>
  <si>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</si>
  <si>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</si>
  <si>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</si>
  <si>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</si>
  <si>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</si>
  <si>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</si>
  <si>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</si>
  <si>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</si>
  <si>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</si>
  <si>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</si>
  <si>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</si>
  <si>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</si>
  <si>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</si>
  <si>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</si>
  <si>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</si>
  <si>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</si>
  <si>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</si>
  <si>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</si>
  <si>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</si>
  <si>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</si>
  <si>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</si>
  <si>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</si>
  <si>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</si>
  <si>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</si>
  <si>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</si>
  <si>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</si>
  <si>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</si>
  <si>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</si>
  <si>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</si>
  <si>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</si>
  <si>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</si>
  <si>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</si>
  <si>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</si>
  <si>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</si>
  <si>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</si>
  <si>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</si>
  <si>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</si>
  <si>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</si>
  <si>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</si>
  <si>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</si>
  <si>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</si>
  <si>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</si>
  <si>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</si>
  <si>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</si>
  <si>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</si>
  <si>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</si>
  <si>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</si>
  <si>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</si>
  <si>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</si>
  <si>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</si>
  <si>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</si>
  <si>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</si>
  <si>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</si>
  <si>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</si>
  <si>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</si>
  <si>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</si>
  <si>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</si>
  <si>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</si>
  <si>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</si>
  <si>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</si>
  <si>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</si>
  <si>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</si>
  <si>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</si>
  <si>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</si>
  <si>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</si>
  <si>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</si>
  <si>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</si>
  <si>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</si>
  <si>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</si>
  <si>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</si>
  <si>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</si>
  <si>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</si>
  <si>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</si>
  <si>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</si>
  <si>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</si>
  <si>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</si>
  <si>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</si>
  <si>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</si>
  <si>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</si>
  <si>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</si>
  <si>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</si>
  <si>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</si>
  <si>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</si>
  <si>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</si>
  <si>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</si>
  <si>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</si>
  <si>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</si>
  <si>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</si>
  <si>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</si>
  <si>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</si>
  <si>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</si>
  <si>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</si>
  <si>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</si>
  <si>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</si>
  <si>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</si>
  <si>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</si>
  <si>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</si>
  <si>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</si>
  <si>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</si>
  <si>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</si>
  <si>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</si>
  <si>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</si>
  <si>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</si>
  <si>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</si>
  <si>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</si>
  <si>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</si>
  <si>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</si>
  <si>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</si>
  <si>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</si>
  <si>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</si>
  <si>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</si>
  <si>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</si>
  <si>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</si>
  <si>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</si>
  <si>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</si>
  <si>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</si>
  <si>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</si>
  <si>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</si>
  <si>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</si>
  <si>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</si>
  <si>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</si>
  <si>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</si>
  <si>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</si>
  <si>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</si>
  <si>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</si>
  <si>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</si>
  <si>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</si>
  <si>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</si>
  <si>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</si>
  <si>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</si>
  <si>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</si>
  <si>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</si>
  <si>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</si>
  <si>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</si>
  <si>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</si>
  <si>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</si>
  <si>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</si>
  <si>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</si>
  <si>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</si>
  <si>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</si>
  <si>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</si>
  <si>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</si>
  <si>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</si>
  <si>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</si>
  <si>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</si>
  <si>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</si>
  <si>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</si>
  <si>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</si>
  <si>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</si>
  <si>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</si>
  <si>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</si>
  <si>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</si>
  <si>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</si>
  <si>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</si>
  <si>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</si>
  <si>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</si>
  <si>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</si>
  <si>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</si>
  <si>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</si>
  <si>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</si>
  <si>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</si>
  <si>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</si>
  <si>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</si>
  <si>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</si>
  <si>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</si>
  <si>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</si>
  <si>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</si>
  <si>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</si>
  <si>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</si>
  <si>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</si>
  <si>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</si>
  <si>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</si>
  <si>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</si>
  <si>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</si>
  <si>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</si>
  <si>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</si>
  <si>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</si>
  <si>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</si>
  <si>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</si>
  <si>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</si>
  <si>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</si>
  <si>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</si>
  <si>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</si>
  <si>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</si>
  <si>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</si>
  <si>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</si>
  <si>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</si>
  <si>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</si>
  <si>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</si>
  <si>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</si>
  <si>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</si>
  <si>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</si>
  <si>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</si>
  <si>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</si>
  <si>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</si>
  <si>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</si>
  <si>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</si>
  <si>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</si>
  <si>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</si>
  <si>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</si>
  <si>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</si>
  <si>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</si>
  <si>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</si>
  <si>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</si>
  <si>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</si>
  <si>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</si>
  <si>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</si>
  <si>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</si>
  <si>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</si>
  <si>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</si>
  <si>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</si>
  <si>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</si>
  <si>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</si>
  <si>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</si>
  <si>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</si>
  <si>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</si>
  <si>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</si>
  <si>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</si>
  <si>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</si>
  <si>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</si>
  <si>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</si>
  <si>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</si>
  <si>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</si>
  <si>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</si>
  <si>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</si>
  <si>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</si>
  <si>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</si>
  <si>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</si>
  <si>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</si>
  <si>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</si>
  <si>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</si>
  <si>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</si>
  <si>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</si>
  <si>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</si>
  <si>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</si>
  <si>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</si>
  <si>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</si>
  <si>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</si>
  <si>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</si>
  <si>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</si>
  <si>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</si>
  <si>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</si>
  <si>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</si>
  <si>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</si>
  <si>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</si>
  <si>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</si>
  <si>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</si>
  <si>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</si>
  <si>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</si>
  <si>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</si>
  <si>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</si>
  <si>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</si>
  <si>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</si>
  <si>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</si>
  <si>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</si>
  <si>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</si>
  <si>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</si>
  <si>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</si>
  <si>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</si>
  <si>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</si>
  <si>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</si>
  <si>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</si>
  <si>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</si>
  <si>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</si>
  <si>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</si>
  <si>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</si>
  <si>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</si>
  <si>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</si>
  <si>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</si>
  <si>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</si>
  <si>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</si>
  <si>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</si>
  <si>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</si>
  <si>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</si>
  <si>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</si>
  <si>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</si>
  <si>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</si>
  <si>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</si>
  <si>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</si>
  <si>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</si>
  <si>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</si>
  <si>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</si>
  <si>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</si>
  <si>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</si>
  <si>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</si>
  <si>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</si>
  <si>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</si>
  <si>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</si>
  <si>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</si>
  <si>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</si>
  <si>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</si>
  <si>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</si>
  <si>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</si>
  <si>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</si>
  <si>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</si>
  <si>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</si>
  <si>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</si>
  <si>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</si>
  <si>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</si>
  <si>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</si>
  <si>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</si>
  <si>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</si>
  <si>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</si>
  <si>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</si>
  <si>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</si>
  <si>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</si>
  <si>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</si>
  <si>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</si>
  <si>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</si>
  <si>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</si>
  <si>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</si>
  <si>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</si>
  <si>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</si>
  <si>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</si>
  <si>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</si>
  <si>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</si>
  <si>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</si>
  <si>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</si>
  <si>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</si>
  <si>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</si>
  <si>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</si>
  <si>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</si>
  <si>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</si>
  <si>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</si>
  <si>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</si>
  <si>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</si>
  <si>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</si>
  <si>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</si>
  <si>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</si>
  <si>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</si>
  <si>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</si>
  <si>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</si>
  <si>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</si>
  <si>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</si>
  <si>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</si>
  <si>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</si>
  <si>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</si>
  <si>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</si>
  <si>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</si>
  <si>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</si>
  <si>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</si>
  <si>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</si>
  <si>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</si>
  <si>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</si>
  <si>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</si>
  <si>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</si>
  <si>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</si>
  <si>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</si>
  <si>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</si>
  <si>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</si>
  <si>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</si>
  <si>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</si>
  <si>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</si>
  <si>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</si>
  <si>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</si>
  <si>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</si>
  <si>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</si>
  <si>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</si>
  <si>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</si>
  <si>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</si>
  <si>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</si>
  <si>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</si>
  <si>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</si>
  <si>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</si>
  <si>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</si>
  <si>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</si>
  <si>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</si>
  <si>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</si>
  <si>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</si>
  <si>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</si>
  <si>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</si>
  <si>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</si>
  <si>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</si>
  <si>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</si>
  <si>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</si>
  <si>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</si>
  <si>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</si>
  <si>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</si>
  <si>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</si>
  <si>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</si>
  <si>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</si>
  <si>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</si>
  <si>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</si>
  <si>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</si>
  <si>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</si>
  <si>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</si>
  <si>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</si>
  <si>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</si>
  <si>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</si>
  <si>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</si>
  <si>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</si>
  <si>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</si>
  <si>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</si>
  <si>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</si>
  <si>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</si>
  <si>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</si>
  <si>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</si>
  <si>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</si>
  <si>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</si>
  <si>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</si>
  <si>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</si>
  <si>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</si>
  <si>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</si>
  <si>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</si>
  <si>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</si>
  <si>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</si>
  <si>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</si>
  <si>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</si>
  <si>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</si>
  <si>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</si>
  <si>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</si>
  <si>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</si>
  <si>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</si>
  <si>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</si>
  <si>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</si>
  <si>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</si>
  <si>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</si>
  <si>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</si>
  <si>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</si>
  <si>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</si>
  <si>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</si>
  <si>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</si>
  <si>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</si>
  <si>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</si>
  <si>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</si>
  <si>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</si>
  <si>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</si>
  <si>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</si>
  <si>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</si>
  <si>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</si>
  <si>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</si>
  <si>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</si>
  <si>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</si>
  <si>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</si>
  <si>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</si>
  <si>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</si>
  <si>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</si>
  <si>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</si>
  <si>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</si>
  <si>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</si>
  <si>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</si>
  <si>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</si>
  <si>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</si>
  <si>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</si>
  <si>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</si>
  <si>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</si>
  <si>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</si>
  <si>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</si>
  <si>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</si>
  <si>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</si>
  <si>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</si>
  <si>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</si>
  <si>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</si>
  <si>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</si>
  <si>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</si>
  <si>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</si>
  <si>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</si>
  <si>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</si>
  <si>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</si>
  <si>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</si>
  <si>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</si>
  <si>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</si>
  <si>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</si>
  <si>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</si>
  <si>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</si>
  <si>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</si>
  <si>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</si>
  <si>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</si>
  <si>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</si>
  <si>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</si>
  <si>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</si>
  <si>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</si>
  <si>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</si>
  <si>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</si>
  <si>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</si>
  <si>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</si>
  <si>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</si>
  <si>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</si>
  <si>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</si>
  <si>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</si>
  <si>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</si>
  <si>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</si>
  <si>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</si>
  <si>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</si>
  <si>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</si>
  <si>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</si>
  <si>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</si>
  <si>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</si>
  <si>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</si>
  <si>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</si>
  <si>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</si>
  <si>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</si>
  <si>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</si>
  <si>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</si>
  <si>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</si>
  <si>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</si>
  <si>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</si>
  <si>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</si>
  <si>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</si>
  <si>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</si>
  <si>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</si>
  <si>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</si>
  <si>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</si>
  <si>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</si>
  <si>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</si>
  <si>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</si>
  <si>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</si>
  <si>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</si>
  <si>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</si>
  <si>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</si>
  <si>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</si>
  <si>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</si>
  <si>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</si>
  <si>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</si>
  <si>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</si>
  <si>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</si>
  <si>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</si>
  <si>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</si>
  <si>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</si>
  <si>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</si>
  <si>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</si>
  <si>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</si>
  <si>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</si>
  <si>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</si>
  <si>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</si>
  <si>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</si>
  <si>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</si>
  <si>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</si>
  <si>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</si>
  <si>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</si>
  <si>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</si>
  <si>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</si>
  <si>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</si>
  <si>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</si>
  <si>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</si>
  <si>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</si>
  <si>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</si>
  <si>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</si>
  <si>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</si>
  <si>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</si>
  <si>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</si>
  <si>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</si>
  <si>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</si>
  <si>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</si>
  <si>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</si>
  <si>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</si>
  <si>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</si>
  <si>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</si>
  <si>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</si>
  <si>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</si>
  <si>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</si>
  <si>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</si>
  <si>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</si>
  <si>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</si>
  <si>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</si>
  <si>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</si>
  <si>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</si>
  <si>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</si>
  <si>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</si>
  <si>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</si>
  <si>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</si>
  <si>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</si>
  <si>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</si>
  <si>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</si>
  <si>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</si>
  <si>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</si>
  <si>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</si>
  <si>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</si>
  <si>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</si>
  <si>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</si>
  <si>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</si>
  <si>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</si>
  <si>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</si>
  <si>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</si>
  <si>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</si>
  <si>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</si>
  <si>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</si>
  <si>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</si>
  <si>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</si>
  <si>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</si>
  <si>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</si>
  <si>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</si>
  <si>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</si>
  <si>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</si>
  <si>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</si>
  <si>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</si>
  <si>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</si>
  <si>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</si>
  <si>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</si>
  <si>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</si>
  <si>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</si>
  <si>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</si>
  <si>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</si>
  <si>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</si>
  <si>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</si>
  <si>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</si>
  <si>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</si>
  <si>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</si>
  <si>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</si>
  <si>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</si>
  <si>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</si>
  <si>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</si>
  <si>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</si>
  <si>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</si>
  <si>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</si>
  <si>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</si>
  <si>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</si>
  <si>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</si>
  <si>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</si>
  <si>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</si>
  <si>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</si>
  <si>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</si>
  <si>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</si>
  <si>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</si>
  <si>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</si>
  <si>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</si>
  <si>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</si>
  <si>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</si>
  <si>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</si>
  <si>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</si>
  <si>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</si>
  <si>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</si>
  <si>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</si>
  <si>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</si>
  <si>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</si>
  <si>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</si>
  <si>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</si>
  <si>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</si>
  <si>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</si>
  <si>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</si>
  <si>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</si>
  <si>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</si>
  <si>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</si>
  <si>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</si>
  <si>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</si>
  <si>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</si>
  <si>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</si>
  <si>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</si>
  <si>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</si>
  <si>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</si>
  <si>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</si>
  <si>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</si>
  <si>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</si>
  <si>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</si>
  <si>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</si>
  <si>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</si>
  <si>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</si>
  <si>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</si>
  <si>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</si>
  <si>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</si>
  <si>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</si>
  <si>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</si>
  <si>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</si>
  <si>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</si>
  <si>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</si>
  <si>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</si>
  <si>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</si>
  <si>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</si>
  <si>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</si>
  <si>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</si>
  <si>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</si>
  <si>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</si>
  <si>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</si>
  <si>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</si>
  <si>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</si>
  <si>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</si>
  <si>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</si>
  <si>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</si>
  <si>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</si>
  <si>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</si>
  <si>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</si>
  <si>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</si>
  <si>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</si>
  <si>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</si>
  <si>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</si>
  <si>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</si>
  <si>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</si>
  <si>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</si>
  <si>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</si>
  <si>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</si>
  <si>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</si>
  <si>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</si>
  <si>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</si>
  <si>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</si>
  <si>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</si>
  <si>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</si>
  <si>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</si>
  <si>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</si>
  <si>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</si>
  <si>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</si>
  <si>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</si>
  <si>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</si>
  <si>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</si>
  <si>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</si>
  <si>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</si>
  <si>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</si>
  <si>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</si>
  <si>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</si>
  <si>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</si>
  <si>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</si>
  <si>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</si>
  <si>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</si>
  <si>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</si>
  <si>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</si>
  <si>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</si>
  <si>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</si>
  <si>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</si>
  <si>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</si>
  <si>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</si>
  <si>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</si>
  <si>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</si>
  <si>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</si>
  <si>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</si>
  <si>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</si>
  <si>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</si>
  <si>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</si>
  <si>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</si>
  <si>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</si>
  <si>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</si>
  <si>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</si>
  <si>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</si>
  <si>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</si>
  <si>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</si>
  <si>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</si>
  <si>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</si>
  <si>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</si>
  <si>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</si>
  <si>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</si>
  <si>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</si>
  <si>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</si>
  <si>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</si>
  <si>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</si>
  <si>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</si>
  <si>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</si>
  <si>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</si>
  <si>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</si>
  <si>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</si>
  <si>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</si>
  <si>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</si>
  <si>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</si>
  <si>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</si>
  <si>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</si>
  <si>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</si>
  <si>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</si>
  <si>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</si>
  <si>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</si>
  <si>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</si>
  <si>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</si>
  <si>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</si>
  <si>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</si>
  <si>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</si>
  <si>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</si>
  <si>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</si>
  <si>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</si>
  <si>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</si>
  <si>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</si>
  <si>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</si>
  <si>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</si>
  <si>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</si>
  <si>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</si>
  <si>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</si>
  <si>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</si>
  <si>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</si>
  <si>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</si>
  <si>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</si>
  <si>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</si>
  <si>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</si>
  <si>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</si>
  <si>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</si>
  <si>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</si>
  <si>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</si>
  <si>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</si>
  <si>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</si>
  <si>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</si>
  <si>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</si>
  <si>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</si>
  <si>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</si>
  <si>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</si>
  <si>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</si>
  <si>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</si>
  <si>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</si>
  <si>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</si>
  <si>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</si>
  <si>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</si>
  <si>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</si>
  <si>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</si>
  <si>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</si>
  <si>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</si>
  <si>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</si>
  <si>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</si>
  <si>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</si>
  <si>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</si>
  <si>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</si>
  <si>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</si>
  <si>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</si>
  <si>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</si>
  <si>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</si>
  <si>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</si>
  <si>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</si>
  <si>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</si>
  <si>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</si>
  <si>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</si>
  <si>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</si>
  <si>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</si>
  <si>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</si>
  <si>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</si>
  <si>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</si>
  <si>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</si>
  <si>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</si>
  <si>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</si>
  <si>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</si>
  <si>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</si>
  <si>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</si>
  <si>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</si>
  <si>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</si>
  <si>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</si>
  <si>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</si>
  <si>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</si>
  <si>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</si>
  <si>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</si>
  <si>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</si>
  <si>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</si>
  <si>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</si>
  <si>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</si>
  <si>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</si>
  <si>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</si>
  <si>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</si>
  <si>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</si>
  <si>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</si>
  <si>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</si>
  <si>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</si>
  <si>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</si>
  <si>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</si>
  <si>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</si>
  <si>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</si>
  <si>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</si>
  <si>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</si>
  <si>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</si>
  <si>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</si>
  <si>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</si>
  <si>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</si>
  <si>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</si>
  <si>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</si>
  <si>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</si>
  <si>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</si>
  <si>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</si>
  <si>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</si>
  <si>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</si>
  <si>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</si>
  <si>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</si>
  <si>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</si>
  <si>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</si>
  <si>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</si>
  <si>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</si>
  <si>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</si>
  <si>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</si>
  <si>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</si>
  <si>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</si>
  <si>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</si>
  <si>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</si>
  <si>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</si>
  <si>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</si>
  <si>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</si>
  <si>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</si>
  <si>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</si>
  <si>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</si>
  <si>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</si>
  <si>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</si>
  <si>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</si>
  <si>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</si>
  <si>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</si>
  <si>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</si>
  <si>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</si>
  <si>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</si>
  <si>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</si>
  <si>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</si>
  <si>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</si>
  <si>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</si>
  <si>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</si>
  <si>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</si>
  <si>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</si>
  <si>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</si>
  <si>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</si>
  <si>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</si>
  <si>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</si>
  <si>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</si>
  <si>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</si>
  <si>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</si>
  <si>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</si>
  <si>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</si>
  <si>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</si>
  <si>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</si>
  <si>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</si>
  <si>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</si>
  <si>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</si>
  <si>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</si>
  <si>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</si>
  <si>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</si>
  <si>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</si>
  <si>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</si>
  <si>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</si>
  <si>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</si>
  <si>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</si>
  <si>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</si>
  <si>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</si>
  <si>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</si>
  <si>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</si>
  <si>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</si>
  <si>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</si>
  <si>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</si>
  <si>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</si>
  <si>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</si>
  <si>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</si>
  <si>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</si>
  <si>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</si>
  <si>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</si>
  <si>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</si>
  <si>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</si>
  <si>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</si>
  <si>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</si>
  <si>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</si>
  <si>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</si>
  <si>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</si>
  <si>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</si>
  <si>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</si>
  <si>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</si>
  <si>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</si>
  <si>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</si>
  <si>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</si>
  <si>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</si>
  <si>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</si>
  <si>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</si>
  <si>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</si>
  <si>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</si>
  <si>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</si>
  <si>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</si>
  <si>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</si>
  <si>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</si>
  <si>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</si>
  <si>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</si>
  <si>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</si>
  <si>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</si>
  <si>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</si>
  <si>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</si>
  <si>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</si>
  <si>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</si>
  <si>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</si>
  <si>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</si>
  <si>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</si>
  <si>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</si>
  <si>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</si>
  <si>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</si>
  <si>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</si>
  <si>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</si>
  <si>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</si>
  <si>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</si>
  <si>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</si>
  <si>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</si>
  <si>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</si>
  <si>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</si>
  <si>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</si>
  <si>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</si>
  <si>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</si>
  <si>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</si>
  <si>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</si>
  <si>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</si>
  <si>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</si>
  <si>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</si>
  <si>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</si>
  <si>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</si>
  <si>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</si>
  <si>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</si>
  <si>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</si>
  <si>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</si>
  <si>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</si>
  <si>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</si>
  <si>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</si>
  <si>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</si>
  <si>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</si>
  <si>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</si>
  <si>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</si>
  <si>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</si>
  <si>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</si>
  <si>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</si>
  <si>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</si>
  <si>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</si>
  <si>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</si>
  <si>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</si>
  <si>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</si>
  <si>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</si>
  <si>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</si>
  <si>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</si>
  <si>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</si>
  <si>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</si>
  <si>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</si>
  <si>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</si>
  <si>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</si>
  <si>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</si>
  <si>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</si>
  <si>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</si>
  <si>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</si>
  <si>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</si>
  <si>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</si>
  <si>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</si>
  <si>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</si>
  <si>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</si>
  <si>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</si>
  <si>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</si>
  <si>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</si>
  <si>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</si>
  <si>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</si>
  <si>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</si>
  <si>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</si>
  <si>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</si>
  <si>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</si>
  <si>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</si>
  <si>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</si>
  <si>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</si>
  <si>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</si>
  <si>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</si>
  <si>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</si>
  <si>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</si>
  <si>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</si>
  <si>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</si>
  <si>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</si>
  <si>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</si>
  <si>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</si>
  <si>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</si>
  <si>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</si>
  <si>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</si>
  <si>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</si>
  <si>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</si>
  <si>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</si>
  <si>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</si>
  <si>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</si>
  <si>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</si>
  <si>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</si>
  <si>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</si>
  <si>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</si>
  <si>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</si>
  <si>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</si>
  <si>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</si>
  <si>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</si>
  <si>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</si>
  <si>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</si>
  <si>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</si>
  <si>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</si>
  <si>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</si>
  <si>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</si>
  <si>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</si>
  <si>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</si>
  <si>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</si>
  <si>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</si>
  <si>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</si>
  <si>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</si>
  <si>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</si>
  <si>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</si>
  <si>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</si>
  <si>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</si>
  <si>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</si>
  <si>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</si>
  <si>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</si>
  <si>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</si>
  <si>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</si>
  <si>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</si>
  <si>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</si>
  <si>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</si>
  <si>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</si>
  <si>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</si>
  <si>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</si>
  <si>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</si>
  <si>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</si>
  <si>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</si>
  <si>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</si>
  <si>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</si>
  <si>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</si>
  <si>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</si>
  <si>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</si>
  <si>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</si>
  <si>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</si>
  <si>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</si>
  <si>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</si>
  <si>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</si>
  <si>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</si>
  <si>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</si>
  <si>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</si>
  <si>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</si>
  <si>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</si>
  <si>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</si>
  <si>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</si>
  <si>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</si>
  <si>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</si>
  <si>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</si>
  <si>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</si>
  <si>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</si>
  <si>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</si>
  <si>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</si>
  <si>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</si>
  <si>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</si>
  <si>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</si>
  <si>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</si>
  <si>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</si>
  <si>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</si>
  <si>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</si>
  <si>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</si>
  <si>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</si>
  <si>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</si>
  <si>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</si>
  <si>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</si>
  <si>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</si>
  <si>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</si>
  <si>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</si>
  <si>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</si>
  <si>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</si>
  <si>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</si>
  <si>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</si>
  <si>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</si>
  <si>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</si>
  <si>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</si>
  <si>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</si>
  <si>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</si>
  <si>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</si>
  <si>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</si>
  <si>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</si>
  <si>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</si>
  <si>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</si>
  <si>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</si>
  <si>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</si>
  <si>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</si>
  <si>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</si>
  <si>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</si>
  <si>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</si>
  <si>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</si>
  <si>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</si>
  <si>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</si>
  <si>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</si>
  <si>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</si>
  <si>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</si>
  <si>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</si>
  <si>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</si>
  <si>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</si>
  <si>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</si>
  <si>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</si>
  <si>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</si>
  <si>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</si>
  <si>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</si>
  <si>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</si>
  <si>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</si>
  <si>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</si>
  <si>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</si>
  <si>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</si>
  <si>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</si>
  <si>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</si>
  <si>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</si>
  <si>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</si>
  <si>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</si>
  <si>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</si>
  <si>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</si>
  <si>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</si>
  <si>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</si>
  <si>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</si>
  <si>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</si>
  <si>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</si>
  <si>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</si>
  <si>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</si>
  <si>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</si>
  <si>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</si>
  <si>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</si>
  <si>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</si>
  <si>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</si>
  <si>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</si>
  <si>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</si>
  <si>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</si>
  <si>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</si>
  <si>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</si>
  <si>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</si>
  <si>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</si>
  <si>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</si>
  <si>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</si>
  <si>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</si>
  <si>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</si>
  <si>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</si>
  <si>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</si>
  <si>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</si>
  <si>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</si>
  <si>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</si>
  <si>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</si>
  <si>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</si>
  <si>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</si>
  <si>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</si>
  <si>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</si>
  <si>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</si>
  <si>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</si>
  <si>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</si>
  <si>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</si>
  <si>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</si>
  <si>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</si>
  <si>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</si>
  <si>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</si>
  <si>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</si>
  <si>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</si>
  <si>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</si>
  <si>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</si>
  <si>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</si>
  <si>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</si>
  <si>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</si>
  <si>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</si>
  <si>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</si>
  <si>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</si>
  <si>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</si>
  <si>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</si>
  <si>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</si>
  <si>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</si>
  <si>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</si>
  <si>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</si>
  <si>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</si>
  <si>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</si>
  <si>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</si>
  <si>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</si>
  <si>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</si>
  <si>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</si>
  <si>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</si>
  <si>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</si>
  <si>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</si>
  <si>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</si>
  <si>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</si>
  <si>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</si>
  <si>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</si>
  <si>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</si>
  <si>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</si>
  <si>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</si>
  <si>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</si>
  <si>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</si>
  <si>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</si>
  <si>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</si>
  <si>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</si>
  <si>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</si>
  <si>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</si>
  <si>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</si>
  <si>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</si>
  <si>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</si>
  <si>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</si>
  <si>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</si>
  <si>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</si>
  <si>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</si>
  <si>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</si>
  <si>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</si>
  <si>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</si>
  <si>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</si>
  <si>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</si>
  <si>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</si>
  <si>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</si>
  <si>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</si>
  <si>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</si>
  <si>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</si>
  <si>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</si>
  <si>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</si>
  <si>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</si>
  <si>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</si>
  <si>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</si>
  <si>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</si>
  <si>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</si>
  <si>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</si>
  <si>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</si>
  <si>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</si>
  <si>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</si>
  <si>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</si>
  <si>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</si>
  <si>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</si>
  <si>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</si>
  <si>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</si>
  <si>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</si>
  <si>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</si>
  <si>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</si>
  <si>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</si>
  <si>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</si>
  <si>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</si>
  <si>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</si>
  <si>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</si>
  <si>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</si>
  <si>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</si>
  <si>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</si>
  <si>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</si>
  <si>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</si>
  <si>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</si>
  <si>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</si>
  <si>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</si>
  <si>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</si>
  <si>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</si>
  <si>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</si>
  <si>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</si>
  <si>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</si>
  <si>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</si>
  <si>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</si>
  <si>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</si>
  <si>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</si>
  <si>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</si>
  <si>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</si>
  <si>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</si>
  <si>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</si>
  <si>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</si>
  <si>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</si>
  <si>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</si>
  <si>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</si>
  <si>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</si>
  <si>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</si>
  <si>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</si>
  <si>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</si>
  <si>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</si>
  <si>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</si>
  <si>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</si>
  <si>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</si>
  <si>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</si>
  <si>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</si>
  <si>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</si>
  <si>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</si>
  <si>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</si>
  <si>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</si>
  <si>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</si>
  <si>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</si>
  <si>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</si>
  <si>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</si>
  <si>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</si>
  <si>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</si>
  <si>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</si>
  <si>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</si>
  <si>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</si>
  <si>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</si>
  <si>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</si>
  <si>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</si>
  <si>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</si>
  <si>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</si>
  <si>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</si>
  <si>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</si>
  <si>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</si>
  <si>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</si>
  <si>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</si>
  <si>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</si>
  <si>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</si>
  <si>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</si>
  <si>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</si>
  <si>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</si>
  <si>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</si>
  <si>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</si>
  <si>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</si>
  <si>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</si>
  <si>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</si>
  <si>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</si>
  <si>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</si>
  <si>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</si>
  <si>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</si>
  <si>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</si>
  <si>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</si>
  <si>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</si>
  <si>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</si>
  <si>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</si>
  <si>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</si>
  <si>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</si>
  <si>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</si>
  <si>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</si>
  <si>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</si>
  <si>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</si>
  <si>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</si>
  <si>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</si>
  <si>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</si>
  <si>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</si>
  <si>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</si>
  <si>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</si>
  <si>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</si>
  <si>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</si>
  <si>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</si>
  <si>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</si>
  <si>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</si>
  <si>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</si>
  <si>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</si>
  <si>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</si>
  <si>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</si>
  <si>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</si>
  <si>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</si>
  <si>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</si>
  <si>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</si>
  <si>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</si>
  <si>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</si>
  <si>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</si>
  <si>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</si>
  <si>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</si>
  <si>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</si>
  <si>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</si>
  <si>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</si>
  <si>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</si>
  <si>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</si>
  <si>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</si>
  <si>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</si>
  <si>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</si>
  <si>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</si>
  <si>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</si>
  <si>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</si>
  <si>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</si>
  <si>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</si>
  <si>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</si>
  <si>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</si>
  <si>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</si>
  <si>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</si>
  <si>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</si>
  <si>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</si>
  <si>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</si>
  <si>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</si>
  <si>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</si>
  <si>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</si>
  <si>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</si>
  <si>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</si>
  <si>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</si>
  <si>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</si>
  <si>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</si>
  <si>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</si>
  <si>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</si>
  <si>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</si>
  <si>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</si>
  <si>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</si>
  <si>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</si>
  <si>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</si>
  <si>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</si>
  <si>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</si>
  <si>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</si>
  <si>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</si>
  <si>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</si>
  <si>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</si>
  <si>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</si>
  <si>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</si>
  <si>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</si>
  <si>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</si>
  <si>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</si>
  <si>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</si>
  <si>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</si>
  <si>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</si>
  <si>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</si>
  <si>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</si>
  <si>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</si>
  <si>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</si>
  <si>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</si>
  <si>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</si>
  <si>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</si>
  <si>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</si>
  <si>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</si>
  <si>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</si>
  <si>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</si>
  <si>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</si>
  <si>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</si>
  <si>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</si>
  <si>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</si>
  <si>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</si>
  <si>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</si>
  <si>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</si>
  <si>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</si>
  <si>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</si>
  <si>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</si>
  <si>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</si>
  <si>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</si>
  <si>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</si>
  <si>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</si>
  <si>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</si>
  <si>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</si>
  <si>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</si>
  <si>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</si>
  <si>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</si>
  <si>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</si>
  <si>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</si>
  <si>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</si>
  <si>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</si>
  <si>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</si>
  <si>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</si>
  <si>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</si>
  <si>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</si>
  <si>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</si>
  <si>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</si>
  <si>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</si>
  <si>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</si>
  <si>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</si>
  <si>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</si>
  <si>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</si>
  <si>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</si>
  <si>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</si>
  <si>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</si>
  <si>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</si>
  <si>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</si>
  <si>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</si>
  <si>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</si>
  <si>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</si>
  <si>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</si>
  <si>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</si>
  <si>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</si>
  <si>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</si>
  <si>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</si>
  <si>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</si>
  <si>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</si>
  <si>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</si>
  <si>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</si>
  <si>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</si>
  <si>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</si>
  <si>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</si>
  <si>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</si>
  <si>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</si>
  <si>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</si>
  <si>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</si>
  <si>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</si>
  <si>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</si>
  <si>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</si>
  <si>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</si>
  <si>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</si>
  <si>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</si>
  <si>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</si>
  <si>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</si>
  <si>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</si>
  <si>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</si>
  <si>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</si>
  <si>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</si>
  <si>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</si>
  <si>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</si>
  <si>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</si>
  <si>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</si>
  <si>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</si>
  <si>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</si>
  <si>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</si>
  <si>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</si>
  <si>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</si>
  <si>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</si>
  <si>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</si>
  <si>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</si>
  <si>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</si>
  <si>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</si>
  <si>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</si>
  <si>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</si>
  <si>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</si>
  <si>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</si>
  <si>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</si>
  <si>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</si>
  <si>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</si>
  <si>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</si>
  <si>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</si>
  <si>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</si>
  <si>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</si>
  <si>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</si>
  <si>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</si>
  <si>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</si>
  <si>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</si>
  <si>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</si>
  <si>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</si>
  <si>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</si>
  <si>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</si>
  <si>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</si>
  <si>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</si>
  <si>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</si>
  <si>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</si>
  <si>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</si>
  <si>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</si>
  <si>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</si>
  <si>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</si>
  <si>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</si>
  <si>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</si>
  <si>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</si>
  <si>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</si>
  <si>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</si>
  <si>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</si>
  <si>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</si>
  <si>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</si>
  <si>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</si>
  <si>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</si>
  <si>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</si>
  <si>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</si>
  <si>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</si>
  <si>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</si>
  <si>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</si>
  <si>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</si>
  <si>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</si>
  <si>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</si>
  <si>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</si>
  <si>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</si>
  <si>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</si>
  <si>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</si>
  <si>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</si>
  <si>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</si>
  <si>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</si>
  <si>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</si>
  <si>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</si>
  <si>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</si>
  <si>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</si>
  <si>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</si>
  <si>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</si>
  <si>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</si>
  <si>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</si>
  <si>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</si>
  <si>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</si>
  <si>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</si>
  <si>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</si>
  <si>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</si>
  <si>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</si>
  <si>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</si>
  <si>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</si>
  <si>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</si>
  <si>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</si>
  <si>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</si>
  <si>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</si>
  <si>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</si>
  <si>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</si>
  <si>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</si>
  <si>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</si>
  <si>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</si>
  <si>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</si>
  <si>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</si>
  <si>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</si>
  <si>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</si>
  <si>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</si>
  <si>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</si>
  <si>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</si>
  <si>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</si>
  <si>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</si>
  <si>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</si>
  <si>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</si>
  <si>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</si>
  <si>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</si>
  <si>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</si>
  <si>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</si>
  <si>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</si>
  <si>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</si>
  <si>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</si>
  <si>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</si>
  <si>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</si>
  <si>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</si>
  <si>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</si>
  <si>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</si>
  <si>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</si>
  <si>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</si>
  <si>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</si>
  <si>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</si>
  <si>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</si>
  <si>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</si>
  <si>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</si>
  <si>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</si>
  <si>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</si>
  <si>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</si>
  <si>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</si>
  <si>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</si>
  <si>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</si>
  <si>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</si>
  <si>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</si>
  <si>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</si>
  <si>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</si>
  <si>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</si>
  <si>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</si>
  <si>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</si>
  <si>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</si>
  <si>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</si>
  <si>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</si>
  <si>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</si>
  <si>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</si>
  <si>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</si>
  <si>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</si>
  <si>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</si>
  <si>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</si>
  <si>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</si>
  <si>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</si>
  <si>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</si>
  <si>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</si>
  <si>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</si>
  <si>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</si>
  <si>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</si>
  <si>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</si>
  <si>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</si>
  <si>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</si>
  <si>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</si>
  <si>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</si>
  <si>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</si>
  <si>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</si>
  <si>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</si>
  <si>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</si>
  <si>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</si>
  <si>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</si>
  <si>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</si>
  <si>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</si>
  <si>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</si>
  <si>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</si>
  <si>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</si>
  <si>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</si>
  <si>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</si>
  <si>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</si>
  <si>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</si>
  <si>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</si>
  <si>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</si>
  <si>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</si>
  <si>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</si>
  <si>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</si>
  <si>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</si>
  <si>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</si>
  <si>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</si>
  <si>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</si>
  <si>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</si>
  <si>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</si>
  <si>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</si>
  <si>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</si>
  <si>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</si>
  <si>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</si>
  <si>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</si>
  <si>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</si>
  <si>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</si>
  <si>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</si>
  <si>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</si>
  <si>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</si>
  <si>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</si>
  <si>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</si>
  <si>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</si>
  <si>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</si>
  <si>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</si>
  <si>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</si>
  <si>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</si>
  <si>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</si>
  <si>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</si>
  <si>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</si>
  <si>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</si>
  <si>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</si>
  <si>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</si>
  <si>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</si>
  <si>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</si>
  <si>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</si>
  <si>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</si>
  <si>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</si>
  <si>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</si>
  <si>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</si>
  <si>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</si>
  <si>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</si>
  <si>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</si>
  <si>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</si>
  <si>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</si>
  <si>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</si>
  <si>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</si>
  <si>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</si>
  <si>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</si>
  <si>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</si>
  <si>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</si>
  <si>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</si>
  <si>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</si>
  <si>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</si>
  <si>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</si>
  <si>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</si>
  <si>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</si>
  <si>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</si>
  <si>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</si>
  <si>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</si>
  <si>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</si>
  <si>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</si>
  <si>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</si>
  <si>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</si>
  <si>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</si>
  <si>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</si>
  <si>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</si>
  <si>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</si>
  <si>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</si>
  <si>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</si>
  <si>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</si>
  <si>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</si>
  <si>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</si>
  <si>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</si>
  <si>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</si>
  <si>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</si>
  <si>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</si>
  <si>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</si>
  <si>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</si>
  <si>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</si>
  <si>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</si>
  <si>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</si>
  <si>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</si>
  <si>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</si>
  <si>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</si>
  <si>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</si>
  <si>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</si>
  <si>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</si>
  <si>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</si>
  <si>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</si>
  <si>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</si>
  <si>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</si>
  <si>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</si>
  <si>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</si>
  <si>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</si>
  <si>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</si>
  <si>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</si>
  <si>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</si>
  <si>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</si>
  <si>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</si>
  <si>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</si>
  <si>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</si>
  <si>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</si>
  <si>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</si>
  <si>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</si>
  <si>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</si>
  <si>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</si>
  <si>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</si>
  <si>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</si>
  <si>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</si>
  <si>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</si>
  <si>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</si>
  <si>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</si>
  <si>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</si>
  <si>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</si>
  <si>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</si>
  <si>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</si>
  <si>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</si>
  <si>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</si>
  <si>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</si>
  <si>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</si>
  <si>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</si>
  <si>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</si>
  <si>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</si>
  <si>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</si>
  <si>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</si>
  <si>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</si>
  <si>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</si>
  <si>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</si>
  <si>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</si>
  <si>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</si>
  <si>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</si>
  <si>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</si>
  <si>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</si>
  <si>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</si>
  <si>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</si>
  <si>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</si>
  <si>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</si>
  <si>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</si>
  <si>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</si>
  <si>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</si>
  <si>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</si>
  <si>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</si>
  <si>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</si>
  <si>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</si>
  <si>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</si>
  <si>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</si>
  <si>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</si>
  <si>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</si>
  <si>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</si>
  <si>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</si>
  <si>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</si>
  <si>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</si>
  <si>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</si>
  <si>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</si>
  <si>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</si>
  <si>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</si>
  <si>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</si>
  <si>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</si>
  <si>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</si>
  <si>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</si>
  <si>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</si>
  <si>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</si>
  <si>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</si>
  <si>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</si>
  <si>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</si>
  <si>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</si>
  <si>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</si>
  <si>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</si>
  <si>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</si>
  <si>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</si>
  <si>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</si>
  <si>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</si>
  <si>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</si>
  <si>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</si>
  <si>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</si>
  <si>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</si>
  <si>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</si>
  <si>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</si>
  <si>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</si>
  <si>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</si>
  <si>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</si>
  <si>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</si>
  <si>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</si>
  <si>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</si>
  <si>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</si>
  <si>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</si>
  <si>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</si>
  <si>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</si>
  <si>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</si>
  <si>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</si>
  <si>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</si>
  <si>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</si>
  <si>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</si>
  <si>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</si>
  <si>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</si>
  <si>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</si>
  <si>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</si>
  <si>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</si>
  <si>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</si>
  <si>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</si>
  <si>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</si>
  <si>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</si>
  <si>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</si>
  <si>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</si>
  <si>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</si>
  <si>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</si>
  <si>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</si>
  <si>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</si>
  <si>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</si>
  <si>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</si>
  <si>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</si>
  <si>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</si>
  <si>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</si>
  <si>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</si>
  <si>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</si>
  <si>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</si>
  <si>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</si>
  <si>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</si>
  <si>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</si>
  <si>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</si>
  <si>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</si>
  <si>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</si>
  <si>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</si>
  <si>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</si>
  <si>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</si>
  <si>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</si>
  <si>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</si>
  <si>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</si>
  <si>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</si>
  <si>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</si>
  <si>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</si>
  <si>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</si>
  <si>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</si>
  <si>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</si>
  <si>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</si>
  <si>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</si>
  <si>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</si>
  <si>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</si>
  <si>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</si>
  <si>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</si>
  <si>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</si>
  <si>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</si>
  <si>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</si>
  <si>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</si>
  <si>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</si>
  <si>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</si>
  <si>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</si>
  <si>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</si>
  <si>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</si>
  <si>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</si>
  <si>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</si>
  <si>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</si>
  <si>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</si>
  <si>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</si>
  <si>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</si>
  <si>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</si>
  <si>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</si>
  <si>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</si>
  <si>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</si>
  <si>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</si>
  <si>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</si>
  <si>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</si>
  <si>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</si>
  <si>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</si>
  <si>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</si>
  <si>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</si>
  <si>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</si>
  <si>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</si>
  <si>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</si>
  <si>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</si>
  <si>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</si>
  <si>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</si>
  <si>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</si>
  <si>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</si>
  <si>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</si>
  <si>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</si>
  <si>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</si>
  <si>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</si>
  <si>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</si>
  <si>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</si>
  <si>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</si>
  <si>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</si>
  <si>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</si>
  <si>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</si>
  <si>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</si>
  <si>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</si>
  <si>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</si>
  <si>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</si>
  <si>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</si>
  <si>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</si>
  <si>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</si>
  <si>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</si>
  <si>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</si>
  <si>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</si>
  <si>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</si>
  <si>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</si>
  <si>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</si>
  <si>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</si>
  <si>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</si>
  <si>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</si>
  <si>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</si>
  <si>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</si>
  <si>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</si>
  <si>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</si>
  <si>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</si>
  <si>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</si>
  <si>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</si>
  <si>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</si>
  <si>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</si>
  <si>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</si>
  <si>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</si>
  <si>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</si>
  <si>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</si>
  <si>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</si>
  <si>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</si>
  <si>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</si>
  <si>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</si>
  <si>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</si>
  <si>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</si>
  <si>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</si>
  <si>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</si>
  <si>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</si>
  <si>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</si>
  <si>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</si>
  <si>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</si>
  <si>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</si>
  <si>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</si>
  <si>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</si>
  <si>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</si>
  <si>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</si>
  <si>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</si>
  <si>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</si>
  <si>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</si>
  <si>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</si>
  <si>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</si>
  <si>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</si>
  <si>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</si>
  <si>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</si>
  <si>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</si>
  <si>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</si>
  <si>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</si>
  <si>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</si>
  <si>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</si>
  <si>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</si>
  <si>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</si>
  <si>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</si>
  <si>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</si>
  <si>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</si>
  <si>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</si>
  <si>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</si>
  <si>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</si>
  <si>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</si>
  <si>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</si>
  <si>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</si>
  <si>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</si>
  <si>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</si>
  <si>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</si>
  <si>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</si>
  <si>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</si>
  <si>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</si>
  <si>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</si>
  <si>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</si>
  <si>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</si>
  <si>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</si>
  <si>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</si>
  <si>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</si>
  <si>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</si>
  <si>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</si>
  <si>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</si>
  <si>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</si>
  <si>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</si>
  <si>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</si>
  <si>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</si>
  <si>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</si>
  <si>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</si>
  <si>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</si>
  <si>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</si>
  <si>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</si>
  <si>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</si>
  <si>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</si>
  <si>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</si>
  <si>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</si>
  <si>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</si>
  <si>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</si>
  <si>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</si>
  <si>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</si>
  <si>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</si>
  <si>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</si>
  <si>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</si>
  <si>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</si>
  <si>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</si>
  <si>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</si>
  <si>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</si>
  <si>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</si>
  <si>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</si>
  <si>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</si>
  <si>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</si>
  <si>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</si>
  <si>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</si>
  <si>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</si>
  <si>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</si>
  <si>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</si>
  <si>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</si>
  <si>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</si>
  <si>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</si>
  <si>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</si>
  <si>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</si>
  <si>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</si>
  <si>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</si>
  <si>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</si>
  <si>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</si>
  <si>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</si>
  <si>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</si>
  <si>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</si>
  <si>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</si>
  <si>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</si>
  <si>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</si>
  <si>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</si>
  <si>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</si>
  <si>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</si>
  <si>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</si>
  <si>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</si>
  <si>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</si>
  <si>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</si>
  <si>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</si>
  <si>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</si>
  <si>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</si>
  <si>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</si>
  <si>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</si>
  <si>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</si>
  <si>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</si>
  <si>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</si>
  <si>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</si>
  <si>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</si>
  <si>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</si>
  <si>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</si>
  <si>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</si>
  <si>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</si>
  <si>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</si>
  <si>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</si>
  <si>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</si>
  <si>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</si>
  <si>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</si>
  <si>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</si>
  <si>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</si>
  <si>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</si>
  <si>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</si>
  <si>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</si>
  <si>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</si>
  <si>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</si>
  <si>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</si>
  <si>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</si>
  <si>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</si>
  <si>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</si>
  <si>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</si>
  <si>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</si>
  <si>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</si>
  <si>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</si>
  <si>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</si>
  <si>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</si>
  <si>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</si>
  <si>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</si>
  <si>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</si>
  <si>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</si>
  <si>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</si>
  <si>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</si>
  <si>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</si>
  <si>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</si>
  <si>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</si>
  <si>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</si>
  <si>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</si>
  <si>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</si>
  <si>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</si>
  <si>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</si>
  <si>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</si>
  <si>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</si>
  <si>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</si>
  <si>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</si>
  <si>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</si>
  <si>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</si>
  <si>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</si>
  <si>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</si>
  <si>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</si>
  <si>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</si>
  <si>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</si>
  <si>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</si>
  <si>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</si>
  <si>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</si>
  <si>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</si>
  <si>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</si>
  <si>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</si>
  <si>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</si>
  <si>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</si>
  <si>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</si>
  <si>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</si>
  <si>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</si>
  <si>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</si>
  <si>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</si>
  <si>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</si>
  <si>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</si>
  <si>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</si>
  <si>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</si>
  <si>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</si>
  <si>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</si>
  <si>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</si>
  <si>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</si>
  <si>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</si>
  <si>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</si>
  <si>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</si>
  <si>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</si>
  <si>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</si>
  <si>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</si>
  <si>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</si>
  <si>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</si>
  <si>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</si>
  <si>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</si>
  <si>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</si>
  <si>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</si>
  <si>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</si>
  <si>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</si>
  <si>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</si>
  <si>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</si>
  <si>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</si>
  <si>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</si>
  <si>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</si>
  <si>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</si>
  <si>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</si>
  <si>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</si>
  <si>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</si>
  <si>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</si>
  <si>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</si>
  <si>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</si>
  <si>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</si>
  <si>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</si>
  <si>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</si>
  <si>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</si>
  <si>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</si>
  <si>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</si>
  <si>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</si>
  <si>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</si>
  <si>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</si>
  <si>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</si>
  <si>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</si>
  <si>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</si>
  <si>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</si>
  <si>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</si>
  <si>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</si>
  <si>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</si>
  <si>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</si>
  <si>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</si>
  <si>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</si>
  <si>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</si>
  <si>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</si>
  <si>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</si>
  <si>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</si>
  <si>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</si>
  <si>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</si>
  <si>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</si>
  <si>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</si>
  <si>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</si>
  <si>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</si>
  <si>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</si>
  <si>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</si>
  <si>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</si>
  <si>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</si>
  <si>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</si>
  <si>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</si>
  <si>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</si>
  <si>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</si>
  <si>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</si>
  <si>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</si>
  <si>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</si>
  <si>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</si>
  <si>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</si>
  <si>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</si>
  <si>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</si>
  <si>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</si>
  <si>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</si>
  <si>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</si>
  <si>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</si>
  <si>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</si>
  <si>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</si>
  <si>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</si>
  <si>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</si>
  <si>
    <t xml:space="preserve">15,500 * 8/12 = </t>
  </si>
  <si>
    <t xml:space="preserve">15,500 * 12/12 = </t>
  </si>
  <si>
    <t>המשך שיעור חזרה נוסף למבחן (מוגדר כשיעור 13 א-סינכרוני ללא השתתפות קהל) - הון עצמי</t>
  </si>
  <si>
    <t>חברת ״ליקו ליקו״ בע״מ הוקמה ב-1.1.1995. להלן נתונים בדבר סעיפי ההון העצמי בחברה ליום 31.12.2002:</t>
  </si>
  <si>
    <t>הון מניות רגילות בנות 1 ש״ח ערך נקוב</t>
  </si>
  <si>
    <t>הון מניות רגילות בנות 2 ש״ח ערך נקוב</t>
  </si>
  <si>
    <t>ערך ליום 31.12.2002</t>
  </si>
  <si>
    <t>א. החברה הנפיקה 100,000 מניות בנות 3 ש״ח ערך נקוב כל אחת, כאשר התמורה היא 450,000 ש״ח ועלויות שנוצרו</t>
  </si>
  <si>
    <t>בעסקת ההנפקה הסתכמו ב-30,000 ש״ח.</t>
  </si>
  <si>
    <t>ב. החברה הנפיקה 150,000 מניות בנות 2 ש״ח ערך נקוב כל אחת, כאשר התמורה היא 550,000 ש״ח [הערה: אם</t>
  </si>
  <si>
    <t>אין מידע בדבר עלויות הנפקה, יש להניח שהן אפס].</t>
  </si>
  <si>
    <t>ג. בוצע פיצול מניות כך שכל המחזיק במניה אחת בת 2 ש״ח ערך נקוב קיבל במקומה 2 מניות בנות 1 ש״ח ערך נקוב</t>
  </si>
  <si>
    <t>כל אחת.</t>
  </si>
  <si>
    <t xml:space="preserve">ד. בוצעה הנפקת מניות הטבה בשיעור 10% לכל בעלי המניות הרגילות, כנגד הפרמיה. </t>
  </si>
  <si>
    <t>מופיעות בסדר כרונולוגי, מהמוקדם למאוחר]:</t>
  </si>
  <si>
    <t>א. הציגו את הדוח על השינויים בהון העצמי בשנת 2003.</t>
  </si>
  <si>
    <t>אם ידוע שיתרת הפרמיה לאחר גילום אירוע זה ליום 31.12.2003 היא 990,000 ש״ח, מהו ערכן הנקוב של המניות</t>
  </si>
  <si>
    <t>שהונפקו בעסקה זו?</t>
  </si>
  <si>
    <t>כמו כן, להלן אירועים בדבר עסקאות שהתרחשו בחברה בשנת 2003 [הערה: תמיד יש להניח שהעסקאות</t>
  </si>
  <si>
    <t xml:space="preserve">הון מניות </t>
  </si>
  <si>
    <t>אירוע - בהתאם לעסקה</t>
  </si>
  <si>
    <t>יתרת פתיחה 31.12.2002</t>
  </si>
  <si>
    <t>ה. הרווח הנקי בחברה בשנת 2003 הסתכם ב-600,000 ש״ח.</t>
  </si>
  <si>
    <t>ו. החברה הכריזה על דיבידנד בסכום של 50,000 ש״ח.</t>
  </si>
  <si>
    <t>א. הנפקת מניות 3 ש״ח</t>
  </si>
  <si>
    <t>ב. הנפקת מניות 2 ש״ח</t>
  </si>
  <si>
    <t>ג. פיצול מניות 2 ש״ח</t>
  </si>
  <si>
    <t>ד. הנפקת מניות הטבה 10%</t>
  </si>
  <si>
    <t>ה. רווח נקי 2023</t>
  </si>
  <si>
    <t>ו. הכרזת דיבידנד - סכום</t>
  </si>
  <si>
    <t>ז. הכרזת דיבידנד - %</t>
  </si>
  <si>
    <t>יתרת סגירה 31.12.2003</t>
  </si>
  <si>
    <t>ב. הניחו כעת כי ידוע שרגע לפני תום השנה (אירוע ח) בוצעה הנפקת מניות נוספות בתמורה נטו של 800,000 ש״ח.</t>
  </si>
  <si>
    <t>ח. הנפקת מניות</t>
  </si>
  <si>
    <t>ח. הפרמיה בעסקה היא ההפרש בין סך התמורה נטו לבין הערך הנקוב (הון המניות)</t>
  </si>
  <si>
    <t xml:space="preserve">המונפקות. </t>
  </si>
  <si>
    <t>800,000 - x = 497,000</t>
  </si>
  <si>
    <t xml:space="preserve">x = </t>
  </si>
  <si>
    <t>מסקנה: הערך הנקוב הכולל של המניות שהונפקו הוא 303,000 ש״ח.</t>
  </si>
  <si>
    <t>אם רכשתי ביטוח ל-10 שנים שעלותו הכוללת 10,000, והשנה שילמתי את הסכום השנתי שהוא 1,000 (ונניח</t>
  </si>
  <si>
    <t>שהביטוח בתוקף כל השנה, 12 חודשים). איך תוצג השפעת העסקה?</t>
  </si>
  <si>
    <t xml:space="preserve">אותה שאלה, אם רכשתי ביטוח ל-10 שנים שעלותו הכוללת 10,000, ושילמתי את כולו בסך 10,000, </t>
  </si>
  <si>
    <t>ונניח שהביטוח בתוקף כל השנה (שווי שנה 1,000), איך תוצג השפעת העסקה?</t>
  </si>
  <si>
    <r>
      <t xml:space="preserve">ז. החברה הכריזה דיבידנד נוסף בשיעור </t>
    </r>
    <r>
      <rPr>
        <sz val="12"/>
        <color rgb="FFFF0000"/>
        <rFont val="David"/>
      </rPr>
      <t>10</t>
    </r>
    <r>
      <rPr>
        <sz val="12"/>
        <color theme="1"/>
        <rFont val="David"/>
      </rPr>
      <t>% מיתרת הון המניות.</t>
    </r>
  </si>
  <si>
    <t>מהשוואה בין קבוצות לא ברור אם במבחן יש או אין חובות אבודים, ויש או אין פיצול מניות.</t>
  </si>
  <si>
    <t>מהשוואה בין קבוצות לא ברור אם העודפים בדוח על המצב הכספי מופיעים לתחילת שנה או לתום שנה.</t>
  </si>
  <si>
    <t>במידה וקניתי ציוד בתום השנה, במזומן, באילו ערכים יחול שינוי בעקבות תיעוד העסקה?</t>
  </si>
  <si>
    <t>האם אפשר לקבל עוד שאלות?</t>
  </si>
  <si>
    <t>עוד קצת תאוריה ושאלות / בקשות קהל</t>
  </si>
  <si>
    <t>הפתרון בסרטון ״לייב שאלות תאוריה״ (הרצאה 14 חלק שני) באתר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</si>
</sst>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8">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2" fillId="0" borderId="17" xfId="0" applyFont="1" applyBorder="1"/>
    <xf numFmtId="37" fontId="1" fillId="14" borderId="0" xfId="0" applyNumberFormat="1" applyFont="1" applyFill="1" applyAlignment="1">
      <alignment horizontal="center"/>
    </xf>
    <xf numFmtId="37" fontId="2" fillId="7" borderId="12" xfId="0" applyNumberFormat="1" applyFont="1" applyFill="1" applyBorder="1" applyAlignment="1">
      <alignment horizontal="center"/>
    </xf>
    <xf numFmtId="37" fontId="2" fillId="2" borderId="12" xfId="0" applyNumberFormat="1" applyFont="1" applyFill="1" applyBorder="1" applyAlignment="1">
      <alignment horizontal="center"/>
    </xf>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25" t="s">
        <v>1186</v>
      </c>
    </row>
    <row r="29" spans="1:10" x14ac:dyDescent="0.2">
      <c r="A29" s="243" t="s">
        <v>1035</v>
      </c>
      <c r="B29" s="173">
        <v>42750</v>
      </c>
      <c r="C29" s="38" t="s">
        <v>1036</v>
      </c>
      <c r="D29" s="38"/>
      <c r="E29" s="98"/>
      <c r="F29" s="98"/>
      <c r="G29" s="98"/>
      <c r="H29" s="14"/>
      <c r="J29" s="424"/>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26" t="s">
        <v>1210</v>
      </c>
      <c r="B140" s="424"/>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7">
        <f>(880000-250000)/10</f>
        <v>63000</v>
      </c>
    </row>
    <row r="227" spans="1:10" x14ac:dyDescent="0.2">
      <c r="F227" s="427"/>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24" t="s">
        <v>36</v>
      </c>
      <c r="G97" s="424"/>
      <c r="I97" s="1" t="s">
        <v>33</v>
      </c>
      <c r="J97" s="424" t="s">
        <v>36</v>
      </c>
      <c r="K97" s="424"/>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20" t="s">
        <v>1666</v>
      </c>
      <c r="G74" s="420"/>
      <c r="H74" s="420"/>
      <c r="I74" s="420"/>
      <c r="J74" s="420"/>
      <c r="K74" s="420"/>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20" t="s">
        <v>1666</v>
      </c>
      <c r="G84" s="420"/>
      <c r="H84" s="420"/>
      <c r="I84" s="420"/>
      <c r="J84" s="420"/>
      <c r="K84" s="420"/>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63"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zoomScale="260" workbookViewId="0">
      <selection sqref="A1:XFD1"/>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2239</v>
      </c>
    </row>
    <row r="14" spans="1:8" x14ac:dyDescent="0.2">
      <c r="A14" s="1" t="s">
        <v>2221</v>
      </c>
    </row>
    <row r="15" spans="1:8" x14ac:dyDescent="0.2">
      <c r="A15" s="1" t="s">
        <v>2223</v>
      </c>
    </row>
    <row r="17" spans="1:11" x14ac:dyDescent="0.2">
      <c r="A17" s="1" t="s">
        <v>715</v>
      </c>
    </row>
    <row r="19" spans="1:11" x14ac:dyDescent="0.2">
      <c r="A19" s="354" t="s">
        <v>2240</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2248</v>
      </c>
    </row>
    <row r="28" spans="1:11" x14ac:dyDescent="0.2">
      <c r="H28" s="1" t="s">
        <v>2237</v>
      </c>
    </row>
    <row r="29" spans="1:11" x14ac:dyDescent="0.2">
      <c r="H29" s="1" t="s">
        <v>2238</v>
      </c>
    </row>
    <row r="31" spans="1:11" x14ac:dyDescent="0.2">
      <c r="H31" s="94" t="s">
        <v>2242</v>
      </c>
      <c r="I31" s="206">
        <f>H25*8/12</f>
        <v>10333.333333333334</v>
      </c>
      <c r="K31" s="1" t="s">
        <v>2361</v>
      </c>
    </row>
    <row r="33" spans="1:11" x14ac:dyDescent="0.2">
      <c r="H33" s="1" t="s">
        <v>2241</v>
      </c>
    </row>
    <row r="34" spans="1:11" x14ac:dyDescent="0.2">
      <c r="H34" s="94" t="s">
        <v>2243</v>
      </c>
      <c r="I34" s="206">
        <f>H25</f>
        <v>15500</v>
      </c>
      <c r="K34" s="1" t="s">
        <v>2362</v>
      </c>
    </row>
    <row r="36" spans="1:11" x14ac:dyDescent="0.2">
      <c r="A36" s="354" t="s">
        <v>2244</v>
      </c>
      <c r="H36" s="3" t="s">
        <v>2236</v>
      </c>
    </row>
    <row r="37" spans="1:11" x14ac:dyDescent="0.2">
      <c r="A37" s="1" t="s">
        <v>2245</v>
      </c>
      <c r="I37" s="152">
        <v>46022</v>
      </c>
    </row>
    <row r="38" spans="1:11" x14ac:dyDescent="0.2">
      <c r="A38" s="1" t="s">
        <v>2246</v>
      </c>
      <c r="H38" s="1" t="s">
        <v>369</v>
      </c>
      <c r="I38" s="30">
        <f>E27</f>
        <v>170000</v>
      </c>
    </row>
    <row r="39" spans="1:11" x14ac:dyDescent="0.2">
      <c r="A39" s="1" t="s">
        <v>2247</v>
      </c>
      <c r="H39" s="1" t="s">
        <v>370</v>
      </c>
      <c r="I39" s="30">
        <f>-15500*(3+8/12)</f>
        <v>-56833.333333333328</v>
      </c>
      <c r="K39" s="1" t="s">
        <v>2249</v>
      </c>
    </row>
    <row r="40" spans="1:11" x14ac:dyDescent="0.2">
      <c r="H40" s="94" t="s">
        <v>975</v>
      </c>
      <c r="I40" s="395">
        <f>I38+I39</f>
        <v>113166.66666666667</v>
      </c>
    </row>
    <row r="42" spans="1:11" x14ac:dyDescent="0.2">
      <c r="A42" s="354" t="s">
        <v>2223</v>
      </c>
      <c r="H42" s="3" t="s">
        <v>2236</v>
      </c>
    </row>
    <row r="43" spans="1:11" x14ac:dyDescent="0.2">
      <c r="A43" s="1" t="s">
        <v>2250</v>
      </c>
      <c r="J43" s="152">
        <v>46235</v>
      </c>
    </row>
    <row r="44" spans="1:11" x14ac:dyDescent="0.2">
      <c r="A44" s="1" t="s">
        <v>2257</v>
      </c>
      <c r="H44" s="1" t="s">
        <v>1935</v>
      </c>
      <c r="J44" s="30">
        <v>49000</v>
      </c>
    </row>
    <row r="45" spans="1:11" x14ac:dyDescent="0.2">
      <c r="H45" s="1" t="s">
        <v>2252</v>
      </c>
      <c r="J45" s="30">
        <f>-K54</f>
        <v>-104125</v>
      </c>
    </row>
    <row r="46" spans="1:11" x14ac:dyDescent="0.2">
      <c r="A46" s="1" t="s">
        <v>2251</v>
      </c>
      <c r="H46" s="1" t="s">
        <v>1006</v>
      </c>
      <c r="J46" s="397">
        <f>J44+J45</f>
        <v>-55125</v>
      </c>
    </row>
    <row r="47" spans="1:11" x14ac:dyDescent="0.2">
      <c r="A47" s="1" t="s">
        <v>2222</v>
      </c>
    </row>
    <row r="50" spans="1:13" x14ac:dyDescent="0.2">
      <c r="L50" s="1" t="s">
        <v>2254</v>
      </c>
    </row>
    <row r="51" spans="1:13" x14ac:dyDescent="0.2">
      <c r="I51" s="1" t="s">
        <v>2253</v>
      </c>
      <c r="L51" s="1" t="s">
        <v>2255</v>
      </c>
    </row>
    <row r="52" spans="1:13" x14ac:dyDescent="0.2">
      <c r="J52" s="1" t="s">
        <v>369</v>
      </c>
      <c r="K52" s="30">
        <f>I38</f>
        <v>170000</v>
      </c>
    </row>
    <row r="53" spans="1:13" x14ac:dyDescent="0.2">
      <c r="J53" s="1" t="s">
        <v>370</v>
      </c>
      <c r="K53" s="30">
        <f>-15500*(4+3/12)</f>
        <v>-65875</v>
      </c>
      <c r="M53" s="1" t="s">
        <v>2256</v>
      </c>
    </row>
    <row r="54" spans="1:13" x14ac:dyDescent="0.2">
      <c r="J54" s="1" t="s">
        <v>975</v>
      </c>
      <c r="K54" s="396">
        <f>K52+K53</f>
        <v>104125</v>
      </c>
    </row>
    <row r="55" spans="1:13" ht="17" thickBot="1" x14ac:dyDescent="0.25"/>
    <row r="56" spans="1:13" x14ac:dyDescent="0.2">
      <c r="A56" s="45" t="s">
        <v>2258</v>
      </c>
      <c r="B56" s="46"/>
      <c r="C56" s="46"/>
      <c r="D56" s="46"/>
      <c r="E56" s="46"/>
      <c r="F56" s="46"/>
      <c r="G56" s="46"/>
      <c r="H56" s="47"/>
    </row>
    <row r="57" spans="1:13" x14ac:dyDescent="0.2">
      <c r="A57" s="398" t="s">
        <v>2259</v>
      </c>
      <c r="H57" s="49"/>
    </row>
    <row r="58" spans="1:13" x14ac:dyDescent="0.2">
      <c r="A58" s="48"/>
      <c r="H58" s="49"/>
    </row>
    <row r="59" spans="1:13" x14ac:dyDescent="0.2">
      <c r="A59" s="48" t="s">
        <v>2260</v>
      </c>
      <c r="H59" s="49"/>
    </row>
    <row r="60" spans="1:13" x14ac:dyDescent="0.2">
      <c r="A60" s="48" t="s">
        <v>2261</v>
      </c>
      <c r="H60" s="49"/>
    </row>
    <row r="61" spans="1:13" x14ac:dyDescent="0.2">
      <c r="A61" s="48"/>
      <c r="H61" s="49"/>
    </row>
    <row r="62" spans="1:13" x14ac:dyDescent="0.2">
      <c r="A62" s="48"/>
      <c r="F62" s="1" t="s">
        <v>2262</v>
      </c>
      <c r="H62" s="49"/>
    </row>
    <row r="63" spans="1:13" x14ac:dyDescent="0.2">
      <c r="A63" s="48"/>
      <c r="F63" s="1" t="s">
        <v>2263</v>
      </c>
      <c r="H63" s="49"/>
    </row>
    <row r="64" spans="1:13" ht="17" thickBot="1" x14ac:dyDescent="0.25">
      <c r="A64" s="50" t="s">
        <v>2264</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402" t="s">
        <v>189</v>
      </c>
      <c r="B1" s="402"/>
      <c r="C1" s="402"/>
      <c r="D1" s="402"/>
      <c r="E1" s="402"/>
      <c r="F1" s="402"/>
      <c r="G1" s="402"/>
      <c r="H1" s="402"/>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BF69-B083-2D43-AE34-C1EB7B7BE871}">
  <dimension ref="A1:Q44"/>
  <sheetViews>
    <sheetView rightToLeft="1" topLeftCell="A7" zoomScale="185" workbookViewId="0">
      <selection activeCell="I23" sqref="I23"/>
    </sheetView>
  </sheetViews>
  <sheetFormatPr baseColWidth="10" defaultRowHeight="16" x14ac:dyDescent="0.2"/>
  <cols>
    <col min="1" max="16384" width="10.83203125" style="1"/>
  </cols>
  <sheetData>
    <row r="1" spans="1:17" x14ac:dyDescent="0.2">
      <c r="A1" s="2" t="s">
        <v>2363</v>
      </c>
      <c r="B1" s="2"/>
      <c r="C1" s="2"/>
      <c r="D1" s="2"/>
      <c r="E1" s="2"/>
      <c r="F1" s="2"/>
      <c r="G1" s="2"/>
      <c r="H1" s="2"/>
    </row>
    <row r="3" spans="1:17" x14ac:dyDescent="0.2">
      <c r="A3" s="1" t="s">
        <v>2364</v>
      </c>
    </row>
    <row r="5" spans="1:17" x14ac:dyDescent="0.2">
      <c r="F5" s="1" t="s">
        <v>2367</v>
      </c>
    </row>
    <row r="6" spans="1:17" x14ac:dyDescent="0.2">
      <c r="F6" s="6" t="s">
        <v>263</v>
      </c>
      <c r="G6" s="6"/>
    </row>
    <row r="7" spans="1:17" x14ac:dyDescent="0.2">
      <c r="C7" s="1" t="s">
        <v>2365</v>
      </c>
      <c r="F7" s="72">
        <v>80000</v>
      </c>
    </row>
    <row r="8" spans="1:17" x14ac:dyDescent="0.2">
      <c r="C8" s="1" t="s">
        <v>2366</v>
      </c>
      <c r="F8" s="72">
        <v>90000</v>
      </c>
    </row>
    <row r="9" spans="1:17" x14ac:dyDescent="0.2">
      <c r="C9" s="1" t="s">
        <v>1278</v>
      </c>
      <c r="F9" s="72">
        <v>200000</v>
      </c>
    </row>
    <row r="10" spans="1:17" x14ac:dyDescent="0.2">
      <c r="C10" s="1" t="s">
        <v>1572</v>
      </c>
      <c r="F10" s="72">
        <v>150000</v>
      </c>
    </row>
    <row r="11" spans="1:17" x14ac:dyDescent="0.2">
      <c r="C11" s="1" t="s">
        <v>315</v>
      </c>
      <c r="F11" s="156">
        <f>SUM(F7:F10)</f>
        <v>520000</v>
      </c>
    </row>
    <row r="12" spans="1:17" x14ac:dyDescent="0.2">
      <c r="J12" s="35" t="s">
        <v>1257</v>
      </c>
      <c r="L12" s="4" t="s">
        <v>2380</v>
      </c>
      <c r="M12" s="4" t="s">
        <v>490</v>
      </c>
      <c r="N12" s="4" t="s">
        <v>490</v>
      </c>
      <c r="O12" s="4"/>
      <c r="P12" s="4"/>
      <c r="Q12" s="4"/>
    </row>
    <row r="13" spans="1:17" x14ac:dyDescent="0.2">
      <c r="A13" s="1" t="s">
        <v>2379</v>
      </c>
      <c r="J13" s="6" t="s">
        <v>2381</v>
      </c>
      <c r="K13" s="6"/>
      <c r="L13" s="17" t="s">
        <v>1854</v>
      </c>
      <c r="M13" s="17" t="s">
        <v>1851</v>
      </c>
      <c r="N13" s="17" t="s">
        <v>1853</v>
      </c>
      <c r="O13" s="17" t="s">
        <v>1278</v>
      </c>
      <c r="P13" s="17" t="s">
        <v>1317</v>
      </c>
      <c r="Q13" s="17" t="s">
        <v>315</v>
      </c>
    </row>
    <row r="14" spans="1:17" x14ac:dyDescent="0.2">
      <c r="A14" s="1" t="s">
        <v>2375</v>
      </c>
      <c r="J14" s="1" t="s">
        <v>2382</v>
      </c>
      <c r="L14" s="19">
        <f>F7</f>
        <v>80000</v>
      </c>
      <c r="M14" s="19">
        <f>F8</f>
        <v>90000</v>
      </c>
      <c r="N14" s="19"/>
      <c r="O14" s="19">
        <f>F9</f>
        <v>200000</v>
      </c>
      <c r="P14" s="19">
        <f>F10</f>
        <v>150000</v>
      </c>
      <c r="Q14" s="19">
        <f>F11</f>
        <v>520000</v>
      </c>
    </row>
    <row r="15" spans="1:17" x14ac:dyDescent="0.2">
      <c r="A15" s="1" t="s">
        <v>2368</v>
      </c>
      <c r="J15" s="1" t="s">
        <v>2385</v>
      </c>
      <c r="L15" s="19"/>
      <c r="M15" s="19"/>
      <c r="N15" s="19">
        <f>100000*3</f>
        <v>300000</v>
      </c>
      <c r="O15" s="19">
        <f>Q15-N15</f>
        <v>120000</v>
      </c>
      <c r="P15" s="19"/>
      <c r="Q15" s="19">
        <f>450000-30000</f>
        <v>420000</v>
      </c>
    </row>
    <row r="16" spans="1:17" x14ac:dyDescent="0.2">
      <c r="A16" s="1" t="s">
        <v>2369</v>
      </c>
      <c r="J16" s="1" t="s">
        <v>2386</v>
      </c>
      <c r="L16" s="19"/>
      <c r="M16" s="19">
        <f>150000*2</f>
        <v>300000</v>
      </c>
      <c r="N16" s="19"/>
      <c r="O16" s="19">
        <f>Q16-M16</f>
        <v>250000</v>
      </c>
      <c r="P16" s="19"/>
      <c r="Q16" s="19">
        <f>550000</f>
        <v>550000</v>
      </c>
    </row>
    <row r="17" spans="1:17" x14ac:dyDescent="0.2">
      <c r="A17" s="1" t="s">
        <v>2370</v>
      </c>
      <c r="J17" s="1" t="s">
        <v>2387</v>
      </c>
      <c r="L17" s="19">
        <f>-M17</f>
        <v>390000</v>
      </c>
      <c r="M17" s="19">
        <f>-390000</f>
        <v>-390000</v>
      </c>
      <c r="N17" s="19"/>
      <c r="O17" s="19"/>
      <c r="P17" s="19"/>
      <c r="Q17" s="19">
        <v>0</v>
      </c>
    </row>
    <row r="18" spans="1:17" x14ac:dyDescent="0.2">
      <c r="A18" s="1" t="s">
        <v>2371</v>
      </c>
      <c r="J18" s="1" t="s">
        <v>2388</v>
      </c>
      <c r="L18" s="19">
        <f>10%*(L14+L17)</f>
        <v>47000</v>
      </c>
      <c r="M18" s="19">
        <f>10%*0</f>
        <v>0</v>
      </c>
      <c r="N18" s="19">
        <f>10%*N15</f>
        <v>30000</v>
      </c>
      <c r="O18" s="19">
        <f>Q18-L18-N18</f>
        <v>-77000</v>
      </c>
      <c r="P18" s="19"/>
      <c r="Q18" s="19">
        <v>0</v>
      </c>
    </row>
    <row r="19" spans="1:17" x14ac:dyDescent="0.2">
      <c r="A19" s="1" t="s">
        <v>2372</v>
      </c>
      <c r="J19" s="1" t="s">
        <v>2389</v>
      </c>
      <c r="L19" s="19"/>
      <c r="M19" s="19"/>
      <c r="N19" s="19"/>
      <c r="O19" s="19"/>
      <c r="P19" s="19">
        <v>600000</v>
      </c>
      <c r="Q19" s="19">
        <f>P19</f>
        <v>600000</v>
      </c>
    </row>
    <row r="20" spans="1:17" x14ac:dyDescent="0.2">
      <c r="A20" s="1" t="s">
        <v>2373</v>
      </c>
      <c r="J20" s="1" t="s">
        <v>2390</v>
      </c>
      <c r="L20" s="19"/>
      <c r="M20" s="19"/>
      <c r="N20" s="19"/>
      <c r="O20" s="19"/>
      <c r="P20" s="19">
        <f>-50000</f>
        <v>-50000</v>
      </c>
      <c r="Q20" s="19">
        <f>P20</f>
        <v>-50000</v>
      </c>
    </row>
    <row r="21" spans="1:17" x14ac:dyDescent="0.2">
      <c r="A21" s="1" t="s">
        <v>2374</v>
      </c>
      <c r="J21" s="1" t="s">
        <v>2391</v>
      </c>
      <c r="L21" s="19"/>
      <c r="M21" s="19"/>
      <c r="N21" s="19"/>
      <c r="O21" s="19"/>
      <c r="P21" s="19">
        <f>-10%*(L14+L17+L18+N15+N18)</f>
        <v>-84700</v>
      </c>
      <c r="Q21" s="19">
        <f>P21</f>
        <v>-84700</v>
      </c>
    </row>
    <row r="22" spans="1:17" x14ac:dyDescent="0.2">
      <c r="A22" s="1" t="s">
        <v>2383</v>
      </c>
      <c r="J22" s="3" t="s">
        <v>2392</v>
      </c>
      <c r="K22" s="3"/>
      <c r="L22" s="401">
        <f>SUM(L14:L21)</f>
        <v>517000</v>
      </c>
      <c r="M22" s="401">
        <f t="shared" ref="M22:Q22" si="0">SUM(M14:M21)</f>
        <v>0</v>
      </c>
      <c r="N22" s="401">
        <f t="shared" si="0"/>
        <v>330000</v>
      </c>
      <c r="O22" s="401">
        <f t="shared" si="0"/>
        <v>493000</v>
      </c>
      <c r="P22" s="401">
        <f t="shared" si="0"/>
        <v>615300</v>
      </c>
      <c r="Q22" s="401">
        <f t="shared" si="0"/>
        <v>1955300</v>
      </c>
    </row>
    <row r="23" spans="1:17" x14ac:dyDescent="0.2">
      <c r="A23" s="1" t="s">
        <v>2384</v>
      </c>
      <c r="L23" s="19"/>
      <c r="M23" s="19"/>
      <c r="N23" s="19"/>
      <c r="O23" s="19"/>
      <c r="P23" s="19"/>
      <c r="Q23" s="19"/>
    </row>
    <row r="24" spans="1:17" x14ac:dyDescent="0.2">
      <c r="A24" s="1" t="s">
        <v>2404</v>
      </c>
      <c r="J24" s="35" t="s">
        <v>1258</v>
      </c>
      <c r="L24" s="4" t="s">
        <v>2380</v>
      </c>
      <c r="M24" s="4" t="s">
        <v>490</v>
      </c>
      <c r="N24" s="4" t="s">
        <v>490</v>
      </c>
      <c r="O24" s="4"/>
      <c r="P24" s="4"/>
      <c r="Q24" s="4"/>
    </row>
    <row r="25" spans="1:17" x14ac:dyDescent="0.2">
      <c r="J25" s="6" t="s">
        <v>2381</v>
      </c>
      <c r="K25" s="6"/>
      <c r="L25" s="17" t="s">
        <v>1854</v>
      </c>
      <c r="M25" s="17" t="s">
        <v>1851</v>
      </c>
      <c r="N25" s="17" t="s">
        <v>1853</v>
      </c>
      <c r="O25" s="17" t="s">
        <v>1278</v>
      </c>
      <c r="P25" s="17" t="s">
        <v>1317</v>
      </c>
      <c r="Q25" s="17" t="s">
        <v>315</v>
      </c>
    </row>
    <row r="26" spans="1:17" x14ac:dyDescent="0.2">
      <c r="A26" s="1" t="s">
        <v>560</v>
      </c>
      <c r="J26" s="1" t="s">
        <v>2382</v>
      </c>
      <c r="L26" s="19">
        <v>80000</v>
      </c>
      <c r="M26" s="19">
        <v>90000</v>
      </c>
      <c r="N26" s="19"/>
      <c r="O26" s="19">
        <v>200000</v>
      </c>
      <c r="P26" s="19">
        <v>150000</v>
      </c>
      <c r="Q26" s="19">
        <v>520000</v>
      </c>
    </row>
    <row r="27" spans="1:17" x14ac:dyDescent="0.2">
      <c r="A27" s="1" t="s">
        <v>2376</v>
      </c>
      <c r="J27" s="1" t="s">
        <v>2385</v>
      </c>
      <c r="L27" s="19"/>
      <c r="M27" s="19"/>
      <c r="N27" s="19">
        <f>100000*3</f>
        <v>300000</v>
      </c>
      <c r="O27" s="19">
        <f>Q27-N27</f>
        <v>120000</v>
      </c>
      <c r="P27" s="19"/>
      <c r="Q27" s="19">
        <f>450000-30000</f>
        <v>420000</v>
      </c>
    </row>
    <row r="28" spans="1:17" x14ac:dyDescent="0.2">
      <c r="A28" s="1" t="s">
        <v>2393</v>
      </c>
      <c r="J28" s="1" t="s">
        <v>2386</v>
      </c>
      <c r="L28" s="19"/>
      <c r="M28" s="19">
        <f>150000*2</f>
        <v>300000</v>
      </c>
      <c r="N28" s="19"/>
      <c r="O28" s="19">
        <f>Q28-M28</f>
        <v>250000</v>
      </c>
      <c r="P28" s="19"/>
      <c r="Q28" s="19">
        <f>550000</f>
        <v>550000</v>
      </c>
    </row>
    <row r="29" spans="1:17" x14ac:dyDescent="0.2">
      <c r="A29" s="1" t="s">
        <v>2377</v>
      </c>
      <c r="J29" s="1" t="s">
        <v>2387</v>
      </c>
      <c r="L29" s="19">
        <f>-M29</f>
        <v>390000</v>
      </c>
      <c r="M29" s="19">
        <f>-390000</f>
        <v>-390000</v>
      </c>
      <c r="N29" s="19"/>
      <c r="O29" s="19"/>
      <c r="P29" s="19"/>
      <c r="Q29" s="19">
        <v>0</v>
      </c>
    </row>
    <row r="30" spans="1:17" x14ac:dyDescent="0.2">
      <c r="A30" s="1" t="s">
        <v>2378</v>
      </c>
      <c r="J30" s="1" t="s">
        <v>2388</v>
      </c>
      <c r="L30" s="19">
        <f>10%*(L26+L29)</f>
        <v>47000</v>
      </c>
      <c r="M30" s="19">
        <f>10%*0</f>
        <v>0</v>
      </c>
      <c r="N30" s="19">
        <f>10%*N27</f>
        <v>30000</v>
      </c>
      <c r="O30" s="19">
        <f>Q30-L30-N30</f>
        <v>-77000</v>
      </c>
      <c r="P30" s="19"/>
      <c r="Q30" s="19">
        <v>0</v>
      </c>
    </row>
    <row r="31" spans="1:17" x14ac:dyDescent="0.2">
      <c r="J31" s="1" t="s">
        <v>2389</v>
      </c>
      <c r="L31" s="19"/>
      <c r="M31" s="19"/>
      <c r="N31" s="19"/>
      <c r="O31" s="19"/>
      <c r="P31" s="19">
        <v>600000</v>
      </c>
      <c r="Q31" s="19">
        <f>P31</f>
        <v>600000</v>
      </c>
    </row>
    <row r="32" spans="1:17" x14ac:dyDescent="0.2">
      <c r="J32" s="1" t="s">
        <v>2390</v>
      </c>
      <c r="L32" s="19"/>
      <c r="M32" s="19"/>
      <c r="N32" s="19"/>
      <c r="O32" s="19"/>
      <c r="P32" s="19">
        <f>-50000</f>
        <v>-50000</v>
      </c>
      <c r="Q32" s="19">
        <f>P32</f>
        <v>-50000</v>
      </c>
    </row>
    <row r="33" spans="10:17" x14ac:dyDescent="0.2">
      <c r="J33" s="1" t="s">
        <v>2391</v>
      </c>
      <c r="L33" s="19"/>
      <c r="M33" s="19"/>
      <c r="N33" s="19"/>
      <c r="O33" s="19"/>
      <c r="P33" s="19">
        <f>-10%*(L26+L29+L30+N27+N30)</f>
        <v>-84700</v>
      </c>
      <c r="Q33" s="19">
        <f>P33</f>
        <v>-84700</v>
      </c>
    </row>
    <row r="34" spans="10:17" x14ac:dyDescent="0.2">
      <c r="J34" s="1" t="s">
        <v>2392</v>
      </c>
      <c r="L34" s="71">
        <f>SUM(L26:L33)</f>
        <v>517000</v>
      </c>
      <c r="M34" s="71">
        <f t="shared" ref="M34" si="1">SUM(M26:M33)</f>
        <v>0</v>
      </c>
      <c r="N34" s="71">
        <f t="shared" ref="N34" si="2">SUM(N26:N33)</f>
        <v>330000</v>
      </c>
      <c r="O34" s="71">
        <f t="shared" ref="O34" si="3">SUM(O26:O33)</f>
        <v>493000</v>
      </c>
      <c r="P34" s="71">
        <f t="shared" ref="P34" si="4">SUM(P26:P33)</f>
        <v>615300</v>
      </c>
      <c r="Q34" s="71">
        <f t="shared" ref="Q34" si="5">SUM(Q26:Q33)</f>
        <v>1955300</v>
      </c>
    </row>
    <row r="35" spans="10:17" x14ac:dyDescent="0.2">
      <c r="J35" s="1" t="s">
        <v>2394</v>
      </c>
      <c r="L35" s="206">
        <v>303000</v>
      </c>
      <c r="M35" s="4"/>
      <c r="N35" s="4"/>
      <c r="O35" s="399">
        <f>O36-O34</f>
        <v>497000</v>
      </c>
      <c r="P35" s="4"/>
      <c r="Q35" s="18">
        <v>800000</v>
      </c>
    </row>
    <row r="36" spans="10:17" x14ac:dyDescent="0.2">
      <c r="J36" s="1" t="s">
        <v>2392</v>
      </c>
      <c r="L36" s="71">
        <f>L34+L35</f>
        <v>820000</v>
      </c>
      <c r="M36" s="71">
        <f>M34+M35</f>
        <v>0</v>
      </c>
      <c r="N36" s="71">
        <f>N34+N35</f>
        <v>330000</v>
      </c>
      <c r="O36" s="400">
        <v>990000</v>
      </c>
      <c r="P36" s="71">
        <f>P34+P35</f>
        <v>615300</v>
      </c>
      <c r="Q36" s="71">
        <f>Q34+Q35</f>
        <v>2755300</v>
      </c>
    </row>
    <row r="37" spans="10:17" x14ac:dyDescent="0.2">
      <c r="L37" s="4"/>
      <c r="M37" s="4"/>
      <c r="N37" s="4"/>
      <c r="O37" s="42" t="s">
        <v>1130</v>
      </c>
      <c r="P37" s="4"/>
      <c r="Q37" s="4"/>
    </row>
    <row r="39" spans="10:17" x14ac:dyDescent="0.2">
      <c r="L39" s="1" t="s">
        <v>2395</v>
      </c>
    </row>
    <row r="40" spans="10:17" x14ac:dyDescent="0.2">
      <c r="L40" s="1" t="s">
        <v>2396</v>
      </c>
    </row>
    <row r="41" spans="10:17" x14ac:dyDescent="0.2">
      <c r="N41" s="424" t="s">
        <v>2397</v>
      </c>
      <c r="O41" s="424"/>
    </row>
    <row r="42" spans="10:17" x14ac:dyDescent="0.2">
      <c r="N42" s="18">
        <f>Q35-O35</f>
        <v>303000</v>
      </c>
      <c r="O42" s="4" t="s">
        <v>2398</v>
      </c>
    </row>
    <row r="44" spans="10:17" x14ac:dyDescent="0.2">
      <c r="L44" s="3" t="s">
        <v>2399</v>
      </c>
    </row>
  </sheetData>
  <mergeCells count="1">
    <mergeCell ref="N41:O4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topLeftCell="A52" zoomScale="280" workbookViewId="0">
      <selection activeCell="C112" sqref="C112"/>
    </sheetView>
  </sheetViews>
  <sheetFormatPr baseColWidth="10" defaultRowHeight="16" x14ac:dyDescent="0.2"/>
  <cols>
    <col min="1" max="16384" width="10.83203125" style="1"/>
  </cols>
  <sheetData>
    <row r="1" spans="1:8" x14ac:dyDescent="0.2">
      <c r="A1" s="2" t="s">
        <v>2265</v>
      </c>
      <c r="B1" s="2"/>
      <c r="C1" s="2"/>
      <c r="D1" s="2"/>
      <c r="E1" s="2"/>
      <c r="F1" s="2"/>
      <c r="G1" s="2"/>
      <c r="H1" s="2"/>
    </row>
    <row r="3" spans="1:8" x14ac:dyDescent="0.2">
      <c r="A3" s="3" t="s">
        <v>2266</v>
      </c>
    </row>
    <row r="4" spans="1:8" x14ac:dyDescent="0.2">
      <c r="A4" s="1" t="s">
        <v>2267</v>
      </c>
    </row>
    <row r="5" spans="1:8" x14ac:dyDescent="0.2">
      <c r="A5" s="1" t="s">
        <v>2268</v>
      </c>
    </row>
    <row r="6" spans="1:8" x14ac:dyDescent="0.2">
      <c r="A6" s="1" t="s">
        <v>2269</v>
      </c>
    </row>
    <row r="7" spans="1:8" x14ac:dyDescent="0.2">
      <c r="A7" s="1" t="s">
        <v>2270</v>
      </c>
    </row>
    <row r="8" spans="1:8" x14ac:dyDescent="0.2">
      <c r="A8" s="1" t="s">
        <v>2271</v>
      </c>
    </row>
    <row r="9" spans="1:8" x14ac:dyDescent="0.2">
      <c r="A9" s="1" t="s">
        <v>2272</v>
      </c>
    </row>
    <row r="11" spans="1:8" x14ac:dyDescent="0.2">
      <c r="A11" s="3" t="s">
        <v>2273</v>
      </c>
    </row>
    <row r="12" spans="1:8" x14ac:dyDescent="0.2">
      <c r="A12" s="1" t="s">
        <v>2274</v>
      </c>
    </row>
    <row r="13" spans="1:8" x14ac:dyDescent="0.2">
      <c r="A13" s="1" t="s">
        <v>2275</v>
      </c>
    </row>
    <row r="14" spans="1:8" x14ac:dyDescent="0.2">
      <c r="A14" s="1" t="s">
        <v>2276</v>
      </c>
    </row>
    <row r="15" spans="1:8" x14ac:dyDescent="0.2">
      <c r="A15" s="1" t="s">
        <v>2277</v>
      </c>
    </row>
    <row r="16" spans="1:8" x14ac:dyDescent="0.2">
      <c r="A16" s="1" t="s">
        <v>2278</v>
      </c>
    </row>
    <row r="17" spans="1:1" x14ac:dyDescent="0.2">
      <c r="A17" s="1" t="s">
        <v>2279</v>
      </c>
    </row>
    <row r="18" spans="1:1" x14ac:dyDescent="0.2">
      <c r="A18" s="1" t="s">
        <v>2280</v>
      </c>
    </row>
    <row r="19" spans="1:1" x14ac:dyDescent="0.2">
      <c r="A19" s="1" t="s">
        <v>2281</v>
      </c>
    </row>
    <row r="20" spans="1:1" x14ac:dyDescent="0.2">
      <c r="A20" s="1" t="s">
        <v>2282</v>
      </c>
    </row>
    <row r="21" spans="1:1" x14ac:dyDescent="0.2">
      <c r="A21" s="1" t="s">
        <v>2283</v>
      </c>
    </row>
    <row r="23" spans="1:1" x14ac:dyDescent="0.2">
      <c r="A23" s="3" t="s">
        <v>2284</v>
      </c>
    </row>
    <row r="24" spans="1:1" x14ac:dyDescent="0.2">
      <c r="A24" s="1" t="s">
        <v>2285</v>
      </c>
    </row>
    <row r="25" spans="1:1" x14ac:dyDescent="0.2">
      <c r="A25" s="1" t="s">
        <v>2286</v>
      </c>
    </row>
    <row r="26" spans="1:1" x14ac:dyDescent="0.2">
      <c r="A26" s="1" t="s">
        <v>2287</v>
      </c>
    </row>
    <row r="27" spans="1:1" x14ac:dyDescent="0.2">
      <c r="A27" s="1" t="s">
        <v>2288</v>
      </c>
    </row>
    <row r="28" spans="1:1" x14ac:dyDescent="0.2">
      <c r="A28" s="1" t="s">
        <v>2289</v>
      </c>
    </row>
    <row r="30" spans="1:1" x14ac:dyDescent="0.2">
      <c r="A30" s="3" t="s">
        <v>2290</v>
      </c>
    </row>
    <row r="31" spans="1:1" x14ac:dyDescent="0.2">
      <c r="A31" s="3" t="s">
        <v>2291</v>
      </c>
    </row>
    <row r="32" spans="1:1" x14ac:dyDescent="0.2">
      <c r="A32" s="1" t="s">
        <v>2292</v>
      </c>
    </row>
    <row r="33" spans="1:1" x14ac:dyDescent="0.2">
      <c r="A33" s="1" t="s">
        <v>2293</v>
      </c>
    </row>
    <row r="34" spans="1:1" x14ac:dyDescent="0.2">
      <c r="A34" s="1" t="s">
        <v>2294</v>
      </c>
    </row>
    <row r="35" spans="1:1" x14ac:dyDescent="0.2">
      <c r="A35" s="1" t="s">
        <v>2296</v>
      </c>
    </row>
    <row r="36" spans="1:1" x14ac:dyDescent="0.2">
      <c r="A36" s="1" t="s">
        <v>2295</v>
      </c>
    </row>
    <row r="38" spans="1:1" x14ac:dyDescent="0.2">
      <c r="A38" s="3" t="s">
        <v>2297</v>
      </c>
    </row>
    <row r="39" spans="1:1" x14ac:dyDescent="0.2">
      <c r="A39" s="1" t="s">
        <v>2298</v>
      </c>
    </row>
    <row r="40" spans="1:1" x14ac:dyDescent="0.2">
      <c r="A40" s="1" t="s">
        <v>2299</v>
      </c>
    </row>
    <row r="41" spans="1:1" x14ac:dyDescent="0.2">
      <c r="A41" s="1" t="s">
        <v>2300</v>
      </c>
    </row>
    <row r="42" spans="1:1" x14ac:dyDescent="0.2">
      <c r="A42" s="1" t="s">
        <v>2301</v>
      </c>
    </row>
    <row r="43" spans="1:1" x14ac:dyDescent="0.2">
      <c r="A43" s="1" t="s">
        <v>2302</v>
      </c>
    </row>
    <row r="44" spans="1:1" x14ac:dyDescent="0.2">
      <c r="A44" s="1" t="s">
        <v>2303</v>
      </c>
    </row>
    <row r="45" spans="1:1" x14ac:dyDescent="0.2">
      <c r="A45" s="1" t="s">
        <v>2304</v>
      </c>
    </row>
    <row r="46" spans="1:1" x14ac:dyDescent="0.2">
      <c r="A46" s="1" t="s">
        <v>2305</v>
      </c>
    </row>
    <row r="47" spans="1:1" x14ac:dyDescent="0.2">
      <c r="A47" s="1" t="s">
        <v>2306</v>
      </c>
    </row>
    <row r="48" spans="1:1" x14ac:dyDescent="0.2">
      <c r="A48" s="1" t="s">
        <v>2307</v>
      </c>
    </row>
    <row r="49" spans="1:1" x14ac:dyDescent="0.2">
      <c r="A49" s="1" t="s">
        <v>2308</v>
      </c>
    </row>
    <row r="50" spans="1:1" x14ac:dyDescent="0.2">
      <c r="A50" s="1" t="s">
        <v>2309</v>
      </c>
    </row>
    <row r="51" spans="1:1" x14ac:dyDescent="0.2">
      <c r="A51" s="1" t="s">
        <v>2310</v>
      </c>
    </row>
    <row r="52" spans="1:1" x14ac:dyDescent="0.2">
      <c r="A52" s="1" t="s">
        <v>2311</v>
      </c>
    </row>
    <row r="53" spans="1:1" x14ac:dyDescent="0.2">
      <c r="A53" s="1" t="s">
        <v>2312</v>
      </c>
    </row>
    <row r="55" spans="1:1" x14ac:dyDescent="0.2">
      <c r="A55" s="3" t="s">
        <v>2313</v>
      </c>
    </row>
    <row r="56" spans="1:1" x14ac:dyDescent="0.2">
      <c r="A56" s="1" t="s">
        <v>2314</v>
      </c>
    </row>
    <row r="57" spans="1:1" x14ac:dyDescent="0.2">
      <c r="A57" s="1" t="s">
        <v>2315</v>
      </c>
    </row>
    <row r="58" spans="1:1" x14ac:dyDescent="0.2">
      <c r="A58" s="1" t="s">
        <v>2316</v>
      </c>
    </row>
    <row r="59" spans="1:1" x14ac:dyDescent="0.2">
      <c r="A59" s="1" t="s">
        <v>2317</v>
      </c>
    </row>
    <row r="60" spans="1:1" x14ac:dyDescent="0.2">
      <c r="A60" s="1" t="s">
        <v>2318</v>
      </c>
    </row>
    <row r="62" spans="1:1" x14ac:dyDescent="0.2">
      <c r="A62" s="3" t="s">
        <v>2319</v>
      </c>
    </row>
    <row r="64" spans="1:1" x14ac:dyDescent="0.2">
      <c r="A64" s="3" t="s">
        <v>2320</v>
      </c>
    </row>
    <row r="65" spans="1:6" x14ac:dyDescent="0.2">
      <c r="A65" s="1" t="s">
        <v>2321</v>
      </c>
    </row>
    <row r="66" spans="1:6" x14ac:dyDescent="0.2">
      <c r="E66" s="6" t="s">
        <v>75</v>
      </c>
    </row>
    <row r="67" spans="1:6" x14ac:dyDescent="0.2">
      <c r="B67" s="1" t="s">
        <v>944</v>
      </c>
      <c r="E67" s="72">
        <v>100</v>
      </c>
    </row>
    <row r="68" spans="1:6" x14ac:dyDescent="0.2">
      <c r="B68" s="1" t="s">
        <v>2322</v>
      </c>
      <c r="E68" s="30">
        <v>-20</v>
      </c>
      <c r="F68" s="1" t="s">
        <v>2325</v>
      </c>
    </row>
    <row r="69" spans="1:6" x14ac:dyDescent="0.2">
      <c r="B69" s="1" t="s">
        <v>2323</v>
      </c>
      <c r="E69" s="156">
        <f>E67+E68</f>
        <v>80</v>
      </c>
    </row>
    <row r="71" spans="1:6" x14ac:dyDescent="0.2">
      <c r="E71" s="6" t="s">
        <v>93</v>
      </c>
    </row>
    <row r="72" spans="1:6" x14ac:dyDescent="0.2">
      <c r="B72" s="1" t="s">
        <v>2324</v>
      </c>
      <c r="E72" s="1">
        <v>10</v>
      </c>
    </row>
    <row r="74" spans="1:6" x14ac:dyDescent="0.2">
      <c r="A74" s="1" t="s">
        <v>2326</v>
      </c>
    </row>
    <row r="76" spans="1:6" x14ac:dyDescent="0.2">
      <c r="E76" s="6" t="s">
        <v>75</v>
      </c>
    </row>
    <row r="77" spans="1:6" x14ac:dyDescent="0.2">
      <c r="B77" s="1" t="s">
        <v>2327</v>
      </c>
      <c r="E77" s="72">
        <v>500</v>
      </c>
      <c r="F77" s="1" t="s">
        <v>2328</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2329</v>
      </c>
    </row>
    <row r="84" spans="1:6" x14ac:dyDescent="0.2">
      <c r="A84" s="1" t="s">
        <v>2330</v>
      </c>
    </row>
    <row r="85" spans="1:6" x14ac:dyDescent="0.2">
      <c r="A85" s="1" t="s">
        <v>2331</v>
      </c>
    </row>
    <row r="86" spans="1:6" x14ac:dyDescent="0.2">
      <c r="A86" s="1" t="s">
        <v>2332</v>
      </c>
    </row>
    <row r="87" spans="1:6" x14ac:dyDescent="0.2">
      <c r="A87" s="1" t="s">
        <v>2333</v>
      </c>
    </row>
    <row r="88" spans="1:6" x14ac:dyDescent="0.2">
      <c r="A88" s="1" t="s">
        <v>2334</v>
      </c>
    </row>
    <row r="89" spans="1:6" x14ac:dyDescent="0.2">
      <c r="A89" s="1" t="s">
        <v>2335</v>
      </c>
    </row>
    <row r="91" spans="1:6" x14ac:dyDescent="0.2">
      <c r="A91" s="1" t="s">
        <v>2336</v>
      </c>
    </row>
    <row r="92" spans="1:6" x14ac:dyDescent="0.2">
      <c r="A92" s="363" t="s">
        <v>2337</v>
      </c>
    </row>
    <row r="93" spans="1:6" x14ac:dyDescent="0.2">
      <c r="A93" s="363" t="s">
        <v>2338</v>
      </c>
    </row>
    <row r="95" spans="1:6" x14ac:dyDescent="0.2">
      <c r="A95" s="1" t="s">
        <v>2339</v>
      </c>
    </row>
    <row r="97" spans="1:1" x14ac:dyDescent="0.2">
      <c r="A97" s="3" t="s">
        <v>2340</v>
      </c>
    </row>
    <row r="99" spans="1:1" x14ac:dyDescent="0.2">
      <c r="A99" s="3" t="s">
        <v>2341</v>
      </c>
    </row>
    <row r="100" spans="1:1" x14ac:dyDescent="0.2">
      <c r="A100" s="1" t="s">
        <v>2342</v>
      </c>
    </row>
    <row r="101" spans="1:1" x14ac:dyDescent="0.2">
      <c r="A101" s="1" t="s">
        <v>2343</v>
      </c>
    </row>
    <row r="102" spans="1:1" x14ac:dyDescent="0.2">
      <c r="A102" s="1" t="s">
        <v>2344</v>
      </c>
    </row>
    <row r="103" spans="1:1" x14ac:dyDescent="0.2">
      <c r="A103" s="1" t="s">
        <v>2345</v>
      </c>
    </row>
    <row r="104" spans="1:1" x14ac:dyDescent="0.2">
      <c r="A104" s="1" t="s">
        <v>2346</v>
      </c>
    </row>
    <row r="105" spans="1:1" x14ac:dyDescent="0.2">
      <c r="A105" s="1" t="s">
        <v>2347</v>
      </c>
    </row>
    <row r="106" spans="1:1" ht="21" x14ac:dyDescent="0.25">
      <c r="A106" s="1" t="s">
        <v>2349</v>
      </c>
    </row>
    <row r="107" spans="1:1" x14ac:dyDescent="0.2">
      <c r="A107" s="1" t="s">
        <v>2348</v>
      </c>
    </row>
    <row r="109" spans="1:1" x14ac:dyDescent="0.2">
      <c r="A109" s="1" t="s">
        <v>2341</v>
      </c>
    </row>
    <row r="110" spans="1:1" x14ac:dyDescent="0.2">
      <c r="A110" s="1" t="s">
        <v>2350</v>
      </c>
    </row>
    <row r="112" spans="1:1" x14ac:dyDescent="0.2">
      <c r="A112" s="1" t="s">
        <v>2351</v>
      </c>
    </row>
    <row r="114" spans="1:1" x14ac:dyDescent="0.2">
      <c r="A114" s="3" t="s">
        <v>2352</v>
      </c>
    </row>
    <row r="115" spans="1:1" x14ac:dyDescent="0.2">
      <c r="A115" s="3" t="s">
        <v>2353</v>
      </c>
    </row>
    <row r="117" spans="1:1" x14ac:dyDescent="0.2">
      <c r="A117" s="1" t="s">
        <v>2354</v>
      </c>
    </row>
    <row r="118" spans="1:1" x14ac:dyDescent="0.2">
      <c r="A118" s="1" t="s">
        <v>2355</v>
      </c>
    </row>
    <row r="119" spans="1:1" x14ac:dyDescent="0.2">
      <c r="A119" s="1" t="s">
        <v>2356</v>
      </c>
    </row>
    <row r="120" spans="1:1" x14ac:dyDescent="0.2">
      <c r="A120" s="1" t="s">
        <v>2357</v>
      </c>
    </row>
    <row r="121" spans="1:1" x14ac:dyDescent="0.2">
      <c r="A121" s="1" t="s">
        <v>2358</v>
      </c>
    </row>
    <row r="122" spans="1:1" x14ac:dyDescent="0.2">
      <c r="A122" s="1" t="s">
        <v>2359</v>
      </c>
    </row>
    <row r="124" spans="1:1" x14ac:dyDescent="0.2">
      <c r="A124" s="1" t="s">
        <v>2360</v>
      </c>
    </row>
    <row r="125" spans="1:1" x14ac:dyDescent="0.2">
      <c r="A125" s="1" t="s">
        <v>2356</v>
      </c>
    </row>
    <row r="126" spans="1:1" x14ac:dyDescent="0.2">
      <c r="A126" s="1" t="s">
        <v>2351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4378-9058-4146-9131-0A199EB6DC32}">
  <dimension ref="A1:I40"/>
  <sheetViews>
    <sheetView rightToLeft="1" tabSelected="1" zoomScale="207" workbookViewId="0">
      <selection activeCell="M12" sqref="M12"/>
    </sheetView>
  </sheetViews>
  <sheetFormatPr baseColWidth="10" defaultRowHeight="16" x14ac:dyDescent="0.2"/>
  <cols>
    <col min="1" max="16384" width="10.83203125" style="1"/>
  </cols>
  <sheetData>
    <row r="1" spans="1:9" x14ac:dyDescent="0.2">
      <c r="A1" s="1" t="s">
        <v>2409</v>
      </c>
      <c r="E1" s="2" t="s">
        <v>2410</v>
      </c>
      <c r="F1" s="94"/>
      <c r="G1" s="94"/>
      <c r="H1" s="94"/>
      <c r="I1" s="94"/>
    </row>
    <row r="3" spans="1:9" x14ac:dyDescent="0.2">
      <c r="A3" s="1" t="s">
        <v>2400</v>
      </c>
    </row>
    <row r="4" spans="1:9" x14ac:dyDescent="0.2">
      <c r="A4" s="1" t="s">
        <v>2401</v>
      </c>
    </row>
    <row r="9" spans="1:9" x14ac:dyDescent="0.2">
      <c r="A9" s="1" t="s">
        <v>2402</v>
      </c>
    </row>
    <row r="10" spans="1:9" x14ac:dyDescent="0.2">
      <c r="A10" s="1" t="s">
        <v>2403</v>
      </c>
    </row>
    <row r="15" spans="1:9" x14ac:dyDescent="0.2">
      <c r="A15" s="1" t="s">
        <v>2405</v>
      </c>
    </row>
    <row r="23" spans="1:1" x14ac:dyDescent="0.2">
      <c r="A23" s="1" t="s">
        <v>2406</v>
      </c>
    </row>
    <row r="31" spans="1:1" x14ac:dyDescent="0.2">
      <c r="A31" s="1" t="s">
        <v>2407</v>
      </c>
    </row>
    <row r="40" spans="1:1" x14ac:dyDescent="0.2">
      <c r="A40" s="1" t="s">
        <v>2408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403" t="s">
        <v>335</v>
      </c>
      <c r="K67" s="63" t="s">
        <v>336</v>
      </c>
      <c r="L67" s="66" t="s">
        <v>336</v>
      </c>
    </row>
    <row r="68" spans="1:12" x14ac:dyDescent="0.2">
      <c r="A68" s="1" t="s">
        <v>337</v>
      </c>
      <c r="J68" s="404"/>
      <c r="K68" s="67" t="s">
        <v>338</v>
      </c>
      <c r="L68" s="68" t="s">
        <v>339</v>
      </c>
    </row>
    <row r="69" spans="1:12" ht="17" thickBot="1" x14ac:dyDescent="0.25">
      <c r="J69" s="405"/>
      <c r="K69" s="69" t="s">
        <v>340</v>
      </c>
      <c r="L69" s="70" t="s">
        <v>341</v>
      </c>
    </row>
    <row r="70" spans="1:12" x14ac:dyDescent="0.2">
      <c r="A70" s="1" t="s">
        <v>203</v>
      </c>
      <c r="D70" s="61">
        <v>22000</v>
      </c>
      <c r="J70" s="406" t="s">
        <v>342</v>
      </c>
      <c r="K70" s="63" t="s">
        <v>93</v>
      </c>
      <c r="L70" s="63" t="s">
        <v>72</v>
      </c>
    </row>
    <row r="71" spans="1:12" ht="17" thickBot="1" x14ac:dyDescent="0.25">
      <c r="J71" s="407"/>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8" t="s">
        <v>473</v>
      </c>
      <c r="B98" s="409"/>
      <c r="C98" s="409"/>
      <c r="D98" s="409"/>
      <c r="E98" s="409"/>
      <c r="F98" s="409"/>
      <c r="G98" s="409"/>
      <c r="H98" s="409"/>
      <c r="I98" s="410"/>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11" t="s">
        <v>541</v>
      </c>
      <c r="B135" s="411"/>
      <c r="C135" s="411"/>
      <c r="D135" s="411"/>
      <c r="E135" s="411"/>
      <c r="F135" s="411"/>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7" t="s">
        <v>36</v>
      </c>
      <c r="G19" s="417"/>
      <c r="H19" s="417"/>
    </row>
    <row r="20" spans="1:8" x14ac:dyDescent="0.2">
      <c r="F20" s="4" t="s">
        <v>490</v>
      </c>
      <c r="G20" s="4" t="s">
        <v>563</v>
      </c>
      <c r="H20" s="4" t="s">
        <v>491</v>
      </c>
    </row>
    <row r="23" spans="1:8" x14ac:dyDescent="0.2">
      <c r="A23" s="126" t="s">
        <v>550</v>
      </c>
    </row>
    <row r="24" spans="1:8" x14ac:dyDescent="0.2">
      <c r="C24" s="418" t="s">
        <v>33</v>
      </c>
      <c r="D24" s="414" t="s">
        <v>28</v>
      </c>
      <c r="E24" s="125" t="s">
        <v>562</v>
      </c>
      <c r="F24" s="417" t="s">
        <v>36</v>
      </c>
      <c r="G24" s="417"/>
      <c r="H24" s="417"/>
    </row>
    <row r="25" spans="1:8" x14ac:dyDescent="0.2">
      <c r="C25" s="419"/>
      <c r="D25" s="415"/>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12" t="s">
        <v>564</v>
      </c>
      <c r="D32" s="414" t="s">
        <v>28</v>
      </c>
      <c r="E32" s="416" t="s">
        <v>565</v>
      </c>
      <c r="F32" s="416"/>
      <c r="G32" s="416"/>
      <c r="H32" s="416"/>
    </row>
    <row r="33" spans="1:8" ht="31" customHeight="1" x14ac:dyDescent="0.2">
      <c r="A33" s="126"/>
      <c r="C33" s="419"/>
      <c r="D33" s="415"/>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12" t="s">
        <v>564</v>
      </c>
      <c r="D39" s="414" t="s">
        <v>28</v>
      </c>
      <c r="E39" s="416" t="s">
        <v>565</v>
      </c>
      <c r="F39" s="416"/>
      <c r="G39" s="416"/>
      <c r="H39" s="416"/>
    </row>
    <row r="40" spans="1:8" ht="31" customHeight="1" x14ac:dyDescent="0.2">
      <c r="A40" s="126"/>
      <c r="C40" s="419"/>
      <c r="D40" s="415"/>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12" t="s">
        <v>564</v>
      </c>
      <c r="D54" s="414" t="s">
        <v>28</v>
      </c>
      <c r="E54" s="416" t="s">
        <v>565</v>
      </c>
      <c r="F54" s="416"/>
      <c r="G54" s="416"/>
      <c r="H54" s="416"/>
    </row>
    <row r="55" spans="1:8" ht="27" customHeight="1" x14ac:dyDescent="0.2">
      <c r="C55" s="419"/>
      <c r="D55" s="415"/>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12" t="s">
        <v>564</v>
      </c>
      <c r="C71" s="412"/>
      <c r="D71" s="414" t="s">
        <v>28</v>
      </c>
      <c r="E71" s="416" t="s">
        <v>565</v>
      </c>
      <c r="F71" s="416"/>
      <c r="G71" s="416"/>
      <c r="H71" s="416"/>
    </row>
    <row r="72" spans="1:8" ht="17" x14ac:dyDescent="0.2">
      <c r="B72" s="413"/>
      <c r="C72" s="413"/>
      <c r="D72" s="415"/>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12" t="s">
        <v>564</v>
      </c>
      <c r="C86" s="412"/>
      <c r="D86" s="414" t="s">
        <v>28</v>
      </c>
      <c r="E86" s="416" t="s">
        <v>565</v>
      </c>
      <c r="F86" s="416"/>
      <c r="G86" s="416"/>
      <c r="H86" s="416"/>
    </row>
    <row r="87" spans="1:8" ht="17" x14ac:dyDescent="0.2">
      <c r="B87" s="413"/>
      <c r="C87" s="413"/>
      <c r="D87" s="415"/>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12" t="s">
        <v>564</v>
      </c>
      <c r="C94" s="412"/>
      <c r="D94" s="414" t="s">
        <v>28</v>
      </c>
      <c r="E94" s="416" t="s">
        <v>565</v>
      </c>
      <c r="F94" s="416"/>
      <c r="G94" s="416"/>
      <c r="H94" s="416"/>
    </row>
    <row r="95" spans="1:8" ht="17" x14ac:dyDescent="0.2">
      <c r="B95" s="413"/>
      <c r="C95" s="413"/>
      <c r="D95" s="415"/>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12" t="s">
        <v>564</v>
      </c>
      <c r="C101" s="412"/>
      <c r="D101" s="414" t="s">
        <v>28</v>
      </c>
      <c r="E101" s="416" t="s">
        <v>565</v>
      </c>
      <c r="F101" s="416"/>
      <c r="G101" s="416"/>
      <c r="H101" s="416"/>
    </row>
    <row r="102" spans="1:9" ht="33" customHeight="1" x14ac:dyDescent="0.2">
      <c r="B102" s="413"/>
      <c r="C102" s="413"/>
      <c r="D102" s="415"/>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12" t="s">
        <v>564</v>
      </c>
      <c r="C114" s="412"/>
      <c r="D114" s="414" t="s">
        <v>28</v>
      </c>
      <c r="E114" s="416" t="s">
        <v>565</v>
      </c>
      <c r="F114" s="416"/>
      <c r="G114" s="416"/>
      <c r="H114" s="416"/>
    </row>
    <row r="115" spans="1:8" ht="33" customHeight="1" x14ac:dyDescent="0.2">
      <c r="B115" s="413"/>
      <c r="C115" s="413"/>
      <c r="D115" s="415"/>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12" t="s">
        <v>564</v>
      </c>
      <c r="C121" s="412"/>
      <c r="D121" s="414" t="s">
        <v>28</v>
      </c>
      <c r="E121" s="416" t="s">
        <v>565</v>
      </c>
      <c r="F121" s="416"/>
      <c r="G121" s="416"/>
      <c r="H121" s="416"/>
    </row>
    <row r="122" spans="1:8" ht="33" customHeight="1" x14ac:dyDescent="0.2">
      <c r="B122" s="413"/>
      <c r="C122" s="413"/>
      <c r="D122" s="415"/>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20" t="s">
        <v>623</v>
      </c>
      <c r="B1" s="420"/>
      <c r="C1" s="420"/>
      <c r="D1" s="420"/>
      <c r="E1" s="420"/>
      <c r="F1" s="420"/>
      <c r="G1" s="420"/>
      <c r="H1" s="420"/>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21" t="s">
        <v>1309</v>
      </c>
      <c r="K130" s="422"/>
      <c r="L130" s="422"/>
      <c r="M130" s="422"/>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14" t="s">
        <v>28</v>
      </c>
      <c r="H118" s="423" t="s">
        <v>952</v>
      </c>
    </row>
    <row r="119" spans="1:8" x14ac:dyDescent="0.2">
      <c r="A119" s="48"/>
      <c r="F119" s="4" t="s">
        <v>953</v>
      </c>
      <c r="G119" s="414"/>
      <c r="H119" s="423"/>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24" t="s">
        <v>1040</v>
      </c>
      <c r="E315" s="424"/>
      <c r="F315" s="424"/>
    </row>
    <row r="317" spans="1:6" x14ac:dyDescent="0.2">
      <c r="A317" s="1" t="s">
        <v>1041</v>
      </c>
    </row>
    <row r="319" spans="1:6" ht="18" x14ac:dyDescent="0.25">
      <c r="A319" s="1" t="s">
        <v>1042</v>
      </c>
      <c r="D319" s="424" t="s">
        <v>1043</v>
      </c>
      <c r="E319" s="424"/>
      <c r="F319" s="424"/>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13 - חזרה למבחן חלק ז</vt:lpstr>
      <vt:lpstr>14 - הערות שונות חלק ראשון</vt:lpstr>
      <vt:lpstr>14 - הערות שונות חלק שני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2025-02-25T19:31:12Z</dcterms:modified>
</cp:coreProperties>
</file>