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28AAC9E5-9565-C54D-8FF5-239518813F40}" xr6:coauthVersionLast="47" xr6:coauthVersionMax="47" xr10:uidLastSave="{00000000-0000-0000-0000-000000000000}"/>
  <bookViews>
    <workbookView xWindow="160" yWindow="660" windowWidth="50880" windowHeight="29280" firstSheet="5" activeTab="19"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 name="13 - חזרה למבחן חלק ו" sheetId="19" r:id="rId19"/>
    <sheet name="14 - הערות שונות חלק ראשון" sheetId="20" r:id="rId20"/>
  </sheets>
  <externalReferences>
    <externalReference r:id="rId2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 i="20" l="1"/>
  <c r="J46" i="19"/>
  <c r="J45" i="19"/>
  <c r="K54" i="19"/>
  <c r="K53" i="19"/>
  <c r="K52" i="19"/>
  <c r="I40" i="19"/>
  <c r="I39" i="19"/>
  <c r="I38" i="19"/>
  <c r="I34" i="19"/>
  <c r="I31" i="19"/>
  <c r="H25" i="19"/>
  <c r="E27" i="19"/>
  <c r="E33" i="18"/>
  <c r="E30" i="18"/>
  <c r="D35" i="18" s="1"/>
  <c r="F211" i="16"/>
  <c r="F209" i="16"/>
  <c r="F208" i="16"/>
  <c r="D211" i="16"/>
  <c r="D210" i="16"/>
  <c r="Q176" i="16"/>
  <c r="L167" i="16"/>
  <c r="H163" i="16"/>
  <c r="H162" i="16"/>
  <c r="H170" i="16"/>
  <c r="T167" i="16"/>
  <c r="D43" i="18"/>
  <c r="D42" i="18"/>
  <c r="D41" i="18"/>
  <c r="C41" i="18"/>
  <c r="D36" i="18"/>
  <c r="C33" i="18"/>
  <c r="C30" i="18"/>
  <c r="H93" i="17"/>
  <c r="H90" i="17"/>
  <c r="G66" i="17"/>
  <c r="P153" i="16"/>
  <c r="P154" i="16"/>
  <c r="D287" i="16"/>
  <c r="F210" i="16"/>
  <c r="E209" i="16"/>
  <c r="E208" i="16"/>
  <c r="C42" i="18" l="1"/>
  <c r="C43" i="18" s="1"/>
  <c r="E32" i="18"/>
  <c r="D37" i="18" s="1"/>
  <c r="E211" i="16"/>
  <c r="P158" i="16" l="1"/>
  <c r="P157" i="16"/>
  <c r="P155" i="16"/>
  <c r="T159" i="16"/>
  <c r="T166" i="16"/>
  <c r="T165" i="16"/>
  <c r="T164" i="16"/>
  <c r="T157" i="16"/>
  <c r="T153" i="16"/>
  <c r="T152" i="16"/>
  <c r="T151" i="16"/>
  <c r="L160" i="16"/>
  <c r="L161" i="16" s="1"/>
  <c r="L154" i="16"/>
  <c r="L153" i="16"/>
  <c r="H161" i="16"/>
  <c r="H160" i="16"/>
  <c r="H154" i="16"/>
  <c r="H157" i="16" s="1"/>
  <c r="L170"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L168" i="16" l="1"/>
  <c r="L156" i="16"/>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<sst xmlns="http://schemas.openxmlformats.org/spreadsheetml/2006/main" count="3639" uniqueCount="2363">
  <si>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</si>
  <si>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</si>
  <si>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</si>
  <si>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</si>
  <si>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</si>
  <si>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</si>
  <si>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</si>
  <si>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</si>
  <si>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</si>
  <si>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</si>
  <si>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</si>
  <si>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</si>
  <si>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</si>
  <si>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</si>
  <si>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</si>
  <si>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</si>
  <si>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</si>
  <si>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</si>
  <si>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</si>
  <si>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</si>
  <si>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</si>
  <si>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</si>
  <si>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</si>
  <si>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</si>
  <si>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</si>
  <si>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</si>
  <si>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</si>
  <si>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</si>
  <si>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</si>
  <si>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</si>
  <si>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</si>
  <si>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</si>
  <si>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</si>
  <si>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</si>
  <si>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</si>
  <si>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</si>
  <si>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</si>
  <si>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</si>
  <si>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</si>
  <si>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</si>
  <si>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</si>
  <si>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</si>
  <si>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</si>
  <si>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</si>
  <si>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</si>
  <si>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</si>
  <si>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</si>
  <si>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</si>
  <si>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</si>
  <si>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</si>
  <si>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</si>
  <si>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</si>
  <si>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</si>
  <si>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</si>
  <si>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</si>
  <si>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</si>
  <si>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</si>
  <si>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</si>
  <si>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</si>
  <si>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</si>
  <si>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</si>
  <si>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</si>
  <si>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</si>
  <si>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</si>
  <si>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</si>
  <si>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</si>
  <si>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</si>
  <si>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</si>
  <si>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</si>
  <si>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</si>
  <si>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</si>
  <si>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</si>
  <si>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</si>
  <si>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</si>
  <si>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</si>
  <si>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</si>
  <si>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</si>
  <si>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</si>
  <si>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</si>
  <si>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</si>
  <si>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</si>
  <si>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</si>
  <si>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</si>
  <si>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</si>
  <si>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</si>
  <si>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</si>
  <si>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</si>
  <si>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</si>
  <si>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</si>
  <si>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</si>
  <si>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</si>
  <si>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</si>
  <si>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</si>
  <si>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</si>
  <si>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</si>
  <si>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</si>
  <si>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</si>
  <si>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</si>
  <si>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</si>
  <si>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</si>
  <si>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</si>
  <si>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</si>
  <si>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</si>
  <si>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</si>
  <si>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</si>
  <si>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</si>
  <si>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</si>
  <si>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</si>
  <si>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</si>
  <si>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</si>
  <si>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</si>
  <si>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</si>
  <si>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</si>
  <si>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</si>
  <si>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</si>
  <si>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</si>
  <si>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</si>
  <si>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</si>
  <si>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</si>
  <si>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</si>
  <si>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</si>
  <si>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</si>
  <si>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</si>
  <si>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</si>
  <si>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</si>
  <si>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</si>
  <si>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</si>
  <si>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</si>
  <si>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</si>
  <si>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</si>
  <si>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</si>
  <si>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</si>
  <si>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</si>
  <si>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</si>
  <si>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</si>
  <si>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</si>
  <si>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</si>
  <si>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</si>
  <si>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</si>
  <si>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</si>
  <si>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</si>
  <si>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</si>
  <si>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</si>
  <si>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</si>
  <si>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</si>
  <si>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</si>
  <si>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</si>
  <si>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</si>
  <si>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</si>
  <si>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</si>
  <si>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</si>
  <si>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</si>
  <si>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</si>
  <si>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</si>
  <si>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</si>
  <si>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</si>
  <si>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</si>
  <si>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</si>
  <si>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</si>
  <si>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</si>
  <si>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</si>
  <si>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</si>
  <si>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</si>
  <si>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</si>
  <si>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</si>
  <si>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</si>
  <si>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</si>
  <si>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</si>
  <si>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</si>
  <si>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</si>
  <si>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</si>
  <si>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</si>
  <si>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</si>
  <si>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</si>
  <si>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</si>
  <si>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</si>
  <si>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</si>
  <si>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</si>
  <si>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</si>
  <si>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</si>
  <si>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</si>
  <si>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</si>
  <si>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</si>
  <si>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</si>
  <si>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</si>
  <si>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</si>
  <si>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</si>
  <si>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</si>
  <si>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</si>
  <si>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</si>
  <si>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</si>
  <si>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</si>
  <si>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</si>
  <si>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</si>
  <si>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</si>
  <si>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</si>
  <si>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</si>
  <si>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</si>
  <si>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</si>
  <si>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</si>
  <si>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</si>
  <si>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</si>
  <si>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</si>
  <si>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</si>
  <si>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</si>
  <si>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</si>
  <si>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</si>
  <si>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</si>
  <si>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</si>
  <si>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</si>
  <si>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</si>
  <si>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</si>
  <si>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</si>
  <si>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</si>
  <si>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</si>
  <si>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</si>
  <si>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</si>
  <si>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</si>
  <si>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</si>
  <si>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</si>
  <si>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</si>
  <si>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</si>
  <si>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</si>
  <si>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</si>
  <si>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</si>
  <si>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</si>
  <si>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</si>
  <si>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</si>
  <si>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</si>
  <si>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</si>
  <si>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</si>
  <si>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</si>
  <si>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</si>
  <si>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</si>
  <si>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</si>
  <si>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</si>
  <si>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</si>
  <si>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</si>
  <si>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</si>
  <si>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</si>
  <si>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</si>
  <si>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</si>
  <si>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</si>
  <si>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</si>
  <si>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</si>
  <si>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</si>
  <si>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</si>
  <si>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</si>
  <si>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</si>
  <si>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</si>
  <si>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</si>
  <si>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</si>
  <si>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</si>
  <si>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</si>
  <si>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</si>
  <si>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</si>
  <si>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</si>
  <si>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</si>
  <si>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</si>
  <si>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</si>
  <si>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</si>
  <si>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</si>
  <si>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</si>
  <si>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</si>
  <si>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</si>
  <si>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</si>
  <si>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</si>
  <si>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</si>
  <si>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</si>
  <si>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</si>
  <si>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</si>
  <si>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</si>
  <si>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</si>
  <si>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</si>
  <si>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</si>
  <si>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</si>
  <si>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</si>
  <si>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</si>
  <si>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</si>
  <si>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</si>
  <si>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</si>
  <si>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</si>
  <si>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</si>
  <si>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</si>
  <si>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</si>
  <si>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</si>
  <si>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</si>
  <si>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</si>
  <si>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</si>
  <si>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</si>
  <si>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</si>
  <si>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</si>
  <si>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</si>
  <si>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</si>
  <si>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</si>
  <si>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</si>
  <si>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</si>
  <si>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</si>
  <si>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</si>
  <si>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</si>
  <si>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</si>
  <si>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</si>
  <si>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</si>
  <si>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</si>
  <si>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</si>
  <si>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</si>
  <si>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</si>
  <si>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</si>
  <si>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</si>
  <si>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</si>
  <si>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</si>
  <si>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</si>
  <si>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</si>
  <si>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</si>
  <si>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</si>
  <si>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</si>
  <si>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</si>
  <si>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</si>
  <si>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</si>
  <si>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</si>
  <si>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</si>
  <si>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</si>
  <si>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</si>
  <si>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</si>
  <si>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</si>
  <si>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</si>
  <si>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</si>
  <si>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</si>
  <si>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</si>
  <si>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</si>
  <si>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</si>
  <si>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</si>
  <si>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</si>
  <si>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</si>
  <si>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</si>
  <si>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</si>
  <si>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</si>
  <si>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</si>
  <si>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</si>
  <si>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</si>
  <si>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</si>
  <si>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</si>
  <si>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</si>
  <si>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</si>
  <si>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</si>
  <si>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</si>
  <si>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</si>
  <si>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</si>
  <si>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</si>
  <si>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</si>
  <si>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</si>
  <si>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</si>
  <si>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</si>
  <si>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</si>
  <si>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</si>
  <si>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</si>
  <si>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</si>
  <si>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</si>
  <si>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</si>
  <si>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</si>
  <si>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</si>
  <si>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</si>
  <si>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</si>
  <si>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</si>
  <si>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</si>
  <si>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</si>
  <si>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</si>
  <si>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</si>
  <si>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</si>
  <si>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</si>
  <si>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</si>
  <si>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</si>
  <si>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</si>
  <si>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</si>
  <si>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</si>
  <si>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</si>
  <si>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</si>
  <si>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</si>
  <si>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</si>
  <si>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</si>
  <si>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</si>
  <si>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</si>
  <si>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</si>
  <si>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</si>
  <si>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</si>
  <si>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</si>
  <si>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</si>
  <si>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</si>
  <si>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</si>
  <si>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</si>
  <si>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</si>
  <si>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</si>
  <si>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</si>
  <si>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</si>
  <si>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</si>
  <si>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</si>
  <si>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</si>
  <si>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</si>
  <si>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</si>
  <si>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</si>
  <si>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</si>
  <si>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</si>
  <si>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</si>
  <si>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</si>
  <si>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</si>
  <si>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</si>
  <si>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</si>
  <si>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</si>
  <si>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</si>
  <si>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</si>
  <si>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</si>
  <si>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</si>
  <si>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</si>
  <si>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</si>
  <si>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</si>
  <si>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</si>
  <si>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</si>
  <si>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</si>
  <si>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</si>
  <si>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</si>
  <si>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</si>
  <si>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</si>
  <si>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</si>
  <si>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</si>
  <si>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</si>
  <si>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</si>
  <si>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</si>
  <si>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</si>
  <si>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</si>
  <si>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</si>
  <si>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</si>
  <si>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</si>
  <si>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</si>
  <si>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</si>
  <si>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</si>
  <si>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</si>
  <si>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</si>
  <si>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</si>
  <si>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</si>
  <si>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</si>
  <si>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</si>
  <si>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</si>
  <si>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</si>
  <si>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</si>
  <si>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</si>
  <si>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</si>
  <si>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</si>
  <si>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</si>
  <si>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</si>
  <si>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</si>
  <si>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</si>
  <si>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</si>
  <si>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</si>
  <si>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</si>
  <si>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</si>
  <si>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</si>
  <si>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</si>
  <si>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</si>
  <si>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</si>
  <si>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</si>
  <si>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</si>
  <si>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</si>
  <si>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</si>
  <si>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</si>
  <si>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</si>
  <si>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</si>
  <si>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</si>
  <si>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</si>
  <si>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</si>
  <si>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</si>
  <si>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</si>
  <si>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</si>
  <si>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</si>
  <si>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</si>
  <si>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</si>
  <si>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</si>
  <si>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</si>
  <si>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</si>
  <si>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</si>
  <si>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</si>
  <si>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</si>
  <si>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</si>
  <si>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</si>
  <si>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</si>
  <si>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</si>
  <si>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</si>
  <si>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</si>
  <si>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</si>
  <si>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</si>
  <si>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</si>
  <si>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</si>
  <si>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</si>
  <si>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</si>
  <si>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</si>
  <si>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</si>
  <si>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</si>
  <si>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</si>
  <si>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</si>
  <si>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</si>
  <si>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</si>
  <si>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</si>
  <si>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</si>
  <si>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</si>
  <si>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</si>
  <si>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</si>
  <si>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</si>
  <si>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</si>
  <si>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</si>
  <si>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</si>
  <si>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</si>
  <si>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</si>
  <si>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</si>
  <si>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</si>
  <si>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</si>
  <si>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</si>
  <si>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</si>
  <si>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</si>
  <si>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</si>
  <si>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</si>
  <si>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</si>
  <si>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</si>
  <si>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</si>
  <si>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</si>
  <si>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</si>
  <si>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</si>
  <si>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</si>
  <si>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</si>
  <si>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</si>
  <si>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</si>
  <si>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</si>
  <si>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</si>
  <si>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</si>
  <si>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</si>
  <si>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</si>
  <si>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</si>
  <si>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</si>
  <si>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</si>
  <si>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</si>
  <si>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</si>
  <si>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</si>
  <si>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</si>
  <si>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</si>
  <si>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</si>
  <si>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</si>
  <si>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</si>
  <si>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</si>
  <si>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</si>
  <si>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</si>
  <si>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</si>
  <si>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</si>
  <si>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</si>
  <si>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</si>
  <si>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</si>
  <si>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</si>
  <si>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</si>
  <si>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</si>
  <si>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</si>
  <si>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</si>
  <si>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</si>
  <si>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</si>
  <si>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</si>
  <si>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</si>
  <si>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</si>
  <si>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</si>
  <si>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</si>
  <si>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</si>
  <si>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</si>
  <si>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</si>
  <si>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</si>
  <si>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</si>
  <si>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</si>
  <si>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</si>
  <si>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</si>
  <si>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</si>
  <si>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</si>
  <si>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</si>
  <si>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</si>
  <si>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</si>
  <si>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</si>
  <si>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</si>
  <si>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</si>
  <si>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</si>
  <si>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</si>
  <si>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</si>
  <si>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</si>
  <si>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</si>
  <si>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</si>
  <si>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</si>
  <si>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</si>
  <si>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</si>
  <si>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</si>
  <si>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</si>
  <si>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</si>
  <si>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</si>
  <si>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</si>
  <si>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</si>
  <si>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</si>
  <si>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</si>
  <si>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</si>
  <si>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</si>
  <si>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</si>
  <si>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</si>
  <si>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</si>
  <si>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</si>
  <si>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</si>
  <si>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</si>
  <si>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</si>
  <si>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</si>
  <si>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</si>
  <si>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</si>
  <si>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</si>
  <si>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</si>
  <si>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</si>
  <si>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</si>
  <si>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</si>
  <si>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</si>
  <si>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</si>
  <si>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</si>
  <si>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</si>
  <si>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</si>
  <si>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</si>
  <si>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</si>
  <si>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</si>
  <si>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</si>
  <si>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</si>
  <si>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</si>
  <si>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</si>
  <si>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</si>
  <si>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</si>
  <si>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</si>
  <si>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</si>
  <si>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</si>
  <si>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</si>
  <si>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</si>
  <si>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</si>
  <si>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</si>
  <si>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</si>
  <si>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</si>
  <si>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</si>
  <si>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</si>
  <si>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</si>
  <si>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</si>
  <si>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</si>
  <si>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</si>
  <si>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</si>
  <si>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</si>
  <si>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</si>
  <si>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</si>
  <si>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</si>
  <si>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</si>
  <si>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</si>
  <si>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</si>
  <si>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</si>
  <si>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</si>
  <si>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</si>
  <si>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</si>
  <si>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</si>
  <si>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</si>
  <si>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</si>
  <si>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</si>
  <si>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</si>
  <si>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</si>
  <si>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</si>
  <si>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</si>
  <si>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</si>
  <si>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</si>
  <si>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</si>
  <si>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</si>
  <si>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</si>
  <si>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</si>
  <si>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</si>
  <si>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</si>
  <si>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</si>
  <si>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</si>
  <si>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</si>
  <si>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</si>
  <si>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</si>
  <si>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</si>
  <si>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</si>
  <si>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</si>
  <si>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</si>
  <si>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</si>
  <si>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</si>
  <si>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</si>
  <si>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</si>
  <si>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</si>
  <si>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</si>
  <si>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</si>
  <si>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</si>
  <si>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</si>
  <si>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</si>
  <si>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</si>
  <si>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</si>
  <si>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</si>
  <si>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</si>
  <si>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</si>
  <si>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</si>
  <si>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</si>
  <si>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</si>
  <si>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</si>
  <si>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</si>
  <si>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</si>
  <si>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</si>
  <si>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</si>
  <si>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</si>
  <si>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</si>
  <si>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</si>
  <si>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</si>
  <si>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</si>
  <si>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</si>
  <si>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</si>
  <si>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</si>
  <si>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</si>
  <si>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</si>
  <si>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</si>
  <si>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</si>
  <si>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</si>
  <si>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</si>
  <si>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</si>
  <si>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</si>
  <si>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</si>
  <si>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</si>
  <si>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</si>
  <si>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</si>
  <si>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</si>
  <si>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</si>
  <si>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</si>
  <si>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</si>
  <si>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</si>
  <si>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</si>
  <si>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</si>
  <si>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</si>
  <si>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</si>
  <si>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</si>
  <si>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</si>
  <si>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</si>
  <si>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</si>
  <si>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</si>
  <si>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</si>
  <si>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</si>
  <si>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</si>
  <si>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</si>
  <si>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</si>
  <si>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</si>
  <si>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</si>
  <si>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</si>
  <si>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</si>
  <si>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</si>
  <si>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</si>
  <si>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</si>
  <si>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</si>
  <si>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</si>
  <si>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</si>
  <si>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</si>
  <si>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</si>
  <si>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</si>
  <si>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</si>
  <si>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</si>
  <si>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</si>
  <si>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</si>
  <si>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</si>
  <si>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</si>
  <si>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</si>
  <si>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</si>
  <si>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</si>
  <si>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</si>
  <si>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</si>
  <si>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</si>
  <si>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</si>
  <si>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</si>
  <si>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</si>
  <si>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</si>
  <si>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</si>
  <si>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</si>
  <si>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</si>
  <si>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</si>
  <si>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</si>
  <si>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</si>
  <si>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</si>
  <si>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</si>
  <si>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</si>
  <si>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</si>
  <si>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</si>
  <si>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</si>
  <si>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</si>
  <si>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</si>
  <si>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</si>
  <si>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</si>
  <si>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</si>
  <si>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</si>
  <si>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</si>
  <si>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</si>
  <si>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</si>
  <si>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</si>
  <si>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</si>
  <si>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</si>
  <si>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</si>
  <si>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</si>
  <si>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</si>
  <si>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</si>
  <si>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</si>
  <si>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</si>
  <si>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</si>
  <si>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</si>
  <si>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</si>
  <si>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</si>
  <si>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</si>
  <si>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</si>
  <si>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</si>
  <si>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</si>
  <si>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</si>
  <si>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</si>
  <si>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</si>
  <si>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</si>
  <si>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</si>
  <si>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</si>
  <si>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</si>
  <si>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</si>
  <si>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</si>
  <si>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</si>
  <si>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</si>
  <si>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</si>
  <si>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</si>
  <si>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</si>
  <si>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</si>
  <si>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</si>
  <si>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</si>
  <si>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</si>
  <si>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</si>
  <si>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</si>
  <si>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</si>
  <si>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</si>
  <si>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</si>
  <si>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</si>
  <si>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</si>
  <si>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</si>
  <si>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</si>
  <si>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</si>
  <si>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</si>
  <si>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</si>
  <si>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</si>
  <si>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</si>
  <si>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</si>
  <si>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</si>
  <si>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</si>
  <si>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</si>
  <si>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</si>
  <si>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</si>
  <si>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</si>
  <si>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</si>
  <si>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</si>
  <si>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</si>
  <si>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</si>
  <si>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</si>
  <si>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</si>
  <si>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</si>
  <si>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</si>
  <si>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</si>
  <si>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</si>
  <si>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</si>
  <si>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</si>
  <si>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</si>
  <si>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</si>
  <si>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</si>
  <si>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</si>
  <si>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</si>
  <si>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</si>
  <si>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</si>
  <si>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</si>
  <si>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</si>
  <si>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</si>
  <si>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</si>
  <si>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</si>
  <si>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</si>
  <si>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</si>
  <si>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</si>
  <si>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</si>
  <si>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</si>
  <si>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</si>
  <si>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</si>
  <si>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</si>
  <si>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</si>
  <si>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</si>
  <si>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</si>
  <si>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</si>
  <si>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</si>
  <si>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</si>
  <si>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</si>
  <si>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</si>
  <si>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</si>
  <si>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</si>
  <si>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</si>
  <si>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</si>
  <si>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</si>
  <si>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</si>
  <si>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</si>
  <si>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</si>
  <si>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</si>
  <si>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</si>
  <si>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</si>
  <si>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</si>
  <si>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</si>
  <si>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</si>
  <si>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</si>
  <si>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</si>
  <si>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</si>
  <si>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</si>
  <si>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</si>
  <si>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</si>
  <si>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</si>
  <si>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</si>
  <si>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</si>
  <si>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</si>
  <si>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</si>
  <si>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</si>
  <si>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</si>
  <si>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</si>
  <si>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</si>
  <si>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</si>
  <si>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</si>
  <si>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</si>
  <si>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</si>
  <si>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</si>
  <si>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</si>
  <si>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</si>
  <si>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</si>
  <si>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</si>
  <si>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</si>
  <si>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</si>
  <si>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</si>
  <si>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</si>
  <si>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</si>
  <si>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</si>
  <si>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</si>
  <si>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</si>
  <si>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</si>
  <si>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</si>
  <si>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</si>
  <si>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</si>
  <si>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</si>
  <si>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</si>
  <si>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</si>
  <si>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</si>
  <si>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</si>
  <si>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</si>
  <si>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</si>
  <si>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</si>
  <si>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</si>
  <si>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</si>
  <si>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</si>
  <si>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</si>
  <si>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</si>
  <si>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</si>
  <si>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</si>
  <si>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</si>
  <si>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</si>
  <si>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</si>
  <si>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</si>
  <si>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</si>
  <si>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</si>
  <si>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</si>
  <si>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</si>
  <si>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</si>
  <si>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</si>
  <si>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</si>
  <si>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</si>
  <si>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</si>
  <si>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</si>
  <si>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</si>
  <si>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</si>
  <si>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</si>
  <si>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</si>
  <si>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</si>
  <si>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</si>
  <si>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</si>
  <si>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</si>
  <si>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</si>
  <si>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</si>
  <si>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</si>
  <si>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</si>
  <si>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</si>
  <si>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</si>
  <si>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</si>
  <si>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</si>
  <si>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</si>
  <si>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</si>
  <si>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</si>
  <si>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</si>
  <si>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</si>
  <si>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</si>
  <si>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</si>
  <si>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</si>
  <si>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</si>
  <si>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</si>
  <si>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</si>
  <si>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</si>
  <si>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</si>
  <si>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</si>
  <si>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</si>
  <si>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</si>
  <si>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</si>
  <si>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</si>
  <si>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</si>
  <si>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</si>
  <si>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</si>
  <si>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</si>
  <si>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</si>
  <si>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</si>
  <si>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</si>
  <si>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</si>
  <si>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</si>
  <si>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</si>
  <si>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</si>
  <si>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</si>
  <si>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</si>
  <si>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</si>
  <si>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</si>
  <si>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</si>
  <si>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</si>
  <si>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</si>
  <si>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</si>
  <si>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</si>
  <si>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</si>
  <si>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</si>
  <si>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</si>
  <si>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</si>
  <si>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</si>
  <si>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</si>
  <si>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</si>
  <si>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</si>
  <si>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</si>
  <si>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</si>
  <si>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</si>
  <si>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</si>
  <si>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</si>
  <si>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</si>
  <si>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</si>
  <si>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</si>
  <si>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</si>
  <si>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</si>
  <si>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</si>
  <si>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</si>
  <si>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</si>
  <si>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</si>
  <si>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</si>
  <si>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</si>
  <si>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</si>
  <si>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</si>
  <si>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</si>
  <si>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</si>
  <si>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</si>
  <si>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</si>
  <si>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</si>
  <si>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</si>
  <si>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</si>
  <si>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</si>
  <si>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</si>
  <si>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</si>
  <si>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</si>
  <si>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</si>
  <si>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</si>
  <si>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</si>
  <si>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</si>
  <si>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</si>
  <si>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</si>
  <si>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</si>
  <si>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</si>
  <si>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</si>
  <si>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</si>
  <si>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</si>
  <si>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</si>
  <si>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</si>
  <si>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</si>
  <si>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</si>
  <si>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</si>
  <si>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</si>
  <si>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</si>
  <si>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</si>
  <si>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</si>
  <si>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</si>
  <si>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</si>
  <si>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</si>
  <si>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</si>
  <si>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</si>
  <si>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</si>
  <si>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</si>
  <si>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</si>
  <si>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</si>
  <si>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</si>
  <si>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</si>
  <si>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</si>
  <si>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</si>
  <si>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</si>
  <si>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</si>
  <si>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</si>
  <si>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</si>
  <si>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</si>
  <si>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</si>
  <si>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</si>
  <si>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</si>
  <si>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</si>
  <si>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</si>
  <si>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</si>
  <si>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</si>
  <si>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</si>
  <si>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</si>
  <si>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</si>
  <si>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</si>
  <si>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</si>
  <si>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</si>
  <si>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</si>
  <si>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</si>
  <si>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</si>
  <si>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</si>
  <si>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</si>
  <si>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</si>
  <si>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</si>
  <si>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</si>
  <si>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</si>
  <si>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</si>
  <si>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</si>
  <si>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</si>
  <si>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</si>
  <si>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</si>
  <si>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</si>
  <si>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</si>
  <si>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</si>
  <si>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</si>
  <si>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</si>
  <si>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</si>
  <si>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</si>
  <si>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</si>
  <si>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</si>
  <si>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</si>
  <si>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</si>
  <si>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</si>
  <si>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</si>
  <si>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</si>
  <si>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</si>
  <si>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</si>
  <si>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</si>
  <si>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</si>
  <si>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</si>
  <si>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</si>
  <si>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</si>
  <si>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</si>
  <si>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</si>
  <si>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</si>
  <si>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</si>
  <si>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</si>
  <si>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</si>
  <si>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</si>
  <si>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</si>
  <si>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</si>
  <si>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</si>
  <si>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</si>
  <si>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</si>
  <si>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</si>
  <si>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</si>
  <si>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</si>
  <si>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</si>
  <si>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</si>
  <si>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</si>
  <si>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</si>
  <si>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</si>
  <si>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</si>
  <si>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</si>
  <si>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</si>
  <si>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</si>
  <si>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</si>
  <si>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</si>
  <si>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</si>
  <si>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</si>
  <si>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</si>
  <si>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</si>
  <si>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</si>
  <si>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</si>
  <si>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</si>
  <si>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</si>
  <si>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</si>
  <si>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</si>
  <si>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</si>
  <si>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</si>
  <si>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</si>
  <si>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</si>
  <si>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</si>
  <si>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</si>
  <si>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</si>
  <si>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</si>
  <si>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</si>
  <si>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</si>
  <si>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</si>
  <si>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</si>
  <si>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</si>
  <si>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</si>
  <si>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</si>
  <si>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</si>
  <si>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</si>
  <si>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</si>
  <si>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</si>
  <si>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</si>
  <si>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</si>
  <si>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</si>
  <si>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</si>
  <si>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</si>
  <si>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</si>
  <si>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</si>
  <si>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</si>
  <si>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</si>
  <si>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</si>
  <si>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</si>
  <si>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</si>
  <si>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</si>
  <si>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</si>
  <si>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</si>
  <si>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</si>
  <si>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</si>
  <si>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</si>
  <si>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</si>
  <si>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</si>
  <si>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</si>
  <si>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</si>
  <si>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</si>
  <si>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</si>
  <si>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</si>
  <si>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</si>
  <si>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</si>
  <si>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</si>
  <si>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</si>
  <si>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</si>
  <si>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</si>
  <si>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</si>
  <si>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</si>
  <si>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</si>
  <si>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</si>
  <si>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</si>
  <si>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</si>
  <si>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</si>
  <si>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</si>
  <si>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</si>
  <si>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</si>
  <si>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</si>
  <si>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</si>
  <si>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</si>
  <si>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</si>
  <si>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</si>
  <si>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</si>
  <si>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</si>
  <si>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</si>
  <si>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</si>
  <si>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</si>
  <si>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</si>
  <si>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</si>
  <si>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</si>
  <si>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</si>
  <si>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</si>
  <si>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</si>
  <si>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</si>
  <si>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</si>
  <si>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</si>
  <si>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</si>
  <si>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</si>
  <si>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</si>
  <si>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</si>
  <si>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</si>
  <si>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</si>
  <si>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</si>
  <si>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</si>
  <si>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</si>
  <si>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</si>
  <si>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</si>
  <si>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</si>
  <si>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</si>
  <si>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</si>
  <si>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</si>
  <si>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</si>
  <si>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</si>
  <si>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</si>
  <si>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</si>
  <si>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</si>
  <si>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</si>
  <si>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</si>
  <si>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</si>
  <si>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</si>
  <si>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</si>
  <si>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</si>
  <si>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</si>
  <si>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</si>
  <si>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</si>
  <si>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</si>
  <si>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</si>
  <si>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</si>
  <si>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</si>
  <si>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</si>
  <si>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</si>
  <si>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</si>
  <si>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</si>
  <si>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</si>
  <si>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</si>
  <si>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</si>
  <si>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</si>
  <si>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</si>
  <si>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</si>
  <si>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</si>
  <si>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</si>
  <si>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</si>
  <si>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</si>
  <si>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</si>
  <si>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</si>
  <si>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</si>
  <si>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</si>
  <si>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</si>
  <si>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</si>
  <si>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</si>
  <si>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</si>
  <si>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</si>
  <si>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</si>
  <si>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</si>
  <si>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</si>
  <si>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</si>
  <si>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</si>
  <si>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</si>
  <si>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</si>
  <si>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</si>
  <si>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</si>
  <si>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</si>
  <si>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</si>
  <si>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</si>
  <si>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</si>
  <si>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</si>
  <si>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</si>
  <si>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</si>
  <si>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</si>
  <si>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</si>
  <si>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</si>
  <si>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</si>
  <si>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</si>
  <si>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</si>
  <si>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</si>
  <si>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</si>
  <si>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</si>
  <si>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</si>
  <si>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</si>
  <si>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</si>
  <si>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</si>
  <si>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</si>
  <si>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</si>
  <si>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</si>
  <si>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</si>
  <si>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</si>
  <si>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</si>
  <si>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</si>
  <si>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</si>
  <si>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</si>
  <si>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</si>
  <si>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</si>
  <si>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</si>
  <si>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</si>
  <si>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</si>
  <si>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</si>
  <si>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</si>
  <si>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</si>
  <si>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</si>
  <si>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</si>
  <si>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</si>
  <si>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</si>
  <si>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</si>
  <si>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</si>
  <si>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</si>
  <si>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</si>
  <si>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</si>
  <si>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</si>
  <si>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</si>
  <si>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</si>
  <si>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</si>
  <si>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</si>
  <si>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</si>
  <si>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</si>
  <si>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</si>
  <si>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</si>
  <si>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</si>
  <si>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</si>
  <si>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</si>
  <si>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</si>
  <si>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</si>
  <si>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</si>
  <si>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</si>
  <si>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</si>
  <si>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</si>
  <si>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</si>
  <si>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</si>
  <si>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</si>
  <si>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</si>
  <si>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</si>
  <si>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</si>
  <si>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</si>
  <si>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</si>
  <si>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</si>
  <si>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</si>
  <si>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</si>
  <si>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</si>
  <si>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</si>
  <si>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</si>
  <si>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</si>
  <si>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</si>
  <si>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</si>
  <si>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</si>
  <si>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</si>
  <si>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</si>
  <si>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</si>
  <si>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</si>
  <si>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</si>
  <si>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</si>
  <si>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</si>
  <si>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</si>
  <si>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</si>
  <si>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</si>
  <si>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</si>
  <si>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</si>
  <si>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</si>
  <si>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</si>
  <si>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</si>
  <si>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</si>
  <si>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</si>
  <si>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</si>
  <si>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</si>
  <si>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</si>
  <si>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</si>
  <si>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</si>
  <si>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</si>
  <si>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</si>
  <si>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</si>
  <si>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</si>
  <si>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</si>
  <si>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</si>
  <si>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</si>
  <si>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</si>
  <si>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</si>
  <si>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</si>
  <si>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</si>
  <si>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</si>
  <si>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</si>
  <si>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</si>
  <si>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</si>
  <si>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</si>
  <si>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</si>
  <si>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</si>
  <si>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</si>
  <si>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</si>
  <si>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</si>
  <si>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</si>
  <si>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</si>
  <si>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</si>
  <si>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</si>
  <si>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</si>
  <si>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</si>
  <si>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</si>
  <si>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</si>
  <si>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</si>
  <si>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</si>
  <si>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</si>
  <si>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</si>
  <si>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</si>
  <si>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</si>
  <si>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</si>
  <si>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</si>
  <si>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</si>
  <si>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</si>
  <si>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</si>
  <si>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</si>
  <si>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</si>
  <si>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</si>
  <si>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</si>
  <si>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</si>
  <si>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</si>
  <si>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</si>
  <si>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</si>
  <si>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</si>
  <si>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</si>
  <si>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</si>
  <si>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</si>
  <si>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</si>
  <si>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</si>
  <si>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</si>
  <si>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</si>
  <si>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</si>
  <si>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</si>
  <si>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</si>
  <si>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</si>
  <si>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</si>
  <si>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</si>
  <si>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</si>
  <si>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</si>
  <si>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</si>
  <si>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</si>
  <si>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</si>
  <si>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</si>
  <si>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</si>
  <si>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</si>
  <si>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</si>
  <si>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</si>
  <si>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</si>
  <si>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</si>
  <si>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</si>
  <si>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</si>
  <si>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</si>
  <si>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</si>
  <si>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</si>
  <si>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</si>
  <si>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</si>
  <si>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</si>
  <si>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</si>
  <si>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</si>
  <si>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</si>
  <si>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</si>
  <si>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</si>
  <si>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</si>
  <si>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</si>
  <si>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</si>
  <si>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</si>
  <si>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</si>
  <si>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</si>
  <si>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</si>
  <si>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</si>
  <si>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</si>
  <si>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</si>
  <si>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</si>
  <si>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</si>
  <si>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</si>
  <si>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</si>
  <si>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</si>
  <si>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</si>
  <si>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</si>
  <si>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</si>
  <si>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</si>
  <si>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</si>
  <si>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</si>
  <si>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</si>
  <si>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</si>
  <si>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</si>
  <si>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</si>
  <si>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</si>
  <si>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</si>
  <si>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</si>
  <si>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</si>
  <si>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</si>
  <si>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</si>
  <si>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</si>
  <si>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</si>
  <si>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</si>
  <si>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</si>
  <si>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</si>
  <si>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</si>
  <si>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</si>
  <si>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</si>
  <si>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</si>
  <si>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</si>
  <si>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</si>
  <si>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</si>
  <si>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</si>
  <si>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</si>
  <si>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</si>
  <si>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</si>
  <si>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</si>
  <si>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</si>
  <si>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</si>
  <si>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</si>
  <si>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</si>
  <si>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</si>
  <si>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</si>
  <si>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</si>
  <si>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</si>
  <si>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</si>
  <si>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</si>
  <si>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</si>
  <si>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</si>
  <si>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</si>
  <si>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</si>
  <si>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</si>
  <si>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</si>
  <si>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</si>
  <si>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</si>
  <si>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</si>
  <si>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</si>
  <si>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</si>
  <si>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</si>
  <si>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</si>
  <si>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</si>
  <si>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</si>
  <si>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</si>
  <si>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</si>
  <si>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</si>
  <si>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</si>
  <si>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</si>
  <si>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</si>
  <si>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</si>
  <si>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</si>
  <si>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</si>
  <si>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</si>
  <si>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</si>
  <si>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</si>
  <si>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</si>
  <si>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</si>
  <si>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</si>
  <si>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</si>
  <si>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</si>
  <si>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</si>
  <si>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</si>
  <si>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</si>
  <si>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</si>
  <si>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</si>
  <si>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</si>
  <si>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</si>
  <si>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</si>
  <si>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</si>
  <si>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</si>
  <si>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</si>
  <si>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</si>
  <si>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</si>
  <si>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</si>
  <si>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</si>
  <si>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</si>
  <si>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</si>
  <si>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</si>
  <si>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</si>
  <si>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</si>
  <si>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</si>
  <si>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</si>
  <si>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</si>
  <si>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</si>
  <si>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</si>
  <si>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</si>
  <si>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</si>
  <si>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</si>
  <si>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</si>
  <si>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</si>
  <si>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</si>
  <si>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</si>
  <si>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</si>
  <si>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</si>
  <si>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</si>
  <si>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</si>
  <si>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</si>
  <si>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</si>
  <si>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</si>
  <si>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</si>
  <si>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</si>
  <si>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</si>
  <si>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</si>
  <si>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</si>
  <si>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</si>
  <si>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</si>
  <si>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</si>
  <si>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</si>
  <si>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</si>
  <si>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</si>
  <si>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</si>
  <si>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</si>
  <si>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</si>
  <si>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</si>
  <si>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</si>
  <si>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</si>
  <si>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</si>
  <si>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</si>
  <si>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</si>
  <si>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</si>
  <si>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</si>
  <si>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</si>
  <si>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</si>
  <si>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</si>
  <si>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</si>
  <si>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</si>
  <si>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</si>
  <si>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</si>
  <si>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</si>
  <si>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</si>
  <si>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</si>
  <si>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</si>
  <si>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</si>
  <si>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</si>
  <si>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</si>
  <si>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</si>
  <si>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</si>
  <si>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</si>
  <si>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</si>
  <si>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</si>
  <si>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</si>
  <si>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</si>
  <si>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</si>
  <si>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</si>
  <si>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</si>
  <si>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</si>
  <si>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</si>
  <si>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</si>
  <si>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</si>
  <si>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</si>
  <si>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</si>
  <si>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</si>
  <si>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</si>
  <si>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</si>
  <si>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</si>
  <si>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</si>
  <si>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</si>
  <si>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</si>
  <si>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</si>
  <si>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</si>
  <si>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</si>
  <si>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</si>
  <si>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</si>
  <si>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</si>
  <si>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</si>
  <si>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</si>
  <si>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</si>
  <si>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</si>
  <si>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</si>
  <si>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</si>
  <si>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</si>
  <si>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</si>
  <si>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</si>
  <si>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</si>
  <si>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</si>
  <si>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</si>
  <si>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</si>
  <si>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</si>
  <si>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</si>
  <si>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</si>
  <si>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</si>
  <si>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</si>
  <si>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</si>
  <si>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</si>
  <si>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</si>
  <si>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</si>
  <si>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</si>
  <si>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</si>
  <si>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</si>
  <si>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</si>
  <si>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</si>
  <si>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</si>
  <si>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</si>
  <si>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</si>
  <si>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</si>
  <si>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</si>
  <si>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</si>
  <si>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</si>
  <si>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</si>
  <si>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</si>
  <si>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</si>
  <si>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</si>
  <si>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</si>
  <si>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</si>
  <si>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</si>
  <si>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</si>
  <si>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</si>
  <si>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</si>
  <si>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</si>
  <si>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</si>
  <si>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</si>
  <si>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</si>
  <si>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</si>
  <si>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</si>
  <si>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</si>
  <si>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</si>
  <si>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</si>
  <si>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</si>
  <si>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</si>
  <si>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</si>
  <si>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</si>
  <si>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</si>
  <si>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</si>
  <si>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</si>
  <si>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</si>
  <si>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</si>
  <si>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</si>
  <si>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</si>
  <si>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</si>
  <si>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</si>
  <si>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</si>
  <si>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</si>
  <si>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</si>
  <si>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</si>
  <si>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</si>
  <si>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</si>
  <si>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</si>
  <si>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</si>
  <si>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</si>
  <si>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</si>
  <si>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</si>
  <si>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</si>
  <si>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</si>
  <si>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</si>
  <si>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</si>
  <si>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</si>
  <si>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</si>
  <si>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</si>
  <si>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</si>
  <si>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</si>
  <si>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</si>
  <si>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</si>
  <si>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</si>
  <si>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</si>
  <si>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</si>
  <si>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</si>
  <si>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</si>
  <si>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</si>
  <si>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</si>
  <si>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</si>
  <si>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</si>
  <si>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</si>
  <si>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</si>
  <si>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</si>
  <si>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</si>
  <si>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</si>
  <si>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</si>
  <si>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</si>
  <si>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</si>
  <si>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</si>
  <si>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</si>
  <si>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</si>
  <si>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</si>
  <si>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</si>
  <si>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</si>
  <si>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</si>
  <si>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</si>
  <si>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</si>
  <si>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</si>
  <si>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</si>
  <si>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</si>
  <si>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</si>
  <si>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</si>
  <si>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</si>
  <si>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</si>
  <si>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</si>
  <si>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</si>
  <si>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</si>
  <si>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</si>
  <si>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</si>
  <si>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</si>
  <si>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</si>
  <si>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</si>
  <si>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</si>
  <si>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</si>
  <si>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</si>
  <si>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</si>
  <si>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</si>
  <si>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</si>
  <si>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</si>
  <si>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</si>
  <si>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</si>
  <si>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</si>
  <si>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</si>
  <si>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</si>
  <si>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</si>
  <si>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</si>
  <si>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</si>
  <si>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</si>
  <si>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</si>
  <si>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</si>
  <si>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</si>
  <si>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</si>
  <si>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</si>
  <si>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</si>
  <si>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</si>
  <si>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</si>
  <si>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</si>
  <si>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</si>
  <si>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</si>
  <si>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</si>
  <si>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</si>
  <si>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</si>
  <si>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</si>
  <si>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</si>
  <si>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</si>
  <si>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</si>
  <si>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</si>
  <si>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</si>
  <si>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</si>
  <si>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</si>
  <si>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</si>
  <si>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</si>
  <si>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</si>
  <si>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</si>
  <si>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</si>
  <si>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</si>
  <si>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</si>
  <si>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</si>
  <si>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</si>
  <si>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</si>
  <si>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</si>
  <si>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</si>
  <si>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</si>
  <si>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</si>
  <si>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</si>
  <si>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</si>
  <si>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</si>
  <si>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</si>
  <si>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</si>
  <si>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</si>
  <si>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</si>
  <si>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</si>
  <si>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</si>
  <si>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</si>
  <si>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</si>
  <si>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</si>
  <si>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</si>
  <si>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</si>
  <si>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</si>
  <si>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</si>
  <si>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</si>
  <si>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</si>
  <si>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</si>
  <si>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</si>
  <si>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</si>
  <si>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</si>
  <si>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</si>
  <si>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</si>
  <si>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</si>
  <si>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</si>
  <si>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</si>
  <si>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</si>
  <si>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</si>
  <si>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</si>
  <si>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</si>
  <si>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</si>
  <si>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</si>
  <si>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</si>
  <si>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</si>
  <si>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</si>
  <si>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</si>
  <si>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</si>
  <si>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</si>
  <si>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</si>
  <si>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</si>
  <si>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</si>
  <si>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</si>
  <si>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</si>
  <si>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</si>
  <si>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</si>
  <si>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</si>
  <si>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</si>
  <si>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</si>
  <si>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</si>
  <si>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</si>
  <si>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</si>
  <si>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</si>
  <si>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</si>
  <si>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</si>
  <si>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</si>
  <si>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</si>
  <si>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</si>
  <si>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</si>
  <si>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</si>
  <si>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</si>
  <si>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</si>
  <si>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</si>
  <si>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</si>
  <si>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</si>
  <si>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</si>
  <si>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</si>
  <si>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</si>
  <si>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</si>
  <si>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</si>
  <si>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</si>
  <si>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</si>
  <si>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</si>
  <si>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</si>
  <si>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</si>
  <si>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</si>
  <si>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</si>
  <si>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</si>
  <si>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</si>
  <si>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</si>
  <si>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</si>
  <si>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</si>
  <si>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</si>
  <si>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</si>
  <si>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</si>
  <si>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</si>
  <si>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</si>
  <si>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</si>
  <si>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</si>
  <si>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</si>
  <si>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</si>
  <si>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</si>
  <si>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</si>
  <si>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</si>
  <si>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</si>
  <si>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</si>
  <si>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</si>
  <si>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</si>
  <si>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</si>
  <si>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</si>
  <si>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</si>
  <si>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</si>
  <si>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</si>
  <si>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</si>
  <si>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</si>
  <si>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</si>
  <si>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</si>
  <si>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</si>
  <si>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</si>
  <si>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</si>
  <si>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</si>
  <si>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</si>
  <si>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</si>
  <si>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</si>
  <si>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</si>
  <si>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</si>
  <si>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</si>
  <si>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</si>
  <si>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</si>
  <si>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</si>
  <si>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</si>
  <si>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</si>
  <si>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</si>
  <si>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</si>
  <si>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</si>
  <si>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</si>
  <si>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</si>
  <si>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</si>
  <si>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</si>
  <si>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</si>
  <si>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</si>
  <si>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</si>
  <si>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</si>
  <si>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</si>
  <si>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</si>
  <si>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</si>
  <si>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</si>
  <si>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</si>
  <si>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</si>
  <si>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</si>
  <si>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</si>
  <si>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</si>
  <si>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</si>
  <si>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</si>
  <si>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</si>
  <si>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</si>
  <si>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</si>
  <si>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</si>
  <si>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</si>
  <si>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</si>
  <si>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</si>
  <si>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</si>
  <si>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</si>
  <si>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</si>
  <si>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</si>
  <si>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</si>
  <si>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</si>
  <si>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</si>
  <si>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</si>
  <si>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</si>
  <si>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</si>
  <si>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</si>
  <si>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</si>
  <si>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</si>
  <si>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</si>
  <si>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</si>
  <si>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</si>
  <si>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</si>
  <si>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</si>
  <si>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</si>
  <si>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</si>
  <si>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</si>
  <si>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</si>
  <si>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</si>
  <si>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</si>
  <si>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</si>
  <si>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</si>
  <si>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</si>
  <si>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</si>
  <si>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</si>
  <si>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</si>
  <si>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</si>
  <si>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</si>
  <si>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</si>
  <si>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</si>
  <si>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</si>
  <si>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</si>
  <si>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</si>
  <si>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</si>
  <si>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</si>
  <si>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</si>
  <si>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</si>
  <si>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</si>
  <si>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</si>
  <si>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</si>
  <si>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</si>
  <si>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</si>
  <si>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</si>
  <si>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</si>
  <si>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</si>
  <si>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</si>
  <si>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</si>
  <si>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</si>
  <si>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</si>
  <si>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</si>
  <si>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</si>
  <si>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</si>
  <si>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</si>
  <si>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</si>
  <si>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</si>
  <si>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</si>
  <si>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</si>
  <si>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</si>
  <si>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</si>
  <si>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</si>
  <si>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</si>
  <si>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</si>
  <si>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</si>
  <si>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</si>
  <si>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</si>
  <si>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</si>
  <si>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</si>
  <si>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</si>
  <si>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</si>
  <si>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</si>
  <si>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</si>
  <si>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</si>
  <si>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</si>
  <si>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</si>
  <si>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</si>
  <si>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</si>
  <si>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</si>
  <si>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</si>
  <si>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</si>
  <si>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</si>
  <si>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</si>
  <si>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</si>
  <si>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</si>
  <si>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</si>
  <si>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</si>
  <si>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</si>
  <si>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</si>
  <si>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</si>
  <si>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</si>
  <si>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</si>
  <si>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</si>
  <si>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</si>
  <si>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</si>
  <si>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</si>
  <si>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</si>
  <si>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</si>
  <si>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</si>
  <si>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</si>
  <si>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</si>
  <si>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</si>
  <si>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</si>
  <si>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</si>
  <si>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</si>
  <si>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</si>
  <si>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</si>
  <si>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</si>
  <si>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</si>
  <si>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</si>
  <si>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</si>
  <si>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</si>
  <si>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</si>
  <si>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</si>
  <si>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</si>
  <si>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</si>
  <si>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</si>
  <si>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</si>
  <si>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</si>
  <si>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</si>
  <si>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</si>
  <si>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</si>
  <si>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</si>
  <si>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</si>
  <si>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</si>
  <si>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</si>
  <si>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</si>
  <si>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</si>
  <si>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</si>
  <si>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</si>
  <si>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</si>
  <si>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</si>
  <si>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</si>
  <si>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</si>
  <si>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</si>
  <si>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</si>
  <si>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</si>
  <si>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</si>
  <si>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</si>
  <si>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</si>
  <si>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</si>
  <si>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</si>
  <si>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</si>
  <si>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</si>
  <si>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</si>
  <si>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</si>
  <si>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</si>
  <si>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</si>
  <si>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</si>
  <si>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</si>
  <si>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</si>
  <si>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</si>
  <si>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</si>
  <si>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</si>
  <si>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</si>
  <si>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</si>
  <si>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</si>
  <si>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</si>
  <si>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</si>
  <si>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</si>
  <si>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</si>
  <si>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</si>
  <si>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</si>
  <si>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</si>
  <si>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</si>
  <si>
    <t>נכס בלתי מוחשי</t>
  </si>
  <si>
    <r>
      <rPr>
        <b/>
        <sz val="12"/>
        <color theme="1"/>
        <rFont val="David"/>
      </rPr>
      <t>נכסים בלתי מוחשיים</t>
    </r>
    <r>
      <rPr>
        <sz val="12"/>
        <color theme="1"/>
        <rFont val="David"/>
      </rPr>
      <t>: כאן מדובר בפטנטים. באופן כללי גם זכיונות ומוניטין למשל ייכנסו לשם.</t>
    </r>
  </si>
  <si>
    <r>
      <rPr>
        <b/>
        <sz val="12"/>
        <color theme="1"/>
        <rFont val="David"/>
      </rPr>
      <t>רכוש קבוע</t>
    </r>
    <r>
      <rPr>
        <sz val="12"/>
        <color theme="1"/>
        <rFont val="David"/>
      </rPr>
      <t>: סך כל פריטי הרכוש הקבוע - עלות, בניכוי סך כל הפחת הנצבר בגינם.</t>
    </r>
  </si>
  <si>
    <r>
      <rPr>
        <sz val="12"/>
        <color rgb="FFFF0000"/>
        <rFont val="David"/>
      </rPr>
      <t>2,339</t>
    </r>
    <r>
      <rPr>
        <sz val="12"/>
        <color theme="1"/>
        <rFont val="David"/>
      </rPr>
      <t xml:space="preserve"> - 131 - 70 = </t>
    </r>
  </si>
  <si>
    <r>
      <rPr>
        <sz val="12"/>
        <color rgb="FFFF0000"/>
        <rFont val="David"/>
      </rPr>
      <t>2,612</t>
    </r>
    <r>
      <rPr>
        <sz val="12"/>
        <color theme="1"/>
        <rFont val="David"/>
      </rPr>
      <t xml:space="preserve"> - 273 = </t>
    </r>
  </si>
  <si>
    <t>בסרטון המלווה נשמטה התייחסות לפטנטים (נכסים בלתי מוחשיים) והנחות מסחריות מספקים. תוקן בפתרון זה (ההשפעות סומנו באדום)</t>
  </si>
  <si>
    <t>המשך שיעור חזרה נוסף למבחן (מוגדר כשיעור 13 א-סינכרוני ללא השתתפות קהל) - רכוש קבוע</t>
  </si>
  <si>
    <t>בחברת ״קובי השמנמן״ (זה אחי האוסטרלי) נרכשה ב-1.3.2022 מכונה לחימום נקניק בעלות של 150,000 ש״ח.</t>
  </si>
  <si>
    <t>עלות ההובלה של המכונה לחברה היא 5,000 ש״ח, עלות ההרכבה של המכונה בחברה היא 12,000 ש״ח ועלות</t>
  </si>
  <si>
    <t>בדיקת התקינות המתחייבת לפני ההפעלה לפי הוראות משרד הבריאות היא 3,000 ש״ח. למכונה קיים ערך שייר</t>
  </si>
  <si>
    <t>המשקף את ערכה הצפוי בסיום אורך חייה השימושיים (גרט) בסכום של 15,000 ש״ח.</t>
  </si>
  <si>
    <t xml:space="preserve">המכונה הגיעה לחברה ב-1.4.2022, הפך לזמין לשימוש ב-1.5.2022, והופעלה ב-1.7.2022. </t>
  </si>
  <si>
    <t>ב. מהי העלות המופחתת של המכונה ל-31.12.2025?</t>
  </si>
  <si>
    <t>לאור מצוקת מזומנים בחברה, בתאריך 1.8.2026 היא נמכרה בתמורה ל-49,000 ש״ח.</t>
  </si>
  <si>
    <t xml:space="preserve">ג. מהו רווח / הפסד ההון הנובע מעסקת המכירה? </t>
  </si>
  <si>
    <t xml:space="preserve">אורך החיים השימושיים של המכונה מוגדר כ- 10 שנים כאשר ההפחתה היא בשיטת הקו הישר. </t>
  </si>
  <si>
    <t xml:space="preserve">כדי לחשב את הוצאות הפחת, אנו צריכים לדעת בתור התחלה את העלות. </t>
  </si>
  <si>
    <t xml:space="preserve">עלותו של פריט רכוש קבוע כוללת את כל העלויות שהן חיוניות להבאתו למיקום ולמצב שמיש. </t>
  </si>
  <si>
    <t>כאן:</t>
  </si>
  <si>
    <t>עלות ישירה של המכונה עצמה</t>
  </si>
  <si>
    <t>עלות הובלה</t>
  </si>
  <si>
    <t>עלות הרכבה</t>
  </si>
  <si>
    <t>בדיקת תקינות חיונית טרם ההפעלה</t>
  </si>
  <si>
    <t>סך עלות הפריט</t>
  </si>
  <si>
    <t>הוצאות הפחת לשנה שלמה (12 חודשים) מחושבות לפי:</t>
  </si>
  <si>
    <t xml:space="preserve">העלות בניכוי השייר / הגרט; ומחלקים במספר שנות ההפחתה (אורך חיים שימושיים). </t>
  </si>
  <si>
    <t xml:space="preserve">(170,000 - 15,000) / 10 = </t>
  </si>
  <si>
    <t>המשך פתרון:</t>
  </si>
  <si>
    <t xml:space="preserve">בחודשים ינואר, פברואר, מרס, אפריל - המכונה לא היתה זמינה לשימוש. </t>
  </si>
  <si>
    <t xml:space="preserve">לכן המכונה מופחתת על פני 8 חודשים בלבד. </t>
  </si>
  <si>
    <t xml:space="preserve">15,000 * 8/12 = </t>
  </si>
  <si>
    <t xml:space="preserve">א. חשבו והציגו את הוצאות הפחת של המכונה לשנת 2022 ולשנת 2023. </t>
  </si>
  <si>
    <t>א. חשבו והציגו את הוצאות הפחת של המכונה לשנת 2022 ולשנת 2023</t>
  </si>
  <si>
    <t>הוצאות הפחת בשנת 2023 הן כמובן לשנה שלמה:</t>
  </si>
  <si>
    <t>פחת 2022</t>
  </si>
  <si>
    <t>פחת 2023</t>
  </si>
  <si>
    <t xml:space="preserve">15,000 * 12/12 = </t>
  </si>
  <si>
    <t>ב. מהיה העלות המופחתת של המכונה ל-31.12.2025?</t>
  </si>
  <si>
    <t>העלות המופחתת של פריט רכוש קבוע מוגדרת לפי עלותו בניכוי הפחת הנצבר בגינו.</t>
  </si>
  <si>
    <t xml:space="preserve">העלות = עלות כוללת, עם כל הרכיבים הנלווים, כמו שהוגדר בסעיף א. </t>
  </si>
  <si>
    <t>הפחת הנצבר = פחת לשנה כפול מספר השנים שחלפו ממועד הזמינות עד מועד החישוב.</t>
  </si>
  <si>
    <r>
      <t>בשנת 2022, המכונה הפכה לזמינה לשימוש ב-</t>
    </r>
    <r>
      <rPr>
        <b/>
        <sz val="12"/>
        <color theme="1"/>
        <rFont val="David"/>
      </rPr>
      <t>1.5.2022.</t>
    </r>
    <r>
      <rPr>
        <sz val="12"/>
        <color theme="1"/>
        <rFont val="David"/>
      </rPr>
      <t xml:space="preserve"> </t>
    </r>
  </si>
  <si>
    <t xml:space="preserve">15,500 * (8/12 + 3) = </t>
  </si>
  <si>
    <t>רווח / הפסד ההון ממכירת רכוש קבוע הוא ההפרש שבין תמורת המכירה לבין העלות</t>
  </si>
  <si>
    <t>נתון בשאלה עצמה:</t>
  </si>
  <si>
    <t>עלות מופחתת למועד זה</t>
  </si>
  <si>
    <t>עלות מופחתת 1.8.2026:</t>
  </si>
  <si>
    <t>פרק הזמן מ-1.5.2022 עד 1.8.2026:</t>
  </si>
  <si>
    <t>בסך הכל 4 שנים ו-3 חודשים:</t>
  </si>
  <si>
    <t xml:space="preserve">15,500 * (4 + 3/12) = </t>
  </si>
  <si>
    <t xml:space="preserve">המופחתת ערב המכירה - הפרש שלילי הוא הפסד, הפרש חיובי הוא רווח. </t>
  </si>
  <si>
    <t>בהמשך לשאלות ותהיות סטודנטים:</t>
  </si>
  <si>
    <t>בהחלט ייתכנו בבחינה גם שאלות חילוץ!</t>
  </si>
  <si>
    <t>למשל, אם מספרים לי שפריט עלה 150,000, שהוא זמין לשימוש החל מ-1.1.2022, ושהוצאות הפחת השנתיות</t>
  </si>
  <si>
    <t>בגינו הן 15,000 ש״ח, ואין לו גרט / שייר, יכולים לשאול מהי תקופת הפחתתו.</t>
  </si>
  <si>
    <t>(150,000 - 0)/x = 15,000</t>
  </si>
  <si>
    <t>x = 10</t>
  </si>
  <si>
    <t>לכן, תקופת ההפחתה היא 10 שנים!</t>
  </si>
  <si>
    <t>תגבור 14 - חלק ראשון - מענה לשאלות קהל</t>
  </si>
  <si>
    <t>״להלן שאלה שפתרה הכיתה המקבילה, אפשר לפתור״</t>
  </si>
  <si>
    <t>כל מרצה מלמד בגישה אחרת. ניסוח טיפה שונה, דגשים טיפה אחרים. כאשר כותבים מבחן, מבוצעת תמיד ולעולם</t>
  </si>
  <si>
    <t xml:space="preserve">התכנסות למכנה המשותף הרחב. </t>
  </si>
  <si>
    <t xml:space="preserve">זה אומר שאם נתקלתם באיזושהי שאלה של מרצה אחר עם ניסוח שפתאום מרגיש פחות בהיר, סביר להניח </t>
  </si>
  <si>
    <t xml:space="preserve">שבמבחן המשותף ניסוח זה יובהר. </t>
  </si>
  <si>
    <t>מעשית זה גם אומר שאין מנוס אלא להתמודד עם השאלות במחברת בצורה מלאה, ובעיקר להבין מה את עושים</t>
  </si>
  <si>
    <t>תוך כדי, דרך המחברת.</t>
  </si>
  <si>
    <t>״ד״ר צבאן, אבל אתה המרצה שלי, ובסוף - זו שאלה בחשבונאות״</t>
  </si>
  <si>
    <t xml:space="preserve">התשובה נכונה. אבל אני לא כאן כדי לספק לכם הגדרות והכתבות. אני כאן כדי לעזור בתהליך הלמידה. ולכן, </t>
  </si>
  <si>
    <t>אם נתקלתם בהסבר שלי שאיננו ברור; או אפילו בשאלה עקרונית שמטרידה אתכם - אם למדתם את החומר,</t>
  </si>
  <si>
    <t>אתם אמורים להיות מסוגלים לנסח לי את השאלה בסגנון שמראה זאת.</t>
  </si>
  <si>
    <t>למשל: ״שי מתי אני ארשום הכנסה? מתי מכירים בהכנסה״ - זו שאלה שמבחינתי לא מתאימה. לא כי חלילה</t>
  </si>
  <si>
    <t>היא לגיטימית, אלא כי היא מראה שמי ששואל אותה לא עבר על החומר, לא העמיק בחזרות ובהגדרות,</t>
  </si>
  <si>
    <t>ולכן המענה שאתן לו יהיה שטחי - למשל אכתוב לו ״כאשר מספקים שירות או מבצעים מכירה״ אבל אם במבחן</t>
  </si>
  <si>
    <t xml:space="preserve">אשאל מדוע, או מה ההיגיון? שוב הוא יתקע בנקודה שבה הוא לא מבין. </t>
  </si>
  <si>
    <t>כלומר, המטרה היא לבטא את התהליך המחשבתי, גם ובעיקר בשאלות תאוריה, וגם בשאלות אחרות.</t>
  </si>
  <si>
    <t>ככל שאתם תנסחו לי שאלות בפורמט שמציג את ההתמודדות ואת המחשבה שלכם עם החומרים יהיה לי הרבה</t>
  </si>
  <si>
    <t>יותר קל להתמודד עם מענה אפקטיבי, זריז, לא שטוח, שגם ישרת אתכם לשם התמודדות עם שאלות בחינה.</t>
  </si>
  <si>
    <t>״מה המבנה הכללי של שאלת המסה / השאלה הפתוחה״</t>
  </si>
  <si>
    <t>מבנה השאלה הפתוחה / שאלת המסה מקביל מאד למה שהוצג במפגשי החזרה לסוגיהם, כולל מפגשי החזרה</t>
  </si>
  <si>
    <t xml:space="preserve">לקראת המבחן (המוקלטים) וכולל שאלות המסה הכיתתיות שפתרנו בשיעורים האחרונים. </t>
  </si>
  <si>
    <t>אבל!!!</t>
  </si>
  <si>
    <t xml:space="preserve">זה לא אומר שאי אפשר לשאול שאלה תיאורטית / הבנתית על דוחות של חברות שמעניקות שירותים. </t>
  </si>
  <si>
    <t xml:space="preserve">כגון מתי מוכרות הכנסות בחברות כאלו, האם בחברות כאלו תוצג עלות המכר וכיוצא בזה. </t>
  </si>
  <si>
    <t>״דוקטור, בשיעורים הראשונים הצגת את הזהות החשבונאית - כמו טבלה גדולה שבה מתעדים עסקאות,</t>
  </si>
  <si>
    <t>גם היה על זה תרגיל בית. האם תהיה שאלה כזו במבחן״</t>
  </si>
  <si>
    <t>באמת בשיעורים הראשונים, עד וכולל שיעור 4, עסקנו בהצגת תיעוד עסקאות בודדות בזהות חשבונאית.</t>
  </si>
  <si>
    <t>למרות שלא נדרוש עריכת טבלה כזו במבחן, כן יש ערך בלמידת התרגילים הללו כדי לענות לשאלות תאוריה.</t>
  </si>
  <si>
    <t>כי אם אני יודע למשל דרך הטבלה הגדולה, שהלוואה שחברה נוטלת משפיעה גם על הנכסים השוטפים (מזומן)</t>
  </si>
  <si>
    <t xml:space="preserve">תיאוריה ששואלות על השפעות אלו. </t>
  </si>
  <si>
    <t>וגם על ההתחייבויות (שוטפות / לא שוטפת, תלוי במשך ההלוואה), זה יכול לעזור לי מאד להתייחס לשאלות</t>
  </si>
  <si>
    <t>האם אפשר לספק מענה לגבי ״לאן לשייך הכנסות משכר דירה״</t>
  </si>
  <si>
    <t>כמו בכל היבט אחר שנשאל, אני מצפה מכם להיות מסוגלים לחשוב לאן ההוצאה / ההכנסה משתייכת.</t>
  </si>
  <si>
    <t xml:space="preserve">נתחיל מזה שהכנסה משכר דירה היא הכנסה. והכנסות מופיעות בדוח רווח והפסד ולא בדוח על המצב </t>
  </si>
  <si>
    <t>הכספי (המאזן) שכן במאזן אנו כוללים נכסים, התחייבויות והון עצמי, ולא הכנסות והוצאות אשר נרשמות</t>
  </si>
  <si>
    <t>בדוח רווח והפסד ומבהירות את סוג הפעילות.</t>
  </si>
  <si>
    <t>בחברה שבה כל הפעילות היא השכרת דירות, הכנסות משכר דירה הן למעשה הכנסות משירות - השורה</t>
  </si>
  <si>
    <t>העליונה ברווח והפסד.</t>
  </si>
  <si>
    <t>לעומת זאת, אם מדובר בחברה שעיקר עיסוקה במכירות, לאן תלכנה הכנסות שכר דירה?</t>
  </si>
  <si>
    <t xml:space="preserve">להכנסות אחרות. </t>
  </si>
  <si>
    <t xml:space="preserve">מדוע? כי בדוח רווח והפסד, אין הרבה אפשרויות: מכירות (וזה לא), הכנסות מימון (וזה לא) או הכנסות </t>
  </si>
  <si>
    <t xml:space="preserve">אחרות. </t>
  </si>
  <si>
    <t>כלומר, במקרה של אי בהירות, חובה לעבוד בצורה של אלימינציה. גם אם לא אמרנו לאן הכנסה או הוצאה</t>
  </si>
  <si>
    <t>מסוימת הולכת, חייבים להיות מסוגלים להסיק לאן היא הולכת. בהחלט ייתכנו סעיפים במבחן שלא הוצגו</t>
  </si>
  <si>
    <t>ואתם צריכים להסיק מסקנות לגביהם.</t>
  </si>
  <si>
    <t>לא רק זה - לפעמים נספק סעיף ונשאל מדוע הוא מסווג לסעיף כזה או אחר. סתם למידה תוכית לא תאפשר</t>
  </si>
  <si>
    <t xml:space="preserve">לנמק. </t>
  </si>
  <si>
    <t>האם ״ייעוץ משפטי״ נחשבת כהוצאה חריגה (הוצאות אחרות) או כהוצאה שוטפת ״הנהלה וכלליות״</t>
  </si>
  <si>
    <t>ייעוץ משפטי הוא שירות שוטף שחברה מקבלת. אין שום סיבה להניח שייעוץ משפטי (לכל חברה</t>
  </si>
  <si>
    <t>רצינית יש יועץ משפטי) זו הוצאה חריגה ומיוחדת. זה בסך הכל ייעוץ, לא הפסד מתביעה או אירוע</t>
  </si>
  <si>
    <t xml:space="preserve">חריג. </t>
  </si>
  <si>
    <t>בהתאם, אלא אם יש סיבה טובה מאד להניח אחרת, כל העלויות המקצועיות - שכר טרחת רואה חשבון,</t>
  </si>
  <si>
    <t>עורך דין, הנהלת חשבונות, ייעוץ כלכלי וכיוצא בזה - נזקפות להוצאות הנהלה וכלליות.</t>
  </si>
  <si>
    <t>בקשה כללית שלי אליכם - לעבור על חזרה למבחן חלק א במפגש 10. זה סוגר פינות.</t>
  </si>
  <si>
    <t>מדוע ירידת ערך נדל״ן להשקעה היא הוצאות אחרות ולא מקטינה נכסים (את נכס הנדל״ן)</t>
  </si>
  <si>
    <t>ברכוש קבוע - יש לנו הפרדה בין הערכים הבאים:</t>
  </si>
  <si>
    <t>רכוש קבוע - פחת נצבר</t>
  </si>
  <si>
    <t>רכוש קבוע - עלות מופחתת נטו (יוצג במאזן)</t>
  </si>
  <si>
    <t>הוצאות פחת לשנה הספציפית שעליה מדווח</t>
  </si>
  <si>
    <t>כל הפחת שהצטבר כולל שנים קודמות מקטין נכס</t>
  </si>
  <si>
    <t>בנדל״ן להשקעה - אין הפרדה בין הערכים. הפריט מוצג נטו (ללא פחת נצבר):</t>
  </si>
  <si>
    <t>נדל״ן להשקעה - לפי שווי עדכני נקודתי</t>
  </si>
  <si>
    <t>לאחר כל הירידות וההשפעות הנוספות</t>
  </si>
  <si>
    <t>האם נכון לומר שהוצאות שוטפות אינן בגדר פעולה כדאית, שכן היא מקטינה את רווחי החברה באופן כללי</t>
  </si>
  <si>
    <t>הוצאות מקטינות את הרווח בדוח רווח והפסד בפני עצמן.</t>
  </si>
  <si>
    <t>יחד עם זאת, במקרים רבים, כשמדברים על כדאיות, נשאלת השאלה - האם ההוצאה הזו גם תגדיל אולי הכנסה</t>
  </si>
  <si>
    <t>מסוימת.</t>
  </si>
  <si>
    <t>למשל: אם אני יודע שבמידה ואשכור עובד נוסף, אשלם לו 10,000 ש״ח, אך העובד יבצע מכירות או מתן שירות</t>
  </si>
  <si>
    <t>שיובילו להכנסות של 25,000 ש״ח, הרי שבסך הכל, העסקת העובד הנוסף משתלמת.</t>
  </si>
  <si>
    <t xml:space="preserve">לעתים הוצאות הן פעילות שאמנם מקטינה את הרווח - אך יכולה במקביל לגרום להכנסות שיגדילו אותו. </t>
  </si>
  <si>
    <t>לצד זאת, אם בשאלה דרשתי ספציפית להתייחס להיגד כגון:</t>
  </si>
  <si>
    <t>בהנהלת החשבונות של החברה שכחו לרשום הוצאות שכר דירה בסך 15,000 ש״ח. האם הרווח יגדל / יקטן</t>
  </si>
  <si>
    <t>כתוצאה מהרישום והתיקון?</t>
  </si>
  <si>
    <t xml:space="preserve">התשובה - הוצאות מקטינות את הרווח. </t>
  </si>
  <si>
    <t>האם נכון לומר שחברה שיש לה נכסים רבים היא בעלת הון עצמי גבוה?</t>
  </si>
  <si>
    <t>נכסים = מה יש בחברה.</t>
  </si>
  <si>
    <t>הון עצמי = כיצד מימנו אותם.</t>
  </si>
  <si>
    <t>בהחלט ייתכן שבחברה יהיו נכסים רבים שמקורם בהלוואות.</t>
  </si>
  <si>
    <t xml:space="preserve">ואז, הנכסים גבוהים, ההלוואות (התחייבויות) גבוהות, ויש מעט הון עצמי. </t>
  </si>
  <si>
    <t>זה לא מחייב - אבל זה אפשרי.</t>
  </si>
  <si>
    <t>במלים אחרות, חזרו בבקשה על הדוח על השינויים בהון העצמי, תראו מה קיים שם, תראו אילו פריטים</t>
  </si>
  <si>
    <t>נכללים שם.</t>
  </si>
  <si>
    <t xml:space="preserve">רכוש קבוע, מזומן, מלאי ווטאבר) - מלמד על הון עצמי גבוה. </t>
  </si>
  <si>
    <r>
      <t xml:space="preserve">בשום מקרה ואופן </t>
    </r>
    <r>
      <rPr>
        <b/>
        <sz val="16"/>
        <color theme="1"/>
        <rFont val="David"/>
      </rPr>
      <t>אי אפשר</t>
    </r>
    <r>
      <rPr>
        <sz val="12"/>
        <color theme="1"/>
        <rFont val="David"/>
      </rPr>
      <t xml:space="preserve"> לומר שעצם קיומם של נכסים מסוג כלשהו (וזה לא משנה אם יש הרבה</t>
    </r>
  </si>
  <si>
    <t>הון עצמי / התחייבויות = התשובה לשאלה ״איך הושגו נכסים אלו״.</t>
  </si>
  <si>
    <t>זה לא אותו דבר!!!</t>
  </si>
  <si>
    <t>האם נכון לומר שאם יש לי הוצאות תפעול גבוהות, תהיה לי גם התחייבות גבוהה (זכאים / ספקים) בגין הוצאות</t>
  </si>
  <si>
    <t>תפעול?</t>
  </si>
  <si>
    <t>שלילי בזנטי. ממש לא.</t>
  </si>
  <si>
    <t xml:space="preserve">הוצאות = סך שווי השירות שנצרך. </t>
  </si>
  <si>
    <t>התחייבות = החלק שטרם שולם.</t>
  </si>
  <si>
    <t xml:space="preserve">אם, למשל, צרכתי שירות בהיקף של 1,000 ש״ח, ועד לתום השנה שילמתי הכל, אין בכלל התחייבות. </t>
  </si>
  <si>
    <t>אם לא צרכתי שירות השנה, אבל בשנים קודמות צרכתי שירות בשווי 5,000 ש״ח שטרם שילמתי, תהיה התחייבות</t>
  </si>
  <si>
    <t xml:space="preserve">לתום השנה בסך 5,000. </t>
  </si>
  <si>
    <t>הוצאות = שווי שירות שנצרך.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</si>
</sst>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26">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1" fillId="0" borderId="0" xfId="0" applyFont="1"/>
    <xf numFmtId="0" fontId="1" fillId="0" borderId="37" xfId="0" applyFont="1" applyBorder="1"/>
    <xf numFmtId="0" fontId="1" fillId="0" borderId="38" xfId="0" applyFont="1" applyBorder="1"/>
    <xf numFmtId="0" fontId="1" fillId="3" borderId="0" xfId="0" applyFont="1" applyFill="1" applyAlignment="1">
      <alignment horizontal="center"/>
    </xf>
    <xf numFmtId="0" fontId="1" fillId="3" borderId="1" xfId="0" applyFont="1" applyFill="1" applyBorder="1" applyAlignment="1">
      <alignment horizontal="center"/>
    </xf>
    <xf numFmtId="37" fontId="12" fillId="0" borderId="29" xfId="0" applyNumberFormat="1" applyFont="1" applyBorder="1" applyAlignment="1">
      <alignment horizontal="center"/>
    </xf>
    <xf numFmtId="0" fontId="1" fillId="3" borderId="8" xfId="0" applyFont="1" applyFill="1" applyBorder="1"/>
    <xf numFmtId="0" fontId="1" fillId="3" borderId="0" xfId="0" applyFont="1" applyFill="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xf numFmtId="37" fontId="12" fillId="0" borderId="0" xfId="0" applyNumberFormat="1" applyFont="1"/>
    <xf numFmtId="0" fontId="12" fillId="0" borderId="29" xfId="0" applyFont="1" applyBorder="1"/>
    <xf numFmtId="0" fontId="12" fillId="0" borderId="39" xfId="0" applyFont="1" applyBorder="1"/>
    <xf numFmtId="0" fontId="12" fillId="0" borderId="18" xfId="0" applyFont="1" applyBorder="1"/>
    <xf numFmtId="0" fontId="12" fillId="0" borderId="38" xfId="0" applyFont="1" applyBorder="1"/>
    <xf numFmtId="37" fontId="12" fillId="2" borderId="18" xfId="0" applyNumberFormat="1" applyFont="1" applyFill="1" applyBorder="1"/>
    <xf numFmtId="37" fontId="12" fillId="0" borderId="39" xfId="0" applyNumberFormat="1" applyFont="1" applyBorder="1"/>
    <xf numFmtId="0" fontId="12" fillId="0" borderId="12" xfId="0" applyFont="1" applyBorder="1"/>
    <xf numFmtId="0" fontId="12" fillId="3" borderId="0" xfId="0" applyFont="1" applyFill="1" applyAlignment="1">
      <alignment horizontal="center"/>
    </xf>
    <xf numFmtId="0" fontId="12" fillId="3" borderId="12" xfId="0" applyFont="1" applyFill="1" applyBorder="1" applyAlignment="1">
      <alignment horizontal="center"/>
    </xf>
    <xf numFmtId="37" fontId="12" fillId="0" borderId="12" xfId="0" applyNumberFormat="1" applyFont="1" applyBorder="1"/>
    <xf numFmtId="3" fontId="12" fillId="0" borderId="0" xfId="0" applyNumberFormat="1" applyFont="1"/>
    <xf numFmtId="3" fontId="12" fillId="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3" fontId="1" fillId="2" borderId="12" xfId="0" applyNumberFormat="1" applyFont="1" applyFill="1" applyBorder="1"/>
    <xf numFmtId="3" fontId="1" fillId="4" borderId="12" xfId="0" applyNumberFormat="1" applyFont="1" applyFill="1" applyBorder="1"/>
    <xf numFmtId="37" fontId="1" fillId="2" borderId="12" xfId="0" applyNumberFormat="1" applyFont="1" applyFill="1" applyBorder="1"/>
    <xf numFmtId="0" fontId="1" fillId="0" borderId="0" xfId="0" applyFont="1" applyBorder="1"/>
    <xf numFmtId="0" fontId="2" fillId="0" borderId="17" xfId="0" applyFont="1" applyBorder="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14654</xdr:colOff>
      <xdr:row>44</xdr:row>
      <xdr:rowOff>127000</xdr:rowOff>
    </xdr:from>
    <xdr:to>
      <xdr:col>10</xdr:col>
      <xdr:colOff>400538</xdr:colOff>
      <xdr:row>44</xdr:row>
      <xdr:rowOff>127000</xdr:rowOff>
    </xdr:to>
    <xdr:cxnSp macro="">
      <xdr:nvCxnSpPr>
        <xdr:cNvPr id="3" name="Straight Connector 2">
          <a:extLst>
            <a:ext uri="{FF2B5EF4-FFF2-40B4-BE49-F238E27FC236}">
              <a16:creationId xmlns:a16="http://schemas.microsoft.com/office/drawing/2014/main" id="{958E1CC5-F55A-5A58-34DB-C9A9AA27A78A}"/>
            </a:ext>
          </a:extLst>
        </xdr:cNvPr>
        <xdr:cNvCxnSpPr/>
      </xdr:nvCxnSpPr>
      <xdr:spPr>
        <a:xfrm flipH="1">
          <a:off x="13516336462" y="9153769"/>
          <a:ext cx="38588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415192</xdr:colOff>
      <xdr:row>44</xdr:row>
      <xdr:rowOff>122115</xdr:rowOff>
    </xdr:from>
    <xdr:to>
      <xdr:col>10</xdr:col>
      <xdr:colOff>415192</xdr:colOff>
      <xdr:row>51</xdr:row>
      <xdr:rowOff>0</xdr:rowOff>
    </xdr:to>
    <xdr:cxnSp macro="">
      <xdr:nvCxnSpPr>
        <xdr:cNvPr id="4" name="Straight Connector 3">
          <a:extLst>
            <a:ext uri="{FF2B5EF4-FFF2-40B4-BE49-F238E27FC236}">
              <a16:creationId xmlns:a16="http://schemas.microsoft.com/office/drawing/2014/main" id="{BF4802FC-7AAC-AC32-47F5-14731B4E2007}"/>
            </a:ext>
          </a:extLst>
        </xdr:cNvPr>
        <xdr:cNvCxnSpPr/>
      </xdr:nvCxnSpPr>
      <xdr:spPr>
        <a:xfrm>
          <a:off x="13516321808" y="9148884"/>
          <a:ext cx="0" cy="131396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85"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9"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418" t="s">
        <v>1186</v>
      </c>
    </row>
    <row r="29" spans="1:10" x14ac:dyDescent="0.2">
      <c r="A29" s="243" t="s">
        <v>1035</v>
      </c>
      <c r="B29" s="173">
        <v>42750</v>
      </c>
      <c r="C29" s="38" t="s">
        <v>1036</v>
      </c>
      <c r="D29" s="38"/>
      <c r="E29" s="98"/>
      <c r="F29" s="98"/>
      <c r="G29" s="98"/>
      <c r="H29" s="14"/>
      <c r="J29" s="417"/>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419" t="s">
        <v>1210</v>
      </c>
      <c r="B140" s="417"/>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420">
        <f>(880000-250000)/10</f>
        <v>63000</v>
      </c>
    </row>
    <row r="227" spans="1:10" x14ac:dyDescent="0.2">
      <c r="F227" s="420"/>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79"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topLeftCell="A155"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417" t="s">
        <v>36</v>
      </c>
      <c r="G97" s="417"/>
      <c r="I97" s="1" t="s">
        <v>33</v>
      </c>
      <c r="J97" s="417" t="s">
        <v>36</v>
      </c>
      <c r="K97" s="417"/>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E68" zoomScale="190" zoomScaleNormal="290" workbookViewId="0">
      <selection activeCell="R83" sqref="R82:V83"/>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413" t="s">
        <v>1666</v>
      </c>
      <c r="G74" s="413"/>
      <c r="H74" s="413"/>
      <c r="I74" s="413"/>
      <c r="J74" s="413"/>
      <c r="K74" s="413"/>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42"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413" t="s">
        <v>1666</v>
      </c>
      <c r="G84" s="413"/>
      <c r="H84" s="413"/>
      <c r="I84" s="413"/>
      <c r="J84" s="413"/>
      <c r="K84" s="413"/>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opLeftCell="A110"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opLeftCell="A147" zoomScale="286" workbookViewId="0">
      <selection activeCell="N158" sqref="N158:P158"/>
    </sheetView>
  </sheetViews>
  <sheetFormatPr baseColWidth="10" defaultRowHeight="16" x14ac:dyDescent="0.2"/>
  <cols>
    <col min="1" max="16384" width="10.83203125" style="1"/>
  </cols>
  <sheetData>
    <row r="1" spans="1:8" x14ac:dyDescent="0.2">
      <c r="A1" s="2" t="s">
        <v>2096</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2005</v>
      </c>
    </row>
    <row r="127" spans="1:4" x14ac:dyDescent="0.2">
      <c r="A127" s="1" t="s">
        <v>2006</v>
      </c>
    </row>
    <row r="129" spans="1:1" x14ac:dyDescent="0.2">
      <c r="A129" s="1" t="s">
        <v>2011</v>
      </c>
    </row>
    <row r="130" spans="1:1" x14ac:dyDescent="0.2">
      <c r="A130" s="1" t="s">
        <v>2008</v>
      </c>
    </row>
    <row r="131" spans="1:1" x14ac:dyDescent="0.2">
      <c r="A131" s="1" t="s">
        <v>2009</v>
      </c>
    </row>
    <row r="132" spans="1:1" x14ac:dyDescent="0.2">
      <c r="A132" s="1" t="s">
        <v>2010</v>
      </c>
    </row>
    <row r="133" spans="1:1" x14ac:dyDescent="0.2">
      <c r="A133" s="1" t="s">
        <v>2012</v>
      </c>
    </row>
    <row r="134" spans="1:1" x14ac:dyDescent="0.2">
      <c r="A134" s="1" t="s">
        <v>2013</v>
      </c>
    </row>
    <row r="135" spans="1:1" x14ac:dyDescent="0.2">
      <c r="A135" s="1" t="s">
        <v>2014</v>
      </c>
    </row>
    <row r="136" spans="1:1" x14ac:dyDescent="0.2">
      <c r="A136" s="1" t="s">
        <v>2015</v>
      </c>
    </row>
    <row r="137" spans="1:1" x14ac:dyDescent="0.2">
      <c r="A137" s="1" t="s">
        <v>2016</v>
      </c>
    </row>
    <row r="138" spans="1:1" x14ac:dyDescent="0.2">
      <c r="A138" s="1" t="s">
        <v>2017</v>
      </c>
    </row>
    <row r="139" spans="1:1" x14ac:dyDescent="0.2">
      <c r="A139" s="1" t="s">
        <v>2018</v>
      </c>
    </row>
    <row r="140" spans="1:1" x14ac:dyDescent="0.2">
      <c r="A140" s="1" t="s">
        <v>2019</v>
      </c>
    </row>
    <row r="145" spans="1:20" x14ac:dyDescent="0.2">
      <c r="A145" s="2" t="s">
        <v>2007</v>
      </c>
      <c r="B145" s="2"/>
      <c r="C145" s="2"/>
      <c r="D145" s="2"/>
      <c r="E145" s="2"/>
      <c r="F145" s="2"/>
      <c r="G145" s="2"/>
      <c r="H145" s="2"/>
      <c r="I145" s="130" t="s">
        <v>2214</v>
      </c>
      <c r="J145" s="130"/>
      <c r="K145" s="130"/>
      <c r="L145" s="130"/>
      <c r="M145" s="130"/>
      <c r="N145" s="130"/>
      <c r="O145" s="130"/>
      <c r="P145" s="130"/>
      <c r="Q145" s="130"/>
      <c r="R145" s="130"/>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L149" s="49"/>
      <c r="N149" s="48"/>
      <c r="Q149" s="49"/>
    </row>
    <row r="150" spans="1:20" x14ac:dyDescent="0.2">
      <c r="A150" s="1" t="s">
        <v>1989</v>
      </c>
      <c r="D150" s="38">
        <v>800</v>
      </c>
      <c r="E150" s="371" t="s">
        <v>524</v>
      </c>
      <c r="G150" s="372" t="s">
        <v>33</v>
      </c>
      <c r="H150" s="6"/>
      <c r="I150" s="6"/>
      <c r="J150" s="6" t="s">
        <v>275</v>
      </c>
      <c r="K150" s="6"/>
      <c r="L150" s="49"/>
      <c r="N150" s="48" t="s">
        <v>212</v>
      </c>
      <c r="P150" s="19">
        <f>T154</f>
        <v>918</v>
      </c>
      <c r="Q150" s="49"/>
      <c r="R150" s="371" t="s">
        <v>1993</v>
      </c>
    </row>
    <row r="151" spans="1:20" x14ac:dyDescent="0.2">
      <c r="A151" s="1" t="s">
        <v>1648</v>
      </c>
      <c r="D151" s="38">
        <v>750</v>
      </c>
      <c r="E151" s="371" t="s">
        <v>524</v>
      </c>
      <c r="G151" s="48"/>
      <c r="L151" s="49"/>
      <c r="N151" s="48" t="s">
        <v>216</v>
      </c>
      <c r="P151" s="131">
        <f>-T160</f>
        <v>-233</v>
      </c>
      <c r="Q151" s="49"/>
      <c r="R151" s="1" t="s">
        <v>212</v>
      </c>
      <c r="T151" s="30">
        <f>D152</f>
        <v>1000</v>
      </c>
    </row>
    <row r="152" spans="1:20" x14ac:dyDescent="0.2">
      <c r="A152" s="1" t="s">
        <v>212</v>
      </c>
      <c r="D152" s="38">
        <v>1000</v>
      </c>
      <c r="E152" s="1" t="s">
        <v>1968</v>
      </c>
      <c r="G152" s="48" t="s">
        <v>523</v>
      </c>
      <c r="J152" s="1" t="s">
        <v>525</v>
      </c>
      <c r="L152" s="49"/>
      <c r="N152" s="48" t="s">
        <v>248</v>
      </c>
      <c r="P152" s="211">
        <f>P150+P151</f>
        <v>685</v>
      </c>
      <c r="Q152" s="49"/>
      <c r="R152" s="1" t="s">
        <v>309</v>
      </c>
      <c r="T152" s="30">
        <f>-D168</f>
        <v>-60</v>
      </c>
    </row>
    <row r="153" spans="1:20" x14ac:dyDescent="0.2">
      <c r="A153" s="1" t="s">
        <v>1984</v>
      </c>
      <c r="D153" s="38">
        <v>400</v>
      </c>
      <c r="E153" s="3" t="s">
        <v>523</v>
      </c>
      <c r="F153" s="3"/>
      <c r="G153" s="48" t="s">
        <v>80</v>
      </c>
      <c r="H153" s="1">
        <v>40</v>
      </c>
      <c r="J153" s="1" t="s">
        <v>100</v>
      </c>
      <c r="L153" s="49">
        <f>D163</f>
        <v>117</v>
      </c>
      <c r="N153" s="48" t="s">
        <v>249</v>
      </c>
      <c r="P153" s="19">
        <f>-(92+22*50%+19+60%*10)</f>
        <v>-128</v>
      </c>
      <c r="Q153" s="49"/>
      <c r="R153" s="1" t="s">
        <v>310</v>
      </c>
      <c r="T153" s="30">
        <f>-D171</f>
        <v>-22</v>
      </c>
    </row>
    <row r="154" spans="1:20" x14ac:dyDescent="0.2">
      <c r="A154" s="1" t="s">
        <v>674</v>
      </c>
      <c r="D154" s="38">
        <v>300</v>
      </c>
      <c r="E154" s="3" t="s">
        <v>523</v>
      </c>
      <c r="F154" s="3"/>
      <c r="G154" s="48" t="s">
        <v>76</v>
      </c>
      <c r="H154" s="1">
        <f>300-12</f>
        <v>288</v>
      </c>
      <c r="J154" s="1" t="s">
        <v>220</v>
      </c>
      <c r="L154" s="49">
        <f>D170</f>
        <v>45</v>
      </c>
      <c r="N154" s="48" t="s">
        <v>250</v>
      </c>
      <c r="P154" s="174">
        <f>-(19+53+15+23+22*50%+40%*10)</f>
        <v>-125</v>
      </c>
      <c r="Q154" s="49"/>
      <c r="R154" s="1" t="s">
        <v>1994</v>
      </c>
      <c r="T154" s="61">
        <f>SUM(T151:T153)</f>
        <v>918</v>
      </c>
    </row>
    <row r="155" spans="1:20" x14ac:dyDescent="0.2">
      <c r="A155" s="1" t="s">
        <v>1651</v>
      </c>
      <c r="D155" s="38">
        <v>288</v>
      </c>
      <c r="E155" s="1" t="s">
        <v>1969</v>
      </c>
      <c r="G155" s="48" t="s">
        <v>1622</v>
      </c>
      <c r="H155" s="1">
        <v>212</v>
      </c>
      <c r="L155" s="49"/>
      <c r="N155" s="48" t="s">
        <v>252</v>
      </c>
      <c r="P155" s="19">
        <f>-D185</f>
        <v>-5</v>
      </c>
      <c r="Q155" s="49"/>
      <c r="T155" s="30"/>
    </row>
    <row r="156" spans="1:20" x14ac:dyDescent="0.2">
      <c r="A156" s="1" t="s">
        <v>1823</v>
      </c>
      <c r="D156" s="38">
        <v>138</v>
      </c>
      <c r="E156" s="1" t="s">
        <v>1970</v>
      </c>
      <c r="G156" s="48" t="s">
        <v>1983</v>
      </c>
      <c r="H156" s="1">
        <v>400</v>
      </c>
      <c r="J156" s="1" t="s">
        <v>315</v>
      </c>
      <c r="L156" s="373">
        <f>SUM(L152:L155)</f>
        <v>162</v>
      </c>
      <c r="N156" s="48" t="s">
        <v>253</v>
      </c>
      <c r="P156" s="211">
        <f>SUM(P152:P155)</f>
        <v>427</v>
      </c>
      <c r="Q156" s="49"/>
      <c r="R156" s="371" t="s">
        <v>216</v>
      </c>
      <c r="T156" s="30"/>
    </row>
    <row r="157" spans="1:20" x14ac:dyDescent="0.2">
      <c r="A157" s="1" t="s">
        <v>218</v>
      </c>
      <c r="D157" s="38">
        <v>222</v>
      </c>
      <c r="E157" s="371" t="s">
        <v>524</v>
      </c>
      <c r="G157" s="48" t="s">
        <v>315</v>
      </c>
      <c r="H157" s="339">
        <f>SUM(H153:H156)</f>
        <v>940</v>
      </c>
      <c r="L157" s="49"/>
      <c r="N157" s="48" t="s">
        <v>254</v>
      </c>
      <c r="P157" s="19">
        <f>-(D174+D182)</f>
        <v>-46</v>
      </c>
      <c r="Q157" s="49"/>
      <c r="R157" s="1" t="s">
        <v>408</v>
      </c>
      <c r="T157" s="30">
        <f>D175</f>
        <v>44</v>
      </c>
    </row>
    <row r="158" spans="1:20" x14ac:dyDescent="0.2">
      <c r="A158" s="1" t="s">
        <v>490</v>
      </c>
      <c r="D158" s="38">
        <v>131</v>
      </c>
      <c r="E158" s="1" t="s">
        <v>36</v>
      </c>
      <c r="G158" s="48"/>
      <c r="L158" s="49"/>
      <c r="N158" s="48" t="s">
        <v>255</v>
      </c>
      <c r="P158" s="19">
        <f>D180</f>
        <v>15</v>
      </c>
      <c r="Q158" s="49"/>
      <c r="R158" s="1" t="s">
        <v>410</v>
      </c>
      <c r="T158" s="30">
        <f>T168</f>
        <v>401</v>
      </c>
    </row>
    <row r="159" spans="1:20" x14ac:dyDescent="0.2">
      <c r="A159" s="1" t="s">
        <v>1646</v>
      </c>
      <c r="D159" s="38">
        <v>212</v>
      </c>
      <c r="E159" s="3" t="s">
        <v>523</v>
      </c>
      <c r="F159" s="3"/>
      <c r="G159" s="48" t="s">
        <v>524</v>
      </c>
      <c r="J159" s="1" t="s">
        <v>526</v>
      </c>
      <c r="L159" s="49"/>
      <c r="N159" s="48" t="s">
        <v>256</v>
      </c>
      <c r="P159" s="211">
        <f>SUM(P156:P158)</f>
        <v>396</v>
      </c>
      <c r="Q159" s="49"/>
      <c r="R159" s="1" t="s">
        <v>413</v>
      </c>
      <c r="T159" s="30">
        <f>-D160</f>
        <v>-212</v>
      </c>
    </row>
    <row r="160" spans="1:20" x14ac:dyDescent="0.2">
      <c r="A160" s="1" t="s">
        <v>1647</v>
      </c>
      <c r="D160" s="38">
        <v>212</v>
      </c>
      <c r="E160" s="1" t="s">
        <v>1971</v>
      </c>
      <c r="G160" s="48" t="s">
        <v>1314</v>
      </c>
      <c r="H160" s="1">
        <f>750-100</f>
        <v>650</v>
      </c>
      <c r="J160" s="1" t="s">
        <v>101</v>
      </c>
      <c r="L160" s="49">
        <f>D161</f>
        <v>111</v>
      </c>
      <c r="N160" s="48" t="s">
        <v>257</v>
      </c>
      <c r="P160" s="19">
        <v>-80</v>
      </c>
      <c r="Q160" s="49"/>
      <c r="R160" s="1" t="s">
        <v>1996</v>
      </c>
      <c r="T160" s="61">
        <f>SUM(T157:T159)</f>
        <v>233</v>
      </c>
    </row>
    <row r="161" spans="1:20" ht="17" thickBot="1" x14ac:dyDescent="0.25">
      <c r="A161" s="1" t="s">
        <v>101</v>
      </c>
      <c r="D161" s="38">
        <v>111</v>
      </c>
      <c r="E161" s="1" t="s">
        <v>1991</v>
      </c>
      <c r="G161" s="48" t="s">
        <v>1988</v>
      </c>
      <c r="H161" s="1">
        <f>D150</f>
        <v>800</v>
      </c>
      <c r="J161" s="1" t="s">
        <v>315</v>
      </c>
      <c r="L161" s="373">
        <f>SUM(L160)</f>
        <v>111</v>
      </c>
      <c r="N161" s="50" t="s">
        <v>258</v>
      </c>
      <c r="O161" s="51"/>
      <c r="P161" s="376">
        <f>P159+P160</f>
        <v>316</v>
      </c>
      <c r="Q161" s="79"/>
      <c r="T161" s="30"/>
    </row>
    <row r="162" spans="1:20" x14ac:dyDescent="0.2">
      <c r="A162" s="1" t="s">
        <v>1825</v>
      </c>
      <c r="D162" s="38">
        <v>19</v>
      </c>
      <c r="E162" s="1" t="s">
        <v>1972</v>
      </c>
      <c r="G162" s="1" t="s">
        <v>2209</v>
      </c>
      <c r="H162" s="1">
        <f>D157</f>
        <v>222</v>
      </c>
      <c r="L162" s="49"/>
      <c r="T162" s="30"/>
    </row>
    <row r="163" spans="1:20" x14ac:dyDescent="0.2">
      <c r="A163" s="1" t="s">
        <v>100</v>
      </c>
      <c r="D163" s="38">
        <v>117</v>
      </c>
      <c r="E163" s="1" t="s">
        <v>1990</v>
      </c>
      <c r="G163" s="48" t="s">
        <v>315</v>
      </c>
      <c r="H163" s="339">
        <f>SUM(H160:H162)</f>
        <v>1672</v>
      </c>
      <c r="L163" s="49"/>
      <c r="R163" s="371" t="s">
        <v>1995</v>
      </c>
      <c r="T163" s="30"/>
    </row>
    <row r="164" spans="1:20" x14ac:dyDescent="0.2">
      <c r="A164" s="1" t="s">
        <v>1649</v>
      </c>
      <c r="D164" s="38">
        <v>100</v>
      </c>
      <c r="E164" s="371" t="s">
        <v>1973</v>
      </c>
      <c r="G164" s="48"/>
      <c r="J164" s="1" t="s">
        <v>36</v>
      </c>
      <c r="L164" s="49"/>
      <c r="R164" s="1" t="s">
        <v>1651</v>
      </c>
      <c r="T164" s="30">
        <f>D155</f>
        <v>288</v>
      </c>
    </row>
    <row r="165" spans="1:20" x14ac:dyDescent="0.2">
      <c r="A165" s="1" t="s">
        <v>1655</v>
      </c>
      <c r="D165" s="38">
        <v>92</v>
      </c>
      <c r="E165" s="1" t="s">
        <v>1974</v>
      </c>
      <c r="G165" s="48"/>
      <c r="J165" s="1" t="s">
        <v>490</v>
      </c>
      <c r="L165" s="49">
        <v>131</v>
      </c>
      <c r="R165" s="1" t="s">
        <v>437</v>
      </c>
      <c r="T165" s="30">
        <f>D156</f>
        <v>138</v>
      </c>
    </row>
    <row r="166" spans="1:20" x14ac:dyDescent="0.2">
      <c r="A166" s="1" t="s">
        <v>1657</v>
      </c>
      <c r="D166" s="38">
        <v>80</v>
      </c>
      <c r="E166" s="1" t="s">
        <v>1975</v>
      </c>
      <c r="G166" s="48"/>
      <c r="J166" s="1" t="s">
        <v>1278</v>
      </c>
      <c r="L166" s="49">
        <v>70</v>
      </c>
      <c r="R166" s="1" t="s">
        <v>438</v>
      </c>
      <c r="T166" s="30">
        <f>-D179</f>
        <v>-20</v>
      </c>
    </row>
    <row r="167" spans="1:20" x14ac:dyDescent="0.2">
      <c r="A167" s="1" t="s">
        <v>1278</v>
      </c>
      <c r="D167" s="38">
        <v>70</v>
      </c>
      <c r="E167" s="1" t="s">
        <v>36</v>
      </c>
      <c r="G167" s="48"/>
      <c r="J167" s="1" t="s">
        <v>1572</v>
      </c>
      <c r="L167" s="385">
        <f>L168-201</f>
        <v>2138</v>
      </c>
      <c r="N167" s="1" t="s">
        <v>2212</v>
      </c>
      <c r="R167" s="1" t="s">
        <v>453</v>
      </c>
      <c r="T167" s="382">
        <f>-D184</f>
        <v>-5</v>
      </c>
    </row>
    <row r="168" spans="1:20" x14ac:dyDescent="0.2">
      <c r="A168" s="1" t="s">
        <v>309</v>
      </c>
      <c r="D168" s="38">
        <v>60</v>
      </c>
      <c r="E168" s="1" t="s">
        <v>1976</v>
      </c>
      <c r="G168" s="48"/>
      <c r="J168" s="1" t="s">
        <v>315</v>
      </c>
      <c r="L168" s="386">
        <f>L170-273</f>
        <v>2339</v>
      </c>
      <c r="N168" s="1" t="s">
        <v>2213</v>
      </c>
      <c r="R168" s="1" t="s">
        <v>410</v>
      </c>
      <c r="T168" s="392">
        <f>SUM(T164:T167)</f>
        <v>401</v>
      </c>
    </row>
    <row r="169" spans="1:20" x14ac:dyDescent="0.2">
      <c r="A169" s="1" t="s">
        <v>1656</v>
      </c>
      <c r="D169" s="38">
        <v>53</v>
      </c>
      <c r="E169" s="1" t="s">
        <v>1972</v>
      </c>
      <c r="G169" s="48"/>
      <c r="L169" s="49"/>
    </row>
    <row r="170" spans="1:20" ht="17" thickBot="1" x14ac:dyDescent="0.25">
      <c r="A170" s="1" t="s">
        <v>220</v>
      </c>
      <c r="D170" s="38">
        <v>45</v>
      </c>
      <c r="E170" s="1" t="s">
        <v>1990</v>
      </c>
      <c r="G170" s="50" t="s">
        <v>278</v>
      </c>
      <c r="H170" s="383">
        <f>H157+H163</f>
        <v>2612</v>
      </c>
      <c r="I170" s="51"/>
      <c r="J170" s="51" t="s">
        <v>1992</v>
      </c>
      <c r="K170" s="51"/>
      <c r="L170" s="384">
        <f>H170</f>
        <v>2612</v>
      </c>
    </row>
    <row r="171" spans="1:20" ht="17" thickBot="1" x14ac:dyDescent="0.25">
      <c r="A171" s="1" t="s">
        <v>310</v>
      </c>
      <c r="D171" s="38">
        <v>22</v>
      </c>
      <c r="E171" s="1" t="s">
        <v>1976</v>
      </c>
    </row>
    <row r="172" spans="1:20" x14ac:dyDescent="0.2">
      <c r="A172" s="1" t="s">
        <v>80</v>
      </c>
      <c r="D172" s="38">
        <v>40</v>
      </c>
      <c r="E172" s="3" t="s">
        <v>523</v>
      </c>
      <c r="F172" s="3"/>
      <c r="N172" s="45" t="s">
        <v>2001</v>
      </c>
      <c r="O172" s="46"/>
      <c r="P172" s="46"/>
      <c r="Q172" s="47"/>
    </row>
    <row r="173" spans="1:20" x14ac:dyDescent="0.2">
      <c r="A173" s="1" t="s">
        <v>1658</v>
      </c>
      <c r="D173" s="38">
        <v>12</v>
      </c>
      <c r="E173" s="3" t="s">
        <v>1977</v>
      </c>
      <c r="F173" s="3"/>
      <c r="N173" s="48" t="s">
        <v>2002</v>
      </c>
      <c r="Q173" s="387">
        <f>Q176-Q175-Q174</f>
        <v>1822</v>
      </c>
    </row>
    <row r="174" spans="1:20" x14ac:dyDescent="0.2">
      <c r="A174" s="1" t="s">
        <v>206</v>
      </c>
      <c r="D174" s="38">
        <v>19</v>
      </c>
      <c r="E174" s="1" t="s">
        <v>1978</v>
      </c>
      <c r="N174" s="48" t="s">
        <v>1304</v>
      </c>
      <c r="Q174" s="52">
        <f>P161</f>
        <v>316</v>
      </c>
    </row>
    <row r="175" spans="1:20" x14ac:dyDescent="0.2">
      <c r="A175" s="1" t="s">
        <v>1997</v>
      </c>
      <c r="D175" s="38">
        <v>44</v>
      </c>
      <c r="E175" s="1" t="s">
        <v>1969</v>
      </c>
      <c r="N175" s="48" t="s">
        <v>2003</v>
      </c>
      <c r="Q175" s="52">
        <v>0</v>
      </c>
    </row>
    <row r="176" spans="1:20" ht="17" thickBot="1" x14ac:dyDescent="0.25">
      <c r="A176" s="1" t="s">
        <v>1654</v>
      </c>
      <c r="D176" s="38">
        <v>15</v>
      </c>
      <c r="E176" s="1" t="s">
        <v>1972</v>
      </c>
      <c r="N176" s="50" t="s">
        <v>2004</v>
      </c>
      <c r="O176" s="51"/>
      <c r="P176" s="51"/>
      <c r="Q176" s="388">
        <f>L167</f>
        <v>2138</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2211</v>
      </c>
    </row>
    <row r="182" spans="1:9" x14ac:dyDescent="0.2">
      <c r="A182" s="1" t="s">
        <v>109</v>
      </c>
      <c r="D182" s="38">
        <v>27</v>
      </c>
      <c r="E182" s="1" t="s">
        <v>1978</v>
      </c>
      <c r="I182" s="1" t="s">
        <v>1986</v>
      </c>
    </row>
    <row r="183" spans="1:9" x14ac:dyDescent="0.2">
      <c r="A183" s="1" t="s">
        <v>1652</v>
      </c>
      <c r="D183" s="38">
        <v>10</v>
      </c>
      <c r="E183" s="1" t="s">
        <v>1979</v>
      </c>
      <c r="I183" s="1" t="s">
        <v>1987</v>
      </c>
    </row>
    <row r="184" spans="1:9" x14ac:dyDescent="0.2">
      <c r="A184" s="1" t="s">
        <v>453</v>
      </c>
      <c r="D184" s="38">
        <v>5</v>
      </c>
      <c r="E184" s="1" t="s">
        <v>1980</v>
      </c>
    </row>
    <row r="185" spans="1:9" x14ac:dyDescent="0.2">
      <c r="A185" s="1" t="s">
        <v>1826</v>
      </c>
      <c r="D185" s="38">
        <v>5</v>
      </c>
      <c r="E185" s="1" t="s">
        <v>1982</v>
      </c>
      <c r="I185" s="1" t="s">
        <v>1998</v>
      </c>
    </row>
    <row r="186" spans="1:9" x14ac:dyDescent="0.2">
      <c r="I186" s="1" t="s">
        <v>1999</v>
      </c>
    </row>
    <row r="187" spans="1:9" x14ac:dyDescent="0.2">
      <c r="I187" s="1" t="s">
        <v>2000</v>
      </c>
    </row>
    <row r="189" spans="1:9" x14ac:dyDescent="0.2">
      <c r="I189" s="1" t="s">
        <v>2210</v>
      </c>
    </row>
    <row r="191" spans="1:9" x14ac:dyDescent="0.2">
      <c r="A191" s="2" t="s">
        <v>2020</v>
      </c>
      <c r="B191" s="2"/>
      <c r="C191" s="2"/>
      <c r="D191" s="2"/>
      <c r="E191" s="2"/>
      <c r="F191" s="2"/>
      <c r="G191" s="2"/>
      <c r="H191" s="2"/>
    </row>
    <row r="193" spans="1:8" x14ac:dyDescent="0.2">
      <c r="A193" s="10" t="s">
        <v>2008</v>
      </c>
      <c r="B193" s="11"/>
      <c r="C193" s="11"/>
      <c r="D193" s="11"/>
      <c r="E193" s="11"/>
      <c r="F193" s="11"/>
      <c r="G193" s="11"/>
      <c r="H193" s="12"/>
    </row>
    <row r="194" spans="1:8" x14ac:dyDescent="0.2">
      <c r="A194" s="13" t="s">
        <v>2009</v>
      </c>
      <c r="H194" s="14"/>
    </row>
    <row r="195" spans="1:8" x14ac:dyDescent="0.2">
      <c r="A195" s="15" t="s">
        <v>2010</v>
      </c>
      <c r="B195" s="6"/>
      <c r="C195" s="6"/>
      <c r="D195" s="6"/>
      <c r="E195" s="6"/>
      <c r="F195" s="6"/>
      <c r="G195" s="6"/>
      <c r="H195" s="16"/>
    </row>
    <row r="197" spans="1:8" x14ac:dyDescent="0.2">
      <c r="A197" s="1" t="s">
        <v>2021</v>
      </c>
    </row>
    <row r="198" spans="1:8" x14ac:dyDescent="0.2">
      <c r="A198" s="1" t="s">
        <v>2022</v>
      </c>
      <c r="G198" s="6" t="s">
        <v>1679</v>
      </c>
    </row>
    <row r="199" spans="1:8" x14ac:dyDescent="0.2">
      <c r="B199" s="1" t="s">
        <v>2023</v>
      </c>
      <c r="G199" s="1">
        <v>40</v>
      </c>
    </row>
    <row r="200" spans="1:8" x14ac:dyDescent="0.2">
      <c r="B200" s="1" t="s">
        <v>2026</v>
      </c>
      <c r="G200" s="1">
        <v>7</v>
      </c>
      <c r="H200" s="1" t="s">
        <v>2027</v>
      </c>
    </row>
    <row r="201" spans="1:8" x14ac:dyDescent="0.2">
      <c r="B201" s="1" t="s">
        <v>2024</v>
      </c>
      <c r="G201" s="339">
        <v>47</v>
      </c>
      <c r="H201" s="1" t="s">
        <v>2025</v>
      </c>
    </row>
    <row r="203" spans="1:8" x14ac:dyDescent="0.2">
      <c r="A203" s="1" t="s">
        <v>2028</v>
      </c>
    </row>
    <row r="204" spans="1:8" x14ac:dyDescent="0.2">
      <c r="A204" s="1" t="s">
        <v>2029</v>
      </c>
    </row>
    <row r="206" spans="1:8" x14ac:dyDescent="0.2">
      <c r="E206" s="1" t="s">
        <v>2031</v>
      </c>
      <c r="F206" s="374" t="s">
        <v>2033</v>
      </c>
    </row>
    <row r="207" spans="1:8" x14ac:dyDescent="0.2">
      <c r="D207" s="6" t="s">
        <v>2030</v>
      </c>
      <c r="E207" s="6" t="s">
        <v>2032</v>
      </c>
      <c r="F207" s="375" t="s">
        <v>1256</v>
      </c>
    </row>
    <row r="208" spans="1:8" x14ac:dyDescent="0.2">
      <c r="B208" s="1" t="s">
        <v>490</v>
      </c>
      <c r="D208" s="1">
        <v>131</v>
      </c>
      <c r="E208" s="1">
        <f>G199</f>
        <v>40</v>
      </c>
      <c r="F208" s="374">
        <f>D208+E208</f>
        <v>171</v>
      </c>
    </row>
    <row r="209" spans="1:8" x14ac:dyDescent="0.2">
      <c r="B209" s="1" t="s">
        <v>1278</v>
      </c>
      <c r="D209" s="1">
        <v>70</v>
      </c>
      <c r="E209" s="1">
        <f>G200</f>
        <v>7</v>
      </c>
      <c r="F209" s="374">
        <f>D209+E209</f>
        <v>77</v>
      </c>
    </row>
    <row r="210" spans="1:8" x14ac:dyDescent="0.2">
      <c r="B210" s="1" t="s">
        <v>1572</v>
      </c>
      <c r="D210" s="130">
        <f>L167</f>
        <v>2138</v>
      </c>
      <c r="E210" s="1">
        <v>0</v>
      </c>
      <c r="F210" s="390">
        <f>D210+E210</f>
        <v>2138</v>
      </c>
    </row>
    <row r="211" spans="1:8" x14ac:dyDescent="0.2">
      <c r="B211" s="1" t="s">
        <v>315</v>
      </c>
      <c r="D211" s="389">
        <f>SUM(D208:D210)</f>
        <v>2339</v>
      </c>
      <c r="E211" s="339">
        <f>E208+E209+E210</f>
        <v>47</v>
      </c>
      <c r="F211" s="391">
        <f>F208+F209+F210</f>
        <v>2386</v>
      </c>
    </row>
    <row r="213" spans="1:8" x14ac:dyDescent="0.2">
      <c r="A213" s="10" t="s">
        <v>2012</v>
      </c>
      <c r="B213" s="11"/>
      <c r="C213" s="11"/>
      <c r="D213" s="11"/>
      <c r="E213" s="11"/>
      <c r="F213" s="11"/>
      <c r="G213" s="11"/>
      <c r="H213" s="12"/>
    </row>
    <row r="214" spans="1:8" x14ac:dyDescent="0.2">
      <c r="A214" s="15" t="s">
        <v>2013</v>
      </c>
      <c r="B214" s="6"/>
      <c r="C214" s="6"/>
      <c r="D214" s="6"/>
      <c r="E214" s="6"/>
      <c r="F214" s="6"/>
      <c r="G214" s="6"/>
      <c r="H214" s="16"/>
    </row>
    <row r="216" spans="1:8" x14ac:dyDescent="0.2">
      <c r="A216" s="1" t="s">
        <v>2037</v>
      </c>
    </row>
    <row r="217" spans="1:8" x14ac:dyDescent="0.2">
      <c r="A217" s="1" t="s">
        <v>2034</v>
      </c>
    </row>
    <row r="218" spans="1:8" x14ac:dyDescent="0.2">
      <c r="A218" s="1" t="s">
        <v>2035</v>
      </c>
    </row>
    <row r="219" spans="1:8" x14ac:dyDescent="0.2">
      <c r="A219" s="1" t="s">
        <v>2036</v>
      </c>
    </row>
    <row r="221" spans="1:8" x14ac:dyDescent="0.2">
      <c r="A221" s="1" t="s">
        <v>2038</v>
      </c>
    </row>
    <row r="222" spans="1:8" x14ac:dyDescent="0.2">
      <c r="A222" s="1" t="s">
        <v>2039</v>
      </c>
    </row>
    <row r="223" spans="1:8" x14ac:dyDescent="0.2">
      <c r="B223" s="1" t="s">
        <v>2040</v>
      </c>
      <c r="D223" s="1" t="s">
        <v>2041</v>
      </c>
    </row>
    <row r="224" spans="1:8" x14ac:dyDescent="0.2">
      <c r="D224" s="1" t="s">
        <v>2042</v>
      </c>
    </row>
    <row r="225" spans="2:4" x14ac:dyDescent="0.2">
      <c r="D225" s="1" t="s">
        <v>2043</v>
      </c>
    </row>
    <row r="226" spans="2:4" x14ac:dyDescent="0.2">
      <c r="D226" s="1" t="s">
        <v>2044</v>
      </c>
    </row>
    <row r="227" spans="2:4" x14ac:dyDescent="0.2">
      <c r="D227" s="1" t="s">
        <v>2045</v>
      </c>
    </row>
    <row r="228" spans="2:4" x14ac:dyDescent="0.2">
      <c r="D228" s="1" t="s">
        <v>2050</v>
      </c>
    </row>
    <row r="229" spans="2:4" x14ac:dyDescent="0.2">
      <c r="D229" s="1" t="s">
        <v>2046</v>
      </c>
    </row>
    <row r="230" spans="2:4" x14ac:dyDescent="0.2">
      <c r="D230" s="1" t="s">
        <v>2047</v>
      </c>
    </row>
    <row r="231" spans="2:4" x14ac:dyDescent="0.2">
      <c r="D231" s="1" t="s">
        <v>2048</v>
      </c>
    </row>
    <row r="232" spans="2:4" x14ac:dyDescent="0.2">
      <c r="D232" s="1" t="s">
        <v>2051</v>
      </c>
    </row>
    <row r="233" spans="2:4" x14ac:dyDescent="0.2">
      <c r="D233" s="3" t="s">
        <v>2049</v>
      </c>
    </row>
    <row r="234" spans="2:4" x14ac:dyDescent="0.2">
      <c r="B234" s="1" t="s">
        <v>2054</v>
      </c>
      <c r="D234" s="1" t="s">
        <v>2055</v>
      </c>
    </row>
    <row r="235" spans="2:4" x14ac:dyDescent="0.2">
      <c r="D235" s="1" t="s">
        <v>2052</v>
      </c>
    </row>
    <row r="236" spans="2:4" x14ac:dyDescent="0.2">
      <c r="D236" s="1" t="s">
        <v>2053</v>
      </c>
    </row>
    <row r="237" spans="2:4" x14ac:dyDescent="0.2">
      <c r="B237" s="1" t="s">
        <v>2056</v>
      </c>
      <c r="D237" s="1" t="s">
        <v>2057</v>
      </c>
    </row>
    <row r="238" spans="2:4" x14ac:dyDescent="0.2">
      <c r="D238" s="1" t="s">
        <v>2059</v>
      </c>
    </row>
    <row r="239" spans="2:4" x14ac:dyDescent="0.2">
      <c r="D239" s="3" t="s">
        <v>2058</v>
      </c>
    </row>
    <row r="241" spans="1:8" x14ac:dyDescent="0.2">
      <c r="B241" s="24" t="s">
        <v>2066</v>
      </c>
      <c r="C241" s="25"/>
      <c r="D241" s="25"/>
      <c r="E241" s="25"/>
      <c r="F241" s="26"/>
    </row>
    <row r="242" spans="1:8" x14ac:dyDescent="0.2">
      <c r="B242" s="377" t="s">
        <v>2060</v>
      </c>
      <c r="C242" s="378"/>
      <c r="D242" s="378"/>
      <c r="E242" s="378"/>
      <c r="F242" s="379"/>
    </row>
    <row r="243" spans="1:8" x14ac:dyDescent="0.2">
      <c r="B243" s="377" t="s">
        <v>2061</v>
      </c>
      <c r="C243" s="378"/>
      <c r="D243" s="378"/>
      <c r="E243" s="378"/>
      <c r="F243" s="380">
        <v>30</v>
      </c>
    </row>
    <row r="244" spans="1:8" x14ac:dyDescent="0.2">
      <c r="B244" s="377" t="s">
        <v>2062</v>
      </c>
      <c r="C244" s="378"/>
      <c r="D244" s="378"/>
      <c r="E244" s="378"/>
      <c r="F244" s="380">
        <v>-30</v>
      </c>
    </row>
    <row r="245" spans="1:8" x14ac:dyDescent="0.2">
      <c r="B245" s="377"/>
      <c r="C245" s="378"/>
      <c r="D245" s="378"/>
      <c r="E245" s="378"/>
      <c r="F245" s="380"/>
    </row>
    <row r="246" spans="1:8" x14ac:dyDescent="0.2">
      <c r="B246" s="377" t="s">
        <v>2063</v>
      </c>
      <c r="C246" s="378"/>
      <c r="D246" s="378"/>
      <c r="E246" s="378"/>
      <c r="F246" s="380"/>
    </row>
    <row r="247" spans="1:8" x14ac:dyDescent="0.2">
      <c r="B247" s="377" t="s">
        <v>2064</v>
      </c>
      <c r="C247" s="378"/>
      <c r="D247" s="378"/>
      <c r="E247" s="378"/>
      <c r="F247" s="380">
        <v>-30</v>
      </c>
    </row>
    <row r="248" spans="1:8" x14ac:dyDescent="0.2">
      <c r="B248" s="27" t="s">
        <v>2065</v>
      </c>
      <c r="C248" s="28"/>
      <c r="D248" s="28"/>
      <c r="E248" s="28"/>
      <c r="F248" s="381">
        <v>-30</v>
      </c>
    </row>
    <row r="251" spans="1:8" x14ac:dyDescent="0.2">
      <c r="A251" s="10" t="s">
        <v>2014</v>
      </c>
      <c r="B251" s="11"/>
      <c r="C251" s="11"/>
      <c r="D251" s="11"/>
      <c r="E251" s="11"/>
      <c r="F251" s="11"/>
      <c r="G251" s="11"/>
      <c r="H251" s="12"/>
    </row>
    <row r="252" spans="1:8" x14ac:dyDescent="0.2">
      <c r="A252" s="13" t="s">
        <v>2015</v>
      </c>
      <c r="H252" s="14"/>
    </row>
    <row r="253" spans="1:8" x14ac:dyDescent="0.2">
      <c r="A253" s="15" t="s">
        <v>2016</v>
      </c>
      <c r="B253" s="6"/>
      <c r="C253" s="6"/>
      <c r="D253" s="6"/>
      <c r="E253" s="6"/>
      <c r="F253" s="6"/>
      <c r="G253" s="6"/>
      <c r="H253" s="16"/>
    </row>
    <row r="255" spans="1:8" x14ac:dyDescent="0.2">
      <c r="A255" s="1" t="s">
        <v>2067</v>
      </c>
    </row>
    <row r="256" spans="1:8" x14ac:dyDescent="0.2">
      <c r="B256" s="1" t="s">
        <v>2068</v>
      </c>
    </row>
    <row r="257" spans="1:2" x14ac:dyDescent="0.2">
      <c r="B257" s="1" t="s">
        <v>2069</v>
      </c>
    </row>
    <row r="258" spans="1:2" x14ac:dyDescent="0.2">
      <c r="B258" s="1" t="s">
        <v>2070</v>
      </c>
    </row>
    <row r="259" spans="1:2" x14ac:dyDescent="0.2">
      <c r="B259" s="3" t="s">
        <v>2071</v>
      </c>
    </row>
    <row r="260" spans="1:2" x14ac:dyDescent="0.2">
      <c r="B260" s="3" t="s">
        <v>2072</v>
      </c>
    </row>
    <row r="262" spans="1:2" x14ac:dyDescent="0.2">
      <c r="A262" s="1" t="s">
        <v>2073</v>
      </c>
    </row>
    <row r="263" spans="1:2" x14ac:dyDescent="0.2">
      <c r="B263" s="1" t="s">
        <v>2060</v>
      </c>
    </row>
    <row r="264" spans="1:2" x14ac:dyDescent="0.2">
      <c r="B264" s="1" t="s">
        <v>2074</v>
      </c>
    </row>
    <row r="265" spans="1:2" x14ac:dyDescent="0.2">
      <c r="B265" s="1" t="s">
        <v>2075</v>
      </c>
    </row>
    <row r="266" spans="1:2" x14ac:dyDescent="0.2">
      <c r="B266" s="1" t="s">
        <v>2076</v>
      </c>
    </row>
    <row r="267" spans="1:2" x14ac:dyDescent="0.2">
      <c r="B267" s="1" t="s">
        <v>2077</v>
      </c>
    </row>
    <row r="268" spans="1:2" x14ac:dyDescent="0.2">
      <c r="B268" s="1" t="s">
        <v>2078</v>
      </c>
    </row>
    <row r="270" spans="1:2" x14ac:dyDescent="0.2">
      <c r="B270" s="1" t="s">
        <v>2063</v>
      </c>
    </row>
    <row r="271" spans="1:2" x14ac:dyDescent="0.2">
      <c r="B271" s="1" t="s">
        <v>2079</v>
      </c>
    </row>
    <row r="272" spans="1:2" x14ac:dyDescent="0.2">
      <c r="B272" s="1" t="s">
        <v>2080</v>
      </c>
    </row>
    <row r="273" spans="1:8" x14ac:dyDescent="0.2">
      <c r="B273" s="1" t="s">
        <v>2081</v>
      </c>
    </row>
    <row r="274" spans="1:8" x14ac:dyDescent="0.2">
      <c r="B274" s="1" t="s">
        <v>1085</v>
      </c>
    </row>
    <row r="275" spans="1:8" x14ac:dyDescent="0.2">
      <c r="B275" s="1" t="s">
        <v>2082</v>
      </c>
    </row>
    <row r="276" spans="1:8" x14ac:dyDescent="0.2">
      <c r="B276" s="1" t="s">
        <v>2083</v>
      </c>
    </row>
    <row r="278" spans="1:8" x14ac:dyDescent="0.2">
      <c r="A278" s="10" t="s">
        <v>2017</v>
      </c>
      <c r="B278" s="11"/>
      <c r="C278" s="11"/>
      <c r="D278" s="11"/>
      <c r="E278" s="11"/>
      <c r="F278" s="11"/>
      <c r="G278" s="11"/>
      <c r="H278" s="12"/>
    </row>
    <row r="279" spans="1:8" x14ac:dyDescent="0.2">
      <c r="A279" s="13" t="s">
        <v>2018</v>
      </c>
      <c r="H279" s="14"/>
    </row>
    <row r="280" spans="1:8" x14ac:dyDescent="0.2">
      <c r="A280" s="15" t="s">
        <v>2019</v>
      </c>
      <c r="B280" s="6"/>
      <c r="C280" s="6"/>
      <c r="D280" s="6"/>
      <c r="E280" s="6"/>
      <c r="F280" s="6"/>
      <c r="G280" s="6"/>
      <c r="H280" s="16"/>
    </row>
    <row r="282" spans="1:8" x14ac:dyDescent="0.2">
      <c r="A282" s="1" t="s">
        <v>2084</v>
      </c>
    </row>
    <row r="283" spans="1:8" x14ac:dyDescent="0.2">
      <c r="A283" s="1" t="s">
        <v>1652</v>
      </c>
      <c r="D283" s="38">
        <v>10</v>
      </c>
    </row>
    <row r="285" spans="1:8" x14ac:dyDescent="0.2">
      <c r="A285" s="1" t="s">
        <v>2085</v>
      </c>
    </row>
    <row r="286" spans="1:8" x14ac:dyDescent="0.2">
      <c r="D286" s="6" t="s">
        <v>1679</v>
      </c>
    </row>
    <row r="287" spans="1:8" x14ac:dyDescent="0.2">
      <c r="B287" s="1" t="s">
        <v>2086</v>
      </c>
      <c r="D287" s="1">
        <f>10*60%</f>
        <v>6</v>
      </c>
      <c r="F287" s="1" t="s">
        <v>2087</v>
      </c>
    </row>
    <row r="288" spans="1:8" x14ac:dyDescent="0.2">
      <c r="B288" s="1" t="s">
        <v>2088</v>
      </c>
      <c r="D288" s="1">
        <v>4</v>
      </c>
      <c r="F288" s="1" t="s">
        <v>2089</v>
      </c>
    </row>
    <row r="290" spans="1:4" x14ac:dyDescent="0.2">
      <c r="A290" s="1" t="s">
        <v>2090</v>
      </c>
    </row>
    <row r="291" spans="1:4" x14ac:dyDescent="0.2">
      <c r="A291" s="1" t="s">
        <v>2091</v>
      </c>
      <c r="D291" s="1">
        <v>10</v>
      </c>
    </row>
    <row r="293" spans="1:4" x14ac:dyDescent="0.2">
      <c r="A293" s="1" t="s">
        <v>2092</v>
      </c>
    </row>
    <row r="294" spans="1:4" x14ac:dyDescent="0.2">
      <c r="A294" s="1" t="s">
        <v>2093</v>
      </c>
    </row>
    <row r="296" spans="1:4" x14ac:dyDescent="0.2">
      <c r="A296" s="1" t="s">
        <v>2094</v>
      </c>
    </row>
    <row r="297" spans="1:4" x14ac:dyDescent="0.2">
      <c r="A297" s="1" t="s">
        <v>2095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topLeftCell="A18" zoomScale="314"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2" spans="1:8" ht="17" thickBot="1" x14ac:dyDescent="0.25"/>
    <row r="3" spans="1:8" x14ac:dyDescent="0.2">
      <c r="A3" s="45" t="s">
        <v>2098</v>
      </c>
      <c r="B3" s="46"/>
      <c r="C3" s="46"/>
      <c r="D3" s="46"/>
      <c r="E3" s="46"/>
      <c r="F3" s="46"/>
      <c r="G3" s="46"/>
      <c r="H3" s="47"/>
    </row>
    <row r="4" spans="1:8" x14ac:dyDescent="0.2">
      <c r="A4" s="48" t="s">
        <v>2099</v>
      </c>
      <c r="H4" s="49"/>
    </row>
    <row r="5" spans="1:8" x14ac:dyDescent="0.2">
      <c r="A5" s="48" t="s">
        <v>2100</v>
      </c>
      <c r="H5" s="49"/>
    </row>
    <row r="6" spans="1:8" x14ac:dyDescent="0.2">
      <c r="A6" s="48" t="s">
        <v>2101</v>
      </c>
      <c r="H6" s="49"/>
    </row>
    <row r="7" spans="1:8" x14ac:dyDescent="0.2">
      <c r="A7" s="48" t="s">
        <v>2102</v>
      </c>
      <c r="H7" s="49"/>
    </row>
    <row r="8" spans="1:8" x14ac:dyDescent="0.2">
      <c r="A8" s="48" t="s">
        <v>2103</v>
      </c>
      <c r="H8" s="49"/>
    </row>
    <row r="9" spans="1:8" ht="17" thickBot="1" x14ac:dyDescent="0.25">
      <c r="A9" s="50" t="s">
        <v>2104</v>
      </c>
      <c r="B9" s="51"/>
      <c r="C9" s="51"/>
      <c r="D9" s="51"/>
      <c r="E9" s="51"/>
      <c r="F9" s="51"/>
      <c r="G9" s="51"/>
      <c r="H9" s="79"/>
    </row>
    <row r="11" spans="1:8" x14ac:dyDescent="0.2">
      <c r="A11" s="3" t="s">
        <v>2105</v>
      </c>
      <c r="B11" s="3"/>
      <c r="C11" s="3"/>
      <c r="D11" s="3"/>
      <c r="E11" s="3"/>
      <c r="F11" s="3"/>
      <c r="G11" s="3"/>
      <c r="H11" s="3"/>
    </row>
    <row r="12" spans="1:8" x14ac:dyDescent="0.2">
      <c r="A12" s="1" t="s">
        <v>2106</v>
      </c>
    </row>
    <row r="13" spans="1:8" x14ac:dyDescent="0.2">
      <c r="A13" s="1" t="s">
        <v>2107</v>
      </c>
    </row>
    <row r="14" spans="1:8" x14ac:dyDescent="0.2">
      <c r="A14" s="1" t="s">
        <v>2108</v>
      </c>
      <c r="B14" s="1" t="s">
        <v>2109</v>
      </c>
    </row>
    <row r="15" spans="1:8" x14ac:dyDescent="0.2">
      <c r="A15" s="1">
        <v>1</v>
      </c>
      <c r="B15" s="1" t="s">
        <v>2110</v>
      </c>
    </row>
    <row r="16" spans="1:8" x14ac:dyDescent="0.2">
      <c r="A16" s="1">
        <v>2</v>
      </c>
      <c r="B16" s="1" t="s">
        <v>2111</v>
      </c>
    </row>
    <row r="17" spans="1:8" x14ac:dyDescent="0.2">
      <c r="A17" s="1">
        <v>3</v>
      </c>
      <c r="B17" s="1" t="s">
        <v>2112</v>
      </c>
    </row>
    <row r="18" spans="1:8" x14ac:dyDescent="0.2">
      <c r="A18" s="1">
        <v>4</v>
      </c>
      <c r="B18" s="1" t="s">
        <v>2113</v>
      </c>
    </row>
    <row r="19" spans="1:8" x14ac:dyDescent="0.2">
      <c r="A19" s="1">
        <v>5</v>
      </c>
      <c r="B19" s="1" t="s">
        <v>2114</v>
      </c>
    </row>
    <row r="20" spans="1:8" x14ac:dyDescent="0.2">
      <c r="B20" s="1" t="s">
        <v>2115</v>
      </c>
    </row>
    <row r="22" spans="1:8" x14ac:dyDescent="0.2">
      <c r="A22" s="1" t="s">
        <v>715</v>
      </c>
    </row>
    <row r="23" spans="1:8" x14ac:dyDescent="0.2">
      <c r="A23" s="1">
        <v>1</v>
      </c>
      <c r="B23" s="371" t="s">
        <v>2110</v>
      </c>
      <c r="C23" s="371"/>
      <c r="D23" s="371"/>
      <c r="E23" s="371"/>
      <c r="F23" s="371"/>
      <c r="G23" s="371"/>
      <c r="H23" s="371"/>
    </row>
    <row r="24" spans="1:8" x14ac:dyDescent="0.2">
      <c r="B24" s="1" t="s">
        <v>2116</v>
      </c>
    </row>
    <row r="25" spans="1:8" x14ac:dyDescent="0.2">
      <c r="B25" s="1" t="s">
        <v>2117</v>
      </c>
    </row>
    <row r="26" spans="1:8" x14ac:dyDescent="0.2">
      <c r="B26" s="1" t="s">
        <v>2128</v>
      </c>
    </row>
    <row r="28" spans="1:8" x14ac:dyDescent="0.2">
      <c r="B28" s="1" t="s">
        <v>2118</v>
      </c>
    </row>
    <row r="29" spans="1:8" x14ac:dyDescent="0.2">
      <c r="B29" s="1" t="s">
        <v>2119</v>
      </c>
    </row>
    <row r="30" spans="1:8" x14ac:dyDescent="0.2">
      <c r="B30" s="1" t="s">
        <v>2120</v>
      </c>
    </row>
    <row r="31" spans="1:8" x14ac:dyDescent="0.2">
      <c r="B31" s="1" t="s">
        <v>2122</v>
      </c>
      <c r="F31" s="1">
        <v>400</v>
      </c>
      <c r="H31" s="1" t="s">
        <v>2121</v>
      </c>
    </row>
    <row r="32" spans="1:8" x14ac:dyDescent="0.2">
      <c r="B32" s="1" t="s">
        <v>2123</v>
      </c>
      <c r="F32" s="1">
        <v>1000</v>
      </c>
    </row>
    <row r="34" spans="1:7" x14ac:dyDescent="0.2">
      <c r="B34" s="1" t="s">
        <v>2124</v>
      </c>
    </row>
    <row r="35" spans="1:7" x14ac:dyDescent="0.2">
      <c r="B35" s="1" t="s">
        <v>2125</v>
      </c>
    </row>
    <row r="36" spans="1:7" x14ac:dyDescent="0.2">
      <c r="B36" s="1" t="s">
        <v>2126</v>
      </c>
    </row>
    <row r="37" spans="1:7" x14ac:dyDescent="0.2">
      <c r="B37" s="1" t="s">
        <v>2127</v>
      </c>
    </row>
    <row r="39" spans="1:7" x14ac:dyDescent="0.2">
      <c r="A39" s="1">
        <v>2</v>
      </c>
      <c r="B39" s="371" t="s">
        <v>2111</v>
      </c>
      <c r="C39" s="371"/>
      <c r="D39" s="371"/>
      <c r="E39" s="371"/>
      <c r="F39" s="371"/>
      <c r="G39" s="371"/>
    </row>
    <row r="40" spans="1:7" x14ac:dyDescent="0.2">
      <c r="B40" s="1" t="s">
        <v>2131</v>
      </c>
    </row>
    <row r="41" spans="1:7" x14ac:dyDescent="0.2">
      <c r="B41" s="1" t="s">
        <v>2129</v>
      </c>
    </row>
    <row r="42" spans="1:7" x14ac:dyDescent="0.2">
      <c r="B42" s="1" t="s">
        <v>2130</v>
      </c>
    </row>
    <row r="43" spans="1:7" x14ac:dyDescent="0.2">
      <c r="B43" s="1" t="s">
        <v>2132</v>
      </c>
    </row>
    <row r="44" spans="1:7" x14ac:dyDescent="0.2">
      <c r="B44" s="1" t="s">
        <v>2133</v>
      </c>
    </row>
    <row r="45" spans="1:7" x14ac:dyDescent="0.2">
      <c r="B45" s="3" t="s">
        <v>1879</v>
      </c>
    </row>
    <row r="47" spans="1:7" x14ac:dyDescent="0.2">
      <c r="B47" s="1" t="s">
        <v>2134</v>
      </c>
    </row>
    <row r="48" spans="1:7" x14ac:dyDescent="0.2">
      <c r="B48" s="1" t="s">
        <v>2135</v>
      </c>
    </row>
    <row r="50" spans="1:8" x14ac:dyDescent="0.2">
      <c r="A50" s="1">
        <v>3</v>
      </c>
      <c r="B50" s="371" t="s">
        <v>2112</v>
      </c>
      <c r="C50" s="371"/>
      <c r="D50" s="371"/>
      <c r="E50" s="371"/>
      <c r="F50" s="371"/>
      <c r="G50" s="371"/>
      <c r="H50" s="371"/>
    </row>
    <row r="51" spans="1:8" x14ac:dyDescent="0.2">
      <c r="B51" s="1" t="s">
        <v>624</v>
      </c>
    </row>
    <row r="52" spans="1:8" x14ac:dyDescent="0.2">
      <c r="B52" s="1" t="s">
        <v>2136</v>
      </c>
    </row>
    <row r="53" spans="1:8" x14ac:dyDescent="0.2">
      <c r="B53" s="1" t="s">
        <v>2137</v>
      </c>
    </row>
    <row r="54" spans="1:8" x14ac:dyDescent="0.2">
      <c r="B54" s="1" t="s">
        <v>2138</v>
      </c>
    </row>
    <row r="55" spans="1:8" x14ac:dyDescent="0.2">
      <c r="B55" s="1" t="s">
        <v>2139</v>
      </c>
    </row>
    <row r="56" spans="1:8" x14ac:dyDescent="0.2">
      <c r="B56" s="1" t="s">
        <v>2140</v>
      </c>
    </row>
    <row r="57" spans="1:8" x14ac:dyDescent="0.2">
      <c r="B57" s="1" t="s">
        <v>2141</v>
      </c>
    </row>
    <row r="58" spans="1:8" x14ac:dyDescent="0.2">
      <c r="B58" s="1" t="s">
        <v>2142</v>
      </c>
    </row>
    <row r="59" spans="1:8" x14ac:dyDescent="0.2">
      <c r="B59" s="1" t="s">
        <v>2143</v>
      </c>
    </row>
    <row r="60" spans="1:8" x14ac:dyDescent="0.2">
      <c r="B60" s="1" t="s">
        <v>2144</v>
      </c>
    </row>
    <row r="62" spans="1:8" x14ac:dyDescent="0.2">
      <c r="B62" s="1" t="s">
        <v>2147</v>
      </c>
      <c r="E62" s="1" t="s">
        <v>525</v>
      </c>
    </row>
    <row r="63" spans="1:8" x14ac:dyDescent="0.2">
      <c r="B63" s="1" t="s">
        <v>2148</v>
      </c>
      <c r="E63" s="1" t="s">
        <v>2145</v>
      </c>
      <c r="G63" s="1">
        <v>20</v>
      </c>
    </row>
    <row r="64" spans="1:8" x14ac:dyDescent="0.2">
      <c r="B64" s="1" t="s">
        <v>2149</v>
      </c>
    </row>
    <row r="65" spans="1:8" x14ac:dyDescent="0.2">
      <c r="B65" s="1" t="s">
        <v>2150</v>
      </c>
      <c r="E65" s="1" t="s">
        <v>526</v>
      </c>
    </row>
    <row r="66" spans="1:8" x14ac:dyDescent="0.2">
      <c r="B66" s="1" t="s">
        <v>2151</v>
      </c>
      <c r="E66" s="1" t="s">
        <v>101</v>
      </c>
      <c r="G66" s="1">
        <f>100-20</f>
        <v>80</v>
      </c>
      <c r="H66" s="1" t="s">
        <v>2146</v>
      </c>
    </row>
    <row r="67" spans="1:8" x14ac:dyDescent="0.2">
      <c r="B67" s="1" t="s">
        <v>2152</v>
      </c>
    </row>
    <row r="68" spans="1:8" x14ac:dyDescent="0.2">
      <c r="B68" s="1" t="s">
        <v>2153</v>
      </c>
    </row>
    <row r="70" spans="1:8" x14ac:dyDescent="0.2">
      <c r="B70" s="3" t="s">
        <v>2154</v>
      </c>
      <c r="C70" s="3"/>
      <c r="D70" s="3"/>
      <c r="E70" s="3"/>
      <c r="F70" s="3"/>
      <c r="G70" s="3"/>
      <c r="H70" s="3"/>
    </row>
    <row r="71" spans="1:8" x14ac:dyDescent="0.2">
      <c r="B71" s="3" t="s">
        <v>2155</v>
      </c>
      <c r="C71" s="3"/>
      <c r="D71" s="3"/>
      <c r="E71" s="3"/>
      <c r="F71" s="3"/>
      <c r="G71" s="3"/>
      <c r="H71" s="3"/>
    </row>
    <row r="73" spans="1:8" x14ac:dyDescent="0.2">
      <c r="A73" s="1">
        <v>4</v>
      </c>
      <c r="B73" s="371" t="s">
        <v>2113</v>
      </c>
    </row>
    <row r="75" spans="1:8" x14ac:dyDescent="0.2">
      <c r="B75" s="1" t="s">
        <v>2156</v>
      </c>
    </row>
    <row r="77" spans="1:8" x14ac:dyDescent="0.2">
      <c r="D77" s="1" t="s">
        <v>2157</v>
      </c>
      <c r="H77" s="4" t="s">
        <v>25</v>
      </c>
    </row>
    <row r="78" spans="1:8" x14ac:dyDescent="0.2">
      <c r="D78" s="1" t="s">
        <v>2158</v>
      </c>
      <c r="H78" s="4" t="s">
        <v>27</v>
      </c>
    </row>
    <row r="79" spans="1:8" x14ac:dyDescent="0.2">
      <c r="D79" s="1" t="s">
        <v>2160</v>
      </c>
      <c r="H79" s="32" t="s">
        <v>731</v>
      </c>
    </row>
    <row r="80" spans="1:8" x14ac:dyDescent="0.2">
      <c r="D80" s="1" t="s">
        <v>2159</v>
      </c>
      <c r="H80" s="4" t="s">
        <v>25</v>
      </c>
    </row>
    <row r="82" spans="2:8" x14ac:dyDescent="0.2">
      <c r="B82" s="1" t="s">
        <v>2161</v>
      </c>
    </row>
    <row r="83" spans="2:8" x14ac:dyDescent="0.2">
      <c r="B83" s="1" t="s">
        <v>2162</v>
      </c>
    </row>
    <row r="84" spans="2:8" x14ac:dyDescent="0.2">
      <c r="B84" s="1" t="s">
        <v>2163</v>
      </c>
    </row>
    <row r="85" spans="2:8" x14ac:dyDescent="0.2">
      <c r="B85" s="1" t="s">
        <v>2165</v>
      </c>
    </row>
    <row r="86" spans="2:8" x14ac:dyDescent="0.2">
      <c r="B86" s="1" t="s">
        <v>2164</v>
      </c>
    </row>
    <row r="87" spans="2:8" x14ac:dyDescent="0.2">
      <c r="B87" s="1" t="s">
        <v>2166</v>
      </c>
    </row>
    <row r="88" spans="2:8" x14ac:dyDescent="0.2">
      <c r="B88" s="1" t="s">
        <v>2167</v>
      </c>
    </row>
    <row r="90" spans="2:8" x14ac:dyDescent="0.2">
      <c r="D90" s="1" t="s">
        <v>2157</v>
      </c>
      <c r="H90" s="19">
        <f>100000*9%</f>
        <v>9000</v>
      </c>
    </row>
    <row r="91" spans="2:8" x14ac:dyDescent="0.2">
      <c r="D91" s="1" t="s">
        <v>2158</v>
      </c>
      <c r="H91" s="19">
        <v>0</v>
      </c>
    </row>
    <row r="92" spans="2:8" x14ac:dyDescent="0.2">
      <c r="D92" s="1" t="s">
        <v>2168</v>
      </c>
      <c r="H92" s="75" t="s">
        <v>731</v>
      </c>
    </row>
    <row r="93" spans="2:8" x14ac:dyDescent="0.2">
      <c r="D93" s="1" t="s">
        <v>2159</v>
      </c>
      <c r="H93" s="19">
        <f>40000*10%</f>
        <v>4000</v>
      </c>
    </row>
    <row r="95" spans="2:8" x14ac:dyDescent="0.2">
      <c r="B95" s="1" t="s">
        <v>2169</v>
      </c>
    </row>
    <row r="96" spans="2:8" x14ac:dyDescent="0.2">
      <c r="B96" s="1" t="s">
        <v>2170</v>
      </c>
    </row>
    <row r="97" spans="1:8" x14ac:dyDescent="0.2">
      <c r="B97" s="1" t="s">
        <v>2171</v>
      </c>
    </row>
    <row r="98" spans="1:8" x14ac:dyDescent="0.2">
      <c r="B98" s="1" t="s">
        <v>2172</v>
      </c>
    </row>
    <row r="99" spans="1:8" x14ac:dyDescent="0.2">
      <c r="B99" s="1" t="s">
        <v>2173</v>
      </c>
    </row>
    <row r="100" spans="1:8" x14ac:dyDescent="0.2">
      <c r="B100" s="1" t="s">
        <v>2175</v>
      </c>
    </row>
    <row r="101" spans="1:8" x14ac:dyDescent="0.2">
      <c r="B101" s="1" t="s">
        <v>2174</v>
      </c>
    </row>
    <row r="103" spans="1:8" x14ac:dyDescent="0.2">
      <c r="A103" s="1">
        <v>5</v>
      </c>
      <c r="B103" s="1" t="s">
        <v>2114</v>
      </c>
    </row>
    <row r="104" spans="1:8" x14ac:dyDescent="0.2">
      <c r="B104" s="371" t="s">
        <v>2115</v>
      </c>
      <c r="C104" s="371"/>
      <c r="D104" s="371"/>
      <c r="E104" s="371"/>
      <c r="F104" s="371"/>
      <c r="G104" s="371"/>
      <c r="H104" s="371"/>
    </row>
    <row r="106" spans="1:8" x14ac:dyDescent="0.2">
      <c r="B106" s="1" t="s">
        <v>2176</v>
      </c>
    </row>
    <row r="107" spans="1:8" x14ac:dyDescent="0.2">
      <c r="B107" s="1" t="s">
        <v>2177</v>
      </c>
    </row>
    <row r="108" spans="1:8" x14ac:dyDescent="0.2">
      <c r="B108" s="1" t="s">
        <v>2178</v>
      </c>
    </row>
    <row r="109" spans="1:8" x14ac:dyDescent="0.2">
      <c r="B109" s="1" t="s">
        <v>2179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zoomScale="285"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3" spans="1:8" x14ac:dyDescent="0.2">
      <c r="A3" s="5" t="s">
        <v>2180</v>
      </c>
      <c r="B3" s="6"/>
      <c r="C3" s="6"/>
      <c r="D3" s="6"/>
      <c r="E3" s="6"/>
      <c r="F3" s="6"/>
      <c r="G3" s="6"/>
      <c r="H3" s="6"/>
    </row>
    <row r="5" spans="1:8" x14ac:dyDescent="0.2">
      <c r="A5" s="1" t="s">
        <v>2181</v>
      </c>
    </row>
    <row r="6" spans="1:8" x14ac:dyDescent="0.2">
      <c r="A6" s="1" t="s">
        <v>2182</v>
      </c>
    </row>
    <row r="7" spans="1:8" x14ac:dyDescent="0.2">
      <c r="A7" s="1" t="s">
        <v>2183</v>
      </c>
    </row>
    <row r="8" spans="1:8" x14ac:dyDescent="0.2">
      <c r="B8" s="1" t="s">
        <v>2184</v>
      </c>
    </row>
    <row r="9" spans="1:8" x14ac:dyDescent="0.2">
      <c r="B9" s="1" t="s">
        <v>2185</v>
      </c>
    </row>
    <row r="11" spans="1:8" x14ac:dyDescent="0.2">
      <c r="A11" s="1" t="s">
        <v>2186</v>
      </c>
    </row>
    <row r="12" spans="1:8" x14ac:dyDescent="0.2">
      <c r="A12" s="1" t="s">
        <v>2187</v>
      </c>
    </row>
    <row r="13" spans="1:8" x14ac:dyDescent="0.2">
      <c r="A13" s="1" t="s">
        <v>2188</v>
      </c>
    </row>
    <row r="14" spans="1:8" x14ac:dyDescent="0.2">
      <c r="B14" s="1" t="s">
        <v>2189</v>
      </c>
    </row>
    <row r="15" spans="1:8" x14ac:dyDescent="0.2">
      <c r="B15" s="1" t="s">
        <v>2191</v>
      </c>
    </row>
    <row r="16" spans="1:8" x14ac:dyDescent="0.2">
      <c r="B16" s="1" t="s">
        <v>2190</v>
      </c>
    </row>
    <row r="18" spans="1:9" x14ac:dyDescent="0.2">
      <c r="A18" s="1" t="s">
        <v>560</v>
      </c>
    </row>
    <row r="19" spans="1:9" x14ac:dyDescent="0.2">
      <c r="A19" s="1" t="s">
        <v>2192</v>
      </c>
    </row>
    <row r="20" spans="1:9" x14ac:dyDescent="0.2">
      <c r="A20" s="1" t="s">
        <v>2193</v>
      </c>
    </row>
    <row r="21" spans="1:9" x14ac:dyDescent="0.2">
      <c r="A21" s="1" t="s">
        <v>2194</v>
      </c>
    </row>
    <row r="22" spans="1:9" x14ac:dyDescent="0.2">
      <c r="A22" s="1" t="s">
        <v>2195</v>
      </c>
    </row>
    <row r="24" spans="1:9" x14ac:dyDescent="0.2">
      <c r="A24" s="1" t="s">
        <v>2203</v>
      </c>
    </row>
    <row r="25" spans="1:9" x14ac:dyDescent="0.2">
      <c r="A25" s="1" t="s">
        <v>2204</v>
      </c>
    </row>
    <row r="27" spans="1:9" x14ac:dyDescent="0.2">
      <c r="C27" s="1" t="s">
        <v>1752</v>
      </c>
      <c r="E27" s="1" t="s">
        <v>2197</v>
      </c>
    </row>
    <row r="28" spans="1:9" x14ac:dyDescent="0.2">
      <c r="C28" s="1" t="s">
        <v>795</v>
      </c>
      <c r="E28" s="1" t="s">
        <v>2198</v>
      </c>
    </row>
    <row r="29" spans="1:9" x14ac:dyDescent="0.2">
      <c r="C29" s="6" t="s">
        <v>2196</v>
      </c>
      <c r="E29" s="6" t="s">
        <v>729</v>
      </c>
    </row>
    <row r="30" spans="1:9" x14ac:dyDescent="0.2">
      <c r="A30" s="151">
        <v>44196</v>
      </c>
      <c r="B30" s="1" t="s">
        <v>1857</v>
      </c>
      <c r="C30" s="72">
        <f>300000+200000</f>
        <v>500000</v>
      </c>
      <c r="E30" s="393">
        <f>300000*5%+200000*7%</f>
        <v>29000</v>
      </c>
      <c r="I30" s="1" t="s">
        <v>2199</v>
      </c>
    </row>
    <row r="31" spans="1:9" x14ac:dyDescent="0.2">
      <c r="D31" s="1" t="s">
        <v>759</v>
      </c>
      <c r="E31" s="1">
        <v>0</v>
      </c>
      <c r="F31" s="1" t="s">
        <v>2201</v>
      </c>
    </row>
    <row r="32" spans="1:9" x14ac:dyDescent="0.2">
      <c r="D32" s="1" t="s">
        <v>2202</v>
      </c>
      <c r="E32" s="394">
        <f>E33-E31-E30</f>
        <v>25000</v>
      </c>
      <c r="F32" s="4" t="s">
        <v>731</v>
      </c>
    </row>
    <row r="33" spans="1:9" x14ac:dyDescent="0.2">
      <c r="A33" s="151">
        <v>44561</v>
      </c>
      <c r="B33" s="1" t="s">
        <v>1307</v>
      </c>
      <c r="C33" s="156">
        <f>400000+250000+100000</f>
        <v>750000</v>
      </c>
      <c r="E33" s="156">
        <f>400000*6%+250000*8%+100000*10%</f>
        <v>54000</v>
      </c>
      <c r="I33" s="1" t="s">
        <v>2200</v>
      </c>
    </row>
    <row r="35" spans="1:9" x14ac:dyDescent="0.2">
      <c r="A35" s="1" t="s">
        <v>2205</v>
      </c>
      <c r="D35" s="72">
        <f>E30</f>
        <v>29000</v>
      </c>
    </row>
    <row r="36" spans="1:9" x14ac:dyDescent="0.2">
      <c r="A36" s="1" t="s">
        <v>2207</v>
      </c>
      <c r="D36" s="72">
        <f>E33</f>
        <v>54000</v>
      </c>
    </row>
    <row r="37" spans="1:9" x14ac:dyDescent="0.2">
      <c r="A37" s="1" t="s">
        <v>2206</v>
      </c>
      <c r="D37" s="393">
        <f>E32</f>
        <v>25000</v>
      </c>
    </row>
    <row r="38" spans="1:9" x14ac:dyDescent="0.2">
      <c r="A38" s="1" t="s">
        <v>2208</v>
      </c>
    </row>
    <row r="40" spans="1:9" x14ac:dyDescent="0.2">
      <c r="C40" s="152">
        <v>44196</v>
      </c>
      <c r="D40" s="152">
        <v>44561</v>
      </c>
    </row>
    <row r="41" spans="1:9" x14ac:dyDescent="0.2">
      <c r="B41" s="1" t="s">
        <v>674</v>
      </c>
      <c r="C41" s="30">
        <f>C30</f>
        <v>500000</v>
      </c>
      <c r="D41" s="30">
        <f>C33</f>
        <v>750000</v>
      </c>
    </row>
    <row r="42" spans="1:9" x14ac:dyDescent="0.2">
      <c r="B42" s="1" t="s">
        <v>729</v>
      </c>
      <c r="C42" s="382">
        <f>-E30</f>
        <v>-29000</v>
      </c>
      <c r="D42" s="30">
        <f>-E33</f>
        <v>-54000</v>
      </c>
    </row>
    <row r="43" spans="1:9" x14ac:dyDescent="0.2">
      <c r="B43" s="1" t="s">
        <v>725</v>
      </c>
      <c r="C43" s="392">
        <f>C41+C42</f>
        <v>471000</v>
      </c>
      <c r="D43" s="61">
        <f>D41+D42</f>
        <v>696000</v>
      </c>
    </row>
  </sheetData>
  <pageMargins left="0.7" right="0.7" top="0.75" bottom="0.75" header="0.3" footer="0.3"/>
  <ignoredErrors>
    <ignoredError sqref="D36"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5E45-EBA9-7D47-A04E-5F9B046B3E59}">
  <dimension ref="A1:M64"/>
  <sheetViews>
    <sheetView rightToLeft="1" topLeftCell="A57" zoomScale="260" workbookViewId="0">
      <selection activeCell="B50" sqref="B50"/>
    </sheetView>
  </sheetViews>
  <sheetFormatPr baseColWidth="10" defaultRowHeight="16" x14ac:dyDescent="0.2"/>
  <cols>
    <col min="1" max="16384" width="10.83203125" style="1"/>
  </cols>
  <sheetData>
    <row r="1" spans="1:8" x14ac:dyDescent="0.2">
      <c r="A1" s="2" t="s">
        <v>2215</v>
      </c>
      <c r="B1" s="2"/>
      <c r="C1" s="2"/>
      <c r="D1" s="2"/>
      <c r="E1" s="2"/>
      <c r="F1" s="2"/>
      <c r="G1" s="2"/>
      <c r="H1" s="2"/>
    </row>
    <row r="3" spans="1:8" x14ac:dyDescent="0.2">
      <c r="A3" s="1" t="s">
        <v>2216</v>
      </c>
    </row>
    <row r="4" spans="1:8" x14ac:dyDescent="0.2">
      <c r="A4" s="1" t="s">
        <v>2217</v>
      </c>
    </row>
    <row r="5" spans="1:8" x14ac:dyDescent="0.2">
      <c r="A5" s="1" t="s">
        <v>2218</v>
      </c>
    </row>
    <row r="6" spans="1:8" x14ac:dyDescent="0.2">
      <c r="A6" s="1" t="s">
        <v>2219</v>
      </c>
    </row>
    <row r="7" spans="1:8" x14ac:dyDescent="0.2">
      <c r="A7" s="1" t="s">
        <v>2220</v>
      </c>
    </row>
    <row r="8" spans="1:8" x14ac:dyDescent="0.2">
      <c r="A8" s="1" t="s">
        <v>2224</v>
      </c>
    </row>
    <row r="9" spans="1:8" x14ac:dyDescent="0.2">
      <c r="A9" s="1" t="s">
        <v>2222</v>
      </c>
    </row>
    <row r="12" spans="1:8" x14ac:dyDescent="0.2">
      <c r="A12" s="1" t="s">
        <v>560</v>
      </c>
    </row>
    <row r="13" spans="1:8" x14ac:dyDescent="0.2">
      <c r="A13" s="1" t="s">
        <v>2240</v>
      </c>
    </row>
    <row r="14" spans="1:8" x14ac:dyDescent="0.2">
      <c r="A14" s="1" t="s">
        <v>2221</v>
      </c>
    </row>
    <row r="15" spans="1:8" x14ac:dyDescent="0.2">
      <c r="A15" s="1" t="s">
        <v>2223</v>
      </c>
    </row>
    <row r="17" spans="1:11" x14ac:dyDescent="0.2">
      <c r="A17" s="1" t="s">
        <v>715</v>
      </c>
    </row>
    <row r="19" spans="1:11" x14ac:dyDescent="0.2">
      <c r="A19" s="354" t="s">
        <v>2241</v>
      </c>
      <c r="H19" s="3" t="s">
        <v>2236</v>
      </c>
    </row>
    <row r="20" spans="1:11" x14ac:dyDescent="0.2">
      <c r="A20" s="1" t="s">
        <v>2225</v>
      </c>
      <c r="H20" s="1" t="s">
        <v>2233</v>
      </c>
    </row>
    <row r="21" spans="1:11" x14ac:dyDescent="0.2">
      <c r="A21" s="1" t="s">
        <v>2226</v>
      </c>
    </row>
    <row r="22" spans="1:11" x14ac:dyDescent="0.2">
      <c r="H22" s="1" t="s">
        <v>2234</v>
      </c>
    </row>
    <row r="23" spans="1:11" x14ac:dyDescent="0.2">
      <c r="A23" s="1" t="s">
        <v>2227</v>
      </c>
      <c r="B23" s="1" t="s">
        <v>2228</v>
      </c>
      <c r="E23" s="72">
        <v>150000</v>
      </c>
    </row>
    <row r="24" spans="1:11" x14ac:dyDescent="0.2">
      <c r="B24" s="1" t="s">
        <v>2229</v>
      </c>
      <c r="E24" s="72">
        <v>5000</v>
      </c>
      <c r="H24" s="1" t="s">
        <v>2227</v>
      </c>
    </row>
    <row r="25" spans="1:11" x14ac:dyDescent="0.2">
      <c r="B25" s="1" t="s">
        <v>2230</v>
      </c>
      <c r="E25" s="72">
        <v>12000</v>
      </c>
      <c r="H25" s="72">
        <f>(170000-15000)/10</f>
        <v>15500</v>
      </c>
      <c r="J25" s="1" t="s">
        <v>2235</v>
      </c>
    </row>
    <row r="26" spans="1:11" x14ac:dyDescent="0.2">
      <c r="B26" s="1" t="s">
        <v>2231</v>
      </c>
      <c r="E26" s="72">
        <v>3000</v>
      </c>
    </row>
    <row r="27" spans="1:11" x14ac:dyDescent="0.2">
      <c r="B27" s="1" t="s">
        <v>2232</v>
      </c>
      <c r="E27" s="156">
        <f>SUM(E23:E26)</f>
        <v>170000</v>
      </c>
      <c r="H27" s="1" t="s">
        <v>2250</v>
      </c>
    </row>
    <row r="28" spans="1:11" x14ac:dyDescent="0.2">
      <c r="H28" s="1" t="s">
        <v>2237</v>
      </c>
    </row>
    <row r="29" spans="1:11" x14ac:dyDescent="0.2">
      <c r="H29" s="1" t="s">
        <v>2238</v>
      </c>
    </row>
    <row r="31" spans="1:11" x14ac:dyDescent="0.2">
      <c r="H31" s="94" t="s">
        <v>2243</v>
      </c>
      <c r="I31" s="206">
        <f>H25*8/12</f>
        <v>10333.333333333334</v>
      </c>
      <c r="K31" s="1" t="s">
        <v>2239</v>
      </c>
    </row>
    <row r="33" spans="1:11" x14ac:dyDescent="0.2">
      <c r="H33" s="1" t="s">
        <v>2242</v>
      </c>
    </row>
    <row r="34" spans="1:11" x14ac:dyDescent="0.2">
      <c r="H34" s="94" t="s">
        <v>2244</v>
      </c>
      <c r="I34" s="206">
        <f>H25</f>
        <v>15500</v>
      </c>
      <c r="K34" s="1" t="s">
        <v>2245</v>
      </c>
    </row>
    <row r="36" spans="1:11" x14ac:dyDescent="0.2">
      <c r="A36" s="354" t="s">
        <v>2246</v>
      </c>
      <c r="H36" s="3" t="s">
        <v>2236</v>
      </c>
    </row>
    <row r="37" spans="1:11" x14ac:dyDescent="0.2">
      <c r="A37" s="1" t="s">
        <v>2247</v>
      </c>
      <c r="I37" s="152">
        <v>46022</v>
      </c>
    </row>
    <row r="38" spans="1:11" x14ac:dyDescent="0.2">
      <c r="A38" s="1" t="s">
        <v>2248</v>
      </c>
      <c r="H38" s="1" t="s">
        <v>369</v>
      </c>
      <c r="I38" s="30">
        <f>E27</f>
        <v>170000</v>
      </c>
    </row>
    <row r="39" spans="1:11" x14ac:dyDescent="0.2">
      <c r="A39" s="1" t="s">
        <v>2249</v>
      </c>
      <c r="H39" s="1" t="s">
        <v>370</v>
      </c>
      <c r="I39" s="30">
        <f>-15000*(3+8/12)</f>
        <v>-55000</v>
      </c>
      <c r="K39" s="1" t="s">
        <v>2251</v>
      </c>
    </row>
    <row r="40" spans="1:11" x14ac:dyDescent="0.2">
      <c r="H40" s="94" t="s">
        <v>975</v>
      </c>
      <c r="I40" s="421">
        <f>I38+I39</f>
        <v>115000</v>
      </c>
    </row>
    <row r="42" spans="1:11" x14ac:dyDescent="0.2">
      <c r="A42" s="354" t="s">
        <v>2223</v>
      </c>
      <c r="H42" s="3" t="s">
        <v>2236</v>
      </c>
    </row>
    <row r="43" spans="1:11" x14ac:dyDescent="0.2">
      <c r="A43" s="1" t="s">
        <v>2252</v>
      </c>
      <c r="J43" s="152">
        <v>46235</v>
      </c>
    </row>
    <row r="44" spans="1:11" x14ac:dyDescent="0.2">
      <c r="A44" s="1" t="s">
        <v>2259</v>
      </c>
      <c r="H44" s="1" t="s">
        <v>1935</v>
      </c>
      <c r="J44" s="30">
        <v>49000</v>
      </c>
    </row>
    <row r="45" spans="1:11" x14ac:dyDescent="0.2">
      <c r="H45" s="1" t="s">
        <v>2254</v>
      </c>
      <c r="J45" s="30">
        <f>-K54</f>
        <v>-104125</v>
      </c>
    </row>
    <row r="46" spans="1:11" x14ac:dyDescent="0.2">
      <c r="A46" s="1" t="s">
        <v>2253</v>
      </c>
      <c r="H46" s="1" t="s">
        <v>1006</v>
      </c>
      <c r="J46" s="423">
        <f>J44+J45</f>
        <v>-55125</v>
      </c>
    </row>
    <row r="47" spans="1:11" x14ac:dyDescent="0.2">
      <c r="A47" s="1" t="s">
        <v>2222</v>
      </c>
    </row>
    <row r="50" spans="1:13" x14ac:dyDescent="0.2">
      <c r="L50" s="1" t="s">
        <v>2256</v>
      </c>
    </row>
    <row r="51" spans="1:13" x14ac:dyDescent="0.2">
      <c r="I51" s="1" t="s">
        <v>2255</v>
      </c>
      <c r="L51" s="1" t="s">
        <v>2257</v>
      </c>
    </row>
    <row r="52" spans="1:13" x14ac:dyDescent="0.2">
      <c r="J52" s="1" t="s">
        <v>369</v>
      </c>
      <c r="K52" s="30">
        <f>I38</f>
        <v>170000</v>
      </c>
    </row>
    <row r="53" spans="1:13" x14ac:dyDescent="0.2">
      <c r="J53" s="1" t="s">
        <v>370</v>
      </c>
      <c r="K53" s="30">
        <f>-15500*(4+3/12)</f>
        <v>-65875</v>
      </c>
      <c r="M53" s="1" t="s">
        <v>2258</v>
      </c>
    </row>
    <row r="54" spans="1:13" x14ac:dyDescent="0.2">
      <c r="J54" s="1" t="s">
        <v>975</v>
      </c>
      <c r="K54" s="422">
        <f>K52+K53</f>
        <v>104125</v>
      </c>
    </row>
    <row r="55" spans="1:13" ht="17" thickBot="1" x14ac:dyDescent="0.25"/>
    <row r="56" spans="1:13" x14ac:dyDescent="0.2">
      <c r="A56" s="45" t="s">
        <v>2260</v>
      </c>
      <c r="B56" s="46"/>
      <c r="C56" s="46"/>
      <c r="D56" s="46"/>
      <c r="E56" s="46"/>
      <c r="F56" s="46"/>
      <c r="G56" s="46"/>
      <c r="H56" s="47"/>
    </row>
    <row r="57" spans="1:13" x14ac:dyDescent="0.2">
      <c r="A57" s="425" t="s">
        <v>2261</v>
      </c>
      <c r="B57" s="424"/>
      <c r="C57" s="424"/>
      <c r="D57" s="424"/>
      <c r="E57" s="424"/>
      <c r="F57" s="424"/>
      <c r="G57" s="424"/>
      <c r="H57" s="49"/>
    </row>
    <row r="58" spans="1:13" x14ac:dyDescent="0.2">
      <c r="A58" s="48"/>
      <c r="B58" s="424"/>
      <c r="C58" s="424"/>
      <c r="D58" s="424"/>
      <c r="E58" s="424"/>
      <c r="F58" s="424"/>
      <c r="G58" s="424"/>
      <c r="H58" s="49"/>
    </row>
    <row r="59" spans="1:13" x14ac:dyDescent="0.2">
      <c r="A59" s="48" t="s">
        <v>2262</v>
      </c>
      <c r="B59" s="424"/>
      <c r="C59" s="424"/>
      <c r="D59" s="424"/>
      <c r="E59" s="424"/>
      <c r="F59" s="424"/>
      <c r="G59" s="424"/>
      <c r="H59" s="49"/>
    </row>
    <row r="60" spans="1:13" x14ac:dyDescent="0.2">
      <c r="A60" s="48" t="s">
        <v>2263</v>
      </c>
      <c r="B60" s="424"/>
      <c r="C60" s="424"/>
      <c r="D60" s="424"/>
      <c r="E60" s="424"/>
      <c r="F60" s="424"/>
      <c r="G60" s="424"/>
      <c r="H60" s="49"/>
    </row>
    <row r="61" spans="1:13" x14ac:dyDescent="0.2">
      <c r="A61" s="48"/>
      <c r="B61" s="424"/>
      <c r="C61" s="424"/>
      <c r="D61" s="424"/>
      <c r="E61" s="424"/>
      <c r="F61" s="424"/>
      <c r="G61" s="424"/>
      <c r="H61" s="49"/>
    </row>
    <row r="62" spans="1:13" x14ac:dyDescent="0.2">
      <c r="A62" s="48"/>
      <c r="B62" s="424"/>
      <c r="C62" s="424"/>
      <c r="D62" s="424"/>
      <c r="E62" s="424"/>
      <c r="F62" s="424" t="s">
        <v>2264</v>
      </c>
      <c r="G62" s="424"/>
      <c r="H62" s="49"/>
    </row>
    <row r="63" spans="1:13" x14ac:dyDescent="0.2">
      <c r="A63" s="48"/>
      <c r="B63" s="424"/>
      <c r="C63" s="424"/>
      <c r="D63" s="424"/>
      <c r="E63" s="424"/>
      <c r="F63" s="424" t="s">
        <v>2265</v>
      </c>
      <c r="G63" s="424"/>
      <c r="H63" s="49"/>
    </row>
    <row r="64" spans="1:13" ht="17" thickBot="1" x14ac:dyDescent="0.25">
      <c r="A64" s="50" t="s">
        <v>2266</v>
      </c>
      <c r="B64" s="51"/>
      <c r="C64" s="51"/>
      <c r="D64" s="51"/>
      <c r="E64" s="51"/>
      <c r="F64" s="51"/>
      <c r="G64" s="51"/>
      <c r="H64" s="7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topLeftCell="A29" zoomScale="335" zoomScaleNormal="380" workbookViewId="0">
      <selection activeCell="E78" sqref="E78"/>
    </sheetView>
  </sheetViews>
  <sheetFormatPr baseColWidth="10" defaultRowHeight="16" x14ac:dyDescent="0.2"/>
  <sheetData>
    <row r="1" spans="1:8" x14ac:dyDescent="0.2">
      <c r="A1" s="395" t="s">
        <v>189</v>
      </c>
      <c r="B1" s="395"/>
      <c r="C1" s="395"/>
      <c r="D1" s="395"/>
      <c r="E1" s="395"/>
      <c r="F1" s="395"/>
      <c r="G1" s="395"/>
      <c r="H1" s="395"/>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421A-272F-E249-B683-C820948F6594}">
  <dimension ref="A1:H126"/>
  <sheetViews>
    <sheetView rightToLeft="1" tabSelected="1" topLeftCell="A104" zoomScale="280" workbookViewId="0">
      <selection activeCell="D113" sqref="D113"/>
    </sheetView>
  </sheetViews>
  <sheetFormatPr baseColWidth="10" defaultRowHeight="16" x14ac:dyDescent="0.2"/>
  <cols>
    <col min="1" max="16384" width="10.83203125" style="1"/>
  </cols>
  <sheetData>
    <row r="1" spans="1:8" x14ac:dyDescent="0.2">
      <c r="A1" s="2" t="s">
        <v>2267</v>
      </c>
      <c r="B1" s="2"/>
      <c r="C1" s="2"/>
      <c r="D1" s="2"/>
      <c r="E1" s="2"/>
      <c r="F1" s="2"/>
      <c r="G1" s="2"/>
      <c r="H1" s="2"/>
    </row>
    <row r="3" spans="1:8" x14ac:dyDescent="0.2">
      <c r="A3" s="3" t="s">
        <v>2268</v>
      </c>
    </row>
    <row r="4" spans="1:8" x14ac:dyDescent="0.2">
      <c r="A4" s="1" t="s">
        <v>2269</v>
      </c>
    </row>
    <row r="5" spans="1:8" x14ac:dyDescent="0.2">
      <c r="A5" s="1" t="s">
        <v>2270</v>
      </c>
    </row>
    <row r="6" spans="1:8" x14ac:dyDescent="0.2">
      <c r="A6" s="1" t="s">
        <v>2271</v>
      </c>
    </row>
    <row r="7" spans="1:8" x14ac:dyDescent="0.2">
      <c r="A7" s="1" t="s">
        <v>2272</v>
      </c>
    </row>
    <row r="8" spans="1:8" x14ac:dyDescent="0.2">
      <c r="A8" s="1" t="s">
        <v>2273</v>
      </c>
    </row>
    <row r="9" spans="1:8" x14ac:dyDescent="0.2">
      <c r="A9" s="1" t="s">
        <v>2274</v>
      </c>
    </row>
    <row r="11" spans="1:8" x14ac:dyDescent="0.2">
      <c r="A11" s="3" t="s">
        <v>2275</v>
      </c>
    </row>
    <row r="12" spans="1:8" x14ac:dyDescent="0.2">
      <c r="A12" s="1" t="s">
        <v>2276</v>
      </c>
    </row>
    <row r="13" spans="1:8" x14ac:dyDescent="0.2">
      <c r="A13" s="1" t="s">
        <v>2277</v>
      </c>
    </row>
    <row r="14" spans="1:8" x14ac:dyDescent="0.2">
      <c r="A14" s="1" t="s">
        <v>2278</v>
      </c>
    </row>
    <row r="15" spans="1:8" x14ac:dyDescent="0.2">
      <c r="A15" s="1" t="s">
        <v>2279</v>
      </c>
    </row>
    <row r="16" spans="1:8" x14ac:dyDescent="0.2">
      <c r="A16" s="1" t="s">
        <v>2280</v>
      </c>
    </row>
    <row r="17" spans="1:1" x14ac:dyDescent="0.2">
      <c r="A17" s="1" t="s">
        <v>2281</v>
      </c>
    </row>
    <row r="18" spans="1:1" x14ac:dyDescent="0.2">
      <c r="A18" s="1" t="s">
        <v>2282</v>
      </c>
    </row>
    <row r="19" spans="1:1" x14ac:dyDescent="0.2">
      <c r="A19" s="1" t="s">
        <v>2283</v>
      </c>
    </row>
    <row r="20" spans="1:1" x14ac:dyDescent="0.2">
      <c r="A20" s="1" t="s">
        <v>2284</v>
      </c>
    </row>
    <row r="21" spans="1:1" x14ac:dyDescent="0.2">
      <c r="A21" s="1" t="s">
        <v>2285</v>
      </c>
    </row>
    <row r="23" spans="1:1" x14ac:dyDescent="0.2">
      <c r="A23" s="3" t="s">
        <v>2286</v>
      </c>
    </row>
    <row r="24" spans="1:1" x14ac:dyDescent="0.2">
      <c r="A24" s="1" t="s">
        <v>2287</v>
      </c>
    </row>
    <row r="25" spans="1:1" x14ac:dyDescent="0.2">
      <c r="A25" s="1" t="s">
        <v>2288</v>
      </c>
    </row>
    <row r="26" spans="1:1" x14ac:dyDescent="0.2">
      <c r="A26" s="1" t="s">
        <v>2289</v>
      </c>
    </row>
    <row r="27" spans="1:1" x14ac:dyDescent="0.2">
      <c r="A27" s="1" t="s">
        <v>2290</v>
      </c>
    </row>
    <row r="28" spans="1:1" x14ac:dyDescent="0.2">
      <c r="A28" s="1" t="s">
        <v>2291</v>
      </c>
    </row>
    <row r="30" spans="1:1" x14ac:dyDescent="0.2">
      <c r="A30" s="3" t="s">
        <v>2292</v>
      </c>
    </row>
    <row r="31" spans="1:1" x14ac:dyDescent="0.2">
      <c r="A31" s="3" t="s">
        <v>2293</v>
      </c>
    </row>
    <row r="32" spans="1:1" x14ac:dyDescent="0.2">
      <c r="A32" s="1" t="s">
        <v>2294</v>
      </c>
    </row>
    <row r="33" spans="1:1" x14ac:dyDescent="0.2">
      <c r="A33" s="1" t="s">
        <v>2295</v>
      </c>
    </row>
    <row r="34" spans="1:1" x14ac:dyDescent="0.2">
      <c r="A34" s="1" t="s">
        <v>2296</v>
      </c>
    </row>
    <row r="35" spans="1:1" x14ac:dyDescent="0.2">
      <c r="A35" s="1" t="s">
        <v>2298</v>
      </c>
    </row>
    <row r="36" spans="1:1" x14ac:dyDescent="0.2">
      <c r="A36" s="1" t="s">
        <v>2297</v>
      </c>
    </row>
    <row r="38" spans="1:1" x14ac:dyDescent="0.2">
      <c r="A38" s="3" t="s">
        <v>2299</v>
      </c>
    </row>
    <row r="39" spans="1:1" x14ac:dyDescent="0.2">
      <c r="A39" s="1" t="s">
        <v>2300</v>
      </c>
    </row>
    <row r="40" spans="1:1" x14ac:dyDescent="0.2">
      <c r="A40" s="1" t="s">
        <v>2301</v>
      </c>
    </row>
    <row r="41" spans="1:1" x14ac:dyDescent="0.2">
      <c r="A41" s="1" t="s">
        <v>2302</v>
      </c>
    </row>
    <row r="42" spans="1:1" x14ac:dyDescent="0.2">
      <c r="A42" s="1" t="s">
        <v>2303</v>
      </c>
    </row>
    <row r="43" spans="1:1" x14ac:dyDescent="0.2">
      <c r="A43" s="1" t="s">
        <v>2304</v>
      </c>
    </row>
    <row r="44" spans="1:1" x14ac:dyDescent="0.2">
      <c r="A44" s="1" t="s">
        <v>2305</v>
      </c>
    </row>
    <row r="45" spans="1:1" x14ac:dyDescent="0.2">
      <c r="A45" s="1" t="s">
        <v>2306</v>
      </c>
    </row>
    <row r="46" spans="1:1" x14ac:dyDescent="0.2">
      <c r="A46" s="1" t="s">
        <v>2307</v>
      </c>
    </row>
    <row r="47" spans="1:1" x14ac:dyDescent="0.2">
      <c r="A47" s="1" t="s">
        <v>2308</v>
      </c>
    </row>
    <row r="48" spans="1:1" x14ac:dyDescent="0.2">
      <c r="A48" s="1" t="s">
        <v>2309</v>
      </c>
    </row>
    <row r="49" spans="1:1" x14ac:dyDescent="0.2">
      <c r="A49" s="1" t="s">
        <v>2310</v>
      </c>
    </row>
    <row r="50" spans="1:1" x14ac:dyDescent="0.2">
      <c r="A50" s="1" t="s">
        <v>2311</v>
      </c>
    </row>
    <row r="51" spans="1:1" x14ac:dyDescent="0.2">
      <c r="A51" s="1" t="s">
        <v>2312</v>
      </c>
    </row>
    <row r="52" spans="1:1" x14ac:dyDescent="0.2">
      <c r="A52" s="1" t="s">
        <v>2313</v>
      </c>
    </row>
    <row r="53" spans="1:1" x14ac:dyDescent="0.2">
      <c r="A53" s="1" t="s">
        <v>2314</v>
      </c>
    </row>
    <row r="55" spans="1:1" x14ac:dyDescent="0.2">
      <c r="A55" s="3" t="s">
        <v>2315</v>
      </c>
    </row>
    <row r="56" spans="1:1" x14ac:dyDescent="0.2">
      <c r="A56" s="1" t="s">
        <v>2316</v>
      </c>
    </row>
    <row r="57" spans="1:1" x14ac:dyDescent="0.2">
      <c r="A57" s="1" t="s">
        <v>2317</v>
      </c>
    </row>
    <row r="58" spans="1:1" x14ac:dyDescent="0.2">
      <c r="A58" s="1" t="s">
        <v>2318</v>
      </c>
    </row>
    <row r="59" spans="1:1" x14ac:dyDescent="0.2">
      <c r="A59" s="1" t="s">
        <v>2319</v>
      </c>
    </row>
    <row r="60" spans="1:1" x14ac:dyDescent="0.2">
      <c r="A60" s="1" t="s">
        <v>2320</v>
      </c>
    </row>
    <row r="62" spans="1:1" x14ac:dyDescent="0.2">
      <c r="A62" s="3" t="s">
        <v>2321</v>
      </c>
    </row>
    <row r="64" spans="1:1" x14ac:dyDescent="0.2">
      <c r="A64" s="3" t="s">
        <v>2322</v>
      </c>
    </row>
    <row r="65" spans="1:6" x14ac:dyDescent="0.2">
      <c r="A65" s="1" t="s">
        <v>2323</v>
      </c>
    </row>
    <row r="66" spans="1:6" x14ac:dyDescent="0.2">
      <c r="E66" s="6" t="s">
        <v>75</v>
      </c>
    </row>
    <row r="67" spans="1:6" x14ac:dyDescent="0.2">
      <c r="B67" s="1" t="s">
        <v>944</v>
      </c>
      <c r="E67" s="72">
        <v>100</v>
      </c>
    </row>
    <row r="68" spans="1:6" x14ac:dyDescent="0.2">
      <c r="B68" s="1" t="s">
        <v>2324</v>
      </c>
      <c r="E68" s="30">
        <v>-20</v>
      </c>
      <c r="F68" s="1" t="s">
        <v>2327</v>
      </c>
    </row>
    <row r="69" spans="1:6" x14ac:dyDescent="0.2">
      <c r="B69" s="1" t="s">
        <v>2325</v>
      </c>
      <c r="E69" s="156">
        <f>E67+E68</f>
        <v>80</v>
      </c>
    </row>
    <row r="71" spans="1:6" x14ac:dyDescent="0.2">
      <c r="E71" s="6" t="s">
        <v>93</v>
      </c>
    </row>
    <row r="72" spans="1:6" x14ac:dyDescent="0.2">
      <c r="B72" s="1" t="s">
        <v>2326</v>
      </c>
      <c r="E72" s="1">
        <v>10</v>
      </c>
    </row>
    <row r="74" spans="1:6" x14ac:dyDescent="0.2">
      <c r="A74" s="1" t="s">
        <v>2328</v>
      </c>
    </row>
    <row r="76" spans="1:6" x14ac:dyDescent="0.2">
      <c r="E76" s="6" t="s">
        <v>75</v>
      </c>
    </row>
    <row r="77" spans="1:6" x14ac:dyDescent="0.2">
      <c r="B77" s="1" t="s">
        <v>2329</v>
      </c>
      <c r="E77" s="72">
        <v>500</v>
      </c>
      <c r="F77" s="1" t="s">
        <v>2330</v>
      </c>
    </row>
    <row r="79" spans="1:6" x14ac:dyDescent="0.2">
      <c r="E79" s="6" t="s">
        <v>93</v>
      </c>
      <c r="F79" s="6" t="s">
        <v>72</v>
      </c>
    </row>
    <row r="80" spans="1:6" x14ac:dyDescent="0.2">
      <c r="B80" s="1" t="s">
        <v>1826</v>
      </c>
      <c r="E80" s="1">
        <v>30</v>
      </c>
    </row>
    <row r="81" spans="1:6" x14ac:dyDescent="0.2">
      <c r="B81" s="1" t="s">
        <v>1663</v>
      </c>
      <c r="F81" s="1">
        <v>40</v>
      </c>
    </row>
    <row r="83" spans="1:6" x14ac:dyDescent="0.2">
      <c r="A83" s="3" t="s">
        <v>2331</v>
      </c>
    </row>
    <row r="84" spans="1:6" x14ac:dyDescent="0.2">
      <c r="A84" s="1" t="s">
        <v>2332</v>
      </c>
    </row>
    <row r="85" spans="1:6" x14ac:dyDescent="0.2">
      <c r="A85" s="1" t="s">
        <v>2333</v>
      </c>
    </row>
    <row r="86" spans="1:6" x14ac:dyDescent="0.2">
      <c r="A86" s="1" t="s">
        <v>2334</v>
      </c>
    </row>
    <row r="87" spans="1:6" x14ac:dyDescent="0.2">
      <c r="A87" s="1" t="s">
        <v>2335</v>
      </c>
    </row>
    <row r="88" spans="1:6" x14ac:dyDescent="0.2">
      <c r="A88" s="1" t="s">
        <v>2336</v>
      </c>
    </row>
    <row r="89" spans="1:6" x14ac:dyDescent="0.2">
      <c r="A89" s="1" t="s">
        <v>2337</v>
      </c>
    </row>
    <row r="91" spans="1:6" x14ac:dyDescent="0.2">
      <c r="A91" s="1" t="s">
        <v>2338</v>
      </c>
    </row>
    <row r="92" spans="1:6" x14ac:dyDescent="0.2">
      <c r="A92" s="363" t="s">
        <v>2339</v>
      </c>
    </row>
    <row r="93" spans="1:6" x14ac:dyDescent="0.2">
      <c r="A93" s="363" t="s">
        <v>2340</v>
      </c>
    </row>
    <row r="95" spans="1:6" x14ac:dyDescent="0.2">
      <c r="A95" s="1" t="s">
        <v>2341</v>
      </c>
    </row>
    <row r="97" spans="1:1" x14ac:dyDescent="0.2">
      <c r="A97" s="3" t="s">
        <v>2342</v>
      </c>
    </row>
    <row r="99" spans="1:1" x14ac:dyDescent="0.2">
      <c r="A99" s="3" t="s">
        <v>2343</v>
      </c>
    </row>
    <row r="100" spans="1:1" x14ac:dyDescent="0.2">
      <c r="A100" s="1" t="s">
        <v>2344</v>
      </c>
    </row>
    <row r="101" spans="1:1" x14ac:dyDescent="0.2">
      <c r="A101" s="1" t="s">
        <v>2345</v>
      </c>
    </row>
    <row r="102" spans="1:1" x14ac:dyDescent="0.2">
      <c r="A102" s="1" t="s">
        <v>2346</v>
      </c>
    </row>
    <row r="103" spans="1:1" x14ac:dyDescent="0.2">
      <c r="A103" s="1" t="s">
        <v>2347</v>
      </c>
    </row>
    <row r="104" spans="1:1" x14ac:dyDescent="0.2">
      <c r="A104" s="1" t="s">
        <v>2348</v>
      </c>
    </row>
    <row r="105" spans="1:1" x14ac:dyDescent="0.2">
      <c r="A105" s="1" t="s">
        <v>2349</v>
      </c>
    </row>
    <row r="106" spans="1:1" ht="21" x14ac:dyDescent="0.25">
      <c r="A106" s="1" t="s">
        <v>2351</v>
      </c>
    </row>
    <row r="107" spans="1:1" x14ac:dyDescent="0.2">
      <c r="A107" s="1" t="s">
        <v>2350</v>
      </c>
    </row>
    <row r="109" spans="1:1" x14ac:dyDescent="0.2">
      <c r="A109" s="1" t="s">
        <v>2343</v>
      </c>
    </row>
    <row r="110" spans="1:1" x14ac:dyDescent="0.2">
      <c r="A110" s="1" t="s">
        <v>2352</v>
      </c>
    </row>
    <row r="112" spans="1:1" x14ac:dyDescent="0.2">
      <c r="A112" s="1" t="s">
        <v>2353</v>
      </c>
    </row>
    <row r="114" spans="1:1" x14ac:dyDescent="0.2">
      <c r="A114" s="3" t="s">
        <v>2354</v>
      </c>
    </row>
    <row r="115" spans="1:1" x14ac:dyDescent="0.2">
      <c r="A115" s="3" t="s">
        <v>2355</v>
      </c>
    </row>
    <row r="117" spans="1:1" x14ac:dyDescent="0.2">
      <c r="A117" s="1" t="s">
        <v>2356</v>
      </c>
    </row>
    <row r="118" spans="1:1" x14ac:dyDescent="0.2">
      <c r="A118" s="1" t="s">
        <v>2357</v>
      </c>
    </row>
    <row r="119" spans="1:1" x14ac:dyDescent="0.2">
      <c r="A119" s="1" t="s">
        <v>2358</v>
      </c>
    </row>
    <row r="120" spans="1:1" x14ac:dyDescent="0.2">
      <c r="A120" s="1" t="s">
        <v>2359</v>
      </c>
    </row>
    <row r="121" spans="1:1" x14ac:dyDescent="0.2">
      <c r="A121" s="1" t="s">
        <v>2360</v>
      </c>
    </row>
    <row r="122" spans="1:1" x14ac:dyDescent="0.2">
      <c r="A122" s="1" t="s">
        <v>2361</v>
      </c>
    </row>
    <row r="124" spans="1:1" x14ac:dyDescent="0.2">
      <c r="A124" s="1" t="s">
        <v>2362</v>
      </c>
    </row>
    <row r="125" spans="1:1" x14ac:dyDescent="0.2">
      <c r="A125" s="1" t="s">
        <v>2358</v>
      </c>
    </row>
    <row r="126" spans="1:1" x14ac:dyDescent="0.2">
      <c r="A126" s="1" t="s">
        <v>2353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96" t="s">
        <v>335</v>
      </c>
      <c r="K67" s="63" t="s">
        <v>336</v>
      </c>
      <c r="L67" s="66" t="s">
        <v>336</v>
      </c>
    </row>
    <row r="68" spans="1:12" x14ac:dyDescent="0.2">
      <c r="A68" s="1" t="s">
        <v>337</v>
      </c>
      <c r="J68" s="397"/>
      <c r="K68" s="67" t="s">
        <v>338</v>
      </c>
      <c r="L68" s="68" t="s">
        <v>339</v>
      </c>
    </row>
    <row r="69" spans="1:12" ht="17" thickBot="1" x14ac:dyDescent="0.25">
      <c r="J69" s="398"/>
      <c r="K69" s="69" t="s">
        <v>340</v>
      </c>
      <c r="L69" s="70" t="s">
        <v>341</v>
      </c>
    </row>
    <row r="70" spans="1:12" x14ac:dyDescent="0.2">
      <c r="A70" s="1" t="s">
        <v>203</v>
      </c>
      <c r="D70" s="61">
        <v>22000</v>
      </c>
      <c r="J70" s="399" t="s">
        <v>342</v>
      </c>
      <c r="K70" s="63" t="s">
        <v>93</v>
      </c>
      <c r="L70" s="63" t="s">
        <v>72</v>
      </c>
    </row>
    <row r="71" spans="1:12" ht="17" thickBot="1" x14ac:dyDescent="0.25">
      <c r="J71" s="400"/>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401" t="s">
        <v>473</v>
      </c>
      <c r="B98" s="402"/>
      <c r="C98" s="402"/>
      <c r="D98" s="402"/>
      <c r="E98" s="402"/>
      <c r="F98" s="402"/>
      <c r="G98" s="402"/>
      <c r="H98" s="402"/>
      <c r="I98" s="403"/>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404" t="s">
        <v>541</v>
      </c>
      <c r="B135" s="404"/>
      <c r="C135" s="404"/>
      <c r="D135" s="404"/>
      <c r="E135" s="404"/>
      <c r="F135" s="404"/>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410" t="s">
        <v>36</v>
      </c>
      <c r="G19" s="410"/>
      <c r="H19" s="410"/>
    </row>
    <row r="20" spans="1:8" x14ac:dyDescent="0.2">
      <c r="F20" s="4" t="s">
        <v>490</v>
      </c>
      <c r="G20" s="4" t="s">
        <v>563</v>
      </c>
      <c r="H20" s="4" t="s">
        <v>491</v>
      </c>
    </row>
    <row r="23" spans="1:8" x14ac:dyDescent="0.2">
      <c r="A23" s="126" t="s">
        <v>550</v>
      </c>
    </row>
    <row r="24" spans="1:8" x14ac:dyDescent="0.2">
      <c r="C24" s="411" t="s">
        <v>33</v>
      </c>
      <c r="D24" s="407" t="s">
        <v>28</v>
      </c>
      <c r="E24" s="125" t="s">
        <v>562</v>
      </c>
      <c r="F24" s="410" t="s">
        <v>36</v>
      </c>
      <c r="G24" s="410"/>
      <c r="H24" s="410"/>
    </row>
    <row r="25" spans="1:8" x14ac:dyDescent="0.2">
      <c r="C25" s="412"/>
      <c r="D25" s="408"/>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405" t="s">
        <v>564</v>
      </c>
      <c r="D32" s="407" t="s">
        <v>28</v>
      </c>
      <c r="E32" s="409" t="s">
        <v>565</v>
      </c>
      <c r="F32" s="409"/>
      <c r="G32" s="409"/>
      <c r="H32" s="409"/>
    </row>
    <row r="33" spans="1:8" ht="31" customHeight="1" x14ac:dyDescent="0.2">
      <c r="A33" s="126"/>
      <c r="C33" s="412"/>
      <c r="D33" s="408"/>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405" t="s">
        <v>564</v>
      </c>
      <c r="D39" s="407" t="s">
        <v>28</v>
      </c>
      <c r="E39" s="409" t="s">
        <v>565</v>
      </c>
      <c r="F39" s="409"/>
      <c r="G39" s="409"/>
      <c r="H39" s="409"/>
    </row>
    <row r="40" spans="1:8" ht="31" customHeight="1" x14ac:dyDescent="0.2">
      <c r="A40" s="126"/>
      <c r="C40" s="412"/>
      <c r="D40" s="408"/>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405" t="s">
        <v>564</v>
      </c>
      <c r="D54" s="407" t="s">
        <v>28</v>
      </c>
      <c r="E54" s="409" t="s">
        <v>565</v>
      </c>
      <c r="F54" s="409"/>
      <c r="G54" s="409"/>
      <c r="H54" s="409"/>
    </row>
    <row r="55" spans="1:8" ht="27" customHeight="1" x14ac:dyDescent="0.2">
      <c r="C55" s="412"/>
      <c r="D55" s="408"/>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405" t="s">
        <v>564</v>
      </c>
      <c r="C71" s="405"/>
      <c r="D71" s="407" t="s">
        <v>28</v>
      </c>
      <c r="E71" s="409" t="s">
        <v>565</v>
      </c>
      <c r="F71" s="409"/>
      <c r="G71" s="409"/>
      <c r="H71" s="409"/>
    </row>
    <row r="72" spans="1:8" ht="17" x14ac:dyDescent="0.2">
      <c r="B72" s="406"/>
      <c r="C72" s="406"/>
      <c r="D72" s="408"/>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405" t="s">
        <v>564</v>
      </c>
      <c r="C86" s="405"/>
      <c r="D86" s="407" t="s">
        <v>28</v>
      </c>
      <c r="E86" s="409" t="s">
        <v>565</v>
      </c>
      <c r="F86" s="409"/>
      <c r="G86" s="409"/>
      <c r="H86" s="409"/>
    </row>
    <row r="87" spans="1:8" ht="17" x14ac:dyDescent="0.2">
      <c r="B87" s="406"/>
      <c r="C87" s="406"/>
      <c r="D87" s="408"/>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405" t="s">
        <v>564</v>
      </c>
      <c r="C94" s="405"/>
      <c r="D94" s="407" t="s">
        <v>28</v>
      </c>
      <c r="E94" s="409" t="s">
        <v>565</v>
      </c>
      <c r="F94" s="409"/>
      <c r="G94" s="409"/>
      <c r="H94" s="409"/>
    </row>
    <row r="95" spans="1:8" ht="17" x14ac:dyDescent="0.2">
      <c r="B95" s="406"/>
      <c r="C95" s="406"/>
      <c r="D95" s="408"/>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405" t="s">
        <v>564</v>
      </c>
      <c r="C101" s="405"/>
      <c r="D101" s="407" t="s">
        <v>28</v>
      </c>
      <c r="E101" s="409" t="s">
        <v>565</v>
      </c>
      <c r="F101" s="409"/>
      <c r="G101" s="409"/>
      <c r="H101" s="409"/>
    </row>
    <row r="102" spans="1:9" ht="33" customHeight="1" x14ac:dyDescent="0.2">
      <c r="B102" s="406"/>
      <c r="C102" s="406"/>
      <c r="D102" s="408"/>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405" t="s">
        <v>564</v>
      </c>
      <c r="C114" s="405"/>
      <c r="D114" s="407" t="s">
        <v>28</v>
      </c>
      <c r="E114" s="409" t="s">
        <v>565</v>
      </c>
      <c r="F114" s="409"/>
      <c r="G114" s="409"/>
      <c r="H114" s="409"/>
    </row>
    <row r="115" spans="1:8" ht="33" customHeight="1" x14ac:dyDescent="0.2">
      <c r="B115" s="406"/>
      <c r="C115" s="406"/>
      <c r="D115" s="408"/>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405" t="s">
        <v>564</v>
      </c>
      <c r="C121" s="405"/>
      <c r="D121" s="407" t="s">
        <v>28</v>
      </c>
      <c r="E121" s="409" t="s">
        <v>565</v>
      </c>
      <c r="F121" s="409"/>
      <c r="G121" s="409"/>
      <c r="H121" s="409"/>
    </row>
    <row r="122" spans="1:8" ht="33" customHeight="1" x14ac:dyDescent="0.2">
      <c r="B122" s="406"/>
      <c r="C122" s="406"/>
      <c r="D122" s="408"/>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413" t="s">
        <v>623</v>
      </c>
      <c r="B1" s="413"/>
      <c r="C1" s="413"/>
      <c r="D1" s="413"/>
      <c r="E1" s="413"/>
      <c r="F1" s="413"/>
      <c r="G1" s="413"/>
      <c r="H1" s="413"/>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414" t="s">
        <v>1309</v>
      </c>
      <c r="K130" s="415"/>
      <c r="L130" s="415"/>
      <c r="M130" s="415"/>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11"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407" t="s">
        <v>28</v>
      </c>
      <c r="H118" s="416" t="s">
        <v>952</v>
      </c>
    </row>
    <row r="119" spans="1:8" x14ac:dyDescent="0.2">
      <c r="A119" s="48"/>
      <c r="F119" s="4" t="s">
        <v>953</v>
      </c>
      <c r="G119" s="407"/>
      <c r="H119" s="416"/>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417" t="s">
        <v>1040</v>
      </c>
      <c r="E315" s="417"/>
      <c r="F315" s="417"/>
    </row>
    <row r="317" spans="1:6" x14ac:dyDescent="0.2">
      <c r="A317" s="1" t="s">
        <v>1041</v>
      </c>
    </row>
    <row r="319" spans="1:6" ht="18" x14ac:dyDescent="0.25">
      <c r="A319" s="1" t="s">
        <v>1042</v>
      </c>
      <c r="D319" s="417" t="s">
        <v>1043</v>
      </c>
      <c r="E319" s="417"/>
      <c r="F319" s="417"/>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lpstr>13 - חזרה למבחן חלק ו</vt:lpstr>
      <vt:lpstr>14 - הערות שונות חלק ראשון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2025-02-24T10:03:26Z</dcterms:modified>
</cp:coreProperties>
</file>