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F88D4BEF-C487-8845-9E51-575A5F26FAA8}" xr6:coauthVersionLast="47" xr6:coauthVersionMax="47" xr10:uidLastSave="{00000000-0000-0000-0000-000000000000}"/>
  <bookViews>
    <workbookView xWindow="0" yWindow="500" windowWidth="51200" windowHeight="29580" firstSheet="1" activeTab="17"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 name="13 - חזרה למבחן חלק ד" sheetId="17" r:id="rId17"/>
    <sheet name="13 - חזרה למבחן חלק ה" sheetId="18" r:id="rId18"/>
  </sheets>
  <externalReferences>
    <externalReference r:id="rId1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3" i="18" l="1"/>
  <c r="C43" i="18"/>
  <c r="D42" i="18"/>
  <c r="C42" i="18"/>
  <c r="D41" i="18"/>
  <c r="C41" i="18"/>
  <c r="D37" i="18"/>
  <c r="D36" i="18"/>
  <c r="D35" i="18"/>
  <c r="E33" i="18"/>
  <c r="C33" i="18"/>
  <c r="E30" i="18"/>
  <c r="C30" i="18"/>
  <c r="H93" i="17"/>
  <c r="H90" i="17"/>
  <c r="G66" i="17"/>
  <c r="P153" i="16"/>
  <c r="P154" i="16"/>
  <c r="D287" i="16"/>
  <c r="F210" i="16"/>
  <c r="E209" i="16"/>
  <c r="F209" i="16" s="1"/>
  <c r="E208" i="16"/>
  <c r="F208" i="16" s="1"/>
  <c r="E32" i="18" l="1"/>
  <c r="F211" i="16"/>
  <c r="E211" i="16"/>
  <c r="P158" i="16" l="1"/>
  <c r="P157" i="16"/>
  <c r="P155" i="16"/>
  <c r="T159" i="16"/>
  <c r="T166" i="16"/>
  <c r="T165" i="16"/>
  <c r="T164" i="16"/>
  <c r="T157" i="16"/>
  <c r="T153" i="16"/>
  <c r="T152" i="16"/>
  <c r="T151" i="16"/>
  <c r="L160" i="16"/>
  <c r="L161" i="16" s="1"/>
  <c r="L154" i="16"/>
  <c r="L153" i="16"/>
  <c r="H161" i="16"/>
  <c r="H160" i="16"/>
  <c r="H162" i="16" s="1"/>
  <c r="H154" i="16"/>
  <c r="H157" i="16" s="1"/>
  <c r="H170" i="16" s="1"/>
  <c r="L170" i="16" s="1"/>
  <c r="L168" i="16" s="1"/>
  <c r="L167" i="16" s="1"/>
  <c r="Q176"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L156" i="16" l="1"/>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<sst xmlns="http://schemas.openxmlformats.org/spreadsheetml/2006/main" count="3462" uniqueCount="2212">
  <si>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</si>
  <si>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</si>
  <si>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</si>
  <si>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</si>
  <si>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</si>
  <si>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</si>
  <si>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</si>
  <si>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</si>
  <si>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</si>
  <si>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</si>
  <si>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</si>
  <si>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</si>
  <si>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</si>
  <si>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</si>
  <si>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</si>
  <si>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</si>
  <si>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</si>
  <si>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</si>
  <si>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</si>
  <si>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</si>
  <si>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</si>
  <si>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</si>
  <si>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</si>
  <si>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</si>
  <si>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</si>
  <si>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</si>
  <si>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</si>
  <si>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</si>
  <si>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</si>
  <si>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</si>
  <si>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</si>
  <si>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</si>
  <si>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</si>
  <si>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</si>
  <si>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</si>
  <si>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</si>
  <si>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</si>
  <si>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</si>
  <si>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</si>
  <si>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</si>
  <si>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</si>
  <si>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</si>
  <si>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</si>
  <si>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</si>
  <si>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</si>
  <si>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</si>
  <si>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</si>
  <si>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</si>
  <si>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</si>
  <si>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</si>
  <si>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</si>
  <si>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</si>
  <si>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</si>
  <si>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</si>
  <si>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</si>
  <si>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</si>
  <si>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</si>
  <si>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</si>
  <si>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</si>
  <si>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</si>
  <si>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</si>
  <si>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</si>
  <si>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</si>
  <si>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</si>
  <si>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</si>
  <si>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</si>
  <si>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</si>
  <si>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</si>
  <si>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</si>
  <si>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</si>
  <si>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</si>
  <si>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</si>
  <si>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</si>
  <si>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</si>
  <si>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</si>
  <si>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</si>
  <si>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</si>
  <si>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</si>
  <si>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</si>
  <si>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</si>
  <si>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</si>
  <si>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</si>
  <si>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</si>
  <si>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</si>
  <si>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</si>
  <si>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</si>
  <si>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</si>
  <si>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</si>
  <si>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</si>
  <si>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</si>
  <si>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</si>
  <si>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</si>
  <si>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</si>
  <si>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</si>
  <si>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</si>
  <si>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</si>
  <si>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</si>
  <si>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</si>
  <si>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</si>
  <si>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</si>
  <si>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</si>
  <si>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</si>
  <si>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</si>
  <si>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</si>
  <si>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</si>
  <si>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</si>
  <si>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</si>
  <si>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</si>
  <si>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</si>
  <si>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</si>
  <si>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</si>
  <si>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</si>
  <si>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</si>
  <si>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</si>
  <si>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</si>
  <si>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</si>
  <si>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</si>
  <si>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</si>
  <si>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</si>
  <si>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</si>
  <si>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</si>
  <si>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</si>
  <si>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</si>
  <si>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</si>
  <si>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</si>
  <si>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</si>
  <si>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</si>
  <si>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</si>
  <si>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</si>
  <si>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</si>
  <si>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</si>
  <si>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</si>
  <si>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</si>
  <si>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</si>
  <si>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</si>
  <si>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</si>
  <si>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</si>
  <si>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</si>
  <si>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</si>
  <si>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</si>
  <si>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</si>
  <si>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</si>
  <si>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</si>
  <si>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</si>
  <si>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</si>
  <si>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</si>
  <si>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</si>
  <si>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</si>
  <si>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</si>
  <si>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</si>
  <si>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</si>
  <si>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</si>
  <si>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</si>
  <si>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</si>
  <si>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</si>
  <si>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</si>
  <si>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</si>
  <si>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</si>
  <si>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</si>
  <si>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</si>
  <si>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</si>
  <si>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</si>
  <si>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</si>
  <si>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</si>
  <si>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</si>
  <si>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</si>
  <si>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</si>
  <si>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</si>
  <si>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</si>
  <si>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</si>
  <si>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</si>
  <si>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</si>
  <si>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</si>
  <si>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</si>
  <si>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</si>
  <si>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</si>
  <si>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</si>
  <si>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</si>
  <si>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</si>
  <si>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</si>
  <si>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</si>
  <si>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</si>
  <si>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</si>
  <si>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</si>
  <si>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</si>
  <si>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</si>
  <si>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</si>
  <si>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</si>
  <si>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</si>
  <si>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</si>
  <si>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</si>
  <si>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</si>
  <si>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</si>
  <si>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</si>
  <si>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</si>
  <si>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</si>
  <si>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</si>
  <si>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</si>
  <si>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</si>
  <si>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</si>
  <si>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</si>
  <si>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</si>
  <si>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</si>
  <si>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</si>
  <si>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</si>
  <si>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</si>
  <si>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</si>
  <si>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</si>
  <si>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</si>
  <si>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</si>
  <si>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</si>
  <si>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</si>
  <si>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</si>
  <si>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</si>
  <si>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</si>
  <si>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</si>
  <si>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</si>
  <si>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</si>
  <si>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</si>
  <si>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</si>
  <si>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</si>
  <si>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</si>
  <si>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</si>
  <si>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</si>
  <si>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</si>
  <si>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</si>
  <si>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</si>
  <si>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</si>
  <si>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</si>
  <si>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</si>
  <si>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</si>
  <si>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</si>
  <si>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</si>
  <si>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</si>
  <si>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</si>
  <si>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</si>
  <si>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</si>
  <si>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</si>
  <si>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</si>
  <si>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</si>
  <si>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</si>
  <si>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</si>
  <si>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</si>
  <si>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</si>
  <si>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</si>
  <si>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</si>
  <si>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</si>
  <si>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</si>
  <si>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</si>
  <si>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</si>
  <si>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</si>
  <si>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</si>
  <si>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</si>
  <si>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</si>
  <si>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</si>
  <si>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</si>
  <si>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</si>
  <si>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</si>
  <si>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</si>
  <si>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</si>
  <si>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</si>
  <si>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</si>
  <si>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</si>
  <si>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</si>
  <si>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</si>
  <si>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</si>
  <si>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</si>
  <si>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</si>
  <si>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</si>
  <si>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</si>
  <si>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</si>
  <si>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</si>
  <si>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</si>
  <si>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</si>
  <si>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</si>
  <si>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</si>
  <si>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</si>
  <si>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</si>
  <si>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</si>
  <si>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</si>
  <si>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</si>
  <si>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</si>
  <si>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</si>
  <si>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</si>
  <si>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</si>
  <si>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</si>
  <si>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</si>
  <si>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</si>
  <si>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</si>
  <si>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</si>
  <si>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</si>
  <si>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</si>
  <si>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</si>
  <si>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</si>
  <si>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</si>
  <si>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</si>
  <si>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</si>
  <si>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</si>
  <si>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</si>
  <si>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</si>
  <si>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</si>
  <si>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</si>
  <si>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</si>
  <si>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</si>
  <si>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</si>
  <si>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</si>
  <si>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</si>
  <si>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</si>
  <si>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</si>
  <si>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</si>
  <si>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</si>
  <si>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</si>
  <si>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</si>
  <si>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</si>
  <si>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</si>
  <si>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</si>
  <si>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</si>
  <si>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</si>
  <si>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</si>
  <si>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</si>
  <si>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</si>
  <si>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</si>
  <si>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</si>
  <si>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</si>
  <si>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</si>
  <si>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</si>
  <si>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</si>
  <si>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</si>
  <si>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</si>
  <si>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</si>
  <si>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</si>
  <si>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</si>
  <si>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</si>
  <si>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</si>
  <si>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</si>
  <si>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</si>
  <si>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</si>
  <si>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</si>
  <si>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</si>
  <si>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</si>
  <si>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</si>
  <si>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</si>
  <si>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</si>
  <si>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</si>
  <si>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</si>
  <si>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</si>
  <si>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</si>
  <si>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</si>
  <si>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</si>
  <si>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</si>
  <si>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</si>
  <si>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</si>
  <si>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</si>
  <si>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</si>
  <si>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</si>
  <si>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</si>
  <si>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</si>
  <si>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</si>
  <si>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</si>
  <si>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</si>
  <si>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</si>
  <si>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</si>
  <si>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</si>
  <si>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</si>
  <si>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</si>
  <si>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</si>
  <si>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</si>
  <si>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</si>
  <si>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</si>
  <si>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</si>
  <si>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</si>
  <si>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</si>
  <si>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</si>
  <si>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</si>
  <si>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</si>
  <si>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</si>
  <si>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</si>
  <si>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</si>
  <si>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</si>
  <si>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</si>
  <si>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</si>
  <si>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</si>
  <si>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</si>
  <si>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</si>
  <si>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</si>
  <si>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</si>
  <si>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</si>
  <si>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</si>
  <si>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</si>
  <si>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</si>
  <si>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</si>
  <si>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</si>
  <si>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</si>
  <si>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</si>
  <si>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</si>
  <si>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</si>
  <si>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</si>
  <si>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</si>
  <si>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</si>
  <si>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</si>
  <si>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</si>
  <si>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</si>
  <si>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</si>
  <si>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</si>
  <si>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</si>
  <si>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</si>
  <si>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</si>
  <si>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</si>
  <si>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</si>
  <si>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</si>
  <si>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</si>
  <si>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</si>
  <si>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</si>
  <si>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</si>
  <si>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</si>
  <si>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</si>
  <si>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</si>
  <si>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</si>
  <si>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</si>
  <si>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</si>
  <si>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</si>
  <si>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</si>
  <si>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</si>
  <si>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</si>
  <si>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</si>
  <si>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</si>
  <si>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</si>
  <si>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</si>
  <si>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</si>
  <si>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</si>
  <si>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</si>
  <si>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</si>
  <si>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</si>
  <si>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</si>
  <si>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</si>
  <si>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</si>
  <si>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</si>
  <si>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</si>
  <si>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</si>
  <si>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</si>
  <si>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</si>
  <si>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</si>
  <si>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</si>
  <si>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</si>
  <si>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</si>
  <si>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</si>
  <si>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</si>
  <si>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</si>
  <si>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</si>
  <si>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</si>
  <si>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</si>
  <si>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</si>
  <si>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</si>
  <si>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</si>
  <si>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</si>
  <si>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</si>
  <si>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</si>
  <si>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</si>
  <si>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</si>
  <si>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</si>
  <si>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</si>
  <si>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</si>
  <si>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</si>
  <si>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</si>
  <si>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</si>
  <si>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</si>
  <si>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</si>
  <si>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</si>
  <si>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</si>
  <si>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</si>
  <si>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</si>
  <si>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</si>
  <si>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</si>
  <si>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</si>
  <si>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</si>
  <si>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</si>
  <si>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</si>
  <si>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</si>
  <si>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</si>
  <si>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</si>
  <si>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</si>
  <si>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</si>
  <si>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</si>
  <si>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</si>
  <si>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</si>
  <si>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</si>
  <si>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</si>
  <si>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</si>
  <si>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</si>
  <si>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</si>
  <si>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</si>
  <si>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</si>
  <si>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</si>
  <si>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</si>
  <si>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</si>
  <si>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</si>
  <si>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</si>
  <si>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</si>
  <si>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</si>
  <si>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</si>
  <si>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</si>
  <si>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</si>
  <si>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</si>
  <si>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</si>
  <si>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</si>
  <si>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</si>
  <si>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</si>
  <si>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</si>
  <si>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</si>
  <si>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</si>
  <si>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</si>
  <si>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</si>
  <si>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</si>
  <si>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</si>
  <si>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</si>
  <si>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</si>
  <si>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</si>
  <si>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</si>
  <si>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</si>
  <si>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</si>
  <si>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</si>
  <si>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</si>
  <si>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</si>
  <si>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</si>
  <si>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</si>
  <si>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</si>
  <si>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</si>
  <si>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</si>
  <si>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</si>
  <si>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</si>
  <si>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</si>
  <si>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</si>
  <si>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</si>
  <si>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</si>
  <si>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</si>
  <si>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</si>
  <si>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</si>
  <si>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</si>
  <si>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</si>
  <si>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</si>
  <si>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</si>
  <si>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</si>
  <si>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</si>
  <si>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</si>
  <si>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</si>
  <si>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</si>
  <si>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</si>
  <si>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</si>
  <si>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</si>
  <si>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</si>
  <si>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</si>
  <si>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</si>
  <si>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</si>
  <si>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</si>
  <si>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</si>
  <si>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</si>
  <si>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</si>
  <si>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</si>
  <si>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</si>
  <si>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</si>
  <si>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</si>
  <si>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</si>
  <si>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</si>
  <si>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</si>
  <si>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</si>
  <si>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</si>
  <si>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</si>
  <si>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</si>
  <si>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</si>
  <si>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</si>
  <si>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</si>
  <si>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</si>
  <si>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</si>
  <si>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</si>
  <si>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</si>
  <si>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</si>
  <si>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</si>
  <si>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</si>
  <si>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</si>
  <si>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</si>
  <si>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</si>
  <si>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</si>
  <si>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</si>
  <si>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</si>
  <si>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</si>
  <si>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</si>
  <si>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</si>
  <si>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</si>
  <si>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</si>
  <si>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</si>
  <si>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</si>
  <si>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</si>
  <si>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</si>
  <si>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</si>
  <si>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</si>
  <si>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</si>
  <si>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</si>
  <si>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</si>
  <si>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</si>
  <si>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</si>
  <si>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</si>
  <si>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</si>
  <si>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</si>
  <si>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</si>
  <si>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</si>
  <si>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</si>
  <si>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</si>
  <si>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</si>
  <si>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</si>
  <si>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</si>
  <si>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</si>
  <si>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</si>
  <si>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</si>
  <si>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</si>
  <si>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</si>
  <si>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</si>
  <si>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</si>
  <si>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</si>
  <si>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</si>
  <si>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</si>
  <si>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</si>
  <si>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</si>
  <si>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</si>
  <si>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</si>
  <si>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</si>
  <si>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</si>
  <si>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</si>
  <si>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</si>
  <si>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</si>
  <si>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</si>
  <si>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</si>
  <si>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</si>
  <si>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</si>
  <si>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</si>
  <si>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</si>
  <si>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</si>
  <si>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</si>
  <si>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</si>
  <si>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</si>
  <si>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</si>
  <si>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</si>
  <si>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</si>
  <si>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</si>
  <si>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</si>
  <si>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</si>
  <si>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</si>
  <si>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</si>
  <si>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</si>
  <si>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</si>
  <si>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</si>
  <si>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</si>
  <si>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</si>
  <si>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</si>
  <si>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</si>
  <si>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</si>
  <si>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</si>
  <si>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</si>
  <si>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</si>
  <si>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</si>
  <si>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</si>
  <si>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</si>
  <si>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</si>
  <si>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</si>
  <si>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</si>
  <si>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</si>
  <si>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</si>
  <si>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</si>
  <si>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</si>
  <si>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</si>
  <si>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</si>
  <si>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</si>
  <si>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</si>
  <si>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</si>
  <si>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</si>
  <si>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</si>
  <si>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</si>
  <si>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</si>
  <si>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</si>
  <si>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</si>
  <si>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</si>
  <si>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</si>
  <si>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</si>
  <si>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</si>
  <si>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</si>
  <si>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</si>
  <si>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</si>
  <si>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</si>
  <si>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</si>
  <si>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</si>
  <si>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</si>
  <si>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</si>
  <si>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</si>
  <si>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</si>
  <si>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</si>
  <si>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</si>
  <si>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</si>
  <si>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</si>
  <si>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</si>
  <si>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</si>
  <si>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</si>
  <si>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</si>
  <si>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</si>
  <si>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</si>
  <si>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</si>
  <si>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</si>
  <si>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</si>
  <si>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</si>
  <si>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</si>
  <si>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</si>
  <si>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</si>
  <si>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</si>
  <si>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</si>
  <si>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</si>
  <si>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</si>
  <si>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</si>
  <si>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</si>
  <si>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</si>
  <si>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</si>
  <si>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</si>
  <si>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</si>
  <si>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</si>
  <si>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</si>
  <si>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</si>
  <si>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</si>
  <si>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</si>
  <si>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</si>
  <si>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</si>
  <si>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</si>
  <si>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</si>
  <si>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</si>
  <si>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</si>
  <si>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</si>
  <si>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</si>
  <si>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</si>
  <si>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</si>
  <si>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</si>
  <si>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</si>
  <si>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</si>
  <si>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</si>
  <si>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</si>
  <si>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</si>
  <si>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</si>
  <si>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</si>
  <si>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</si>
  <si>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</si>
  <si>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</si>
  <si>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</si>
  <si>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</si>
  <si>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</si>
  <si>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</si>
  <si>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</si>
  <si>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</si>
  <si>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</si>
  <si>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</si>
  <si>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</si>
  <si>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</si>
  <si>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</si>
  <si>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</si>
  <si>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</si>
  <si>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</si>
  <si>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</si>
  <si>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</si>
  <si>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</si>
  <si>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</si>
  <si>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</si>
  <si>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</si>
  <si>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</si>
  <si>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</si>
  <si>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</si>
  <si>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</si>
  <si>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</si>
  <si>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</si>
  <si>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</si>
  <si>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</si>
  <si>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</si>
  <si>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</si>
  <si>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</si>
  <si>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</si>
  <si>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</si>
  <si>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</si>
  <si>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</si>
  <si>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</si>
  <si>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</si>
  <si>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</si>
  <si>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</si>
  <si>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</si>
  <si>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</si>
  <si>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</si>
  <si>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</si>
  <si>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</si>
  <si>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</si>
  <si>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</si>
  <si>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</si>
  <si>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</si>
  <si>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</si>
  <si>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</si>
  <si>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</si>
  <si>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</si>
  <si>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</si>
  <si>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</si>
  <si>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</si>
  <si>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</si>
  <si>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</si>
  <si>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</si>
  <si>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</si>
  <si>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</si>
  <si>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</si>
  <si>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</si>
  <si>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</si>
  <si>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</si>
  <si>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</si>
  <si>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</si>
  <si>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</si>
  <si>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</si>
  <si>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</si>
  <si>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</si>
  <si>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</si>
  <si>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</si>
  <si>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</si>
  <si>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</si>
  <si>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</si>
  <si>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</si>
  <si>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</si>
  <si>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</si>
  <si>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</si>
  <si>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</si>
  <si>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</si>
  <si>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</si>
  <si>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</si>
  <si>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</si>
  <si>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</si>
  <si>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</si>
  <si>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</si>
  <si>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</si>
  <si>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</si>
  <si>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</si>
  <si>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</si>
  <si>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</si>
  <si>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</si>
  <si>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</si>
  <si>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</si>
  <si>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</si>
  <si>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</si>
  <si>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</si>
  <si>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</si>
  <si>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</si>
  <si>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</si>
  <si>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</si>
  <si>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</si>
  <si>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</si>
  <si>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</si>
  <si>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</si>
  <si>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</si>
  <si>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</si>
  <si>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</si>
  <si>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</si>
  <si>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</si>
  <si>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</si>
  <si>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</si>
  <si>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</si>
  <si>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</si>
  <si>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</si>
  <si>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</si>
  <si>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</si>
  <si>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</si>
  <si>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</si>
  <si>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</si>
  <si>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</si>
  <si>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</si>
  <si>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</si>
  <si>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</si>
  <si>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</si>
  <si>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</si>
  <si>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</si>
  <si>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</si>
  <si>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</si>
  <si>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</si>
  <si>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</si>
  <si>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</si>
  <si>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</si>
  <si>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</si>
  <si>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</si>
  <si>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</si>
  <si>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</si>
  <si>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</si>
  <si>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</si>
  <si>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</si>
  <si>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</si>
  <si>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</si>
  <si>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</si>
  <si>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</si>
  <si>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</si>
  <si>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</si>
  <si>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</si>
  <si>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</si>
  <si>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</si>
  <si>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</si>
  <si>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</si>
  <si>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</si>
  <si>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</si>
  <si>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</si>
  <si>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</si>
  <si>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</si>
  <si>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</si>
  <si>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</si>
  <si>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</si>
  <si>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</si>
  <si>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</si>
  <si>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</si>
  <si>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</si>
  <si>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</si>
  <si>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</si>
  <si>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</si>
  <si>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</si>
  <si>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</si>
  <si>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</si>
  <si>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</si>
  <si>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</si>
  <si>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</si>
  <si>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</si>
  <si>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</si>
  <si>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</si>
  <si>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</si>
  <si>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</si>
  <si>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</si>
  <si>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</si>
  <si>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</si>
  <si>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</si>
  <si>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</si>
  <si>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</si>
  <si>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</si>
  <si>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</si>
  <si>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</si>
  <si>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</si>
  <si>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</si>
  <si>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</si>
  <si>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</si>
  <si>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</si>
  <si>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</si>
  <si>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</si>
  <si>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</si>
  <si>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</si>
  <si>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</si>
  <si>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</si>
  <si>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</si>
  <si>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</si>
  <si>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</si>
  <si>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</si>
  <si>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</si>
  <si>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</si>
  <si>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</si>
  <si>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</si>
  <si>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</si>
  <si>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</si>
  <si>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</si>
  <si>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</si>
  <si>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</si>
  <si>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</si>
  <si>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</si>
  <si>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</si>
  <si>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</si>
  <si>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</si>
  <si>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</si>
  <si>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</si>
  <si>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</si>
  <si>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</si>
  <si>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</si>
  <si>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</si>
  <si>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</si>
  <si>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</si>
  <si>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</si>
  <si>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</si>
  <si>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</si>
  <si>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</si>
  <si>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</si>
  <si>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</si>
  <si>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</si>
  <si>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</si>
  <si>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</si>
  <si>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</si>
  <si>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</si>
  <si>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</si>
  <si>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</si>
  <si>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</si>
  <si>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</si>
  <si>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</si>
  <si>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</si>
  <si>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</si>
  <si>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</si>
  <si>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</si>
  <si>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</si>
  <si>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</si>
  <si>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</si>
  <si>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</si>
  <si>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</si>
  <si>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</si>
  <si>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</si>
  <si>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</si>
  <si>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</si>
  <si>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</si>
  <si>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</si>
  <si>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</si>
  <si>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</si>
  <si>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</si>
  <si>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</si>
  <si>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</si>
  <si>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</si>
  <si>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</si>
  <si>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</si>
  <si>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</si>
  <si>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</si>
  <si>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</si>
  <si>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</si>
  <si>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</si>
  <si>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</si>
  <si>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</si>
  <si>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</si>
  <si>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</si>
  <si>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</si>
  <si>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</si>
  <si>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</si>
  <si>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</si>
  <si>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</si>
  <si>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</si>
  <si>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</si>
  <si>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</si>
  <si>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</si>
  <si>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</si>
  <si>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</si>
  <si>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</si>
  <si>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</si>
  <si>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</si>
  <si>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</si>
  <si>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</si>
  <si>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</si>
  <si>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</si>
  <si>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</si>
  <si>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</si>
  <si>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</si>
  <si>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</si>
  <si>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</si>
  <si>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</si>
  <si>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</si>
  <si>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</si>
  <si>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</si>
  <si>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</si>
  <si>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</si>
  <si>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</si>
  <si>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</si>
  <si>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</si>
  <si>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</si>
  <si>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</si>
  <si>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</si>
  <si>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</si>
  <si>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</si>
  <si>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</si>
  <si>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</si>
  <si>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</si>
  <si>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</si>
  <si>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</si>
  <si>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</si>
  <si>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</si>
  <si>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</si>
  <si>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</si>
  <si>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</si>
  <si>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</si>
  <si>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</si>
  <si>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</si>
  <si>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</si>
  <si>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</si>
  <si>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</si>
  <si>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</si>
  <si>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</si>
  <si>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</si>
  <si>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</si>
  <si>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</si>
  <si>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</si>
  <si>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</si>
  <si>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</si>
  <si>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</si>
  <si>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</si>
  <si>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</si>
  <si>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</si>
  <si>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</si>
  <si>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</si>
  <si>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</si>
  <si>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</si>
  <si>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</si>
  <si>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</si>
  <si>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</si>
  <si>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</si>
  <si>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</si>
  <si>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</si>
  <si>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</si>
  <si>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</si>
  <si>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</si>
  <si>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</si>
  <si>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</si>
  <si>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</si>
  <si>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</si>
  <si>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</si>
  <si>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</si>
  <si>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</si>
  <si>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</si>
  <si>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</si>
  <si>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</si>
  <si>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</si>
  <si>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</si>
  <si>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</si>
  <si>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</si>
  <si>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</si>
  <si>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</si>
  <si>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</si>
  <si>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</si>
  <si>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</si>
  <si>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</si>
  <si>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</si>
  <si>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</si>
  <si>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</si>
  <si>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</si>
  <si>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</si>
  <si>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</si>
  <si>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</si>
  <si>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</si>
  <si>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</si>
  <si>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</si>
  <si>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</si>
  <si>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</si>
  <si>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</si>
  <si>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</si>
  <si>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</si>
  <si>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</si>
  <si>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</si>
  <si>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</si>
  <si>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</si>
  <si>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</si>
  <si>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</si>
  <si>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</si>
  <si>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</si>
  <si>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</si>
  <si>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</si>
  <si>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</si>
  <si>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</si>
  <si>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</si>
  <si>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</si>
  <si>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</si>
  <si>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</si>
  <si>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</si>
  <si>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</si>
  <si>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</si>
  <si>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</si>
  <si>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</si>
  <si>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</si>
  <si>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</si>
  <si>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</si>
  <si>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</si>
  <si>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</si>
  <si>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</si>
  <si>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</si>
  <si>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</si>
  <si>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</si>
  <si>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</si>
  <si>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</si>
  <si>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</si>
  <si>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</si>
  <si>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</si>
  <si>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</si>
  <si>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</si>
  <si>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</si>
  <si>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</si>
  <si>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</si>
  <si>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</si>
  <si>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</si>
  <si>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</si>
  <si>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</si>
  <si>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</si>
  <si>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</si>
  <si>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</si>
  <si>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</si>
  <si>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</si>
  <si>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</si>
  <si>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</si>
  <si>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</si>
  <si>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</si>
  <si>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</si>
  <si>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</si>
  <si>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</si>
  <si>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</si>
  <si>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</si>
  <si>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</si>
  <si>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</si>
  <si>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</si>
  <si>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</si>
  <si>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</si>
  <si>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</si>
  <si>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</si>
  <si>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</si>
  <si>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</si>
  <si>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</si>
  <si>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</si>
  <si>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</si>
  <si>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</si>
  <si>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</si>
  <si>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</si>
  <si>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</si>
  <si>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</si>
  <si>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</si>
  <si>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</si>
  <si>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</si>
  <si>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</si>
  <si>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</si>
  <si>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</si>
  <si>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</si>
  <si>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</si>
  <si>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</si>
  <si>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</si>
  <si>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</si>
  <si>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</si>
  <si>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</si>
  <si>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</si>
  <si>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</si>
  <si>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</si>
  <si>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</si>
  <si>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</si>
  <si>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</si>
  <si>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</si>
  <si>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</si>
  <si>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</si>
  <si>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</si>
  <si>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</si>
  <si>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</si>
  <si>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</si>
  <si>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</si>
  <si>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</si>
  <si>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</si>
  <si>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</si>
  <si>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</si>
  <si>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</si>
  <si>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</si>
  <si>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</si>
  <si>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</si>
  <si>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</si>
  <si>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</si>
  <si>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</si>
  <si>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</si>
  <si>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</si>
  <si>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</si>
  <si>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</si>
  <si>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</si>
  <si>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</si>
  <si>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</si>
  <si>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</si>
  <si>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</si>
  <si>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</si>
  <si>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</si>
  <si>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</si>
  <si>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</si>
  <si>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</si>
  <si>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</si>
  <si>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</si>
  <si>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</si>
  <si>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</si>
  <si>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</si>
  <si>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</si>
  <si>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</si>
  <si>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</si>
  <si>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</si>
  <si>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</si>
  <si>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</si>
  <si>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</si>
  <si>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</si>
  <si>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</si>
  <si>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</si>
  <si>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</si>
  <si>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</si>
  <si>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</si>
  <si>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</si>
  <si>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</si>
  <si>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</si>
  <si>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</si>
  <si>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</si>
  <si>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</si>
  <si>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</si>
  <si>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</si>
  <si>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</si>
  <si>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</si>
  <si>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</si>
  <si>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</si>
  <si>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</si>
  <si>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</si>
  <si>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</si>
  <si>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</si>
  <si>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</si>
  <si>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</si>
  <si>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</si>
  <si>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</si>
  <si>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</si>
  <si>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</si>
  <si>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</si>
  <si>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</si>
  <si>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</si>
  <si>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</si>
  <si>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</si>
  <si>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</si>
  <si>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</si>
  <si>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</si>
  <si>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</si>
  <si>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</si>
  <si>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</si>
  <si>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</si>
  <si>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</si>
  <si>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</si>
  <si>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</si>
  <si>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</si>
  <si>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</si>
  <si>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</si>
  <si>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</si>
  <si>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</si>
  <si>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</si>
  <si>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</si>
  <si>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</si>
  <si>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</si>
  <si>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</si>
  <si>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</si>
  <si>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</si>
  <si>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</si>
  <si>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</si>
  <si>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</si>
  <si>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</si>
  <si>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</si>
  <si>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</si>
  <si>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</si>
  <si>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</si>
  <si>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</si>
  <si>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</si>
  <si>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</si>
  <si>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</si>
  <si>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</si>
  <si>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</si>
  <si>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</si>
  <si>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</si>
  <si>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</si>
  <si>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</si>
  <si>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</si>
  <si>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</si>
  <si>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</si>
  <si>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</si>
  <si>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</si>
  <si>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</si>
  <si>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</si>
  <si>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</si>
  <si>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</si>
  <si>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</si>
  <si>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</si>
  <si>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</si>
  <si>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</si>
  <si>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</si>
  <si>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</si>
  <si>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</si>
  <si>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</si>
  <si>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</si>
  <si>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</si>
  <si>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</si>
  <si>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</si>
  <si>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</si>
  <si>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</si>
  <si>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</si>
  <si>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</si>
  <si>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</si>
  <si>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</si>
  <si>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</si>
  <si>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</si>
  <si>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</si>
  <si>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</si>
  <si>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</si>
  <si>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</si>
  <si>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</si>
  <si>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</si>
  <si>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</si>
  <si>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</si>
  <si>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</si>
  <si>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</si>
  <si>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</si>
  <si>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</si>
  <si>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</si>
  <si>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</si>
  <si>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</si>
  <si>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</si>
  <si>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</si>
  <si>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</si>
  <si>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</si>
  <si>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</si>
  <si>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</si>
  <si>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</si>
  <si>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</si>
  <si>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</si>
  <si>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</si>
  <si>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</si>
  <si>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</si>
  <si>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</si>
  <si>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</si>
  <si>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</si>
  <si>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</si>
  <si>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</si>
  <si>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</si>
  <si>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</si>
  <si>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</si>
  <si>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</si>
  <si>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</si>
  <si>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</si>
  <si>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</si>
  <si>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</si>
  <si>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</si>
  <si>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</si>
  <si>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</si>
  <si>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</si>
  <si>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</si>
  <si>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</si>
  <si>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</si>
  <si>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</si>
  <si>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</si>
  <si>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</si>
  <si>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</si>
  <si>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</si>
  <si>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</si>
  <si>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</si>
  <si>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</si>
  <si>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</si>
  <si>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</si>
  <si>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</si>
  <si>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</si>
  <si>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</si>
  <si>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</si>
  <si>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</si>
  <si>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</si>
  <si>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</si>
  <si>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</si>
  <si>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</si>
  <si>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</si>
  <si>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</si>
  <si>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</si>
  <si>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</si>
  <si>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</si>
  <si>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</si>
  <si>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</si>
  <si>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</si>
  <si>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</si>
  <si>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</si>
  <si>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</si>
  <si>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</si>
  <si>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</si>
  <si>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</si>
  <si>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</si>
  <si>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</si>
  <si>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</si>
  <si>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</si>
  <si>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</si>
  <si>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</si>
  <si>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</si>
  <si>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</si>
  <si>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</si>
  <si>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</si>
  <si>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</si>
  <si>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</si>
  <si>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</si>
  <si>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</si>
  <si>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</si>
  <si>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</si>
  <si>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</si>
  <si>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</si>
  <si>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</si>
  <si>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</si>
  <si>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</si>
  <si>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</si>
  <si>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</si>
  <si>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</si>
  <si>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</si>
  <si>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</si>
  <si>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</si>
  <si>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</si>
  <si>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</si>
  <si>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</si>
  <si>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</si>
  <si>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</si>
  <si>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</si>
  <si>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</si>
  <si>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</si>
  <si>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</si>
  <si>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</si>
  <si>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</si>
  <si>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</si>
  <si>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</si>
  <si>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</si>
  <si>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</si>
  <si>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</si>
  <si>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</si>
  <si>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</si>
  <si>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</si>
  <si>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</si>
  <si>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</si>
  <si>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</si>
  <si>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</si>
  <si>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</si>
  <si>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</si>
  <si>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</si>
  <si>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</si>
  <si>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</si>
  <si>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</si>
  <si>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</si>
  <si>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</si>
  <si>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</si>
  <si>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</si>
  <si>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</si>
  <si>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</si>
  <si>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</si>
  <si>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</si>
  <si>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</si>
  <si>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</si>
  <si>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</si>
  <si>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</si>
  <si>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</si>
  <si>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</si>
  <si>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</si>
  <si>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</si>
  <si>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</si>
  <si>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</si>
  <si>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</si>
  <si>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</si>
  <si>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</si>
  <si>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</si>
  <si>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</si>
  <si>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</si>
  <si>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</si>
  <si>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</si>
  <si>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</si>
  <si>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</si>
  <si>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</si>
  <si>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</si>
  <si>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</si>
  <si>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</si>
  <si>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</si>
  <si>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</si>
  <si>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</si>
  <si>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</si>
  <si>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</si>
  <si>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</si>
  <si>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</si>
  <si>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</si>
  <si>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</si>
  <si>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</si>
  <si>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</si>
  <si>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</si>
  <si>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</si>
  <si>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</si>
  <si>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</si>
  <si>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</si>
  <si>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</si>
  <si>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</si>
  <si>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</si>
  <si>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</si>
  <si>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</si>
  <si>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</si>
  <si>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</si>
  <si>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</si>
  <si>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</si>
  <si>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</si>
  <si>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</si>
  <si>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</si>
  <si>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</si>
  <si>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</si>
  <si>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</si>
  <si>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</si>
  <si>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</si>
  <si>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</si>
  <si>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</si>
  <si>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</si>
  <si>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</si>
  <si>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</si>
  <si>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</si>
  <si>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</si>
  <si>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</si>
  <si>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</si>
  <si>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</si>
  <si>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</si>
  <si>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</si>
  <si>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</si>
  <si>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</si>
  <si>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</si>
  <si>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</si>
  <si>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</si>
  <si>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</si>
  <si>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</si>
  <si>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</si>
  <si>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</si>
  <si>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</si>
  <si>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</si>
  <si>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</si>
  <si>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</si>
  <si>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</si>
  <si>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</si>
  <si>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</si>
  <si>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</si>
  <si>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</si>
  <si>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</si>
  <si>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</si>
  <si>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</si>
  <si>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</si>
  <si>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</si>
  <si>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</si>
  <si>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</si>
  <si>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</si>
  <si>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</si>
  <si>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</si>
  <si>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</si>
  <si>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</si>
  <si>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</si>
  <si>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</si>
  <si>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</si>
  <si>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</si>
  <si>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</si>
  <si>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</si>
  <si>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</si>
  <si>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</si>
  <si>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</si>
  <si>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</si>
  <si>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</si>
  <si>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</si>
  <si>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</si>
  <si>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</si>
  <si>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</si>
  <si>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</si>
  <si>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</si>
  <si>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</si>
  <si>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</si>
  <si>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</si>
  <si>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</si>
  <si>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</si>
  <si>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</si>
  <si>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</si>
  <si>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</si>
  <si>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</si>
  <si>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</si>
  <si>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</si>
  <si>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</si>
  <si>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</si>
  <si>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</si>
  <si>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</si>
  <si>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</si>
  <si>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</si>
  <si>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</si>
  <si>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</si>
  <si>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</si>
  <si>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</si>
  <si>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</si>
  <si>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</si>
  <si>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</si>
  <si>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</si>
  <si>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</si>
  <si>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</si>
  <si>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</si>
  <si>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</si>
  <si>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</si>
  <si>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</si>
  <si>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</si>
  <si>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</si>
  <si>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</si>
  <si>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</si>
  <si>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</si>
  <si>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</si>
  <si>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</si>
  <si>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</si>
  <si>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</si>
  <si>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</si>
  <si>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</si>
  <si>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</si>
  <si>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</si>
  <si>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</si>
  <si>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</si>
  <si>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</si>
  <si>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</si>
  <si>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</si>
  <si>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</si>
  <si>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</si>
  <si>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</si>
  <si>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</si>
  <si>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</si>
  <si>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</si>
  <si>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</si>
  <si>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</si>
  <si>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</si>
  <si>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</si>
  <si>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</si>
  <si>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</si>
  <si>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</si>
  <si>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</si>
  <si>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</si>
  <si>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</si>
  <si>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</si>
  <si>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</si>
  <si>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</si>
  <si>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</si>
  <si>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</si>
  <si>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</si>
  <si>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</si>
  <si>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</si>
  <si>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</si>
  <si>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</si>
  <si>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</si>
  <si>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</si>
  <si>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</si>
  <si>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</si>
  <si>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</si>
  <si>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</si>
  <si>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</si>
  <si>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</si>
  <si>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</si>
  <si>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</si>
  <si>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</si>
  <si>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</si>
  <si>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</si>
  <si>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</si>
  <si>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</si>
  <si>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</si>
  <si>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</si>
  <si>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</si>
  <si>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</si>
  <si>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</si>
  <si>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</si>
  <si>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</si>
  <si>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</si>
  <si>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</si>
  <si>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</si>
  <si>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</si>
  <si>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</si>
  <si>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</si>
  <si>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</si>
  <si>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</si>
  <si>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</si>
  <si>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</si>
  <si>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</si>
  <si>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</si>
  <si>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</si>
  <si>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</si>
  <si>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</si>
  <si>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</si>
  <si>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</si>
  <si>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</si>
  <si>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</si>
  <si>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</si>
  <si>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</si>
  <si>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</si>
  <si>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</si>
  <si>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</si>
  <si>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</si>
  <si>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</si>
  <si>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</si>
  <si>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</si>
  <si>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</si>
  <si>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</si>
  <si>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</si>
  <si>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</si>
  <si>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</si>
  <si>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</si>
  <si>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</si>
  <si>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</si>
  <si>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</si>
  <si>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</si>
  <si>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</si>
  <si>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</si>
  <si>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</si>
  <si>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</si>
  <si>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</si>
  <si>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</si>
  <si>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</si>
  <si>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</si>
  <si>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</si>
  <si>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</si>
  <si>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</si>
  <si>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</si>
  <si>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</si>
  <si>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</si>
  <si>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</si>
  <si>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</si>
  <si>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</si>
  <si>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</si>
  <si>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</si>
  <si>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</si>
  <si>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</si>
  <si>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</si>
  <si>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</si>
  <si>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</si>
  <si>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</si>
  <si>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</si>
  <si>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</si>
  <si>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</si>
  <si>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</si>
  <si>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</si>
  <si>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</si>
  <si>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</si>
  <si>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</si>
  <si>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</si>
  <si>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</si>
  <si>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</si>
  <si>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</si>
  <si>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</si>
  <si>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</si>
  <si>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</si>
  <si>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</si>
  <si>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</si>
  <si>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</si>
  <si>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</si>
  <si>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</si>
  <si>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</si>
  <si>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</si>
  <si>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</si>
  <si>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</si>
  <si>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</si>
  <si>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</si>
  <si>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</si>
  <si>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</si>
  <si>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</si>
  <si>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</si>
  <si>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</si>
  <si>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</si>
  <si>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</si>
  <si>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</si>
  <si>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</si>
  <si>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</si>
  <si>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</si>
  <si>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</si>
  <si>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</si>
  <si>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</si>
  <si>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</si>
  <si>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</si>
  <si>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</si>
  <si>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</si>
  <si>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</si>
  <si>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</si>
  <si>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</si>
  <si>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</si>
  <si>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</si>
  <si>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</si>
  <si>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</si>
  <si>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</si>
  <si>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</si>
  <si>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</si>
  <si>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</si>
  <si>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</si>
  <si>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</si>
  <si>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</si>
  <si>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</si>
  <si>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</si>
  <si>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</si>
  <si>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</si>
  <si>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</si>
  <si>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</si>
  <si>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</si>
  <si>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</si>
  <si>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</si>
  <si>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</si>
  <si>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</si>
  <si>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</si>
  <si>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</si>
  <si>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</si>
  <si>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</si>
  <si>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</si>
  <si>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</si>
  <si>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</si>
  <si>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</si>
  <si>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</si>
  <si>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</si>
  <si>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</si>
  <si>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</si>
  <si>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</si>
  <si>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</si>
  <si>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</si>
  <si>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</si>
  <si>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</si>
  <si>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</si>
  <si>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</si>
  <si>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</si>
  <si>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</si>
  <si>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</si>
  <si>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</si>
  <si>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</si>
  <si>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</si>
  <si>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</si>
  <si>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</si>
  <si>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</si>
  <si>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</si>
  <si>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</si>
  <si>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</si>
  <si>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</si>
  <si>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</si>
  <si>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</si>
  <si>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</si>
  <si>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</si>
  <si>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</si>
  <si>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</si>
  <si>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</si>
  <si>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</si>
  <si>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</si>
  <si>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</si>
  <si>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</si>
  <si>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</si>
  <si>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</si>
  <si>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</si>
  <si>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</si>
  <si>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</si>
  <si>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</si>
  <si>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</si>
  <si>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</si>
  <si>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</si>
  <si>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</si>
  <si>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</si>
  <si>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</si>
  <si>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</si>
  <si>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</si>
  <si>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</si>
  <si>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</si>
  <si>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</si>
  <si>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</si>
  <si>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</si>
  <si>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</si>
  <si>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</si>
  <si>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</si>
  <si>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</si>
  <si>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</si>
  <si>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</si>
  <si>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</si>
  <si>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</si>
  <si>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</si>
  <si>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</si>
  <si>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</si>
  <si>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</si>
  <si>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</si>
  <si>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</si>
  <si>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</si>
  <si>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</si>
  <si>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</si>
  <si>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</si>
  <si>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</si>
  <si>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</si>
  <si>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</si>
  <si>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</si>
  <si>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</si>
  <si>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</si>
  <si>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</si>
  <si>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</si>
  <si>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</si>
  <si>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</si>
  <si>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</si>
  <si>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</si>
  <si>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</si>
  <si>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</si>
  <si>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</si>
  <si>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</si>
  <si>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</si>
  <si>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</si>
  <si>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</si>
  <si>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</si>
  <si>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</si>
  <si>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</si>
  <si>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</si>
  <si>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</si>
  <si>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</si>
  <si>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</si>
  <si>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</si>
  <si>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</si>
  <si>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</si>
  <si>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</si>
  <si>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</si>
  <si>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</si>
  <si>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</si>
  <si>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</si>
  <si>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</si>
  <si>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</si>
  <si>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</si>
  <si>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</si>
  <si>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</si>
  <si>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</si>
  <si>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</si>
  <si>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</si>
  <si>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</si>
  <si>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</si>
  <si>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</si>
  <si>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רכוש קבוע: סך כל פריטי הרכוש הקבוע - עלות, בניכוי סך כל הפחת הנצבר בגינם.</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</si>
  <si>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</si>
  <si>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</si>
  <si>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</si>
  <si>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</si>
  <si>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</si>
  <si>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</si>
  <si>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</si>
  <si>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 xml:space="preserve">2,390 - 273 = </t>
  </si>
  <si>
    <t xml:space="preserve">2,117 - 131 - 70 = </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</si>
  <si>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</si>
  <si>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</si>
  <si>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</si>
  <si>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</si>
  <si>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</si>
  <si>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</si>
  <si>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</si>
  <si>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</si>
  <si>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</si>
  <si>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</si>
  <si>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</si>
  <si>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</si>
  <si>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</si>
  <si>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</si>
  <si>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</si>
  <si>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</si>
  <si>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</si>
  <si>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</si>
  <si>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</si>
  <si>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</si>
  <si>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</si>
  <si>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</si>
  <si>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</si>
  <si>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</si>
  <si>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</si>
  <si>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</si>
  <si>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</si>
  <si>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</si>
  <si>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</si>
  <si>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</si>
  <si>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</si>
  <si>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</si>
  <si>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</si>
  <si>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</si>
  <si>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</si>
  <si>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</si>
  <si>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</si>
  <si>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</si>
  <si>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</si>
  <si>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</si>
  <si>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</si>
  <si>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</si>
  <si>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</si>
  <si>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</si>
  <si>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</si>
  <si>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</si>
  <si>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</si>
  <si>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</si>
  <si>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</si>
  <si>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</si>
  <si>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</si>
  <si>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</si>
  <si>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</si>
  <si>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</si>
  <si>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</si>
  <si>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</si>
  <si>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</si>
  <si>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</si>
  <si>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</si>
  <si>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</si>
  <si>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</si>
  <si>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</si>
  <si>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</si>
  <si>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</si>
  <si>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</si>
  <si>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</si>
  <si>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</si>
  <si>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</si>
  <si>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</si>
  <si>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</si>
  <si>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</si>
  <si>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</si>
  <si>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</si>
  <si>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</si>
  <si>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</si>
  <si>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</si>
  <si>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</si>
  <si>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</si>
  <si>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</si>
  <si>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</si>
  <si>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</si>
  <si>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</si>
  <si>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</si>
  <si>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</si>
  <si>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</si>
  <si>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</si>
  <si>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</si>
  <si>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</si>
  <si>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</si>
  <si>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</si>
  <si>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</si>
  <si>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</si>
  <si>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</si>
  <si>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</si>
  <si>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</si>
  <si>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</si>
  <si>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</si>
  <si>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</si>
  <si>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</si>
  <si>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</si>
  <si>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</si>
  <si>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</si>
  <si>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</si>
  <si>
    <t>שיעור חזרה נוסף למבחן (מוגדר כשיעור 13 א-סינכרוני ללא השתתפות קהל) - שאלת מסה מלאה מפורטת</t>
  </si>
  <si>
    <t>המשך שיעור חזרה נוסף למבחן (מוגדר כשיעור 13 א-סינכרוני ללא השתתפות קהל) - שאלות תאוריה נוספות</t>
  </si>
  <si>
    <t>הבהרה:</t>
  </si>
  <si>
    <t>שאלות תאוריה כשמן כן הן. נועדו לבחון את הבנתכם את התאוריה החשבונאית, ולא את היכולת לשנן סעיפים ספציפיים.</t>
  </si>
  <si>
    <t>בהתאם, המבחן פתוח, וצריך לבטא הבנה ולא לסמן תשובה ספציפית.</t>
  </si>
  <si>
    <t>לכן, בשום פנים ואופן אין להתייחס להכוונה להלן כממצה / מייצגת לגמרי למבחן.</t>
  </si>
  <si>
    <t>אז איך בכל זאת נערכים לתיאוריה למבחן?</t>
  </si>
  <si>
    <t>לומדים את כל המחברת! את כל ההגדרות, את כל ההסברים. מנסים להבין מה גורם למה ומדוע, וכמובן מקנחים</t>
  </si>
  <si>
    <t xml:space="preserve">במפגשים 11, 12, 13, המפגש הנוכחי והכלים הנוספים - שכוללים הדגמה (אבל לא מיצוי!) לדיון בסעיפי תאוריה. </t>
  </si>
  <si>
    <t xml:space="preserve">שאלה 1 - סעיפי תאוריה כשאלה נפרדת </t>
  </si>
  <si>
    <t>לפניכם מספר טענות. יש לדון בנכונות כל טענה בנפרד באופן המנמק את רכיביה ובהתאם את המסקנה הסופית (קרי</t>
  </si>
  <si>
    <t xml:space="preserve">נכון / לא נכון). </t>
  </si>
  <si>
    <t>מס׳ טענה</t>
  </si>
  <si>
    <t>הטענה</t>
  </si>
  <si>
    <t xml:space="preserve">סעיף ״הוצאות חשמל לשלם״ בחברה מייצג הוצאה שעליה להירשם בדוח רווח והפסד. </t>
  </si>
  <si>
    <t>סעיף ״הכנסות לקבל״ בחברה מייצג הכנסה שעליה להירשם בדוח על המצב הכספי.</t>
  </si>
  <si>
    <t>כאשר מוצגת הלוואה לזמן ארוך בדוח על המצב הכספי, היא מוצגת לאחר ניכוי רכיב החלויות השוטפות.</t>
  </si>
  <si>
    <t>כאשר שיעור ההפרשה לחובות מסופקים בחברה עולה, בהכרח החברה תרשום הוצאות הלח״מ.</t>
  </si>
  <si>
    <t>סעיף ״מכירות״ בדוח רווח והפסד משקף אך ורק את אותן המכירות שבוצעו ואשר התמורה בעדן התקבלה</t>
  </si>
  <si>
    <t xml:space="preserve">במהלך תקופת הדיווח. </t>
  </si>
  <si>
    <t xml:space="preserve">סעיף הוצאות לשלם איננו הוצאה; הוא לא משקף את כל השירות שנצרך במהלך התקופה, אלא את </t>
  </si>
  <si>
    <t>החלק הספציפי מתוכו שטרם שולם. לכן סעיף הוצאות לשלם מהווה התחייבות (בדרך כלל - התחייבות</t>
  </si>
  <si>
    <t>הדגמה (לא נדרש מכם להדגים במענה למבחן, אבל כדי להקל על ההבנה שלכם):</t>
  </si>
  <si>
    <t>נניח שחברה צרכה חשמל בחודשים נובמבר ודצמבר 2024, בשווי מוערך של 1,000 ש״ח.</t>
  </si>
  <si>
    <t>עד לתום 2024, שילמה החברה לחברת החשמל סכום של 600 ש״ח.</t>
  </si>
  <si>
    <t xml:space="preserve">1,000 - 600 = </t>
  </si>
  <si>
    <t>יתרת ההוצאות לשלם (הוצאות חשמל לשלם) - התחייבות:</t>
  </si>
  <si>
    <t>ההוצאה עצמה נרשמת על כל הסכום שנצרך:</t>
  </si>
  <si>
    <t>הדגמה קטנה זו ממחישה את העיקרון לפיו הוצאות משקפות את שווי השירות שנצרך התקופה;</t>
  </si>
  <si>
    <t>ולכן מקומן ברווח והפסד;</t>
  </si>
  <si>
    <t xml:space="preserve">ובשונה מכך, הוצאות לשלם משקפות את החלק מתוך ההוצאה שטרם שולם נכון לתום התקופה, </t>
  </si>
  <si>
    <t>וזוהי התחייבות.</t>
  </si>
  <si>
    <r>
      <t xml:space="preserve">שוטפת) בדוח על המצב הכספי (המאזן). </t>
    </r>
    <r>
      <rPr>
        <b/>
        <sz val="12"/>
        <color theme="1"/>
        <rFont val="David"/>
      </rPr>
      <t>לכן הטענה שגויה.</t>
    </r>
  </si>
  <si>
    <t>למשל, נניח שחברה סיפקה שירות ללקוח בשווי 800 ש״ח, ועד לתום השנה גבתה ממנו 600 ש״ח בלבד.</t>
  </si>
  <si>
    <t>במצב כזה, ייווצר חוב של הלקוח כלפי החברה בגין השירות שהיא סיפקה בסכום של 200 ש״ח.</t>
  </si>
  <si>
    <t>הכנסות לקבל זהו סעיף שמשקף את החלק מתוך ההכנסות שטרם גביתי בגין שירותים.</t>
  </si>
  <si>
    <t xml:space="preserve">החוב כלפי החברה הנובע משירות שסיפקה ותמורתו טרם נתקבלה, נקרא ״הכנסות לקבל״ והוא </t>
  </si>
  <si>
    <t xml:space="preserve">נכס, שדומה מאד במהותו לנכס לקוחות (הכנסות לקבל - נכס שוטף בדוח על המצב הכספי). </t>
  </si>
  <si>
    <t xml:space="preserve">בקצרה: הכנסות לקבל הן נכס המשקף את החוב שטרם שולם לחברה בגין מתן שירות שהיא סיפקה. </t>
  </si>
  <si>
    <t>בשונה מכך, ההכנסה היא סך שווי השירות שהחברה סיפקה במהלך התקופה.</t>
  </si>
  <si>
    <t xml:space="preserve">נניח שנטלתי הלוואה בסך 100 ש״ח, ללא ריבית, שצפויה להפרע ב-5 תשלומים שנתיים שווים בסך </t>
  </si>
  <si>
    <t>של 20 ש״ח כל אחד.</t>
  </si>
  <si>
    <t xml:space="preserve">ההלוואה עצמה היא לזמן ארוך (התחייבות לא שוטפת) משום שפרעונה הוא רק בחלוף 5 שנים (וכל </t>
  </si>
  <si>
    <t xml:space="preserve">התחייבות שפרק הזמן עד לסילוקה ארוך משנה - היא בגדר התחייבות לא שוטפת). </t>
  </si>
  <si>
    <t xml:space="preserve">יחד עם זאת - מתוך אותם 100 ש״ח, חלק של 20 ש״ח כן ייפרע כבר בשנה הקרובה: במקרה זה, </t>
  </si>
  <si>
    <t>סכום של 20 ישולם כבר בשנה הבאה, ורק 80 נותרים ישולמו בזמן ארוך, לאחר מכן.</t>
  </si>
  <si>
    <t xml:space="preserve">החשבונאות מגדירה את הסכום שישולם בשנה הבאה כ״חלות שוטפת״ (החלק מתוך ההלוואה </t>
  </si>
  <si>
    <t>שפרעונו יחול בשוטף״.</t>
  </si>
  <si>
    <t>האופן שבו ההתחייבות הזו תירשם בדוחות הכספיים תהיה:</t>
  </si>
  <si>
    <t>חלויות שוטפות</t>
  </si>
  <si>
    <t xml:space="preserve">100 - 20 = </t>
  </si>
  <si>
    <t xml:space="preserve">שימו לב: </t>
  </si>
  <si>
    <t>הרכיב שייפרע בשנה הבאה</t>
  </si>
  <si>
    <t>מהווה התחייבות שוטפת</t>
  </si>
  <si>
    <t xml:space="preserve">ונקרא חלות שוטפת, </t>
  </si>
  <si>
    <t>הרכיב שייפרע לאחר מכן נקרא</t>
  </si>
  <si>
    <t>הלוואות לזמן ארוך, והוא יירשם</t>
  </si>
  <si>
    <t>לאחר שמנכים ממנו את החלות השוטפת.</t>
  </si>
  <si>
    <t>המענה בקצרה: הטענה נכונה. בדוח על המצב הכספי, כשמציגים הלוואות לזמן ארוך, מציגים אותן</t>
  </si>
  <si>
    <t>לאחר ניכוי החלויות השוטפות. רכיב החלות השוטפת מוצג בנפרד בהתחייבויות השוטפות.</t>
  </si>
  <si>
    <t>כדי לחשב את הוצאות ההלח״מ אנחנו צריכים לדעת את:</t>
  </si>
  <si>
    <t>ההלח״מ (יתרת החובות הבעייתיים) לתחילת השנה</t>
  </si>
  <si>
    <t>חוב אבוד השנה</t>
  </si>
  <si>
    <t>ההלח״מ (יתרת החובות הבעייתיים) לתום השנה</t>
  </si>
  <si>
    <t>בסוף התהליך - מחלצים את הוצאות ההלח״מ</t>
  </si>
  <si>
    <t>הטענה אומרת שאם שיעור ההפרשה (אחוז ההפרשה) לחובות מסופקים עולה, אזי ישנן הוצאות הלח״מ.</t>
  </si>
  <si>
    <t>כדי לדון בטענה, עלינו לזכור שההלח״מ (לתחילת השנה ולסופה) מחושב בתור אחוז מסויים מיתרת</t>
  </si>
  <si>
    <t>הלקוחות העדכנית למועד החישוב.</t>
  </si>
  <si>
    <t xml:space="preserve">בנוסף נניח שיתרת הלקוחות ל-31.12.2024 היא 40,000 ש״ח ושיעור ההלח״מ 10%. </t>
  </si>
  <si>
    <t xml:space="preserve">נניח למשל שיתרת הלקוחות ל-1.1.2024 היא 100,000 ש״ח ושיעור ההלח״מ 9%. </t>
  </si>
  <si>
    <t xml:space="preserve">בנוסף, נניח שאין חובות אבודים. </t>
  </si>
  <si>
    <t>האם החברה תרשום הוצאות הלח״מ?</t>
  </si>
  <si>
    <t>בסוף התהליך - מחלצים את הוצאות ההלח״מ/הכנסות!</t>
  </si>
  <si>
    <t>בשונה מהמקרה הנפוץ, שבו יש יתרת הלח״מ בסוף השנה שגבוהה מיתרת הלח״מ לתחילת השנה, מה</t>
  </si>
  <si>
    <t xml:space="preserve">שמרמז על היווצרות חובות בעיתיים נוספים (הוצאות הלח״מ), כאן יש מקרה מיוחד שבמסגרתו </t>
  </si>
  <si>
    <t>ההלח״מ לתום השנה נמוך יותר. כלומר, היו חובות בעייתיים של 9,000 ש״ח, לא נוצר שום חוב אבוד,</t>
  </si>
  <si>
    <t xml:space="preserve">וההלח״מ ירד כתוצאה משיפור במצב (פחות חובות בעייתיים) מ-9,000 ל-4,000. </t>
  </si>
  <si>
    <t>מצב כזה של שיפור בהלח״מ (קיטון בהלח״מ בשלב החילוץ) מהווה הכנסות הלח״מ (שיפור במצב)</t>
  </si>
  <si>
    <t xml:space="preserve">ההלח״מ לא נרשמו - אלא להפך, נרשמו הכנסות הלח״מ). </t>
  </si>
  <si>
    <r>
      <t xml:space="preserve">ולא הוצאות הלח״מ. ולכן </t>
    </r>
    <r>
      <rPr>
        <b/>
        <sz val="12"/>
        <color theme="1"/>
        <rFont val="David"/>
      </rPr>
      <t>הטענה שגויה</t>
    </r>
    <r>
      <rPr>
        <sz val="12"/>
        <color theme="1"/>
        <rFont val="David"/>
      </rPr>
      <t xml:space="preserve"> (למרות ששיעור ההלח״מ עלה מ-9% ל-10%, עדיין הוצאות</t>
    </r>
  </si>
  <si>
    <t xml:space="preserve">הטענה שגויה בתכלית. </t>
  </si>
  <si>
    <t>סעיף המכירות משקף את סך המכירות שבוצעו בחברה (לאחר ביטולים הנובעים מהחזרות מלקוחות</t>
  </si>
  <si>
    <t>והנחות מסחריות ללקוחות) וזאת ללא תלות בתשובה לשאלה, האם כבר בוצעה גבייה מלקוח / לא.</t>
  </si>
  <si>
    <t>זכרו - רווח והפסד משקף פעילות עסקית ולא תשלומים / תקבולים.</t>
  </si>
  <si>
    <t>שאלת דוגמא בנושא לקוחות והלח״מ</t>
  </si>
  <si>
    <t>בחברת ״בר איפה את״ בע״מ (להלן: ״החברה״) ידועות היתרות הבאות של שתי קבוצות עיקריות של לקוחות בחברה.</t>
  </si>
  <si>
    <t xml:space="preserve">בקבוצות אלו קיים הבדל מהותי ברמת הסיכון של הלקוחות, ולכן שיעור ההלח״מ המחושב בגינן שונה. </t>
  </si>
  <si>
    <t>הערכים הם ל-31.12.2020:</t>
  </si>
  <si>
    <t>לקוחות בקבוצה א: סכום החוב - 300,000 ש״ח, שיעור ההלח״מ: 5%</t>
  </si>
  <si>
    <t>לקוחות בקבוצה ב: סכום החוב - 200,000 ש״ח, שיעור ההלח״מ: 7%</t>
  </si>
  <si>
    <t>כמו כן, במהלך 2021 ביצעה החברה מגוון פעילויות הקשורות למכירות וגבייה מלקוחות, כמו גם שינויים באומדנים</t>
  </si>
  <si>
    <t>ובהערכות לגבי הסיכון של הלקוחות השונים בחברה. בהתאם לאומדנים אלו, העריכה החברה את ההלח״מ בהתאם</t>
  </si>
  <si>
    <t>לפיצול ל-3 קבוצות של לקוחות כדלקמן:</t>
  </si>
  <si>
    <t>לקוחות בקבוצה א: סכום החוב - 400,000 ש״ח, שיעור ההלח״מ: 6%</t>
  </si>
  <si>
    <t>לקוחות בקבוצה ג: סכום החוב - 100,000 ש״ח, שיעור ההלח״מ: 10%</t>
  </si>
  <si>
    <t>לקוחות בקבוצה ב: סכום החוב - 250,000 ש״ח, שיעור ההלח״מ: 8%</t>
  </si>
  <si>
    <t>א. מהי יתרת ההלח״מ ליום 31.12.2020?</t>
  </si>
  <si>
    <t>ב. מהי יתרת ההלח״מ ליום 31.12.2021?</t>
  </si>
  <si>
    <t>ג. מהן הוצאות ההלח״מ לשנת 2021?</t>
  </si>
  <si>
    <t>ד. מהי יתרת הלקוחות נטו לימים 31.12.2020 ו-31.12.2021?</t>
  </si>
  <si>
    <t>הכולל</t>
  </si>
  <si>
    <t>הפרשה</t>
  </si>
  <si>
    <t>לחובות מסופקים</t>
  </si>
  <si>
    <t xml:space="preserve">300,000 * 5% + 200,000 * 7% = </t>
  </si>
  <si>
    <t xml:space="preserve">400,000 * 6% + 250,000 * 8% + 100,000 * 10% = </t>
  </si>
  <si>
    <t>אין שום נתון על חוב אבוד כאן, אם היה היה נרשם במינוס</t>
  </si>
  <si>
    <t>הוצ׳ הלח״מ</t>
  </si>
  <si>
    <t>למרות שבשאלה יש נדרשים שונים, קל וחשוב להבין את אופן הטיפול העקרוני בשאלות שבהן ידוע באופן ברור</t>
  </si>
  <si>
    <t>מהי יתרת הלקוחות לתחילת השנה ולתום השנה:</t>
  </si>
  <si>
    <t>נדרש א: יתרת הלח״מ ל-31/12/2020:</t>
  </si>
  <si>
    <t>נדרש ג: הוצאות הלח״מ ב-2021:</t>
  </si>
  <si>
    <t>נדרש ב: יתרת הלח״מ ל-31/12/2021:</t>
  </si>
  <si>
    <t>נדרש ד: יתרת הלקוחות נטו לכל אחד מהמועדים: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</si>
</sst>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15">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0" fontId="11" fillId="0" borderId="0" xfId="0" applyFont="1"/>
    <xf numFmtId="0" fontId="1" fillId="0" borderId="0" xfId="0" applyFont="1" applyBorder="1"/>
    <xf numFmtId="37" fontId="1" fillId="0" borderId="0" xfId="0" applyNumberFormat="1" applyFont="1" applyBorder="1" applyAlignment="1">
      <alignment horizontal="center"/>
    </xf>
    <xf numFmtId="0" fontId="1" fillId="0" borderId="37" xfId="0" applyFont="1" applyBorder="1"/>
    <xf numFmtId="0" fontId="1" fillId="0" borderId="38" xfId="0" applyFont="1" applyBorder="1"/>
    <xf numFmtId="0" fontId="1" fillId="0" borderId="29" xfId="0" applyFont="1" applyBorder="1"/>
    <xf numFmtId="0" fontId="1" fillId="0" borderId="39" xfId="0" applyFont="1" applyBorder="1"/>
    <xf numFmtId="37" fontId="1" fillId="0" borderId="39" xfId="0" applyNumberFormat="1" applyFont="1" applyBorder="1"/>
    <xf numFmtId="37" fontId="1" fillId="2" borderId="18" xfId="0" applyNumberFormat="1" applyFont="1" applyFill="1" applyBorder="1"/>
    <xf numFmtId="0" fontId="1" fillId="3" borderId="0" xfId="0" applyFont="1" applyFill="1" applyAlignment="1">
      <alignment horizontal="center"/>
    </xf>
    <xf numFmtId="0" fontId="1" fillId="3" borderId="1" xfId="0" applyFont="1" applyFill="1" applyBorder="1" applyAlignment="1">
      <alignment horizontal="center"/>
    </xf>
    <xf numFmtId="0" fontId="1" fillId="3" borderId="12" xfId="0" applyFont="1" applyFill="1" applyBorder="1" applyAlignment="1">
      <alignment horizontal="center"/>
    </xf>
    <xf numFmtId="37" fontId="5" fillId="0" borderId="0" xfId="0" applyNumberFormat="1" applyFont="1" applyBorder="1" applyAlignment="1">
      <alignment horizontal="center"/>
    </xf>
    <xf numFmtId="0" fontId="1" fillId="3" borderId="8" xfId="0" applyFont="1" applyFill="1" applyBorder="1"/>
    <xf numFmtId="0" fontId="1" fillId="3" borderId="0" xfId="0" applyFont="1" applyFill="1" applyBorder="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223"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53" zoomScale="209" zoomScaleNormal="380" workbookViewId="0">
      <selection activeCell="D197" sqref="D19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394" t="s">
        <v>1186</v>
      </c>
    </row>
    <row r="29" spans="1:10" x14ac:dyDescent="0.2">
      <c r="A29" s="243" t="s">
        <v>1035</v>
      </c>
      <c r="B29" s="173">
        <v>42750</v>
      </c>
      <c r="C29" s="38" t="s">
        <v>1036</v>
      </c>
      <c r="D29" s="38"/>
      <c r="E29" s="98"/>
      <c r="F29" s="98"/>
      <c r="G29" s="98"/>
      <c r="H29" s="14"/>
      <c r="J29" s="393"/>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395" t="s">
        <v>1210</v>
      </c>
      <c r="B140" s="393"/>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396">
        <f>(880000-250000)/10</f>
        <v>63000</v>
      </c>
    </row>
    <row r="227" spans="1:10" x14ac:dyDescent="0.2">
      <c r="F227" s="396"/>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24"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393" t="s">
        <v>36</v>
      </c>
      <c r="G97" s="393"/>
      <c r="I97" s="1" t="s">
        <v>33</v>
      </c>
      <c r="J97" s="393" t="s">
        <v>36</v>
      </c>
      <c r="K97" s="393"/>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zoomScale="160" zoomScaleNormal="290" workbookViewId="0">
      <selection activeCell="E100" sqref="E100"/>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389" t="s">
        <v>1666</v>
      </c>
      <c r="G74" s="389"/>
      <c r="H74" s="389"/>
      <c r="I74" s="389"/>
      <c r="J74" s="389"/>
      <c r="K74" s="389"/>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10"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389" t="s">
        <v>1666</v>
      </c>
      <c r="G84" s="389"/>
      <c r="H84" s="389"/>
      <c r="I84" s="389"/>
      <c r="J84" s="389"/>
      <c r="K84" s="389"/>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topLeftCell="A19" zoomScale="265" workbookViewId="0">
      <selection sqref="A1:XFD1"/>
    </sheetView>
  </sheetViews>
  <sheetFormatPr baseColWidth="10" defaultRowHeight="16" x14ac:dyDescent="0.2"/>
  <cols>
    <col min="1" max="16384" width="10.83203125" style="1"/>
  </cols>
  <sheetData>
    <row r="1" spans="1:8" x14ac:dyDescent="0.2">
      <c r="A1" s="2" t="s">
        <v>2099</v>
      </c>
      <c r="B1" s="2"/>
      <c r="C1" s="2"/>
      <c r="D1" s="2"/>
      <c r="E1" s="2"/>
      <c r="F1" s="2"/>
      <c r="G1" s="2"/>
      <c r="H1" s="2"/>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2008</v>
      </c>
    </row>
    <row r="127" spans="1:4" x14ac:dyDescent="0.2">
      <c r="A127" s="1" t="s">
        <v>2009</v>
      </c>
    </row>
    <row r="129" spans="1:1" x14ac:dyDescent="0.2">
      <c r="A129" s="1" t="s">
        <v>2014</v>
      </c>
    </row>
    <row r="130" spans="1:1" x14ac:dyDescent="0.2">
      <c r="A130" s="1" t="s">
        <v>2011</v>
      </c>
    </row>
    <row r="131" spans="1:1" x14ac:dyDescent="0.2">
      <c r="A131" s="1" t="s">
        <v>2012</v>
      </c>
    </row>
    <row r="132" spans="1:1" x14ac:dyDescent="0.2">
      <c r="A132" s="1" t="s">
        <v>2013</v>
      </c>
    </row>
    <row r="133" spans="1:1" x14ac:dyDescent="0.2">
      <c r="A133" s="1" t="s">
        <v>2015</v>
      </c>
    </row>
    <row r="134" spans="1:1" x14ac:dyDescent="0.2">
      <c r="A134" s="1" t="s">
        <v>2016</v>
      </c>
    </row>
    <row r="135" spans="1:1" x14ac:dyDescent="0.2">
      <c r="A135" s="1" t="s">
        <v>2017</v>
      </c>
    </row>
    <row r="136" spans="1:1" x14ac:dyDescent="0.2">
      <c r="A136" s="1" t="s">
        <v>2018</v>
      </c>
    </row>
    <row r="137" spans="1:1" x14ac:dyDescent="0.2">
      <c r="A137" s="1" t="s">
        <v>2019</v>
      </c>
    </row>
    <row r="138" spans="1:1" x14ac:dyDescent="0.2">
      <c r="A138" s="1" t="s">
        <v>2020</v>
      </c>
    </row>
    <row r="139" spans="1:1" x14ac:dyDescent="0.2">
      <c r="A139" s="1" t="s">
        <v>2021</v>
      </c>
    </row>
    <row r="140" spans="1:1" x14ac:dyDescent="0.2">
      <c r="A140" s="1" t="s">
        <v>2022</v>
      </c>
    </row>
    <row r="145" spans="1:20" x14ac:dyDescent="0.2">
      <c r="A145" s="2" t="s">
        <v>2010</v>
      </c>
      <c r="B145" s="2"/>
      <c r="C145" s="2"/>
      <c r="D145" s="2"/>
      <c r="E145" s="2"/>
      <c r="F145" s="2"/>
      <c r="G145" s="2"/>
      <c r="H145" s="2"/>
    </row>
    <row r="147" spans="1:20" ht="17" thickBot="1" x14ac:dyDescent="0.25"/>
    <row r="148" spans="1:20" x14ac:dyDescent="0.2">
      <c r="A148" s="6" t="s">
        <v>197</v>
      </c>
      <c r="B148" s="6"/>
      <c r="C148" s="6"/>
      <c r="D148" s="245" t="s">
        <v>446</v>
      </c>
      <c r="E148" s="6" t="s">
        <v>1967</v>
      </c>
      <c r="G148" s="84" t="s">
        <v>1827</v>
      </c>
      <c r="H148" s="46"/>
      <c r="I148" s="46"/>
      <c r="J148" s="46"/>
      <c r="K148" s="46"/>
      <c r="L148" s="47"/>
      <c r="N148" s="84" t="s">
        <v>1828</v>
      </c>
      <c r="O148" s="46"/>
      <c r="P148" s="46"/>
      <c r="Q148" s="47"/>
    </row>
    <row r="149" spans="1:20" x14ac:dyDescent="0.2">
      <c r="A149" s="1" t="s">
        <v>1824</v>
      </c>
      <c r="D149" s="237" t="s">
        <v>513</v>
      </c>
      <c r="E149" s="1" t="s">
        <v>36</v>
      </c>
      <c r="G149" s="48"/>
      <c r="H149" s="398"/>
      <c r="I149" s="398"/>
      <c r="J149" s="398"/>
      <c r="K149" s="398"/>
      <c r="L149" s="49"/>
      <c r="N149" s="48"/>
      <c r="O149" s="398"/>
      <c r="P149" s="398"/>
      <c r="Q149" s="49"/>
    </row>
    <row r="150" spans="1:20" x14ac:dyDescent="0.2">
      <c r="A150" s="1" t="s">
        <v>1990</v>
      </c>
      <c r="D150" s="38">
        <v>800</v>
      </c>
      <c r="E150" s="397" t="s">
        <v>524</v>
      </c>
      <c r="G150" s="400" t="s">
        <v>33</v>
      </c>
      <c r="H150" s="6"/>
      <c r="I150" s="6"/>
      <c r="J150" s="6" t="s">
        <v>275</v>
      </c>
      <c r="K150" s="6"/>
      <c r="L150" s="49"/>
      <c r="N150" s="48" t="s">
        <v>212</v>
      </c>
      <c r="O150" s="398"/>
      <c r="P150" s="399">
        <f>T154</f>
        <v>918</v>
      </c>
      <c r="Q150" s="49"/>
      <c r="R150" s="397" t="s">
        <v>1996</v>
      </c>
    </row>
    <row r="151" spans="1:20" x14ac:dyDescent="0.2">
      <c r="A151" s="1" t="s">
        <v>1648</v>
      </c>
      <c r="D151" s="38">
        <v>750</v>
      </c>
      <c r="E151" s="397" t="s">
        <v>524</v>
      </c>
      <c r="G151" s="48"/>
      <c r="H151" s="398"/>
      <c r="I151" s="398"/>
      <c r="J151" s="398"/>
      <c r="K151" s="398"/>
      <c r="L151" s="49"/>
      <c r="N151" s="48" t="s">
        <v>216</v>
      </c>
      <c r="O151" s="398"/>
      <c r="P151" s="399">
        <f>-T160</f>
        <v>-238</v>
      </c>
      <c r="Q151" s="49"/>
      <c r="R151" s="1" t="s">
        <v>212</v>
      </c>
      <c r="T151" s="30">
        <f>D152</f>
        <v>1000</v>
      </c>
    </row>
    <row r="152" spans="1:20" x14ac:dyDescent="0.2">
      <c r="A152" s="1" t="s">
        <v>212</v>
      </c>
      <c r="D152" s="38">
        <v>1000</v>
      </c>
      <c r="E152" s="1" t="s">
        <v>1968</v>
      </c>
      <c r="G152" s="48" t="s">
        <v>523</v>
      </c>
      <c r="H152" s="398"/>
      <c r="I152" s="398"/>
      <c r="J152" s="398" t="s">
        <v>525</v>
      </c>
      <c r="K152" s="398"/>
      <c r="L152" s="49"/>
      <c r="N152" s="48" t="s">
        <v>248</v>
      </c>
      <c r="O152" s="398"/>
      <c r="P152" s="71">
        <f>P150+P151</f>
        <v>680</v>
      </c>
      <c r="Q152" s="49"/>
      <c r="R152" s="1" t="s">
        <v>309</v>
      </c>
      <c r="T152" s="30">
        <f>-D168</f>
        <v>-60</v>
      </c>
    </row>
    <row r="153" spans="1:20" x14ac:dyDescent="0.2">
      <c r="A153" s="1" t="s">
        <v>1984</v>
      </c>
      <c r="D153" s="38">
        <v>400</v>
      </c>
      <c r="E153" s="3" t="s">
        <v>523</v>
      </c>
      <c r="F153" s="3"/>
      <c r="G153" s="48" t="s">
        <v>80</v>
      </c>
      <c r="H153" s="398">
        <v>40</v>
      </c>
      <c r="I153" s="398"/>
      <c r="J153" s="398" t="s">
        <v>100</v>
      </c>
      <c r="K153" s="398"/>
      <c r="L153" s="49">
        <f>D163</f>
        <v>117</v>
      </c>
      <c r="N153" s="48" t="s">
        <v>249</v>
      </c>
      <c r="O153" s="398"/>
      <c r="P153" s="399">
        <f>-(92+22*50%+19+60%*10)</f>
        <v>-128</v>
      </c>
      <c r="Q153" s="49"/>
      <c r="R153" s="1" t="s">
        <v>310</v>
      </c>
      <c r="T153" s="30">
        <f>-D171</f>
        <v>-22</v>
      </c>
    </row>
    <row r="154" spans="1:20" x14ac:dyDescent="0.2">
      <c r="A154" s="1" t="s">
        <v>674</v>
      </c>
      <c r="D154" s="38">
        <v>300</v>
      </c>
      <c r="E154" s="3" t="s">
        <v>523</v>
      </c>
      <c r="F154" s="3"/>
      <c r="G154" s="48" t="s">
        <v>76</v>
      </c>
      <c r="H154" s="398">
        <f>300-12</f>
        <v>288</v>
      </c>
      <c r="I154" s="398"/>
      <c r="J154" s="398" t="s">
        <v>220</v>
      </c>
      <c r="K154" s="398"/>
      <c r="L154" s="49">
        <f>D170</f>
        <v>45</v>
      </c>
      <c r="N154" s="48" t="s">
        <v>250</v>
      </c>
      <c r="O154" s="398"/>
      <c r="P154" s="409">
        <f>-(19+53+15+23+22*50%+40%*10)</f>
        <v>-125</v>
      </c>
      <c r="Q154" s="49"/>
      <c r="R154" s="1" t="s">
        <v>1997</v>
      </c>
      <c r="T154" s="61">
        <f>SUM(T151:T153)</f>
        <v>918</v>
      </c>
    </row>
    <row r="155" spans="1:20" x14ac:dyDescent="0.2">
      <c r="A155" s="1" t="s">
        <v>1651</v>
      </c>
      <c r="D155" s="38">
        <v>288</v>
      </c>
      <c r="E155" s="1" t="s">
        <v>1969</v>
      </c>
      <c r="G155" s="48" t="s">
        <v>1622</v>
      </c>
      <c r="H155" s="398">
        <v>212</v>
      </c>
      <c r="I155" s="398"/>
      <c r="J155" s="398"/>
      <c r="K155" s="398"/>
      <c r="L155" s="49"/>
      <c r="N155" s="48" t="s">
        <v>252</v>
      </c>
      <c r="O155" s="398"/>
      <c r="P155" s="399">
        <f>-D185</f>
        <v>-5</v>
      </c>
      <c r="Q155" s="49"/>
      <c r="T155" s="30"/>
    </row>
    <row r="156" spans="1:20" x14ac:dyDescent="0.2">
      <c r="A156" s="1" t="s">
        <v>1823</v>
      </c>
      <c r="D156" s="38">
        <v>138</v>
      </c>
      <c r="E156" s="1" t="s">
        <v>1970</v>
      </c>
      <c r="G156" s="48" t="s">
        <v>1983</v>
      </c>
      <c r="H156" s="398">
        <v>400</v>
      </c>
      <c r="I156" s="398"/>
      <c r="J156" s="398" t="s">
        <v>315</v>
      </c>
      <c r="K156" s="398"/>
      <c r="L156" s="401">
        <f>SUM(L152:L155)</f>
        <v>162</v>
      </c>
      <c r="N156" s="48" t="s">
        <v>253</v>
      </c>
      <c r="O156" s="398"/>
      <c r="P156" s="214">
        <f>SUM(P152:P155)</f>
        <v>422</v>
      </c>
      <c r="Q156" s="49"/>
      <c r="R156" s="397" t="s">
        <v>216</v>
      </c>
      <c r="T156" s="30"/>
    </row>
    <row r="157" spans="1:20" x14ac:dyDescent="0.2">
      <c r="A157" s="1" t="s">
        <v>218</v>
      </c>
      <c r="D157" s="38">
        <v>222</v>
      </c>
      <c r="E157" s="397" t="s">
        <v>524</v>
      </c>
      <c r="G157" s="48" t="s">
        <v>315</v>
      </c>
      <c r="H157" s="339">
        <f>SUM(H153:H156)</f>
        <v>940</v>
      </c>
      <c r="I157" s="398"/>
      <c r="J157" s="398"/>
      <c r="K157" s="398"/>
      <c r="L157" s="49"/>
      <c r="N157" s="48" t="s">
        <v>254</v>
      </c>
      <c r="O157" s="398"/>
      <c r="P157" s="399">
        <f>-(D174+D182)</f>
        <v>-46</v>
      </c>
      <c r="Q157" s="49"/>
      <c r="R157" s="1" t="s">
        <v>408</v>
      </c>
      <c r="T157" s="30">
        <f>D175</f>
        <v>44</v>
      </c>
    </row>
    <row r="158" spans="1:20" x14ac:dyDescent="0.2">
      <c r="A158" s="1" t="s">
        <v>490</v>
      </c>
      <c r="D158" s="38">
        <v>131</v>
      </c>
      <c r="E158" s="1" t="s">
        <v>36</v>
      </c>
      <c r="G158" s="48"/>
      <c r="H158" s="398"/>
      <c r="I158" s="398"/>
      <c r="J158" s="398"/>
      <c r="K158" s="398"/>
      <c r="L158" s="49"/>
      <c r="N158" s="48" t="s">
        <v>255</v>
      </c>
      <c r="O158" s="398"/>
      <c r="P158" s="399">
        <f>D180</f>
        <v>15</v>
      </c>
      <c r="Q158" s="49"/>
      <c r="R158" s="1" t="s">
        <v>410</v>
      </c>
      <c r="T158" s="30">
        <f>T168</f>
        <v>406</v>
      </c>
    </row>
    <row r="159" spans="1:20" x14ac:dyDescent="0.2">
      <c r="A159" s="1" t="s">
        <v>1646</v>
      </c>
      <c r="D159" s="38">
        <v>212</v>
      </c>
      <c r="E159" s="3" t="s">
        <v>523</v>
      </c>
      <c r="F159" s="3"/>
      <c r="G159" s="48" t="s">
        <v>524</v>
      </c>
      <c r="H159" s="398"/>
      <c r="I159" s="398"/>
      <c r="J159" s="398" t="s">
        <v>526</v>
      </c>
      <c r="K159" s="398"/>
      <c r="L159" s="49"/>
      <c r="N159" s="48" t="s">
        <v>256</v>
      </c>
      <c r="O159" s="398"/>
      <c r="P159" s="214">
        <f>SUM(P156:P158)</f>
        <v>391</v>
      </c>
      <c r="Q159" s="49"/>
      <c r="R159" s="1" t="s">
        <v>413</v>
      </c>
      <c r="T159" s="30">
        <f>-D160</f>
        <v>-212</v>
      </c>
    </row>
    <row r="160" spans="1:20" x14ac:dyDescent="0.2">
      <c r="A160" s="1" t="s">
        <v>1647</v>
      </c>
      <c r="D160" s="38">
        <v>212</v>
      </c>
      <c r="E160" s="1" t="s">
        <v>1971</v>
      </c>
      <c r="G160" s="48" t="s">
        <v>1314</v>
      </c>
      <c r="H160" s="398">
        <f>750-100</f>
        <v>650</v>
      </c>
      <c r="I160" s="398"/>
      <c r="J160" s="398" t="s">
        <v>101</v>
      </c>
      <c r="K160" s="398"/>
      <c r="L160" s="49">
        <f>D161</f>
        <v>111</v>
      </c>
      <c r="N160" s="48" t="s">
        <v>257</v>
      </c>
      <c r="O160" s="398"/>
      <c r="P160" s="399">
        <v>-80</v>
      </c>
      <c r="Q160" s="49"/>
      <c r="R160" s="1" t="s">
        <v>1999</v>
      </c>
      <c r="T160" s="61">
        <f>SUM(T157:T159)</f>
        <v>238</v>
      </c>
    </row>
    <row r="161" spans="1:20" ht="17" thickBot="1" x14ac:dyDescent="0.25">
      <c r="A161" s="1" t="s">
        <v>101</v>
      </c>
      <c r="D161" s="38">
        <v>111</v>
      </c>
      <c r="E161" s="1" t="s">
        <v>1992</v>
      </c>
      <c r="G161" s="48" t="s">
        <v>1989</v>
      </c>
      <c r="H161" s="398">
        <f>D150</f>
        <v>800</v>
      </c>
      <c r="I161" s="398"/>
      <c r="J161" s="398" t="s">
        <v>315</v>
      </c>
      <c r="K161" s="398"/>
      <c r="L161" s="401">
        <f>SUM(L160)</f>
        <v>111</v>
      </c>
      <c r="N161" s="50" t="s">
        <v>258</v>
      </c>
      <c r="O161" s="51"/>
      <c r="P161" s="186">
        <f>P159+P160</f>
        <v>311</v>
      </c>
      <c r="Q161" s="79"/>
      <c r="T161" s="30"/>
    </row>
    <row r="162" spans="1:20" x14ac:dyDescent="0.2">
      <c r="A162" s="1" t="s">
        <v>1825</v>
      </c>
      <c r="D162" s="38">
        <v>19</v>
      </c>
      <c r="E162" s="1" t="s">
        <v>1972</v>
      </c>
      <c r="G162" s="48" t="s">
        <v>315</v>
      </c>
      <c r="H162" s="339">
        <f>SUM(H160:H161)</f>
        <v>1450</v>
      </c>
      <c r="I162" s="398"/>
      <c r="J162" s="398"/>
      <c r="K162" s="398"/>
      <c r="L162" s="49"/>
      <c r="T162" s="30"/>
    </row>
    <row r="163" spans="1:20" x14ac:dyDescent="0.2">
      <c r="A163" s="1" t="s">
        <v>100</v>
      </c>
      <c r="D163" s="38">
        <v>117</v>
      </c>
      <c r="E163" s="1" t="s">
        <v>1991</v>
      </c>
      <c r="G163" s="48"/>
      <c r="H163" s="398"/>
      <c r="I163" s="398"/>
      <c r="J163" s="398"/>
      <c r="K163" s="398"/>
      <c r="L163" s="49"/>
      <c r="R163" s="397" t="s">
        <v>1998</v>
      </c>
      <c r="T163" s="30"/>
    </row>
    <row r="164" spans="1:20" x14ac:dyDescent="0.2">
      <c r="A164" s="1" t="s">
        <v>1649</v>
      </c>
      <c r="D164" s="38">
        <v>100</v>
      </c>
      <c r="E164" s="397" t="s">
        <v>1973</v>
      </c>
      <c r="G164" s="48"/>
      <c r="H164" s="398"/>
      <c r="I164" s="398"/>
      <c r="J164" s="398" t="s">
        <v>36</v>
      </c>
      <c r="K164" s="398"/>
      <c r="L164" s="49"/>
      <c r="R164" s="1" t="s">
        <v>1651</v>
      </c>
      <c r="T164" s="30">
        <f>D155</f>
        <v>288</v>
      </c>
    </row>
    <row r="165" spans="1:20" x14ac:dyDescent="0.2">
      <c r="A165" s="1" t="s">
        <v>1655</v>
      </c>
      <c r="D165" s="38">
        <v>92</v>
      </c>
      <c r="E165" s="1" t="s">
        <v>1974</v>
      </c>
      <c r="G165" s="48"/>
      <c r="H165" s="398"/>
      <c r="I165" s="398"/>
      <c r="J165" s="398" t="s">
        <v>490</v>
      </c>
      <c r="K165" s="398"/>
      <c r="L165" s="49">
        <v>131</v>
      </c>
      <c r="R165" s="1" t="s">
        <v>437</v>
      </c>
      <c r="T165" s="30">
        <f>D156</f>
        <v>138</v>
      </c>
    </row>
    <row r="166" spans="1:20" x14ac:dyDescent="0.2">
      <c r="A166" s="1" t="s">
        <v>1657</v>
      </c>
      <c r="D166" s="38">
        <v>80</v>
      </c>
      <c r="E166" s="1" t="s">
        <v>1975</v>
      </c>
      <c r="G166" s="48"/>
      <c r="H166" s="398"/>
      <c r="I166" s="398"/>
      <c r="J166" s="398" t="s">
        <v>1278</v>
      </c>
      <c r="K166" s="398"/>
      <c r="L166" s="49">
        <v>70</v>
      </c>
      <c r="R166" s="1" t="s">
        <v>438</v>
      </c>
      <c r="T166" s="30">
        <f>-D179</f>
        <v>-20</v>
      </c>
    </row>
    <row r="167" spans="1:20" x14ac:dyDescent="0.2">
      <c r="A167" s="1" t="s">
        <v>1278</v>
      </c>
      <c r="D167" s="38">
        <v>70</v>
      </c>
      <c r="E167" s="1" t="s">
        <v>36</v>
      </c>
      <c r="G167" s="48"/>
      <c r="H167" s="398"/>
      <c r="I167" s="398"/>
      <c r="J167" s="398" t="s">
        <v>1572</v>
      </c>
      <c r="K167" s="398"/>
      <c r="L167" s="49">
        <f>L168-201</f>
        <v>1916</v>
      </c>
      <c r="N167" s="1" t="s">
        <v>1995</v>
      </c>
      <c r="R167" s="1" t="s">
        <v>453</v>
      </c>
      <c r="T167" s="30">
        <v>0</v>
      </c>
    </row>
    <row r="168" spans="1:20" x14ac:dyDescent="0.2">
      <c r="A168" s="1" t="s">
        <v>309</v>
      </c>
      <c r="D168" s="38">
        <v>60</v>
      </c>
      <c r="E168" s="1" t="s">
        <v>1976</v>
      </c>
      <c r="G168" s="48"/>
      <c r="H168" s="398"/>
      <c r="I168" s="398"/>
      <c r="J168" s="398" t="s">
        <v>315</v>
      </c>
      <c r="K168" s="398"/>
      <c r="L168" s="401">
        <f>L170-273</f>
        <v>2117</v>
      </c>
      <c r="N168" s="1" t="s">
        <v>1994</v>
      </c>
      <c r="R168" s="1" t="s">
        <v>410</v>
      </c>
      <c r="T168" s="61">
        <f>SUM(T164:T167)</f>
        <v>406</v>
      </c>
    </row>
    <row r="169" spans="1:20" x14ac:dyDescent="0.2">
      <c r="A169" s="1" t="s">
        <v>1656</v>
      </c>
      <c r="D169" s="38">
        <v>53</v>
      </c>
      <c r="E169" s="1" t="s">
        <v>1972</v>
      </c>
      <c r="G169" s="48"/>
      <c r="H169" s="398"/>
      <c r="I169" s="398"/>
      <c r="J169" s="398"/>
      <c r="K169" s="398"/>
      <c r="L169" s="49"/>
    </row>
    <row r="170" spans="1:20" ht="17" thickBot="1" x14ac:dyDescent="0.25">
      <c r="A170" s="1" t="s">
        <v>220</v>
      </c>
      <c r="D170" s="38">
        <v>45</v>
      </c>
      <c r="E170" s="1" t="s">
        <v>1991</v>
      </c>
      <c r="G170" s="50" t="s">
        <v>278</v>
      </c>
      <c r="H170" s="402">
        <f>H157+H162</f>
        <v>2390</v>
      </c>
      <c r="I170" s="51"/>
      <c r="J170" s="51" t="s">
        <v>1993</v>
      </c>
      <c r="K170" s="51"/>
      <c r="L170" s="403">
        <f>H170</f>
        <v>2390</v>
      </c>
    </row>
    <row r="171" spans="1:20" ht="17" thickBot="1" x14ac:dyDescent="0.25">
      <c r="A171" s="1" t="s">
        <v>310</v>
      </c>
      <c r="D171" s="38">
        <v>22</v>
      </c>
      <c r="E171" s="1" t="s">
        <v>1976</v>
      </c>
    </row>
    <row r="172" spans="1:20" x14ac:dyDescent="0.2">
      <c r="A172" s="1" t="s">
        <v>80</v>
      </c>
      <c r="D172" s="38">
        <v>40</v>
      </c>
      <c r="E172" s="3" t="s">
        <v>523</v>
      </c>
      <c r="F172" s="3"/>
      <c r="N172" s="45" t="s">
        <v>2004</v>
      </c>
      <c r="O172" s="46"/>
      <c r="P172" s="46"/>
      <c r="Q172" s="47"/>
    </row>
    <row r="173" spans="1:20" x14ac:dyDescent="0.2">
      <c r="A173" s="1" t="s">
        <v>1658</v>
      </c>
      <c r="D173" s="38">
        <v>12</v>
      </c>
      <c r="E173" s="3" t="s">
        <v>1977</v>
      </c>
      <c r="F173" s="3"/>
      <c r="N173" s="48" t="s">
        <v>2005</v>
      </c>
      <c r="O173" s="398"/>
      <c r="P173" s="398"/>
      <c r="Q173" s="405">
        <f>Q176-Q175-Q174</f>
        <v>1605</v>
      </c>
    </row>
    <row r="174" spans="1:20" x14ac:dyDescent="0.2">
      <c r="A174" s="1" t="s">
        <v>206</v>
      </c>
      <c r="D174" s="38">
        <v>19</v>
      </c>
      <c r="E174" s="1" t="s">
        <v>1978</v>
      </c>
      <c r="N174" s="48" t="s">
        <v>1304</v>
      </c>
      <c r="O174" s="398"/>
      <c r="P174" s="398"/>
      <c r="Q174" s="52">
        <f>P161</f>
        <v>311</v>
      </c>
    </row>
    <row r="175" spans="1:20" x14ac:dyDescent="0.2">
      <c r="A175" s="1" t="s">
        <v>2000</v>
      </c>
      <c r="D175" s="38">
        <v>44</v>
      </c>
      <c r="E175" s="1" t="s">
        <v>1969</v>
      </c>
      <c r="N175" s="48" t="s">
        <v>2006</v>
      </c>
      <c r="O175" s="398"/>
      <c r="P175" s="398"/>
      <c r="Q175" s="52">
        <v>0</v>
      </c>
    </row>
    <row r="176" spans="1:20" ht="17" thickBot="1" x14ac:dyDescent="0.25">
      <c r="A176" s="1" t="s">
        <v>1654</v>
      </c>
      <c r="D176" s="38">
        <v>15</v>
      </c>
      <c r="E176" s="1" t="s">
        <v>1972</v>
      </c>
      <c r="N176" s="50" t="s">
        <v>2007</v>
      </c>
      <c r="O176" s="51"/>
      <c r="P176" s="51"/>
      <c r="Q176" s="404">
        <f>L167</f>
        <v>1916</v>
      </c>
    </row>
    <row r="177" spans="1:9" x14ac:dyDescent="0.2">
      <c r="A177" s="1" t="s">
        <v>1323</v>
      </c>
      <c r="D177" s="38">
        <v>23</v>
      </c>
      <c r="E177" s="1" t="s">
        <v>1972</v>
      </c>
    </row>
    <row r="178" spans="1:9" x14ac:dyDescent="0.2">
      <c r="A178" s="1" t="s">
        <v>1653</v>
      </c>
      <c r="D178" s="38">
        <v>22</v>
      </c>
      <c r="E178" s="1" t="s">
        <v>1979</v>
      </c>
    </row>
    <row r="179" spans="1:9" x14ac:dyDescent="0.2">
      <c r="A179" s="1" t="s">
        <v>438</v>
      </c>
      <c r="D179" s="38">
        <v>20</v>
      </c>
      <c r="E179" s="1" t="s">
        <v>1980</v>
      </c>
    </row>
    <row r="180" spans="1:9" x14ac:dyDescent="0.2">
      <c r="A180" s="1" t="s">
        <v>203</v>
      </c>
      <c r="D180" s="38">
        <v>15</v>
      </c>
      <c r="E180" s="1" t="s">
        <v>1981</v>
      </c>
      <c r="I180" s="1" t="s">
        <v>1985</v>
      </c>
    </row>
    <row r="181" spans="1:9" x14ac:dyDescent="0.2">
      <c r="A181" s="1" t="s">
        <v>1322</v>
      </c>
      <c r="D181" s="38">
        <v>19</v>
      </c>
      <c r="E181" s="1" t="s">
        <v>1974</v>
      </c>
      <c r="I181" s="1" t="s">
        <v>1986</v>
      </c>
    </row>
    <row r="182" spans="1:9" x14ac:dyDescent="0.2">
      <c r="A182" s="1" t="s">
        <v>109</v>
      </c>
      <c r="D182" s="38">
        <v>27</v>
      </c>
      <c r="E182" s="1" t="s">
        <v>1978</v>
      </c>
      <c r="I182" s="1" t="s">
        <v>1987</v>
      </c>
    </row>
    <row r="183" spans="1:9" x14ac:dyDescent="0.2">
      <c r="A183" s="1" t="s">
        <v>1652</v>
      </c>
      <c r="D183" s="38">
        <v>10</v>
      </c>
      <c r="E183" s="1" t="s">
        <v>1979</v>
      </c>
      <c r="I183" s="1" t="s">
        <v>1988</v>
      </c>
    </row>
    <row r="184" spans="1:9" x14ac:dyDescent="0.2">
      <c r="A184" s="1" t="s">
        <v>453</v>
      </c>
      <c r="D184" s="38">
        <v>5</v>
      </c>
      <c r="E184" s="1" t="s">
        <v>1980</v>
      </c>
    </row>
    <row r="185" spans="1:9" x14ac:dyDescent="0.2">
      <c r="A185" s="1" t="s">
        <v>1826</v>
      </c>
      <c r="D185" s="38">
        <v>5</v>
      </c>
      <c r="E185" s="1" t="s">
        <v>1982</v>
      </c>
      <c r="I185" s="1" t="s">
        <v>2001</v>
      </c>
    </row>
    <row r="186" spans="1:9" x14ac:dyDescent="0.2">
      <c r="I186" s="1" t="s">
        <v>2002</v>
      </c>
    </row>
    <row r="187" spans="1:9" x14ac:dyDescent="0.2">
      <c r="I187" s="1" t="s">
        <v>2003</v>
      </c>
    </row>
    <row r="191" spans="1:9" x14ac:dyDescent="0.2">
      <c r="A191" s="2" t="s">
        <v>2023</v>
      </c>
      <c r="B191" s="2"/>
      <c r="C191" s="2"/>
      <c r="D191" s="2"/>
      <c r="E191" s="2"/>
      <c r="F191" s="2"/>
      <c r="G191" s="2"/>
      <c r="H191" s="2"/>
    </row>
    <row r="193" spans="1:8" x14ac:dyDescent="0.2">
      <c r="A193" s="10" t="s">
        <v>2011</v>
      </c>
      <c r="B193" s="11"/>
      <c r="C193" s="11"/>
      <c r="D193" s="11"/>
      <c r="E193" s="11"/>
      <c r="F193" s="11"/>
      <c r="G193" s="11"/>
      <c r="H193" s="12"/>
    </row>
    <row r="194" spans="1:8" x14ac:dyDescent="0.2">
      <c r="A194" s="13" t="s">
        <v>2012</v>
      </c>
      <c r="B194" s="398"/>
      <c r="C194" s="398"/>
      <c r="D194" s="398"/>
      <c r="E194" s="398"/>
      <c r="F194" s="398"/>
      <c r="G194" s="398"/>
      <c r="H194" s="14"/>
    </row>
    <row r="195" spans="1:8" x14ac:dyDescent="0.2">
      <c r="A195" s="15" t="s">
        <v>2013</v>
      </c>
      <c r="B195" s="6"/>
      <c r="C195" s="6"/>
      <c r="D195" s="6"/>
      <c r="E195" s="6"/>
      <c r="F195" s="6"/>
      <c r="G195" s="6"/>
      <c r="H195" s="16"/>
    </row>
    <row r="197" spans="1:8" x14ac:dyDescent="0.2">
      <c r="A197" s="1" t="s">
        <v>2024</v>
      </c>
    </row>
    <row r="198" spans="1:8" x14ac:dyDescent="0.2">
      <c r="A198" s="1" t="s">
        <v>2025</v>
      </c>
      <c r="G198" s="6" t="s">
        <v>1679</v>
      </c>
    </row>
    <row r="199" spans="1:8" x14ac:dyDescent="0.2">
      <c r="B199" s="1" t="s">
        <v>2026</v>
      </c>
      <c r="G199" s="1">
        <v>40</v>
      </c>
    </row>
    <row r="200" spans="1:8" x14ac:dyDescent="0.2">
      <c r="B200" s="1" t="s">
        <v>2029</v>
      </c>
      <c r="G200" s="1">
        <v>7</v>
      </c>
      <c r="H200" s="1" t="s">
        <v>2030</v>
      </c>
    </row>
    <row r="201" spans="1:8" x14ac:dyDescent="0.2">
      <c r="B201" s="1" t="s">
        <v>2027</v>
      </c>
      <c r="G201" s="339">
        <v>47</v>
      </c>
      <c r="H201" s="1" t="s">
        <v>2028</v>
      </c>
    </row>
    <row r="203" spans="1:8" x14ac:dyDescent="0.2">
      <c r="A203" s="1" t="s">
        <v>2031</v>
      </c>
    </row>
    <row r="204" spans="1:8" x14ac:dyDescent="0.2">
      <c r="A204" s="1" t="s">
        <v>2032</v>
      </c>
    </row>
    <row r="206" spans="1:8" x14ac:dyDescent="0.2">
      <c r="E206" s="1" t="s">
        <v>2034</v>
      </c>
      <c r="F206" s="406" t="s">
        <v>2036</v>
      </c>
    </row>
    <row r="207" spans="1:8" x14ac:dyDescent="0.2">
      <c r="D207" s="6" t="s">
        <v>2033</v>
      </c>
      <c r="E207" s="6" t="s">
        <v>2035</v>
      </c>
      <c r="F207" s="407" t="s">
        <v>1256</v>
      </c>
    </row>
    <row r="208" spans="1:8" x14ac:dyDescent="0.2">
      <c r="B208" s="398" t="s">
        <v>490</v>
      </c>
      <c r="C208" s="398"/>
      <c r="D208" s="398">
        <v>131</v>
      </c>
      <c r="E208" s="1">
        <f>G199</f>
        <v>40</v>
      </c>
      <c r="F208" s="406">
        <f>D208+E208</f>
        <v>171</v>
      </c>
    </row>
    <row r="209" spans="1:8" x14ac:dyDescent="0.2">
      <c r="B209" s="398" t="s">
        <v>1278</v>
      </c>
      <c r="C209" s="398"/>
      <c r="D209" s="398">
        <v>70</v>
      </c>
      <c r="E209" s="1">
        <f>G200</f>
        <v>7</v>
      </c>
      <c r="F209" s="406">
        <f>D209+E209</f>
        <v>77</v>
      </c>
    </row>
    <row r="210" spans="1:8" x14ac:dyDescent="0.2">
      <c r="B210" s="398" t="s">
        <v>1572</v>
      </c>
      <c r="C210" s="398"/>
      <c r="D210" s="398">
        <v>1916</v>
      </c>
      <c r="E210" s="1">
        <v>0</v>
      </c>
      <c r="F210" s="406">
        <f>D210+E210</f>
        <v>1916</v>
      </c>
    </row>
    <row r="211" spans="1:8" x14ac:dyDescent="0.2">
      <c r="B211" s="398" t="s">
        <v>315</v>
      </c>
      <c r="C211" s="398"/>
      <c r="D211" s="339">
        <v>2117</v>
      </c>
      <c r="E211" s="339">
        <f>E208+E209+E210</f>
        <v>47</v>
      </c>
      <c r="F211" s="408">
        <f>F208+F209+F210</f>
        <v>2164</v>
      </c>
    </row>
    <row r="213" spans="1:8" x14ac:dyDescent="0.2">
      <c r="A213" s="10" t="s">
        <v>2015</v>
      </c>
      <c r="B213" s="11"/>
      <c r="C213" s="11"/>
      <c r="D213" s="11"/>
      <c r="E213" s="11"/>
      <c r="F213" s="11"/>
      <c r="G213" s="11"/>
      <c r="H213" s="12"/>
    </row>
    <row r="214" spans="1:8" x14ac:dyDescent="0.2">
      <c r="A214" s="15" t="s">
        <v>2016</v>
      </c>
      <c r="B214" s="6"/>
      <c r="C214" s="6"/>
      <c r="D214" s="6"/>
      <c r="E214" s="6"/>
      <c r="F214" s="6"/>
      <c r="G214" s="6"/>
      <c r="H214" s="16"/>
    </row>
    <row r="216" spans="1:8" x14ac:dyDescent="0.2">
      <c r="A216" s="1" t="s">
        <v>2040</v>
      </c>
    </row>
    <row r="217" spans="1:8" x14ac:dyDescent="0.2">
      <c r="A217" s="1" t="s">
        <v>2037</v>
      </c>
    </row>
    <row r="218" spans="1:8" x14ac:dyDescent="0.2">
      <c r="A218" s="1" t="s">
        <v>2038</v>
      </c>
    </row>
    <row r="219" spans="1:8" x14ac:dyDescent="0.2">
      <c r="A219" s="1" t="s">
        <v>2039</v>
      </c>
    </row>
    <row r="221" spans="1:8" x14ac:dyDescent="0.2">
      <c r="A221" s="1" t="s">
        <v>2041</v>
      </c>
    </row>
    <row r="222" spans="1:8" x14ac:dyDescent="0.2">
      <c r="A222" s="1" t="s">
        <v>2042</v>
      </c>
    </row>
    <row r="223" spans="1:8" x14ac:dyDescent="0.2">
      <c r="B223" s="1" t="s">
        <v>2043</v>
      </c>
      <c r="D223" s="1" t="s">
        <v>2044</v>
      </c>
    </row>
    <row r="224" spans="1:8" x14ac:dyDescent="0.2">
      <c r="D224" s="1" t="s">
        <v>2045</v>
      </c>
    </row>
    <row r="225" spans="2:4" x14ac:dyDescent="0.2">
      <c r="D225" s="1" t="s">
        <v>2046</v>
      </c>
    </row>
    <row r="226" spans="2:4" x14ac:dyDescent="0.2">
      <c r="D226" s="1" t="s">
        <v>2047</v>
      </c>
    </row>
    <row r="227" spans="2:4" x14ac:dyDescent="0.2">
      <c r="D227" s="1" t="s">
        <v>2048</v>
      </c>
    </row>
    <row r="228" spans="2:4" x14ac:dyDescent="0.2">
      <c r="D228" s="1" t="s">
        <v>2053</v>
      </c>
    </row>
    <row r="229" spans="2:4" x14ac:dyDescent="0.2">
      <c r="D229" s="1" t="s">
        <v>2049</v>
      </c>
    </row>
    <row r="230" spans="2:4" x14ac:dyDescent="0.2">
      <c r="D230" s="1" t="s">
        <v>2050</v>
      </c>
    </row>
    <row r="231" spans="2:4" x14ac:dyDescent="0.2">
      <c r="D231" s="1" t="s">
        <v>2051</v>
      </c>
    </row>
    <row r="232" spans="2:4" x14ac:dyDescent="0.2">
      <c r="D232" s="1" t="s">
        <v>2054</v>
      </c>
    </row>
    <row r="233" spans="2:4" x14ac:dyDescent="0.2">
      <c r="D233" s="3" t="s">
        <v>2052</v>
      </c>
    </row>
    <row r="234" spans="2:4" x14ac:dyDescent="0.2">
      <c r="B234" s="1" t="s">
        <v>2057</v>
      </c>
      <c r="D234" s="1" t="s">
        <v>2058</v>
      </c>
    </row>
    <row r="235" spans="2:4" x14ac:dyDescent="0.2">
      <c r="D235" s="1" t="s">
        <v>2055</v>
      </c>
    </row>
    <row r="236" spans="2:4" x14ac:dyDescent="0.2">
      <c r="D236" s="1" t="s">
        <v>2056</v>
      </c>
    </row>
    <row r="237" spans="2:4" x14ac:dyDescent="0.2">
      <c r="B237" s="1" t="s">
        <v>2059</v>
      </c>
      <c r="D237" s="1" t="s">
        <v>2060</v>
      </c>
    </row>
    <row r="238" spans="2:4" x14ac:dyDescent="0.2">
      <c r="D238" s="1" t="s">
        <v>2062</v>
      </c>
    </row>
    <row r="239" spans="2:4" x14ac:dyDescent="0.2">
      <c r="D239" s="3" t="s">
        <v>2061</v>
      </c>
    </row>
    <row r="241" spans="1:8" x14ac:dyDescent="0.2">
      <c r="B241" s="24" t="s">
        <v>2069</v>
      </c>
      <c r="C241" s="25"/>
      <c r="D241" s="25"/>
      <c r="E241" s="25"/>
      <c r="F241" s="26"/>
    </row>
    <row r="242" spans="1:8" x14ac:dyDescent="0.2">
      <c r="B242" s="410" t="s">
        <v>2063</v>
      </c>
      <c r="C242" s="411"/>
      <c r="D242" s="411"/>
      <c r="E242" s="411"/>
      <c r="F242" s="412"/>
    </row>
    <row r="243" spans="1:8" x14ac:dyDescent="0.2">
      <c r="B243" s="410" t="s">
        <v>2064</v>
      </c>
      <c r="C243" s="411"/>
      <c r="D243" s="411"/>
      <c r="E243" s="411"/>
      <c r="F243" s="413">
        <v>30</v>
      </c>
    </row>
    <row r="244" spans="1:8" x14ac:dyDescent="0.2">
      <c r="B244" s="410" t="s">
        <v>2065</v>
      </c>
      <c r="C244" s="411"/>
      <c r="D244" s="411"/>
      <c r="E244" s="411"/>
      <c r="F244" s="413">
        <v>-30</v>
      </c>
    </row>
    <row r="245" spans="1:8" x14ac:dyDescent="0.2">
      <c r="B245" s="410"/>
      <c r="C245" s="411"/>
      <c r="D245" s="411"/>
      <c r="E245" s="411"/>
      <c r="F245" s="413"/>
    </row>
    <row r="246" spans="1:8" x14ac:dyDescent="0.2">
      <c r="B246" s="410" t="s">
        <v>2066</v>
      </c>
      <c r="C246" s="411"/>
      <c r="D246" s="411"/>
      <c r="E246" s="411"/>
      <c r="F246" s="413"/>
    </row>
    <row r="247" spans="1:8" x14ac:dyDescent="0.2">
      <c r="B247" s="410" t="s">
        <v>2067</v>
      </c>
      <c r="C247" s="411"/>
      <c r="D247" s="411"/>
      <c r="E247" s="411"/>
      <c r="F247" s="413">
        <v>-30</v>
      </c>
    </row>
    <row r="248" spans="1:8" x14ac:dyDescent="0.2">
      <c r="B248" s="27" t="s">
        <v>2068</v>
      </c>
      <c r="C248" s="28"/>
      <c r="D248" s="28"/>
      <c r="E248" s="28"/>
      <c r="F248" s="414">
        <v>-30</v>
      </c>
    </row>
    <row r="251" spans="1:8" x14ac:dyDescent="0.2">
      <c r="A251" s="10" t="s">
        <v>2017</v>
      </c>
      <c r="B251" s="11"/>
      <c r="C251" s="11"/>
      <c r="D251" s="11"/>
      <c r="E251" s="11"/>
      <c r="F251" s="11"/>
      <c r="G251" s="11"/>
      <c r="H251" s="12"/>
    </row>
    <row r="252" spans="1:8" x14ac:dyDescent="0.2">
      <c r="A252" s="13" t="s">
        <v>2018</v>
      </c>
      <c r="B252" s="398"/>
      <c r="C252" s="398"/>
      <c r="D252" s="398"/>
      <c r="E252" s="398"/>
      <c r="F252" s="398"/>
      <c r="G252" s="398"/>
      <c r="H252" s="14"/>
    </row>
    <row r="253" spans="1:8" x14ac:dyDescent="0.2">
      <c r="A253" s="15" t="s">
        <v>2019</v>
      </c>
      <c r="B253" s="6"/>
      <c r="C253" s="6"/>
      <c r="D253" s="6"/>
      <c r="E253" s="6"/>
      <c r="F253" s="6"/>
      <c r="G253" s="6"/>
      <c r="H253" s="16"/>
    </row>
    <row r="255" spans="1:8" x14ac:dyDescent="0.2">
      <c r="A255" s="1" t="s">
        <v>2070</v>
      </c>
    </row>
    <row r="256" spans="1:8" x14ac:dyDescent="0.2">
      <c r="B256" s="1" t="s">
        <v>2071</v>
      </c>
    </row>
    <row r="257" spans="1:2" x14ac:dyDescent="0.2">
      <c r="B257" s="1" t="s">
        <v>2072</v>
      </c>
    </row>
    <row r="258" spans="1:2" x14ac:dyDescent="0.2">
      <c r="B258" s="1" t="s">
        <v>2073</v>
      </c>
    </row>
    <row r="259" spans="1:2" x14ac:dyDescent="0.2">
      <c r="B259" s="3" t="s">
        <v>2074</v>
      </c>
    </row>
    <row r="260" spans="1:2" x14ac:dyDescent="0.2">
      <c r="B260" s="3" t="s">
        <v>2075</v>
      </c>
    </row>
    <row r="262" spans="1:2" x14ac:dyDescent="0.2">
      <c r="A262" s="1" t="s">
        <v>2076</v>
      </c>
    </row>
    <row r="263" spans="1:2" x14ac:dyDescent="0.2">
      <c r="B263" s="1" t="s">
        <v>2063</v>
      </c>
    </row>
    <row r="264" spans="1:2" x14ac:dyDescent="0.2">
      <c r="B264" s="1" t="s">
        <v>2077</v>
      </c>
    </row>
    <row r="265" spans="1:2" x14ac:dyDescent="0.2">
      <c r="B265" s="1" t="s">
        <v>2078</v>
      </c>
    </row>
    <row r="266" spans="1:2" x14ac:dyDescent="0.2">
      <c r="B266" s="1" t="s">
        <v>2079</v>
      </c>
    </row>
    <row r="267" spans="1:2" x14ac:dyDescent="0.2">
      <c r="B267" s="1" t="s">
        <v>2080</v>
      </c>
    </row>
    <row r="268" spans="1:2" x14ac:dyDescent="0.2">
      <c r="B268" s="1" t="s">
        <v>2081</v>
      </c>
    </row>
    <row r="270" spans="1:2" x14ac:dyDescent="0.2">
      <c r="B270" s="1" t="s">
        <v>2066</v>
      </c>
    </row>
    <row r="271" spans="1:2" x14ac:dyDescent="0.2">
      <c r="B271" s="1" t="s">
        <v>2082</v>
      </c>
    </row>
    <row r="272" spans="1:2" x14ac:dyDescent="0.2">
      <c r="B272" s="1" t="s">
        <v>2083</v>
      </c>
    </row>
    <row r="273" spans="1:8" x14ac:dyDescent="0.2">
      <c r="B273" s="1" t="s">
        <v>2084</v>
      </c>
    </row>
    <row r="274" spans="1:8" x14ac:dyDescent="0.2">
      <c r="B274" s="1" t="s">
        <v>1085</v>
      </c>
    </row>
    <row r="275" spans="1:8" x14ac:dyDescent="0.2">
      <c r="B275" s="1" t="s">
        <v>2085</v>
      </c>
    </row>
    <row r="276" spans="1:8" x14ac:dyDescent="0.2">
      <c r="B276" s="1" t="s">
        <v>2086</v>
      </c>
    </row>
    <row r="278" spans="1:8" x14ac:dyDescent="0.2">
      <c r="A278" s="10" t="s">
        <v>2020</v>
      </c>
      <c r="B278" s="11"/>
      <c r="C278" s="11"/>
      <c r="D278" s="11"/>
      <c r="E278" s="11"/>
      <c r="F278" s="11"/>
      <c r="G278" s="11"/>
      <c r="H278" s="12"/>
    </row>
    <row r="279" spans="1:8" x14ac:dyDescent="0.2">
      <c r="A279" s="13" t="s">
        <v>2021</v>
      </c>
      <c r="B279" s="398"/>
      <c r="C279" s="398"/>
      <c r="D279" s="398"/>
      <c r="E279" s="398"/>
      <c r="F279" s="398"/>
      <c r="G279" s="398"/>
      <c r="H279" s="14"/>
    </row>
    <row r="280" spans="1:8" x14ac:dyDescent="0.2">
      <c r="A280" s="15" t="s">
        <v>2022</v>
      </c>
      <c r="B280" s="6"/>
      <c r="C280" s="6"/>
      <c r="D280" s="6"/>
      <c r="E280" s="6"/>
      <c r="F280" s="6"/>
      <c r="G280" s="6"/>
      <c r="H280" s="16"/>
    </row>
    <row r="282" spans="1:8" x14ac:dyDescent="0.2">
      <c r="A282" s="1" t="s">
        <v>2087</v>
      </c>
    </row>
    <row r="283" spans="1:8" x14ac:dyDescent="0.2">
      <c r="A283" s="1" t="s">
        <v>1652</v>
      </c>
      <c r="D283" s="38">
        <v>10</v>
      </c>
    </row>
    <row r="285" spans="1:8" x14ac:dyDescent="0.2">
      <c r="A285" s="1" t="s">
        <v>2088</v>
      </c>
    </row>
    <row r="286" spans="1:8" x14ac:dyDescent="0.2">
      <c r="D286" s="6" t="s">
        <v>1679</v>
      </c>
    </row>
    <row r="287" spans="1:8" x14ac:dyDescent="0.2">
      <c r="B287" s="1" t="s">
        <v>2089</v>
      </c>
      <c r="D287" s="1">
        <f>10*60%</f>
        <v>6</v>
      </c>
      <c r="F287" s="1" t="s">
        <v>2090</v>
      </c>
    </row>
    <row r="288" spans="1:8" x14ac:dyDescent="0.2">
      <c r="B288" s="1" t="s">
        <v>2091</v>
      </c>
      <c r="D288" s="1">
        <v>4</v>
      </c>
      <c r="F288" s="1" t="s">
        <v>2092</v>
      </c>
    </row>
    <row r="290" spans="1:4" x14ac:dyDescent="0.2">
      <c r="A290" s="1" t="s">
        <v>2093</v>
      </c>
    </row>
    <row r="291" spans="1:4" x14ac:dyDescent="0.2">
      <c r="A291" s="1" t="s">
        <v>2094</v>
      </c>
      <c r="D291" s="1">
        <v>10</v>
      </c>
    </row>
    <row r="293" spans="1:4" x14ac:dyDescent="0.2">
      <c r="A293" s="1" t="s">
        <v>2095</v>
      </c>
    </row>
    <row r="294" spans="1:4" x14ac:dyDescent="0.2">
      <c r="A294" s="1" t="s">
        <v>2096</v>
      </c>
    </row>
    <row r="296" spans="1:4" x14ac:dyDescent="0.2">
      <c r="A296" s="1" t="s">
        <v>2097</v>
      </c>
    </row>
    <row r="297" spans="1:4" x14ac:dyDescent="0.2">
      <c r="A297" s="1" t="s">
        <v>2098</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1097-216B-CD44-B122-9706A1489499}">
  <dimension ref="A1:H109"/>
  <sheetViews>
    <sheetView rightToLeft="1" zoomScale="314" workbookViewId="0">
      <selection sqref="A1:XFD1"/>
    </sheetView>
  </sheetViews>
  <sheetFormatPr baseColWidth="10" defaultRowHeight="16" x14ac:dyDescent="0.2"/>
  <cols>
    <col min="1" max="16384" width="10.83203125" style="1"/>
  </cols>
  <sheetData>
    <row r="1" spans="1:8" x14ac:dyDescent="0.2">
      <c r="A1" s="2" t="s">
        <v>2100</v>
      </c>
      <c r="B1" s="2"/>
      <c r="C1" s="2"/>
      <c r="D1" s="2"/>
      <c r="E1" s="2"/>
      <c r="F1" s="2"/>
      <c r="G1" s="2"/>
      <c r="H1" s="2"/>
    </row>
    <row r="2" spans="1:8" ht="17" thickBot="1" x14ac:dyDescent="0.25"/>
    <row r="3" spans="1:8" x14ac:dyDescent="0.2">
      <c r="A3" s="45" t="s">
        <v>2101</v>
      </c>
      <c r="B3" s="46"/>
      <c r="C3" s="46"/>
      <c r="D3" s="46"/>
      <c r="E3" s="46"/>
      <c r="F3" s="46"/>
      <c r="G3" s="46"/>
      <c r="H3" s="47"/>
    </row>
    <row r="4" spans="1:8" x14ac:dyDescent="0.2">
      <c r="A4" s="48" t="s">
        <v>2102</v>
      </c>
      <c r="B4" s="398"/>
      <c r="C4" s="398"/>
      <c r="D4" s="398"/>
      <c r="E4" s="398"/>
      <c r="F4" s="398"/>
      <c r="G4" s="398"/>
      <c r="H4" s="49"/>
    </row>
    <row r="5" spans="1:8" x14ac:dyDescent="0.2">
      <c r="A5" s="48" t="s">
        <v>2103</v>
      </c>
      <c r="B5" s="398"/>
      <c r="C5" s="398"/>
      <c r="D5" s="398"/>
      <c r="E5" s="398"/>
      <c r="F5" s="398"/>
      <c r="G5" s="398"/>
      <c r="H5" s="49"/>
    </row>
    <row r="6" spans="1:8" x14ac:dyDescent="0.2">
      <c r="A6" s="48" t="s">
        <v>2104</v>
      </c>
      <c r="B6" s="398"/>
      <c r="C6" s="398"/>
      <c r="D6" s="398"/>
      <c r="E6" s="398"/>
      <c r="F6" s="398"/>
      <c r="G6" s="398"/>
      <c r="H6" s="49"/>
    </row>
    <row r="7" spans="1:8" x14ac:dyDescent="0.2">
      <c r="A7" s="48" t="s">
        <v>2105</v>
      </c>
      <c r="B7" s="398"/>
      <c r="C7" s="398"/>
      <c r="D7" s="398"/>
      <c r="E7" s="398"/>
      <c r="F7" s="398"/>
      <c r="G7" s="398"/>
      <c r="H7" s="49"/>
    </row>
    <row r="8" spans="1:8" x14ac:dyDescent="0.2">
      <c r="A8" s="48" t="s">
        <v>2106</v>
      </c>
      <c r="B8" s="398"/>
      <c r="C8" s="398"/>
      <c r="D8" s="398"/>
      <c r="E8" s="398"/>
      <c r="F8" s="398"/>
      <c r="G8" s="398"/>
      <c r="H8" s="49"/>
    </row>
    <row r="9" spans="1:8" ht="17" thickBot="1" x14ac:dyDescent="0.25">
      <c r="A9" s="50" t="s">
        <v>2107</v>
      </c>
      <c r="B9" s="51"/>
      <c r="C9" s="51"/>
      <c r="D9" s="51"/>
      <c r="E9" s="51"/>
      <c r="F9" s="51"/>
      <c r="G9" s="51"/>
      <c r="H9" s="79"/>
    </row>
    <row r="11" spans="1:8" x14ac:dyDescent="0.2">
      <c r="A11" s="3" t="s">
        <v>2108</v>
      </c>
      <c r="B11" s="3"/>
      <c r="C11" s="3"/>
      <c r="D11" s="3"/>
      <c r="E11" s="3"/>
      <c r="F11" s="3"/>
      <c r="G11" s="3"/>
      <c r="H11" s="3"/>
    </row>
    <row r="12" spans="1:8" x14ac:dyDescent="0.2">
      <c r="A12" s="1" t="s">
        <v>2109</v>
      </c>
    </row>
    <row r="13" spans="1:8" x14ac:dyDescent="0.2">
      <c r="A13" s="1" t="s">
        <v>2110</v>
      </c>
    </row>
    <row r="14" spans="1:8" x14ac:dyDescent="0.2">
      <c r="A14" s="1" t="s">
        <v>2111</v>
      </c>
      <c r="B14" s="1" t="s">
        <v>2112</v>
      </c>
    </row>
    <row r="15" spans="1:8" x14ac:dyDescent="0.2">
      <c r="A15" s="1">
        <v>1</v>
      </c>
      <c r="B15" s="1" t="s">
        <v>2113</v>
      </c>
    </row>
    <row r="16" spans="1:8" x14ac:dyDescent="0.2">
      <c r="A16" s="1">
        <v>2</v>
      </c>
      <c r="B16" s="1" t="s">
        <v>2114</v>
      </c>
    </row>
    <row r="17" spans="1:8" x14ac:dyDescent="0.2">
      <c r="A17" s="1">
        <v>3</v>
      </c>
      <c r="B17" s="1" t="s">
        <v>2115</v>
      </c>
    </row>
    <row r="18" spans="1:8" x14ac:dyDescent="0.2">
      <c r="A18" s="1">
        <v>4</v>
      </c>
      <c r="B18" s="1" t="s">
        <v>2116</v>
      </c>
    </row>
    <row r="19" spans="1:8" x14ac:dyDescent="0.2">
      <c r="A19" s="1">
        <v>5</v>
      </c>
      <c r="B19" s="1" t="s">
        <v>2117</v>
      </c>
    </row>
    <row r="20" spans="1:8" x14ac:dyDescent="0.2">
      <c r="B20" s="1" t="s">
        <v>2118</v>
      </c>
    </row>
    <row r="22" spans="1:8" x14ac:dyDescent="0.2">
      <c r="A22" s="1" t="s">
        <v>715</v>
      </c>
    </row>
    <row r="23" spans="1:8" x14ac:dyDescent="0.2">
      <c r="A23" s="1">
        <v>1</v>
      </c>
      <c r="B23" s="397" t="s">
        <v>2113</v>
      </c>
      <c r="C23" s="397"/>
      <c r="D23" s="397"/>
      <c r="E23" s="397"/>
      <c r="F23" s="397"/>
      <c r="G23" s="397"/>
      <c r="H23" s="397"/>
    </row>
    <row r="24" spans="1:8" x14ac:dyDescent="0.2">
      <c r="B24" s="1" t="s">
        <v>2119</v>
      </c>
    </row>
    <row r="25" spans="1:8" x14ac:dyDescent="0.2">
      <c r="B25" s="1" t="s">
        <v>2120</v>
      </c>
    </row>
    <row r="26" spans="1:8" x14ac:dyDescent="0.2">
      <c r="B26" s="1" t="s">
        <v>2131</v>
      </c>
    </row>
    <row r="28" spans="1:8" x14ac:dyDescent="0.2">
      <c r="B28" s="1" t="s">
        <v>2121</v>
      </c>
    </row>
    <row r="29" spans="1:8" x14ac:dyDescent="0.2">
      <c r="B29" s="1" t="s">
        <v>2122</v>
      </c>
    </row>
    <row r="30" spans="1:8" x14ac:dyDescent="0.2">
      <c r="B30" s="1" t="s">
        <v>2123</v>
      </c>
    </row>
    <row r="31" spans="1:8" x14ac:dyDescent="0.2">
      <c r="B31" s="1" t="s">
        <v>2125</v>
      </c>
      <c r="F31" s="1">
        <v>400</v>
      </c>
      <c r="H31" s="1" t="s">
        <v>2124</v>
      </c>
    </row>
    <row r="32" spans="1:8" x14ac:dyDescent="0.2">
      <c r="B32" s="1" t="s">
        <v>2126</v>
      </c>
      <c r="F32" s="1">
        <v>1000</v>
      </c>
    </row>
    <row r="34" spans="1:7" x14ac:dyDescent="0.2">
      <c r="B34" s="1" t="s">
        <v>2127</v>
      </c>
    </row>
    <row r="35" spans="1:7" x14ac:dyDescent="0.2">
      <c r="B35" s="1" t="s">
        <v>2128</v>
      </c>
    </row>
    <row r="36" spans="1:7" x14ac:dyDescent="0.2">
      <c r="B36" s="1" t="s">
        <v>2129</v>
      </c>
    </row>
    <row r="37" spans="1:7" x14ac:dyDescent="0.2">
      <c r="B37" s="1" t="s">
        <v>2130</v>
      </c>
    </row>
    <row r="39" spans="1:7" x14ac:dyDescent="0.2">
      <c r="A39" s="1">
        <v>2</v>
      </c>
      <c r="B39" s="397" t="s">
        <v>2114</v>
      </c>
      <c r="C39" s="397"/>
      <c r="D39" s="397"/>
      <c r="E39" s="397"/>
      <c r="F39" s="397"/>
      <c r="G39" s="397"/>
    </row>
    <row r="40" spans="1:7" x14ac:dyDescent="0.2">
      <c r="B40" s="1" t="s">
        <v>2134</v>
      </c>
    </row>
    <row r="41" spans="1:7" x14ac:dyDescent="0.2">
      <c r="B41" s="1" t="s">
        <v>2132</v>
      </c>
    </row>
    <row r="42" spans="1:7" x14ac:dyDescent="0.2">
      <c r="B42" s="1" t="s">
        <v>2133</v>
      </c>
    </row>
    <row r="43" spans="1:7" x14ac:dyDescent="0.2">
      <c r="B43" s="1" t="s">
        <v>2135</v>
      </c>
    </row>
    <row r="44" spans="1:7" x14ac:dyDescent="0.2">
      <c r="B44" s="1" t="s">
        <v>2136</v>
      </c>
    </row>
    <row r="45" spans="1:7" x14ac:dyDescent="0.2">
      <c r="B45" s="3" t="s">
        <v>1879</v>
      </c>
    </row>
    <row r="47" spans="1:7" x14ac:dyDescent="0.2">
      <c r="B47" s="1" t="s">
        <v>2137</v>
      </c>
    </row>
    <row r="48" spans="1:7" x14ac:dyDescent="0.2">
      <c r="B48" s="1" t="s">
        <v>2138</v>
      </c>
    </row>
    <row r="50" spans="1:8" x14ac:dyDescent="0.2">
      <c r="A50" s="1">
        <v>3</v>
      </c>
      <c r="B50" s="397" t="s">
        <v>2115</v>
      </c>
      <c r="C50" s="397"/>
      <c r="D50" s="397"/>
      <c r="E50" s="397"/>
      <c r="F50" s="397"/>
      <c r="G50" s="397"/>
      <c r="H50" s="397"/>
    </row>
    <row r="51" spans="1:8" x14ac:dyDescent="0.2">
      <c r="B51" s="1" t="s">
        <v>624</v>
      </c>
    </row>
    <row r="52" spans="1:8" x14ac:dyDescent="0.2">
      <c r="B52" s="1" t="s">
        <v>2139</v>
      </c>
    </row>
    <row r="53" spans="1:8" x14ac:dyDescent="0.2">
      <c r="B53" s="1" t="s">
        <v>2140</v>
      </c>
    </row>
    <row r="54" spans="1:8" x14ac:dyDescent="0.2">
      <c r="B54" s="1" t="s">
        <v>2141</v>
      </c>
    </row>
    <row r="55" spans="1:8" x14ac:dyDescent="0.2">
      <c r="B55" s="1" t="s">
        <v>2142</v>
      </c>
    </row>
    <row r="56" spans="1:8" x14ac:dyDescent="0.2">
      <c r="B56" s="1" t="s">
        <v>2143</v>
      </c>
    </row>
    <row r="57" spans="1:8" x14ac:dyDescent="0.2">
      <c r="B57" s="1" t="s">
        <v>2144</v>
      </c>
    </row>
    <row r="58" spans="1:8" x14ac:dyDescent="0.2">
      <c r="B58" s="1" t="s">
        <v>2145</v>
      </c>
    </row>
    <row r="59" spans="1:8" x14ac:dyDescent="0.2">
      <c r="B59" s="1" t="s">
        <v>2146</v>
      </c>
    </row>
    <row r="60" spans="1:8" x14ac:dyDescent="0.2">
      <c r="B60" s="1" t="s">
        <v>2147</v>
      </c>
    </row>
    <row r="62" spans="1:8" x14ac:dyDescent="0.2">
      <c r="B62" s="1" t="s">
        <v>2150</v>
      </c>
      <c r="E62" s="1" t="s">
        <v>525</v>
      </c>
    </row>
    <row r="63" spans="1:8" x14ac:dyDescent="0.2">
      <c r="B63" s="1" t="s">
        <v>2151</v>
      </c>
      <c r="E63" s="1" t="s">
        <v>2148</v>
      </c>
      <c r="G63" s="1">
        <v>20</v>
      </c>
    </row>
    <row r="64" spans="1:8" x14ac:dyDescent="0.2">
      <c r="B64" s="1" t="s">
        <v>2152</v>
      </c>
    </row>
    <row r="65" spans="1:8" x14ac:dyDescent="0.2">
      <c r="B65" s="1" t="s">
        <v>2153</v>
      </c>
      <c r="E65" s="1" t="s">
        <v>526</v>
      </c>
    </row>
    <row r="66" spans="1:8" x14ac:dyDescent="0.2">
      <c r="B66" s="1" t="s">
        <v>2154</v>
      </c>
      <c r="E66" s="1" t="s">
        <v>101</v>
      </c>
      <c r="G66" s="1">
        <f>100-20</f>
        <v>80</v>
      </c>
      <c r="H66" s="1" t="s">
        <v>2149</v>
      </c>
    </row>
    <row r="67" spans="1:8" x14ac:dyDescent="0.2">
      <c r="B67" s="1" t="s">
        <v>2155</v>
      </c>
    </row>
    <row r="68" spans="1:8" x14ac:dyDescent="0.2">
      <c r="B68" s="1" t="s">
        <v>2156</v>
      </c>
    </row>
    <row r="70" spans="1:8" x14ac:dyDescent="0.2">
      <c r="B70" s="3" t="s">
        <v>2157</v>
      </c>
      <c r="C70" s="3"/>
      <c r="D70" s="3"/>
      <c r="E70" s="3"/>
      <c r="F70" s="3"/>
      <c r="G70" s="3"/>
      <c r="H70" s="3"/>
    </row>
    <row r="71" spans="1:8" x14ac:dyDescent="0.2">
      <c r="B71" s="3" t="s">
        <v>2158</v>
      </c>
      <c r="C71" s="3"/>
      <c r="D71" s="3"/>
      <c r="E71" s="3"/>
      <c r="F71" s="3"/>
      <c r="G71" s="3"/>
      <c r="H71" s="3"/>
    </row>
    <row r="73" spans="1:8" x14ac:dyDescent="0.2">
      <c r="A73" s="1">
        <v>4</v>
      </c>
      <c r="B73" s="397" t="s">
        <v>2116</v>
      </c>
    </row>
    <row r="75" spans="1:8" x14ac:dyDescent="0.2">
      <c r="B75" s="1" t="s">
        <v>2159</v>
      </c>
    </row>
    <row r="77" spans="1:8" x14ac:dyDescent="0.2">
      <c r="D77" s="1" t="s">
        <v>2160</v>
      </c>
      <c r="H77" s="4" t="s">
        <v>25</v>
      </c>
    </row>
    <row r="78" spans="1:8" x14ac:dyDescent="0.2">
      <c r="D78" s="1" t="s">
        <v>2161</v>
      </c>
      <c r="H78" s="4" t="s">
        <v>27</v>
      </c>
    </row>
    <row r="79" spans="1:8" x14ac:dyDescent="0.2">
      <c r="D79" s="1" t="s">
        <v>2163</v>
      </c>
      <c r="H79" s="32" t="s">
        <v>731</v>
      </c>
    </row>
    <row r="80" spans="1:8" x14ac:dyDescent="0.2">
      <c r="D80" s="1" t="s">
        <v>2162</v>
      </c>
      <c r="H80" s="4" t="s">
        <v>25</v>
      </c>
    </row>
    <row r="82" spans="2:8" x14ac:dyDescent="0.2">
      <c r="B82" s="1" t="s">
        <v>2164</v>
      </c>
    </row>
    <row r="83" spans="2:8" x14ac:dyDescent="0.2">
      <c r="B83" s="1" t="s">
        <v>2165</v>
      </c>
    </row>
    <row r="84" spans="2:8" x14ac:dyDescent="0.2">
      <c r="B84" s="1" t="s">
        <v>2166</v>
      </c>
    </row>
    <row r="85" spans="2:8" x14ac:dyDescent="0.2">
      <c r="B85" s="1" t="s">
        <v>2168</v>
      </c>
    </row>
    <row r="86" spans="2:8" x14ac:dyDescent="0.2">
      <c r="B86" s="1" t="s">
        <v>2167</v>
      </c>
    </row>
    <row r="87" spans="2:8" x14ac:dyDescent="0.2">
      <c r="B87" s="1" t="s">
        <v>2169</v>
      </c>
    </row>
    <row r="88" spans="2:8" x14ac:dyDescent="0.2">
      <c r="B88" s="1" t="s">
        <v>2170</v>
      </c>
    </row>
    <row r="90" spans="2:8" x14ac:dyDescent="0.2">
      <c r="D90" s="1" t="s">
        <v>2160</v>
      </c>
      <c r="H90" s="19">
        <f>100000*9%</f>
        <v>9000</v>
      </c>
    </row>
    <row r="91" spans="2:8" x14ac:dyDescent="0.2">
      <c r="D91" s="1" t="s">
        <v>2161</v>
      </c>
      <c r="H91" s="19">
        <v>0</v>
      </c>
    </row>
    <row r="92" spans="2:8" x14ac:dyDescent="0.2">
      <c r="D92" s="1" t="s">
        <v>2171</v>
      </c>
      <c r="H92" s="75" t="s">
        <v>731</v>
      </c>
    </row>
    <row r="93" spans="2:8" x14ac:dyDescent="0.2">
      <c r="D93" s="1" t="s">
        <v>2162</v>
      </c>
      <c r="H93" s="19">
        <f>40000*10%</f>
        <v>4000</v>
      </c>
    </row>
    <row r="95" spans="2:8" x14ac:dyDescent="0.2">
      <c r="B95" s="1" t="s">
        <v>2172</v>
      </c>
    </row>
    <row r="96" spans="2:8" x14ac:dyDescent="0.2">
      <c r="B96" s="1" t="s">
        <v>2173</v>
      </c>
    </row>
    <row r="97" spans="1:8" x14ac:dyDescent="0.2">
      <c r="B97" s="1" t="s">
        <v>2174</v>
      </c>
    </row>
    <row r="98" spans="1:8" x14ac:dyDescent="0.2">
      <c r="B98" s="1" t="s">
        <v>2175</v>
      </c>
    </row>
    <row r="99" spans="1:8" x14ac:dyDescent="0.2">
      <c r="B99" s="1" t="s">
        <v>2176</v>
      </c>
    </row>
    <row r="100" spans="1:8" x14ac:dyDescent="0.2">
      <c r="B100" s="1" t="s">
        <v>2178</v>
      </c>
    </row>
    <row r="101" spans="1:8" x14ac:dyDescent="0.2">
      <c r="B101" s="1" t="s">
        <v>2177</v>
      </c>
    </row>
    <row r="103" spans="1:8" x14ac:dyDescent="0.2">
      <c r="A103" s="1">
        <v>5</v>
      </c>
      <c r="B103" s="1" t="s">
        <v>2117</v>
      </c>
    </row>
    <row r="104" spans="1:8" x14ac:dyDescent="0.2">
      <c r="B104" s="397" t="s">
        <v>2118</v>
      </c>
      <c r="C104" s="397"/>
      <c r="D104" s="397"/>
      <c r="E104" s="397"/>
      <c r="F104" s="397"/>
      <c r="G104" s="397"/>
      <c r="H104" s="397"/>
    </row>
    <row r="106" spans="1:8" x14ac:dyDescent="0.2">
      <c r="B106" s="1" t="s">
        <v>2179</v>
      </c>
    </row>
    <row r="107" spans="1:8" x14ac:dyDescent="0.2">
      <c r="B107" s="1" t="s">
        <v>2180</v>
      </c>
    </row>
    <row r="108" spans="1:8" x14ac:dyDescent="0.2">
      <c r="B108" s="1" t="s">
        <v>2181</v>
      </c>
    </row>
    <row r="109" spans="1:8" x14ac:dyDescent="0.2">
      <c r="B109" s="1" t="s">
        <v>2182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F080-2BC1-904F-94B3-C204FE8A6FF6}">
  <dimension ref="A1:I43"/>
  <sheetViews>
    <sheetView rightToLeft="1" tabSelected="1" topLeftCell="A17" zoomScale="285" workbookViewId="0">
      <selection activeCell="B27" sqref="B27"/>
    </sheetView>
  </sheetViews>
  <sheetFormatPr baseColWidth="10" defaultRowHeight="16" x14ac:dyDescent="0.2"/>
  <cols>
    <col min="1" max="16384" width="10.83203125" style="1"/>
  </cols>
  <sheetData>
    <row r="1" spans="1:8" x14ac:dyDescent="0.2">
      <c r="A1" s="2" t="s">
        <v>2100</v>
      </c>
      <c r="B1" s="2"/>
      <c r="C1" s="2"/>
      <c r="D1" s="2"/>
      <c r="E1" s="2"/>
      <c r="F1" s="2"/>
      <c r="G1" s="2"/>
      <c r="H1" s="2"/>
    </row>
    <row r="3" spans="1:8" x14ac:dyDescent="0.2">
      <c r="A3" s="5" t="s">
        <v>2183</v>
      </c>
      <c r="B3" s="6"/>
      <c r="C3" s="6"/>
      <c r="D3" s="6"/>
      <c r="E3" s="6"/>
      <c r="F3" s="6"/>
      <c r="G3" s="6"/>
      <c r="H3" s="6"/>
    </row>
    <row r="5" spans="1:8" x14ac:dyDescent="0.2">
      <c r="A5" s="1" t="s">
        <v>2184</v>
      </c>
    </row>
    <row r="6" spans="1:8" x14ac:dyDescent="0.2">
      <c r="A6" s="1" t="s">
        <v>2185</v>
      </c>
    </row>
    <row r="7" spans="1:8" x14ac:dyDescent="0.2">
      <c r="A7" s="1" t="s">
        <v>2186</v>
      </c>
    </row>
    <row r="8" spans="1:8" x14ac:dyDescent="0.2">
      <c r="B8" s="1" t="s">
        <v>2187</v>
      </c>
    </row>
    <row r="9" spans="1:8" x14ac:dyDescent="0.2">
      <c r="B9" s="1" t="s">
        <v>2188</v>
      </c>
    </row>
    <row r="11" spans="1:8" x14ac:dyDescent="0.2">
      <c r="A11" s="1" t="s">
        <v>2189</v>
      </c>
    </row>
    <row r="12" spans="1:8" x14ac:dyDescent="0.2">
      <c r="A12" s="1" t="s">
        <v>2190</v>
      </c>
    </row>
    <row r="13" spans="1:8" x14ac:dyDescent="0.2">
      <c r="A13" s="1" t="s">
        <v>2191</v>
      </c>
    </row>
    <row r="14" spans="1:8" x14ac:dyDescent="0.2">
      <c r="B14" s="1" t="s">
        <v>2192</v>
      </c>
    </row>
    <row r="15" spans="1:8" x14ac:dyDescent="0.2">
      <c r="B15" s="1" t="s">
        <v>2194</v>
      </c>
    </row>
    <row r="16" spans="1:8" x14ac:dyDescent="0.2">
      <c r="B16" s="1" t="s">
        <v>2193</v>
      </c>
    </row>
    <row r="18" spans="1:9" x14ac:dyDescent="0.2">
      <c r="A18" s="1" t="s">
        <v>560</v>
      </c>
    </row>
    <row r="19" spans="1:9" x14ac:dyDescent="0.2">
      <c r="A19" s="1" t="s">
        <v>2195</v>
      </c>
    </row>
    <row r="20" spans="1:9" x14ac:dyDescent="0.2">
      <c r="A20" s="1" t="s">
        <v>2196</v>
      </c>
    </row>
    <row r="21" spans="1:9" x14ac:dyDescent="0.2">
      <c r="A21" s="1" t="s">
        <v>2197</v>
      </c>
    </row>
    <row r="22" spans="1:9" x14ac:dyDescent="0.2">
      <c r="A22" s="1" t="s">
        <v>2198</v>
      </c>
    </row>
    <row r="24" spans="1:9" x14ac:dyDescent="0.2">
      <c r="A24" s="1" t="s">
        <v>2206</v>
      </c>
    </row>
    <row r="25" spans="1:9" x14ac:dyDescent="0.2">
      <c r="A25" s="1" t="s">
        <v>2207</v>
      </c>
    </row>
    <row r="27" spans="1:9" x14ac:dyDescent="0.2">
      <c r="C27" s="1" t="s">
        <v>1752</v>
      </c>
      <c r="E27" s="1" t="s">
        <v>2200</v>
      </c>
    </row>
    <row r="28" spans="1:9" x14ac:dyDescent="0.2">
      <c r="C28" s="1" t="s">
        <v>795</v>
      </c>
      <c r="E28" s="1" t="s">
        <v>2201</v>
      </c>
    </row>
    <row r="29" spans="1:9" x14ac:dyDescent="0.2">
      <c r="C29" s="6" t="s">
        <v>2199</v>
      </c>
      <c r="E29" s="6" t="s">
        <v>729</v>
      </c>
    </row>
    <row r="30" spans="1:9" x14ac:dyDescent="0.2">
      <c r="A30" s="151">
        <v>44196</v>
      </c>
      <c r="B30" s="1" t="s">
        <v>1857</v>
      </c>
      <c r="C30" s="72">
        <f>300000+200000</f>
        <v>500000</v>
      </c>
      <c r="E30" s="72">
        <f>200000*7%</f>
        <v>14000.000000000002</v>
      </c>
      <c r="I30" s="1" t="s">
        <v>2202</v>
      </c>
    </row>
    <row r="31" spans="1:9" x14ac:dyDescent="0.2">
      <c r="D31" s="1" t="s">
        <v>759</v>
      </c>
      <c r="E31" s="1">
        <v>0</v>
      </c>
      <c r="F31" s="1" t="s">
        <v>2204</v>
      </c>
    </row>
    <row r="32" spans="1:9" x14ac:dyDescent="0.2">
      <c r="D32" s="1" t="s">
        <v>2205</v>
      </c>
      <c r="E32" s="158">
        <f>E33-E31-E30</f>
        <v>40000</v>
      </c>
      <c r="F32" s="4" t="s">
        <v>731</v>
      </c>
    </row>
    <row r="33" spans="1:9" x14ac:dyDescent="0.2">
      <c r="A33" s="151">
        <v>44561</v>
      </c>
      <c r="B33" s="1" t="s">
        <v>1307</v>
      </c>
      <c r="C33" s="156">
        <f>400000+250000+100000</f>
        <v>750000</v>
      </c>
      <c r="E33" s="156">
        <f>400000*6%+250000*8%+100000*10%</f>
        <v>54000</v>
      </c>
      <c r="I33" s="1" t="s">
        <v>2203</v>
      </c>
    </row>
    <row r="35" spans="1:9" x14ac:dyDescent="0.2">
      <c r="A35" s="1" t="s">
        <v>2208</v>
      </c>
      <c r="D35" s="72">
        <f>E30</f>
        <v>14000.000000000002</v>
      </c>
    </row>
    <row r="36" spans="1:9" x14ac:dyDescent="0.2">
      <c r="A36" s="1" t="s">
        <v>2210</v>
      </c>
      <c r="D36" s="72">
        <f>E33</f>
        <v>54000</v>
      </c>
    </row>
    <row r="37" spans="1:9" x14ac:dyDescent="0.2">
      <c r="A37" s="1" t="s">
        <v>2209</v>
      </c>
      <c r="D37" s="72">
        <f>E32</f>
        <v>40000</v>
      </c>
    </row>
    <row r="38" spans="1:9" x14ac:dyDescent="0.2">
      <c r="A38" s="1" t="s">
        <v>2211</v>
      </c>
    </row>
    <row r="40" spans="1:9" x14ac:dyDescent="0.2">
      <c r="C40" s="152">
        <v>44196</v>
      </c>
      <c r="D40" s="152">
        <v>44561</v>
      </c>
    </row>
    <row r="41" spans="1:9" x14ac:dyDescent="0.2">
      <c r="B41" s="1" t="s">
        <v>674</v>
      </c>
      <c r="C41" s="30">
        <f>C30</f>
        <v>500000</v>
      </c>
      <c r="D41" s="30">
        <f>C33</f>
        <v>750000</v>
      </c>
    </row>
    <row r="42" spans="1:9" x14ac:dyDescent="0.2">
      <c r="B42" s="1" t="s">
        <v>729</v>
      </c>
      <c r="C42" s="30">
        <f>-E30</f>
        <v>-14000.000000000002</v>
      </c>
      <c r="D42" s="30">
        <f>-E33</f>
        <v>-54000</v>
      </c>
    </row>
    <row r="43" spans="1:9" x14ac:dyDescent="0.2">
      <c r="B43" s="1" t="s">
        <v>725</v>
      </c>
      <c r="C43" s="61">
        <f>C41+C42</f>
        <v>486000</v>
      </c>
      <c r="D43" s="61">
        <f>D41+D42</f>
        <v>696000</v>
      </c>
    </row>
  </sheetData>
  <pageMargins left="0.7" right="0.7" top="0.75" bottom="0.75" header="0.3" footer="0.3"/>
  <ignoredErrors>
    <ignoredError sqref="D3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zoomScale="335" zoomScaleNormal="380" workbookViewId="0">
      <selection activeCell="E78" sqref="E78"/>
    </sheetView>
  </sheetViews>
  <sheetFormatPr baseColWidth="10" defaultRowHeight="16" x14ac:dyDescent="0.2"/>
  <sheetData>
    <row r="1" spans="1:8" x14ac:dyDescent="0.2">
      <c r="A1" s="371" t="s">
        <v>189</v>
      </c>
      <c r="B1" s="371"/>
      <c r="C1" s="371"/>
      <c r="D1" s="371"/>
      <c r="E1" s="371"/>
      <c r="F1" s="371"/>
      <c r="G1" s="371"/>
      <c r="H1" s="371"/>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72" t="s">
        <v>335</v>
      </c>
      <c r="K67" s="63" t="s">
        <v>336</v>
      </c>
      <c r="L67" s="66" t="s">
        <v>336</v>
      </c>
    </row>
    <row r="68" spans="1:12" x14ac:dyDescent="0.2">
      <c r="A68" s="1" t="s">
        <v>337</v>
      </c>
      <c r="J68" s="373"/>
      <c r="K68" s="67" t="s">
        <v>338</v>
      </c>
      <c r="L68" s="68" t="s">
        <v>339</v>
      </c>
    </row>
    <row r="69" spans="1:12" ht="17" thickBot="1" x14ac:dyDescent="0.25">
      <c r="J69" s="374"/>
      <c r="K69" s="69" t="s">
        <v>340</v>
      </c>
      <c r="L69" s="70" t="s">
        <v>341</v>
      </c>
    </row>
    <row r="70" spans="1:12" x14ac:dyDescent="0.2">
      <c r="A70" s="1" t="s">
        <v>203</v>
      </c>
      <c r="D70" s="61">
        <v>22000</v>
      </c>
      <c r="J70" s="375" t="s">
        <v>342</v>
      </c>
      <c r="K70" s="63" t="s">
        <v>93</v>
      </c>
      <c r="L70" s="63" t="s">
        <v>72</v>
      </c>
    </row>
    <row r="71" spans="1:12" ht="17" thickBot="1" x14ac:dyDescent="0.25">
      <c r="J71" s="376"/>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377" t="s">
        <v>473</v>
      </c>
      <c r="B98" s="378"/>
      <c r="C98" s="378"/>
      <c r="D98" s="378"/>
      <c r="E98" s="378"/>
      <c r="F98" s="378"/>
      <c r="G98" s="378"/>
      <c r="H98" s="378"/>
      <c r="I98" s="379"/>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380" t="s">
        <v>541</v>
      </c>
      <c r="B135" s="380"/>
      <c r="C135" s="380"/>
      <c r="D135" s="380"/>
      <c r="E135" s="380"/>
      <c r="F135" s="380"/>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386" t="s">
        <v>36</v>
      </c>
      <c r="G19" s="386"/>
      <c r="H19" s="386"/>
    </row>
    <row r="20" spans="1:8" x14ac:dyDescent="0.2">
      <c r="F20" s="4" t="s">
        <v>490</v>
      </c>
      <c r="G20" s="4" t="s">
        <v>563</v>
      </c>
      <c r="H20" s="4" t="s">
        <v>491</v>
      </c>
    </row>
    <row r="23" spans="1:8" x14ac:dyDescent="0.2">
      <c r="A23" s="126" t="s">
        <v>550</v>
      </c>
    </row>
    <row r="24" spans="1:8" x14ac:dyDescent="0.2">
      <c r="C24" s="387" t="s">
        <v>33</v>
      </c>
      <c r="D24" s="383" t="s">
        <v>28</v>
      </c>
      <c r="E24" s="125" t="s">
        <v>562</v>
      </c>
      <c r="F24" s="386" t="s">
        <v>36</v>
      </c>
      <c r="G24" s="386"/>
      <c r="H24" s="386"/>
    </row>
    <row r="25" spans="1:8" x14ac:dyDescent="0.2">
      <c r="C25" s="388"/>
      <c r="D25" s="384"/>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381" t="s">
        <v>564</v>
      </c>
      <c r="D32" s="383" t="s">
        <v>28</v>
      </c>
      <c r="E32" s="385" t="s">
        <v>565</v>
      </c>
      <c r="F32" s="385"/>
      <c r="G32" s="385"/>
      <c r="H32" s="385"/>
    </row>
    <row r="33" spans="1:8" ht="31" customHeight="1" x14ac:dyDescent="0.2">
      <c r="A33" s="126"/>
      <c r="C33" s="388"/>
      <c r="D33" s="384"/>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381" t="s">
        <v>564</v>
      </c>
      <c r="D39" s="383" t="s">
        <v>28</v>
      </c>
      <c r="E39" s="385" t="s">
        <v>565</v>
      </c>
      <c r="F39" s="385"/>
      <c r="G39" s="385"/>
      <c r="H39" s="385"/>
    </row>
    <row r="40" spans="1:8" ht="31" customHeight="1" x14ac:dyDescent="0.2">
      <c r="A40" s="126"/>
      <c r="C40" s="388"/>
      <c r="D40" s="384"/>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381" t="s">
        <v>564</v>
      </c>
      <c r="D54" s="383" t="s">
        <v>28</v>
      </c>
      <c r="E54" s="385" t="s">
        <v>565</v>
      </c>
      <c r="F54" s="385"/>
      <c r="G54" s="385"/>
      <c r="H54" s="385"/>
    </row>
    <row r="55" spans="1:8" ht="27" customHeight="1" x14ac:dyDescent="0.2">
      <c r="C55" s="388"/>
      <c r="D55" s="384"/>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381" t="s">
        <v>564</v>
      </c>
      <c r="C71" s="381"/>
      <c r="D71" s="383" t="s">
        <v>28</v>
      </c>
      <c r="E71" s="385" t="s">
        <v>565</v>
      </c>
      <c r="F71" s="385"/>
      <c r="G71" s="385"/>
      <c r="H71" s="385"/>
    </row>
    <row r="72" spans="1:8" ht="17" x14ac:dyDescent="0.2">
      <c r="B72" s="382"/>
      <c r="C72" s="382"/>
      <c r="D72" s="384"/>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381" t="s">
        <v>564</v>
      </c>
      <c r="C86" s="381"/>
      <c r="D86" s="383" t="s">
        <v>28</v>
      </c>
      <c r="E86" s="385" t="s">
        <v>565</v>
      </c>
      <c r="F86" s="385"/>
      <c r="G86" s="385"/>
      <c r="H86" s="385"/>
    </row>
    <row r="87" spans="1:8" ht="17" x14ac:dyDescent="0.2">
      <c r="B87" s="382"/>
      <c r="C87" s="382"/>
      <c r="D87" s="384"/>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381" t="s">
        <v>564</v>
      </c>
      <c r="C94" s="381"/>
      <c r="D94" s="383" t="s">
        <v>28</v>
      </c>
      <c r="E94" s="385" t="s">
        <v>565</v>
      </c>
      <c r="F94" s="385"/>
      <c r="G94" s="385"/>
      <c r="H94" s="385"/>
    </row>
    <row r="95" spans="1:8" ht="17" x14ac:dyDescent="0.2">
      <c r="B95" s="382"/>
      <c r="C95" s="382"/>
      <c r="D95" s="384"/>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381" t="s">
        <v>564</v>
      </c>
      <c r="C101" s="381"/>
      <c r="D101" s="383" t="s">
        <v>28</v>
      </c>
      <c r="E101" s="385" t="s">
        <v>565</v>
      </c>
      <c r="F101" s="385"/>
      <c r="G101" s="385"/>
      <c r="H101" s="385"/>
    </row>
    <row r="102" spans="1:9" ht="33" customHeight="1" x14ac:dyDescent="0.2">
      <c r="B102" s="382"/>
      <c r="C102" s="382"/>
      <c r="D102" s="384"/>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381" t="s">
        <v>564</v>
      </c>
      <c r="C114" s="381"/>
      <c r="D114" s="383" t="s">
        <v>28</v>
      </c>
      <c r="E114" s="385" t="s">
        <v>565</v>
      </c>
      <c r="F114" s="385"/>
      <c r="G114" s="385"/>
      <c r="H114" s="385"/>
    </row>
    <row r="115" spans="1:8" ht="33" customHeight="1" x14ac:dyDescent="0.2">
      <c r="B115" s="382"/>
      <c r="C115" s="382"/>
      <c r="D115" s="384"/>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381" t="s">
        <v>564</v>
      </c>
      <c r="C121" s="381"/>
      <c r="D121" s="383" t="s">
        <v>28</v>
      </c>
      <c r="E121" s="385" t="s">
        <v>565</v>
      </c>
      <c r="F121" s="385"/>
      <c r="G121" s="385"/>
      <c r="H121" s="385"/>
    </row>
    <row r="122" spans="1:8" ht="33" customHeight="1" x14ac:dyDescent="0.2">
      <c r="B122" s="382"/>
      <c r="C122" s="382"/>
      <c r="D122" s="384"/>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389" t="s">
        <v>623</v>
      </c>
      <c r="B1" s="389"/>
      <c r="C1" s="389"/>
      <c r="D1" s="389"/>
      <c r="E1" s="389"/>
      <c r="F1" s="389"/>
      <c r="G1" s="389"/>
      <c r="H1" s="389"/>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390" t="s">
        <v>1309</v>
      </c>
      <c r="K130" s="391"/>
      <c r="L130" s="391"/>
      <c r="M130" s="391"/>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52"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383" t="s">
        <v>28</v>
      </c>
      <c r="H118" s="392" t="s">
        <v>952</v>
      </c>
    </row>
    <row r="119" spans="1:8" x14ac:dyDescent="0.2">
      <c r="A119" s="48"/>
      <c r="F119" s="4" t="s">
        <v>953</v>
      </c>
      <c r="G119" s="383"/>
      <c r="H119" s="392"/>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393" t="s">
        <v>1040</v>
      </c>
      <c r="E315" s="393"/>
      <c r="F315" s="393"/>
    </row>
    <row r="317" spans="1:6" x14ac:dyDescent="0.2">
      <c r="A317" s="1" t="s">
        <v>1041</v>
      </c>
    </row>
    <row r="319" spans="1:6" ht="18" x14ac:dyDescent="0.25">
      <c r="A319" s="1" t="s">
        <v>1042</v>
      </c>
      <c r="D319" s="393" t="s">
        <v>1043</v>
      </c>
      <c r="E319" s="393"/>
      <c r="F319" s="393"/>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lpstr>13 - חזרה למבחן חלק ד</vt:lpstr>
      <vt:lpstr>13 - חזרה למבחן חלק ה</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2025-02-21T15:06:26Z</dcterms:modified>
</cp:coreProperties>
</file>